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baldini/Documents/MBA/TCC/TCC_Arquivos/"/>
    </mc:Choice>
  </mc:AlternateContent>
  <xr:revisionPtr revIDLastSave="0" documentId="13_ncr:1_{01B66C2D-6EE6-514C-8E52-7FF4AE8EAAB1}" xr6:coauthVersionLast="47" xr6:coauthVersionMax="47" xr10:uidLastSave="{00000000-0000-0000-0000-000000000000}"/>
  <bookViews>
    <workbookView xWindow="-40" yWindow="-20980" windowWidth="30800" windowHeight="20360" firstSheet="1" activeTab="3" xr2:uid="{C7165E0C-1899-474C-89ED-14B7150EAEA9}"/>
  </bookViews>
  <sheets>
    <sheet name="Pacotes_Utilizados" sheetId="6" r:id="rId1"/>
    <sheet name="Acuracia_Esp_Sens_AUC_Original" sheetId="2" r:id="rId2"/>
    <sheet name="Acuracia_Esp_Sens_AUC_BALANCEAD" sheetId="4" r:id="rId3"/>
    <sheet name="ComparacaoDeResultados" sheetId="5" r:id="rId4"/>
    <sheet name="AHP" sheetId="10" r:id="rId5"/>
    <sheet name="EstatisticasBasicas" sheetId="1" r:id="rId6"/>
    <sheet name="Betas" sheetId="3" r:id="rId7"/>
    <sheet name="Cutoff_analysis" sheetId="9" r:id="rId8"/>
    <sheet name="AHP_especificidade" sheetId="11" r:id="rId9"/>
    <sheet name="Sheet1" sheetId="12" r:id="rId10"/>
  </sheets>
  <definedNames>
    <definedName name="_xlnm._FilterDatabase" localSheetId="7" hidden="1">Cutoff_analysis!$A$1:$R$406</definedName>
    <definedName name="BinomialBoosting_Cutoff" localSheetId="7">Cutoff_analysis!$A$326:$K$406</definedName>
    <definedName name="DecisionTree_Cutoff" localSheetId="7">Cutoff_analysis!$A$245:$K$325</definedName>
    <definedName name="Logistico_Cutoff" localSheetId="7">Cutoff_analysis!$A$1:$K$82</definedName>
    <definedName name="NaiveBayes_Cutoff" localSheetId="7">Cutoff_analysis!$A$164:$K$244</definedName>
    <definedName name="SVM_Cutoff" localSheetId="7">Cutoff_analysis!$A$83:$K$163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2" l="1"/>
  <c r="D9" i="12"/>
  <c r="B6" i="12"/>
  <c r="B9" i="12"/>
  <c r="E33" i="10"/>
  <c r="B22" i="10"/>
  <c r="B21" i="10"/>
  <c r="B20" i="10"/>
  <c r="B19" i="10"/>
  <c r="B18" i="10"/>
  <c r="D34" i="10"/>
  <c r="C34" i="10"/>
  <c r="C33" i="10"/>
  <c r="B34" i="10"/>
  <c r="B33" i="10"/>
  <c r="B32" i="10"/>
  <c r="D27" i="10"/>
  <c r="D22" i="10"/>
  <c r="C21" i="10"/>
  <c r="C43" i="11"/>
  <c r="C41" i="11"/>
  <c r="C39" i="11"/>
  <c r="E35" i="11"/>
  <c r="E43" i="11" s="1"/>
  <c r="D35" i="11"/>
  <c r="C35" i="11"/>
  <c r="B35" i="11"/>
  <c r="B43" i="11" s="1"/>
  <c r="F34" i="11"/>
  <c r="F42" i="11" s="1"/>
  <c r="C34" i="11"/>
  <c r="B34" i="11"/>
  <c r="F33" i="11"/>
  <c r="F40" i="11" s="1"/>
  <c r="E33" i="11"/>
  <c r="E39" i="11" s="1"/>
  <c r="C33" i="11"/>
  <c r="C42" i="11" s="1"/>
  <c r="B33" i="11"/>
  <c r="B41" i="11" s="1"/>
  <c r="B32" i="11"/>
  <c r="B39" i="11" s="1"/>
  <c r="F26" i="11"/>
  <c r="E26" i="11"/>
  <c r="F23" i="11"/>
  <c r="E23" i="11"/>
  <c r="D23" i="11"/>
  <c r="F21" i="11"/>
  <c r="F20" i="11"/>
  <c r="E20" i="11"/>
  <c r="D20" i="11"/>
  <c r="C20" i="11"/>
  <c r="F18" i="11"/>
  <c r="E18" i="11"/>
  <c r="F14" i="11"/>
  <c r="F24" i="11" s="1"/>
  <c r="E14" i="11"/>
  <c r="E21" i="11" s="1"/>
  <c r="D14" i="11"/>
  <c r="D26" i="11" s="1"/>
  <c r="C14" i="11"/>
  <c r="C23" i="11" s="1"/>
  <c r="B14" i="11"/>
  <c r="B20" i="11" s="1"/>
  <c r="C14" i="10"/>
  <c r="C26" i="10" s="1"/>
  <c r="D14" i="10"/>
  <c r="E14" i="10"/>
  <c r="B14" i="10"/>
  <c r="B23" i="10" s="1"/>
  <c r="N19" i="4"/>
  <c r="N18" i="4"/>
  <c r="N17" i="4"/>
  <c r="N16" i="4"/>
  <c r="N15" i="4"/>
  <c r="N14" i="4"/>
  <c r="N13" i="4"/>
  <c r="N12" i="4"/>
  <c r="N11" i="4"/>
  <c r="N10" i="4"/>
  <c r="N9" i="4"/>
  <c r="N19" i="2"/>
  <c r="N18" i="2"/>
  <c r="N17" i="2"/>
  <c r="N16" i="2"/>
  <c r="N15" i="2"/>
  <c r="N14" i="2"/>
  <c r="N13" i="2"/>
  <c r="N12" i="2"/>
  <c r="N11" i="2"/>
  <c r="N10" i="2"/>
  <c r="N9" i="2"/>
  <c r="K9" i="2"/>
  <c r="L9" i="2"/>
  <c r="M9" i="2"/>
  <c r="K17" i="2"/>
  <c r="AE25" i="5"/>
  <c r="AF25" i="5"/>
  <c r="AF24" i="5"/>
  <c r="AE24" i="5"/>
  <c r="AC25" i="5"/>
  <c r="AD25" i="5"/>
  <c r="AD24" i="5"/>
  <c r="AC24" i="5"/>
  <c r="Y25" i="5"/>
  <c r="Z25" i="5"/>
  <c r="Z24" i="5"/>
  <c r="Y24" i="5"/>
  <c r="W25" i="5"/>
  <c r="X25" i="5"/>
  <c r="X24" i="5"/>
  <c r="W24" i="5"/>
  <c r="M13" i="4"/>
  <c r="M12" i="4"/>
  <c r="L13" i="4"/>
  <c r="L12" i="4"/>
  <c r="K13" i="4"/>
  <c r="K12" i="4"/>
  <c r="M13" i="2"/>
  <c r="M12" i="2"/>
  <c r="L13" i="2"/>
  <c r="L12" i="2"/>
  <c r="K13" i="2"/>
  <c r="K12" i="2"/>
  <c r="Y16" i="5"/>
  <c r="Z16" i="5"/>
  <c r="Z15" i="5"/>
  <c r="Y15" i="5"/>
  <c r="W16" i="5"/>
  <c r="X16" i="5"/>
  <c r="X15" i="5"/>
  <c r="W15" i="5"/>
  <c r="AE7" i="5"/>
  <c r="AF7" i="5"/>
  <c r="AF6" i="5"/>
  <c r="AE6" i="5"/>
  <c r="AD6" i="5"/>
  <c r="AD7" i="5"/>
  <c r="AC7" i="5"/>
  <c r="AC6" i="5"/>
  <c r="Y7" i="5"/>
  <c r="Z7" i="5"/>
  <c r="Z6" i="5"/>
  <c r="Y6" i="5"/>
  <c r="W7" i="5"/>
  <c r="X7" i="5"/>
  <c r="X6" i="5"/>
  <c r="W6" i="5"/>
  <c r="M19" i="4"/>
  <c r="L19" i="4"/>
  <c r="K19" i="4"/>
  <c r="M18" i="4"/>
  <c r="L18" i="4"/>
  <c r="K18" i="4"/>
  <c r="M17" i="4"/>
  <c r="L17" i="4"/>
  <c r="K17" i="4"/>
  <c r="M16" i="4"/>
  <c r="L16" i="4"/>
  <c r="K16" i="4"/>
  <c r="M15" i="4"/>
  <c r="L15" i="4"/>
  <c r="K15" i="4"/>
  <c r="M14" i="4"/>
  <c r="L14" i="4"/>
  <c r="K14" i="4"/>
  <c r="M11" i="4"/>
  <c r="L11" i="4"/>
  <c r="K11" i="4"/>
  <c r="M10" i="4"/>
  <c r="L10" i="4"/>
  <c r="K10" i="4"/>
  <c r="M9" i="4"/>
  <c r="L9" i="4"/>
  <c r="K9" i="4"/>
  <c r="L19" i="2"/>
  <c r="L18" i="2"/>
  <c r="M19" i="2"/>
  <c r="M18" i="2"/>
  <c r="K19" i="2"/>
  <c r="K18" i="2"/>
  <c r="L17" i="2"/>
  <c r="L16" i="2"/>
  <c r="M17" i="2"/>
  <c r="M16" i="2"/>
  <c r="K16" i="2"/>
  <c r="L15" i="2"/>
  <c r="M15" i="2"/>
  <c r="K15" i="2"/>
  <c r="L14" i="2"/>
  <c r="M14" i="2"/>
  <c r="K14" i="2"/>
  <c r="L11" i="2"/>
  <c r="M11" i="2"/>
  <c r="K11" i="2"/>
  <c r="L10" i="2"/>
  <c r="M10" i="2"/>
  <c r="K10" i="2"/>
  <c r="B39" i="10" l="1"/>
  <c r="B38" i="10"/>
  <c r="B40" i="10"/>
  <c r="B25" i="11"/>
  <c r="B19" i="11"/>
  <c r="C22" i="11"/>
  <c r="E41" i="11"/>
  <c r="E19" i="11"/>
  <c r="C21" i="11"/>
  <c r="F22" i="11"/>
  <c r="D24" i="11"/>
  <c r="B26" i="11"/>
  <c r="E27" i="11"/>
  <c r="C25" i="11"/>
  <c r="C36" i="11"/>
  <c r="B27" i="11"/>
  <c r="C19" i="11"/>
  <c r="D22" i="11"/>
  <c r="B24" i="11"/>
  <c r="E25" i="11"/>
  <c r="C27" i="11"/>
  <c r="E36" i="11"/>
  <c r="F39" i="11"/>
  <c r="B40" i="11"/>
  <c r="F41" i="11"/>
  <c r="B42" i="11"/>
  <c r="F43" i="11"/>
  <c r="D19" i="11"/>
  <c r="B21" i="11"/>
  <c r="E22" i="11"/>
  <c r="C24" i="11"/>
  <c r="F25" i="11"/>
  <c r="D27" i="11"/>
  <c r="F36" i="11"/>
  <c r="C40" i="11"/>
  <c r="C18" i="11"/>
  <c r="F19" i="11"/>
  <c r="D21" i="11"/>
  <c r="B23" i="11"/>
  <c r="E24" i="11"/>
  <c r="C26" i="11"/>
  <c r="F27" i="11"/>
  <c r="D34" i="11"/>
  <c r="E40" i="11"/>
  <c r="E42" i="11"/>
  <c r="B36" i="11"/>
  <c r="B22" i="11"/>
  <c r="D25" i="11"/>
  <c r="B18" i="11"/>
  <c r="D18" i="11"/>
  <c r="B27" i="10"/>
  <c r="B26" i="10"/>
  <c r="C25" i="10"/>
  <c r="B24" i="10"/>
  <c r="C24" i="10"/>
  <c r="D21" i="10"/>
  <c r="E22" i="10"/>
  <c r="D19" i="10"/>
  <c r="D18" i="10"/>
  <c r="C22" i="10"/>
  <c r="D26" i="10"/>
  <c r="E18" i="10"/>
  <c r="E20" i="10"/>
  <c r="E24" i="10"/>
  <c r="E23" i="10"/>
  <c r="C23" i="10"/>
  <c r="E19" i="10"/>
  <c r="D20" i="10"/>
  <c r="E21" i="10"/>
  <c r="D25" i="10"/>
  <c r="E27" i="10"/>
  <c r="C18" i="10"/>
  <c r="C20" i="10"/>
  <c r="D24" i="10"/>
  <c r="E26" i="10"/>
  <c r="B25" i="10"/>
  <c r="C27" i="10"/>
  <c r="C19" i="10"/>
  <c r="D23" i="10"/>
  <c r="E25" i="10"/>
  <c r="C39" i="10"/>
  <c r="C41" i="10"/>
  <c r="B41" i="10"/>
  <c r="C35" i="10"/>
  <c r="C38" i="10"/>
  <c r="C40" i="10"/>
  <c r="B35" i="10"/>
  <c r="M2" i="5" a="1"/>
  <c r="B2" i="5" a="1"/>
  <c r="P38" i="11" l="1"/>
  <c r="H40" i="11"/>
  <c r="L39" i="11"/>
  <c r="L42" i="11"/>
  <c r="L41" i="11"/>
  <c r="N41" i="11"/>
  <c r="P41" i="11"/>
  <c r="M38" i="11"/>
  <c r="P35" i="11"/>
  <c r="M43" i="11"/>
  <c r="D42" i="11"/>
  <c r="H42" i="11" s="1"/>
  <c r="D40" i="11"/>
  <c r="D41" i="11"/>
  <c r="H41" i="11" s="1"/>
  <c r="D36" i="11"/>
  <c r="D39" i="11"/>
  <c r="H39" i="11" s="1"/>
  <c r="L35" i="11" s="1"/>
  <c r="L40" i="11"/>
  <c r="N40" i="11"/>
  <c r="D43" i="11"/>
  <c r="H43" i="11" s="1"/>
  <c r="M2" i="5"/>
  <c r="B2" i="5"/>
  <c r="E49" i="11" l="1"/>
  <c r="E52" i="11"/>
  <c r="E53" i="11"/>
  <c r="E50" i="11"/>
  <c r="E51" i="11"/>
  <c r="O39" i="11"/>
  <c r="O36" i="11"/>
  <c r="O42" i="11"/>
  <c r="O37" i="11"/>
  <c r="O34" i="11"/>
  <c r="O43" i="11"/>
  <c r="O38" i="11"/>
  <c r="O41" i="11"/>
  <c r="O35" i="11"/>
  <c r="O40" i="11"/>
  <c r="C53" i="11"/>
  <c r="C50" i="11"/>
  <c r="C51" i="11"/>
  <c r="C52" i="11"/>
  <c r="C49" i="11"/>
  <c r="M36" i="11"/>
  <c r="M39" i="11"/>
  <c r="D53" i="11"/>
  <c r="D51" i="11"/>
  <c r="D52" i="11"/>
  <c r="D49" i="11"/>
  <c r="D50" i="11"/>
  <c r="N39" i="11"/>
  <c r="Q39" i="11" s="1"/>
  <c r="N36" i="11"/>
  <c r="N42" i="11"/>
  <c r="M34" i="11"/>
  <c r="B52" i="11"/>
  <c r="B53" i="11"/>
  <c r="H53" i="11" s="1"/>
  <c r="I53" i="11" s="1"/>
  <c r="B49" i="11"/>
  <c r="H49" i="11" s="1"/>
  <c r="I49" i="11" s="1"/>
  <c r="B50" i="11"/>
  <c r="H50" i="11" s="1"/>
  <c r="I50" i="11" s="1"/>
  <c r="B51" i="11"/>
  <c r="L36" i="11"/>
  <c r="M41" i="11"/>
  <c r="Q41" i="11" s="1"/>
  <c r="M35" i="11"/>
  <c r="Q35" i="11" s="1"/>
  <c r="N35" i="11"/>
  <c r="M37" i="11"/>
  <c r="N43" i="11"/>
  <c r="M42" i="11"/>
  <c r="Q42" i="11" s="1"/>
  <c r="M40" i="11"/>
  <c r="Q40" i="11" s="1"/>
  <c r="L34" i="11"/>
  <c r="L38" i="11"/>
  <c r="N38" i="11"/>
  <c r="L37" i="11"/>
  <c r="F49" i="11"/>
  <c r="F50" i="11"/>
  <c r="P39" i="11"/>
  <c r="F51" i="11"/>
  <c r="P36" i="11"/>
  <c r="F52" i="11"/>
  <c r="F53" i="11"/>
  <c r="P37" i="11"/>
  <c r="P34" i="11"/>
  <c r="P40" i="11"/>
  <c r="P42" i="11"/>
  <c r="L43" i="11"/>
  <c r="P43" i="11"/>
  <c r="N37" i="11"/>
  <c r="N34" i="11"/>
  <c r="D38" i="10"/>
  <c r="D41" i="10"/>
  <c r="D40" i="10"/>
  <c r="D39" i="10"/>
  <c r="D35" i="10"/>
  <c r="E40" i="10"/>
  <c r="E35" i="10"/>
  <c r="E41" i="10"/>
  <c r="H52" i="11" l="1"/>
  <c r="I52" i="11" s="1"/>
  <c r="Q38" i="11"/>
  <c r="Q34" i="11"/>
  <c r="Q36" i="11"/>
  <c r="Q37" i="11"/>
  <c r="Q43" i="11"/>
  <c r="H51" i="11"/>
  <c r="I51" i="11" s="1"/>
  <c r="I55" i="11" s="1"/>
  <c r="B59" i="11" s="1"/>
  <c r="B60" i="11" s="1"/>
  <c r="G40" i="10"/>
  <c r="G41" i="10"/>
  <c r="E38" i="10"/>
  <c r="G38" i="10" s="1"/>
  <c r="E39" i="10"/>
  <c r="G39" i="10" s="1"/>
  <c r="K34" i="10" l="1"/>
  <c r="K36" i="10"/>
  <c r="K35" i="10"/>
  <c r="K39" i="10"/>
  <c r="K37" i="10"/>
  <c r="K43" i="10"/>
  <c r="K42" i="10"/>
  <c r="K38" i="10"/>
  <c r="K41" i="10"/>
  <c r="K40" i="10"/>
  <c r="E48" i="10"/>
  <c r="N39" i="10"/>
  <c r="N34" i="10"/>
  <c r="N38" i="10"/>
  <c r="N36" i="10"/>
  <c r="N41" i="10"/>
  <c r="N42" i="10"/>
  <c r="N35" i="10"/>
  <c r="N37" i="10"/>
  <c r="N40" i="10"/>
  <c r="N43" i="10"/>
  <c r="D50" i="10"/>
  <c r="M38" i="10"/>
  <c r="M37" i="10"/>
  <c r="M41" i="10"/>
  <c r="M39" i="10"/>
  <c r="M40" i="10"/>
  <c r="M34" i="10"/>
  <c r="M42" i="10"/>
  <c r="M43" i="10"/>
  <c r="M35" i="10"/>
  <c r="M36" i="10"/>
  <c r="L42" i="10"/>
  <c r="L35" i="10"/>
  <c r="L40" i="10"/>
  <c r="L36" i="10"/>
  <c r="L41" i="10"/>
  <c r="L37" i="10"/>
  <c r="L43" i="10"/>
  <c r="L38" i="10"/>
  <c r="L34" i="10"/>
  <c r="L39" i="10"/>
  <c r="D49" i="10"/>
  <c r="D48" i="10"/>
  <c r="D47" i="10"/>
  <c r="E50" i="10"/>
  <c r="E49" i="10"/>
  <c r="E47" i="10"/>
  <c r="B47" i="10"/>
  <c r="B48" i="10"/>
  <c r="B49" i="10"/>
  <c r="B50" i="10"/>
  <c r="C49" i="10"/>
  <c r="C50" i="10"/>
  <c r="C47" i="10"/>
  <c r="C48" i="10"/>
  <c r="O42" i="10" l="1"/>
  <c r="O38" i="10"/>
  <c r="O43" i="10"/>
  <c r="O37" i="10"/>
  <c r="O39" i="10"/>
  <c r="O35" i="10"/>
  <c r="O36" i="10"/>
  <c r="O40" i="10"/>
  <c r="O41" i="10"/>
  <c r="O34" i="10"/>
  <c r="G49" i="10"/>
  <c r="H49" i="10" s="1"/>
  <c r="G48" i="10"/>
  <c r="H48" i="10" s="1"/>
  <c r="G47" i="10"/>
  <c r="H47" i="10" s="1"/>
  <c r="G50" i="10"/>
  <c r="H50" i="10" s="1"/>
  <c r="H52" i="10" l="1"/>
  <c r="B56" i="10" s="1"/>
  <c r="B57" i="10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E4D688-8591-AE4C-B50B-90FFDD22E047}" name="BinomialBoosting_Cutoff" type="6" refreshedVersion="8" background="1" saveData="1">
    <textPr sourceFile="/Users/danielbaldini/Documents/MBA/TCC/TCC_Arquivos/Projeto/BinomialBoosting_Cutoff.csv" decimal="," thousands=" 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47F1313A-3042-284A-A758-F54391E48D73}" name="DecisionTree_Cutoff" type="6" refreshedVersion="8" background="1" saveData="1">
    <textPr sourceFile="/Users/danielbaldini/Documents/MBA/TCC/TCC_Arquivos/Projeto/DecisionTree_Cutoff.csv" decimal="," thousands=" 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506896B1-7427-BF4E-A400-C87DDC190D8C}" name="Logistico_Cutoff" type="6" refreshedVersion="8" background="1" saveData="1">
    <textPr sourceFile="/Users/danielbaldini/Documents/MBA/TCC/TCC_Arquivos/Projeto/Logistico_Cutoff.csv" decimal="," thousands=" 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3402CBF2-206D-3C42-AA82-2B19B2A3D3BF}" name="NaiveBayes_Cutoff" type="6" refreshedVersion="8" background="1" saveData="1">
    <textPr sourceFile="/Users/danielbaldini/Documents/MBA/TCC/TCC_Arquivos/Projeto/NaiveBayes_Cutoff.csv" decimal="," thousands=" 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4D84B7A4-D774-704F-9519-88B3C32F3927}" name="SVM_Cutoff" type="6" refreshedVersion="8" background="1" saveData="1">
    <textPr sourceFile="/Users/danielbaldini/Documents/MBA/TCC/TCC_Arquivos/Projeto/SVM_Cutoff.csv" decimal="," thousands=" 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<sst xmlns="http://schemas.openxmlformats.org/spreadsheetml/2006/main" count="1544" uniqueCount="283">
  <si>
    <t>Predito 0</t>
  </si>
  <si>
    <t>Predito 1</t>
  </si>
  <si>
    <t>Referência 0</t>
  </si>
  <si>
    <t>Referência 1</t>
  </si>
  <si>
    <t>Variáveis</t>
  </si>
  <si>
    <t>min</t>
  </si>
  <si>
    <t>q1</t>
  </si>
  <si>
    <t>median</t>
  </si>
  <si>
    <t>mean</t>
  </si>
  <si>
    <t>q3</t>
  </si>
  <si>
    <t>max</t>
  </si>
  <si>
    <t>age</t>
  </si>
  <si>
    <t>40.0</t>
  </si>
  <si>
    <t>51.0</t>
  </si>
  <si>
    <t>60.0</t>
  </si>
  <si>
    <t>60.829</t>
  </si>
  <si>
    <t>70.0</t>
  </si>
  <si>
    <t>95.0</t>
  </si>
  <si>
    <t>creatinine_phosphokinase</t>
  </si>
  <si>
    <t>23.0</t>
  </si>
  <si>
    <t>116.5</t>
  </si>
  <si>
    <t>250.0</t>
  </si>
  <si>
    <t>581.839</t>
  </si>
  <si>
    <t>582.0</t>
  </si>
  <si>
    <t>7861.0</t>
  </si>
  <si>
    <t>ejection_fraction</t>
  </si>
  <si>
    <t>14.0</t>
  </si>
  <si>
    <t>30.0</t>
  </si>
  <si>
    <t>38.0</t>
  </si>
  <si>
    <t>38.084</t>
  </si>
  <si>
    <t>45.0</t>
  </si>
  <si>
    <t>80.0</t>
  </si>
  <si>
    <t>platelets</t>
  </si>
  <si>
    <t>25100.0</t>
  </si>
  <si>
    <t>212500.0</t>
  </si>
  <si>
    <t>262000.0</t>
  </si>
  <si>
    <t>263358.029</t>
  </si>
  <si>
    <t>303500.0</t>
  </si>
  <si>
    <t>850000.0</t>
  </si>
  <si>
    <t>serum_creatinine</t>
  </si>
  <si>
    <t>0.5</t>
  </si>
  <si>
    <t>0.9</t>
  </si>
  <si>
    <t>1.1</t>
  </si>
  <si>
    <t>1.394</t>
  </si>
  <si>
    <t>1.4</t>
  </si>
  <si>
    <t>9.4</t>
  </si>
  <si>
    <t>serum_sodium</t>
  </si>
  <si>
    <t>113.0</t>
  </si>
  <si>
    <t>134.0</t>
  </si>
  <si>
    <t>137.0</t>
  </si>
  <si>
    <t>136.625</t>
  </si>
  <si>
    <t>140.0</t>
  </si>
  <si>
    <t>148.0</t>
  </si>
  <si>
    <t>time</t>
  </si>
  <si>
    <t>4.0</t>
  </si>
  <si>
    <t>73.0</t>
  </si>
  <si>
    <t>115.0</t>
  </si>
  <si>
    <t>130.261</t>
  </si>
  <si>
    <t>203.0</t>
  </si>
  <si>
    <t>285.0</t>
  </si>
  <si>
    <t>anaemia</t>
  </si>
  <si>
    <t>diabetes</t>
  </si>
  <si>
    <t>high_blood_pressure</t>
  </si>
  <si>
    <t>sex</t>
  </si>
  <si>
    <t>smoking</t>
  </si>
  <si>
    <t>DEATH_EVENT</t>
  </si>
  <si>
    <t>1.9</t>
  </si>
  <si>
    <t>1.3</t>
  </si>
  <si>
    <t>2.7</t>
  </si>
  <si>
    <t>2.1</t>
  </si>
  <si>
    <t>creatinine_
phosphokinase</t>
  </si>
  <si>
    <t>ejection_
fraction</t>
  </si>
  <si>
    <t>high_blood_
pressure</t>
  </si>
  <si>
    <t>serum_
creatinine</t>
  </si>
  <si>
    <t>serum_
sodium</t>
  </si>
  <si>
    <t>DEATH_
EVENT</t>
  </si>
  <si>
    <t>. Matriz de confusão de treino do modelo logístico binário</t>
  </si>
  <si>
    <t>Figura 5. Matriz de confusão de testes do modelo logístico binário </t>
  </si>
  <si>
    <t>Acurácia</t>
  </si>
  <si>
    <t>Especificidade</t>
  </si>
  <si>
    <t>Sensibilidade</t>
  </si>
  <si>
    <t>Treino</t>
  </si>
  <si>
    <t>Testes</t>
  </si>
  <si>
    <t>Modelo</t>
  </si>
  <si>
    <t>Base</t>
  </si>
  <si>
    <t>Completa</t>
  </si>
  <si>
    <t>Figura 6. Matriz de confusão de Máquina de Vetores e Suporte</t>
  </si>
  <si>
    <t>Figura 7. Matriz de confusão de treino da Árvore de Decisão</t>
  </si>
  <si>
    <t>Figura 8. Matriz de confusão de testes da Árvore de Decisão</t>
  </si>
  <si>
    <t>Figura 9. Matriz de confusão de treino “Gradient boosting”</t>
  </si>
  <si>
    <t>Figura 10. Matriz de confusão de testes “Gradient boosting”</t>
  </si>
  <si>
    <t>Figura 11. Matriz de confusão de treino “Naíve Bayes”</t>
  </si>
  <si>
    <t>Figura 12. Matriz de confusão de testes “Naíve Bayes”</t>
  </si>
  <si>
    <t>Logístico Binário</t>
  </si>
  <si>
    <t>Máquina de Vetores e Suporte</t>
  </si>
  <si>
    <t>Árvore de Decisão</t>
  </si>
  <si>
    <t>Gradient Boosting</t>
  </si>
  <si>
    <t>Naíve Bayes</t>
  </si>
  <si>
    <t>(Intercept)</t>
  </si>
  <si>
    <t xml:space="preserve">time </t>
  </si>
  <si>
    <t>Variável</t>
  </si>
  <si>
    <t>Est.</t>
  </si>
  <si>
    <t>2.5%</t>
  </si>
  <si>
    <t>97.5%</t>
  </si>
  <si>
    <t>z val.</t>
  </si>
  <si>
    <t>p</t>
  </si>
  <si>
    <t>0.0000</t>
  </si>
  <si>
    <t>Binomial boosting</t>
  </si>
  <si>
    <t>sex1</t>
  </si>
  <si>
    <t>Valor</t>
  </si>
  <si>
    <t>AUC</t>
  </si>
  <si>
    <t>TP</t>
  </si>
  <si>
    <t>TN</t>
  </si>
  <si>
    <t>Real Label</t>
  </si>
  <si>
    <t>Predicted</t>
  </si>
  <si>
    <t>FP</t>
  </si>
  <si>
    <t>FN</t>
  </si>
  <si>
    <t>Database Não BALANCEADO</t>
  </si>
  <si>
    <t>Hiperparâmetros</t>
  </si>
  <si>
    <t>kernel = "polynomial",  cost = 3, scale = TRUE, cross = 10, gamma = 0.1</t>
  </si>
  <si>
    <t>Dataset Balanceado</t>
  </si>
  <si>
    <t>Predito</t>
  </si>
  <si>
    <t>VN</t>
  </si>
  <si>
    <t>VP</t>
  </si>
  <si>
    <t>Database Treino BALANCEADO (SMOTE)</t>
  </si>
  <si>
    <t>Foi feito o balancemento da base completa</t>
  </si>
  <si>
    <t>Pacote</t>
  </si>
  <si>
    <t>Descrição</t>
  </si>
  <si>
    <t>("readr" #Ler arquivo CSV</t>
  </si>
  <si>
    <t xml:space="preserve">             ,"jtools" #Obter detalhes sobre modelo de regressão gerado</t>
  </si>
  <si>
    <t xml:space="preserve">             ,"dplyr" #função if_else</t>
  </si>
  <si>
    <t xml:space="preserve">             ,"caret" #Criar matriz de confusão</t>
  </si>
  <si>
    <t xml:space="preserve">             ,"pROC" #Visualizar a curva ROC</t>
  </si>
  <si>
    <t xml:space="preserve">             ,"e1071" #Pacote para estimar Support Vector Machine</t>
  </si>
  <si>
    <t xml:space="preserve">             ,"rpart","rpart.plot" #Estimar e visualizar Árvore de Decisão</t>
  </si>
  <si>
    <t xml:space="preserve">             ,"mboost" #Estimar Modelo Binomial Boosting</t>
  </si>
  <si>
    <t xml:space="preserve">             ,"naivebayes" #Estimar Modelo NaiveBayes</t>
  </si>
  <si>
    <t xml:space="preserve">             ,"unbalanced" #Balancear Dataset</t>
  </si>
  <si>
    <t>readr</t>
  </si>
  <si>
    <t>Ler arquivo csv</t>
  </si>
  <si>
    <t>jtools</t>
  </si>
  <si>
    <t>Obter detalhes sobre modelo de regressão</t>
  </si>
  <si>
    <t>dply_r</t>
  </si>
  <si>
    <t>Função if_else</t>
  </si>
  <si>
    <t>caret</t>
  </si>
  <si>
    <t>Criar matriz de confusão</t>
  </si>
  <si>
    <t>pROC</t>
  </si>
  <si>
    <t>Visualizar a curva ROC</t>
  </si>
  <si>
    <t>e1071</t>
  </si>
  <si>
    <t>Pacote para estimar Support Vector Machine</t>
  </si>
  <si>
    <t>rpart</t>
  </si>
  <si>
    <t>mboost</t>
  </si>
  <si>
    <t>Estimar Modelo Binomial Boosting</t>
  </si>
  <si>
    <t>naivebayes</t>
  </si>
  <si>
    <t>Estimar Modelo NaiveBayes</t>
  </si>
  <si>
    <t>unbalanced</t>
  </si>
  <si>
    <t>Balancear base de dados</t>
  </si>
  <si>
    <t>Versão</t>
  </si>
  <si>
    <t>2.1.4</t>
  </si>
  <si>
    <t>2.2.2</t>
  </si>
  <si>
    <t>1.1.4</t>
  </si>
  <si>
    <t>6.0-94</t>
  </si>
  <si>
    <t>1.18.5</t>
  </si>
  <si>
    <t>1.7-14</t>
  </si>
  <si>
    <t>4.1.21</t>
  </si>
  <si>
    <t>rpart.plot</t>
  </si>
  <si>
    <t>Estimar Árvore de Decisão</t>
  </si>
  <si>
    <t>Visualizar Árvore de Decisão</t>
  </si>
  <si>
    <t>3.1.1</t>
  </si>
  <si>
    <t>2.9-9</t>
  </si>
  <si>
    <t>0.9.7</t>
  </si>
  <si>
    <t>Balanceado</t>
  </si>
  <si>
    <t>Original</t>
  </si>
  <si>
    <t>Matriz de confusão de treino do modelo logístico binário</t>
  </si>
  <si>
    <t>Matriz de confusão de teste do modelo logístico binário</t>
  </si>
  <si>
    <t>Matriz de confusão de Máquina de Vetores e Suporte</t>
  </si>
  <si>
    <t>Matriz de confusão de treino do modelo de Árvore de Decisão</t>
  </si>
  <si>
    <t>Matriz de confusão de teste do modelo de Árvore de Decisão</t>
  </si>
  <si>
    <t>-------------------------%--------------------------</t>
  </si>
  <si>
    <t>Resultados</t>
  </si>
  <si>
    <r>
      <t xml:space="preserve">Figura 6. Matriz de confusão de Máquina de Vetores e Suporte </t>
    </r>
    <r>
      <rPr>
        <b/>
        <sz val="11"/>
        <color theme="1"/>
        <rFont val="Arial"/>
        <family val="2"/>
      </rPr>
      <t>(SEM DIVISÃO DE TREINO E TESTES)</t>
    </r>
  </si>
  <si>
    <r>
      <t xml:space="preserve">Matriz de confusão de </t>
    </r>
    <r>
      <rPr>
        <b/>
        <sz val="11"/>
        <color theme="1"/>
        <rFont val="Arial"/>
        <family val="2"/>
      </rPr>
      <t>Testes</t>
    </r>
    <r>
      <rPr>
        <sz val="11"/>
        <color theme="1"/>
        <rFont val="Arial"/>
        <family val="2"/>
      </rPr>
      <t xml:space="preserve"> Máquina de Vetores e Suporte</t>
    </r>
  </si>
  <si>
    <r>
      <t xml:space="preserve">Matriz de confusão de </t>
    </r>
    <r>
      <rPr>
        <b/>
        <sz val="11"/>
        <color theme="1"/>
        <rFont val="Arial"/>
        <family val="2"/>
      </rPr>
      <t>Treino</t>
    </r>
    <r>
      <rPr>
        <sz val="11"/>
        <color theme="1"/>
        <rFont val="Arial"/>
        <family val="2"/>
      </rPr>
      <t xml:space="preserve"> Máquina de Vetores e Suporte</t>
    </r>
  </si>
  <si>
    <t>Matriz de confusão de treino da Máquina de Vetores e Suporte</t>
  </si>
  <si>
    <t>Matriz de confusão de testes da Máquina de Vetores e Suporte</t>
  </si>
  <si>
    <t>cutoff</t>
  </si>
  <si>
    <t>tamanhoAmostra</t>
  </si>
  <si>
    <t>totalCorretos</t>
  </si>
  <si>
    <t>ACC</t>
  </si>
  <si>
    <t>SENS</t>
  </si>
  <si>
    <t>ESPEC</t>
  </si>
  <si>
    <t>Logístico</t>
  </si>
  <si>
    <t>SVM</t>
  </si>
  <si>
    <t>NaiveBayes</t>
  </si>
  <si>
    <t>DecisionTree</t>
  </si>
  <si>
    <t>BinomialBoosting</t>
  </si>
  <si>
    <t>Algoritimo</t>
  </si>
  <si>
    <t>Maiores</t>
  </si>
  <si>
    <t>N</t>
  </si>
  <si>
    <t>S</t>
  </si>
  <si>
    <t>"cutoff"</t>
  </si>
  <si>
    <t>0.8400</t>
  </si>
  <si>
    <t>0.0372</t>
  </si>
  <si>
    <t>-0.0687</t>
  </si>
  <si>
    <t>0.7171</t>
  </si>
  <si>
    <t>-0.0205</t>
  </si>
  <si>
    <t>-1.4071</t>
  </si>
  <si>
    <t>0.0052</t>
  </si>
  <si>
    <t>-0.1004</t>
  </si>
  <si>
    <t>0.3450</t>
  </si>
  <si>
    <t>-0.0266</t>
  </si>
  <si>
    <t>3.0872</t>
  </si>
  <si>
    <t>0.0693</t>
  </si>
  <si>
    <t>-0.0369</t>
  </si>
  <si>
    <t>1.0891</t>
  </si>
  <si>
    <t>-0.0144</t>
  </si>
  <si>
    <t>0.7327</t>
  </si>
  <si>
    <t>2.2754</t>
  </si>
  <si>
    <t>-4.2381</t>
  </si>
  <si>
    <t>3.7779</t>
  </si>
  <si>
    <t>-6.5851</t>
  </si>
  <si>
    <t>0.4637</t>
  </si>
  <si>
    <t>0.0229</t>
  </si>
  <si>
    <t>0.0002</t>
  </si>
  <si>
    <t>3.982967e+00</t>
  </si>
  <si>
    <t>9.773585e-03</t>
  </si>
  <si>
    <t>anaemia_1</t>
  </si>
  <si>
    <t>1.575777e-01</t>
  </si>
  <si>
    <t>1.453997e-05</t>
  </si>
  <si>
    <t>-2.705676e-02</t>
  </si>
  <si>
    <t>-3.129808e-07</t>
  </si>
  <si>
    <t>1.901668e-01</t>
  </si>
  <si>
    <t>-2.138266e-02</t>
  </si>
  <si>
    <t>-2.128792e-01</t>
  </si>
  <si>
    <t>smoking_1</t>
  </si>
  <si>
    <t>4.522594e-02</t>
  </si>
  <si>
    <t>-7.866295e-03</t>
  </si>
  <si>
    <t>Precisão</t>
  </si>
  <si>
    <t>Matriz de Decisão</t>
  </si>
  <si>
    <t>Alternativas</t>
  </si>
  <si>
    <t>Logístico Binário Normal</t>
  </si>
  <si>
    <t>SVM Normal</t>
  </si>
  <si>
    <t>Decision Tree Normal</t>
  </si>
  <si>
    <t>Gradient Boosting Normal</t>
  </si>
  <si>
    <t>Naive Bayes Normal</t>
  </si>
  <si>
    <t>Logístico Binário Balanceada</t>
  </si>
  <si>
    <t>SVM Balanceada</t>
  </si>
  <si>
    <t>Decision Tree Balanceada</t>
  </si>
  <si>
    <t>Gradient Boosting Balanceada</t>
  </si>
  <si>
    <t>Naive Bayes Balanceada</t>
  </si>
  <si>
    <t>Todos critérios monotônicos de Lucro (Benefício)</t>
  </si>
  <si>
    <t>Relação de Importância - Linha em relação à coluna</t>
  </si>
  <si>
    <t>CR -&gt; Razão de Consistência</t>
  </si>
  <si>
    <t>Random Index</t>
  </si>
  <si>
    <t>Soma</t>
  </si>
  <si>
    <t>Vetor Prioridade</t>
  </si>
  <si>
    <t>Soma dos pesos</t>
  </si>
  <si>
    <t>Lambda Maxima</t>
  </si>
  <si>
    <t>CI</t>
  </si>
  <si>
    <t>Razão de Consistência</t>
  </si>
  <si>
    <t>Matriz de Decisão Normalizada</t>
  </si>
  <si>
    <t>Índice de Preferência Global</t>
  </si>
  <si>
    <t>Logístico Binário Original</t>
  </si>
  <si>
    <t>Gradient Boosting Original</t>
  </si>
  <si>
    <t>Máquina de Vetores e Suporte Original</t>
  </si>
  <si>
    <t>Decision Tree Original</t>
  </si>
  <si>
    <t>Naive Bayes Original</t>
  </si>
  <si>
    <t>Máquina de Vetores e Suporte Balanceada</t>
  </si>
  <si>
    <t>Circunferência da Terra</t>
  </si>
  <si>
    <t>Média de altura</t>
  </si>
  <si>
    <t>Voltas na terra</t>
  </si>
  <si>
    <t>Pessoas na terra</t>
  </si>
  <si>
    <t>Pessoas x Média de Altura</t>
  </si>
  <si>
    <t>Mortes por doença cardiovascular</t>
  </si>
  <si>
    <t>Balanceada</t>
  </si>
  <si>
    <t>Divi</t>
  </si>
  <si>
    <t>PC</t>
  </si>
  <si>
    <t>Acur</t>
  </si>
  <si>
    <t>Sens</t>
  </si>
  <si>
    <t>Preci</t>
  </si>
  <si>
    <t>-------------------------------%--------------------------------</t>
  </si>
  <si>
    <t>TS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</si>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</sst>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"/>
    <numFmt numFmtId="165" formatCode="0.00000"/>
    <numFmt numFmtId="166" formatCode="0.000"/>
    <numFmt numFmtId="167" formatCode="0.00000000000000"/>
    <numFmt numFmtId="168" formatCode="0.0%"/>
    <numFmt numFmtId="172" formatCode="0.0"/>
  </numFmts>
  <fonts count="1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8"/>
      <color theme="1"/>
      <name val="Arial"/>
      <family val="2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Arial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5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0" fillId="0" borderId="2" xfId="0" applyBorder="1"/>
    <xf numFmtId="0" fontId="2" fillId="0" borderId="2" xfId="0" applyFont="1" applyBorder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10" fontId="2" fillId="0" borderId="0" xfId="1" applyNumberFormat="1" applyFont="1"/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wrapText="1"/>
    </xf>
    <xf numFmtId="10" fontId="2" fillId="0" borderId="0" xfId="1" applyNumberFormat="1" applyFont="1" applyBorder="1"/>
    <xf numFmtId="10" fontId="2" fillId="0" borderId="2" xfId="1" applyNumberFormat="1" applyFont="1" applyBorder="1"/>
    <xf numFmtId="0" fontId="2" fillId="0" borderId="0" xfId="0" applyFont="1" applyAlignment="1">
      <alignment vertical="top"/>
    </xf>
    <xf numFmtId="10" fontId="2" fillId="0" borderId="0" xfId="1" applyNumberFormat="1" applyFont="1" applyAlignment="1">
      <alignment vertical="top"/>
    </xf>
    <xf numFmtId="0" fontId="2" fillId="0" borderId="0" xfId="0" applyFont="1" applyAlignment="1">
      <alignment horizontal="right"/>
    </xf>
    <xf numFmtId="0" fontId="2" fillId="0" borderId="0" xfId="0" quotePrefix="1" applyFont="1" applyAlignment="1">
      <alignment horizontal="right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2" xfId="0" quotePrefix="1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0" xfId="0" applyFont="1" applyAlignment="1">
      <alignment horizontal="right" vertical="center"/>
    </xf>
    <xf numFmtId="0" fontId="2" fillId="0" borderId="0" xfId="0" quotePrefix="1" applyFont="1" applyAlignment="1">
      <alignment horizontal="right" vertical="center"/>
    </xf>
    <xf numFmtId="0" fontId="2" fillId="0" borderId="2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quotePrefix="1" applyFont="1" applyBorder="1" applyAlignment="1">
      <alignment horizontal="right" vertical="center"/>
    </xf>
    <xf numFmtId="0" fontId="2" fillId="0" borderId="0" xfId="0" applyFont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0" fontId="2" fillId="0" borderId="0" xfId="1" applyNumberFormat="1" applyFont="1" applyFill="1" applyBorder="1"/>
    <xf numFmtId="10" fontId="2" fillId="0" borderId="2" xfId="1" applyNumberFormat="1" applyFont="1" applyFill="1" applyBorder="1"/>
    <xf numFmtId="164" fontId="2" fillId="0" borderId="2" xfId="0" applyNumberFormat="1" applyFont="1" applyBorder="1"/>
    <xf numFmtId="10" fontId="2" fillId="0" borderId="0" xfId="1" applyNumberFormat="1" applyFont="1" applyFill="1"/>
    <xf numFmtId="164" fontId="2" fillId="0" borderId="0" xfId="0" applyNumberFormat="1" applyFont="1"/>
    <xf numFmtId="0" fontId="2" fillId="0" borderId="0" xfId="0" applyFont="1" applyAlignment="1">
      <alignment horizontal="center"/>
    </xf>
    <xf numFmtId="0" fontId="9" fillId="0" borderId="1" xfId="0" applyFont="1" applyBorder="1" applyAlignment="1">
      <alignment horizontal="center"/>
    </xf>
    <xf numFmtId="164" fontId="2" fillId="0" borderId="0" xfId="0" applyNumberFormat="1" applyFont="1" applyAlignment="1">
      <alignment wrapText="1"/>
    </xf>
    <xf numFmtId="0" fontId="9" fillId="0" borderId="0" xfId="0" applyFont="1"/>
    <xf numFmtId="0" fontId="6" fillId="0" borderId="0" xfId="0" applyFont="1"/>
    <xf numFmtId="10" fontId="9" fillId="0" borderId="0" xfId="1" applyNumberFormat="1" applyFont="1" applyAlignment="1">
      <alignment vertical="top"/>
    </xf>
    <xf numFmtId="10" fontId="9" fillId="0" borderId="2" xfId="1" applyNumberFormat="1" applyFont="1" applyFill="1" applyBorder="1"/>
    <xf numFmtId="10" fontId="9" fillId="0" borderId="0" xfId="1" applyNumberFormat="1" applyFont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horizontal="right" vertical="center"/>
    </xf>
    <xf numFmtId="0" fontId="4" fillId="0" borderId="2" xfId="0" applyFont="1" applyBorder="1" applyAlignment="1">
      <alignment horizontal="center" vertical="center"/>
    </xf>
    <xf numFmtId="10" fontId="0" fillId="0" borderId="0" xfId="1" applyNumberFormat="1" applyFont="1"/>
    <xf numFmtId="2" fontId="2" fillId="0" borderId="0" xfId="0" applyNumberFormat="1" applyFont="1"/>
    <xf numFmtId="0" fontId="9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10" fontId="0" fillId="0" borderId="0" xfId="0" applyNumberFormat="1"/>
    <xf numFmtId="165" fontId="2" fillId="0" borderId="0" xfId="0" applyNumberFormat="1" applyFont="1"/>
    <xf numFmtId="167" fontId="2" fillId="0" borderId="0" xfId="0" applyNumberFormat="1" applyFont="1"/>
    <xf numFmtId="0" fontId="11" fillId="0" borderId="0" xfId="0" applyFont="1"/>
    <xf numFmtId="0" fontId="11" fillId="0" borderId="1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2" xfId="0" applyFont="1" applyBorder="1"/>
    <xf numFmtId="0" fontId="11" fillId="0" borderId="1" xfId="0" applyFont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2" xfId="0" applyFont="1" applyBorder="1" applyAlignment="1">
      <alignment vertical="center"/>
    </xf>
    <xf numFmtId="0" fontId="11" fillId="0" borderId="2" xfId="0" applyFont="1" applyBorder="1" applyAlignment="1">
      <alignment horizontal="center" vertical="center"/>
    </xf>
    <xf numFmtId="0" fontId="11" fillId="0" borderId="2" xfId="0" quotePrefix="1" applyFont="1" applyBorder="1" applyAlignment="1">
      <alignment horizontal="center" vertical="center"/>
    </xf>
    <xf numFmtId="0" fontId="11" fillId="0" borderId="0" xfId="0" quotePrefix="1" applyFont="1" applyAlignment="1">
      <alignment horizontal="center" vertical="center"/>
    </xf>
    <xf numFmtId="0" fontId="11" fillId="0" borderId="5" xfId="0" applyFont="1" applyBorder="1" applyAlignment="1">
      <alignment vertical="center"/>
    </xf>
    <xf numFmtId="0" fontId="11" fillId="0" borderId="5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2" fontId="11" fillId="0" borderId="0" xfId="0" quotePrefix="1" applyNumberFormat="1" applyFont="1" applyAlignment="1">
      <alignment horizontal="center" vertical="center"/>
    </xf>
    <xf numFmtId="2" fontId="11" fillId="0" borderId="2" xfId="0" quotePrefix="1" applyNumberFormat="1" applyFont="1" applyBorder="1" applyAlignment="1">
      <alignment horizontal="center" vertical="center"/>
    </xf>
    <xf numFmtId="164" fontId="11" fillId="0" borderId="0" xfId="0" applyNumberFormat="1" applyFont="1"/>
    <xf numFmtId="166" fontId="11" fillId="0" borderId="0" xfId="0" applyNumberFormat="1" applyFont="1" applyAlignment="1">
      <alignment horizontal="center"/>
    </xf>
    <xf numFmtId="166" fontId="11" fillId="0" borderId="0" xfId="0" applyNumberFormat="1" applyFont="1" applyAlignment="1">
      <alignment horizontal="center" vertical="center"/>
    </xf>
    <xf numFmtId="166" fontId="11" fillId="0" borderId="2" xfId="0" applyNumberFormat="1" applyFont="1" applyBorder="1" applyAlignment="1">
      <alignment horizontal="center" vertical="center"/>
    </xf>
    <xf numFmtId="166" fontId="11" fillId="0" borderId="2" xfId="0" applyNumberFormat="1" applyFont="1" applyBorder="1" applyAlignment="1">
      <alignment horizontal="center"/>
    </xf>
    <xf numFmtId="0" fontId="12" fillId="0" borderId="0" xfId="0" applyFont="1"/>
    <xf numFmtId="166" fontId="12" fillId="0" borderId="0" xfId="0" applyNumberFormat="1" applyFont="1" applyAlignment="1">
      <alignment horizontal="center"/>
    </xf>
    <xf numFmtId="2" fontId="11" fillId="0" borderId="0" xfId="0" applyNumberFormat="1" applyFont="1" applyAlignment="1">
      <alignment horizontal="center" vertical="center"/>
    </xf>
    <xf numFmtId="1" fontId="11" fillId="0" borderId="2" xfId="0" quotePrefix="1" applyNumberFormat="1" applyFont="1" applyBorder="1" applyAlignment="1">
      <alignment horizontal="center" vertical="center"/>
    </xf>
    <xf numFmtId="164" fontId="11" fillId="0" borderId="2" xfId="0" applyNumberFormat="1" applyFont="1" applyBorder="1"/>
    <xf numFmtId="164" fontId="11" fillId="3" borderId="0" xfId="0" applyNumberFormat="1" applyFont="1" applyFill="1"/>
    <xf numFmtId="0" fontId="12" fillId="3" borderId="2" xfId="0" applyFont="1" applyFill="1" applyBorder="1"/>
    <xf numFmtId="164" fontId="11" fillId="3" borderId="2" xfId="0" applyNumberFormat="1" applyFont="1" applyFill="1" applyBorder="1"/>
    <xf numFmtId="10" fontId="11" fillId="0" borderId="0" xfId="1" applyNumberFormat="1" applyFont="1" applyAlignment="1">
      <alignment vertical="center"/>
    </xf>
    <xf numFmtId="10" fontId="11" fillId="0" borderId="2" xfId="1" applyNumberFormat="1" applyFont="1" applyBorder="1" applyAlignment="1">
      <alignment vertical="center"/>
    </xf>
    <xf numFmtId="0" fontId="2" fillId="2" borderId="0" xfId="0" applyFont="1" applyFill="1"/>
    <xf numFmtId="0" fontId="6" fillId="0" borderId="0" xfId="0" applyFont="1" applyAlignment="1">
      <alignment horizontal="center"/>
    </xf>
    <xf numFmtId="0" fontId="2" fillId="0" borderId="0" xfId="0" applyFont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8" fillId="0" borderId="0" xfId="0" applyFont="1" applyAlignment="1">
      <alignment horizontal="center"/>
    </xf>
    <xf numFmtId="2" fontId="2" fillId="0" borderId="5" xfId="0" applyNumberFormat="1" applyFont="1" applyBorder="1" applyAlignment="1">
      <alignment vertical="top" wrapText="1"/>
    </xf>
    <xf numFmtId="2" fontId="2" fillId="0" borderId="0" xfId="0" applyNumberFormat="1" applyFont="1" applyAlignment="1">
      <alignment vertical="top" wrapText="1"/>
    </xf>
    <xf numFmtId="2" fontId="2" fillId="0" borderId="2" xfId="0" applyNumberFormat="1" applyFont="1" applyBorder="1" applyAlignment="1">
      <alignment vertical="top" wrapText="1"/>
    </xf>
    <xf numFmtId="0" fontId="0" fillId="0" borderId="2" xfId="0" applyBorder="1" applyAlignment="1">
      <alignment horizontal="center"/>
    </xf>
    <xf numFmtId="0" fontId="2" fillId="0" borderId="5" xfId="0" quotePrefix="1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5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4" fillId="4" borderId="6" xfId="0" applyFont="1" applyFill="1" applyBorder="1" applyAlignment="1">
      <alignment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vertical="center"/>
    </xf>
    <xf numFmtId="0" fontId="2" fillId="4" borderId="0" xfId="0" applyFont="1" applyFill="1"/>
    <xf numFmtId="0" fontId="4" fillId="4" borderId="6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vertical="center"/>
    </xf>
    <xf numFmtId="0" fontId="4" fillId="4" borderId="4" xfId="0" applyFont="1" applyFill="1" applyBorder="1" applyAlignment="1">
      <alignment horizontal="center" vertical="center"/>
    </xf>
    <xf numFmtId="0" fontId="2" fillId="4" borderId="0" xfId="0" applyFont="1" applyFill="1" applyAlignment="1">
      <alignment vertical="center"/>
    </xf>
    <xf numFmtId="0" fontId="4" fillId="4" borderId="0" xfId="0" applyFont="1" applyFill="1" applyAlignment="1">
      <alignment vertical="center" wrapText="1"/>
    </xf>
    <xf numFmtId="0" fontId="4" fillId="4" borderId="0" xfId="0" applyFont="1" applyFill="1" applyAlignment="1">
      <alignment vertical="center"/>
    </xf>
    <xf numFmtId="2" fontId="4" fillId="4" borderId="0" xfId="0" applyNumberFormat="1" applyFont="1" applyFill="1" applyAlignment="1">
      <alignment vertical="center"/>
    </xf>
    <xf numFmtId="0" fontId="4" fillId="4" borderId="0" xfId="0" applyFont="1" applyFill="1" applyAlignment="1">
      <alignment horizontal="left" vertical="top" wrapText="1"/>
    </xf>
    <xf numFmtId="0" fontId="4" fillId="4" borderId="7" xfId="0" applyFont="1" applyFill="1" applyBorder="1" applyAlignment="1">
      <alignment vertical="center" wrapText="1"/>
    </xf>
    <xf numFmtId="2" fontId="4" fillId="4" borderId="7" xfId="0" applyNumberFormat="1" applyFont="1" applyFill="1" applyBorder="1" applyAlignment="1">
      <alignment vertical="center"/>
    </xf>
    <xf numFmtId="0" fontId="0" fillId="4" borderId="0" xfId="0" applyFill="1"/>
    <xf numFmtId="0" fontId="6" fillId="4" borderId="0" xfId="0" applyFont="1" applyFill="1"/>
    <xf numFmtId="168" fontId="0" fillId="4" borderId="0" xfId="0" applyNumberFormat="1" applyFill="1"/>
    <xf numFmtId="0" fontId="4" fillId="4" borderId="0" xfId="0" applyFont="1" applyFill="1" applyBorder="1" applyAlignment="1">
      <alignment vertical="center"/>
    </xf>
    <xf numFmtId="0" fontId="13" fillId="4" borderId="0" xfId="0" applyFont="1" applyFill="1" applyAlignment="1">
      <alignment vertical="center" wrapText="1"/>
    </xf>
    <xf numFmtId="172" fontId="4" fillId="4" borderId="0" xfId="0" applyNumberFormat="1" applyFont="1" applyFill="1" applyAlignment="1">
      <alignment horizontal="right" vertical="center"/>
    </xf>
    <xf numFmtId="172" fontId="4" fillId="4" borderId="4" xfId="0" applyNumberFormat="1" applyFont="1" applyFill="1" applyBorder="1" applyAlignment="1">
      <alignment horizontal="right" vertical="center"/>
    </xf>
    <xf numFmtId="0" fontId="0" fillId="0" borderId="0" xfId="0" applyBorder="1" applyAlignment="1"/>
    <xf numFmtId="0" fontId="2" fillId="0" borderId="0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802744</xdr:colOff>
      <xdr:row>3</xdr:row>
      <xdr:rowOff>82021</xdr:rowOff>
    </xdr:from>
    <xdr:to>
      <xdr:col>11</xdr:col>
      <xdr:colOff>49212</xdr:colOff>
      <xdr:row>25</xdr:row>
      <xdr:rowOff>52388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326E83F-F11A-83AF-1A30-864FFD6C61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30557" y="582084"/>
          <a:ext cx="6572779" cy="363749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802744</xdr:colOff>
      <xdr:row>3</xdr:row>
      <xdr:rowOff>82021</xdr:rowOff>
    </xdr:from>
    <xdr:to>
      <xdr:col>13</xdr:col>
      <xdr:colOff>747711</xdr:colOff>
      <xdr:row>25</xdr:row>
      <xdr:rowOff>52388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9E26FA-C386-2E44-919D-50692702D9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32144" y="577321"/>
          <a:ext cx="6574367" cy="3602567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cisionTree_Cutoff" connectionId="2" xr16:uid="{7A82A1D3-6A81-9142-88F6-9577A3A047DE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aiveBayes_Cutoff" connectionId="4" xr16:uid="{D3DB0AB6-9E53-4044-870B-3F29802319A3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VM_Cutoff" connectionId="5" xr16:uid="{D8B42BC8-5017-FA4E-8C50-89F24872E3D5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ogistico_Cutoff" connectionId="3" xr16:uid="{C577E0AB-539C-9447-9BF8-611EA2ADF41D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inomialBoosting_Cutoff" connectionId="1" xr16:uid="{8BE6DE7F-F1F2-6147-98DB-DC6298B7D3C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14471-66E6-C048-AC7D-47155848F948}">
  <dimension ref="A2:C26"/>
  <sheetViews>
    <sheetView zoomScale="174" zoomScaleNormal="174" workbookViewId="0">
      <selection activeCell="B18" sqref="B18"/>
    </sheetView>
  </sheetViews>
  <sheetFormatPr baseColWidth="10" defaultRowHeight="14" x14ac:dyDescent="0.15"/>
  <cols>
    <col min="1" max="1" width="14.83203125" style="1" customWidth="1"/>
    <col min="2" max="2" width="38.33203125" style="1" bestFit="1" customWidth="1"/>
    <col min="3" max="16384" width="10.83203125" style="1"/>
  </cols>
  <sheetData>
    <row r="2" spans="1:3" x14ac:dyDescent="0.15">
      <c r="A2" s="33" t="s">
        <v>126</v>
      </c>
      <c r="B2" s="2" t="s">
        <v>127</v>
      </c>
      <c r="C2" s="2" t="s">
        <v>157</v>
      </c>
    </row>
    <row r="3" spans="1:3" x14ac:dyDescent="0.15">
      <c r="A3" s="1" t="s">
        <v>138</v>
      </c>
      <c r="B3" s="1" t="s">
        <v>139</v>
      </c>
      <c r="C3" s="31" t="s">
        <v>158</v>
      </c>
    </row>
    <row r="4" spans="1:3" x14ac:dyDescent="0.15">
      <c r="A4" s="1" t="s">
        <v>140</v>
      </c>
      <c r="B4" s="1" t="s">
        <v>141</v>
      </c>
      <c r="C4" s="31" t="s">
        <v>159</v>
      </c>
    </row>
    <row r="5" spans="1:3" x14ac:dyDescent="0.15">
      <c r="A5" s="1" t="s">
        <v>142</v>
      </c>
      <c r="B5" s="1" t="s">
        <v>143</v>
      </c>
      <c r="C5" s="31" t="s">
        <v>160</v>
      </c>
    </row>
    <row r="6" spans="1:3" x14ac:dyDescent="0.15">
      <c r="A6" s="1" t="s">
        <v>144</v>
      </c>
      <c r="B6" s="1" t="s">
        <v>145</v>
      </c>
      <c r="C6" s="31" t="s">
        <v>161</v>
      </c>
    </row>
    <row r="7" spans="1:3" x14ac:dyDescent="0.15">
      <c r="A7" s="1" t="s">
        <v>146</v>
      </c>
      <c r="B7" s="1" t="s">
        <v>147</v>
      </c>
      <c r="C7" s="31" t="s">
        <v>162</v>
      </c>
    </row>
    <row r="8" spans="1:3" x14ac:dyDescent="0.15">
      <c r="A8" s="1" t="s">
        <v>148</v>
      </c>
      <c r="B8" s="1" t="s">
        <v>149</v>
      </c>
      <c r="C8" s="31" t="s">
        <v>163</v>
      </c>
    </row>
    <row r="9" spans="1:3" x14ac:dyDescent="0.15">
      <c r="A9" s="1" t="s">
        <v>150</v>
      </c>
      <c r="B9" s="1" t="s">
        <v>166</v>
      </c>
      <c r="C9" s="31" t="s">
        <v>164</v>
      </c>
    </row>
    <row r="10" spans="1:3" x14ac:dyDescent="0.15">
      <c r="A10" s="1" t="s">
        <v>165</v>
      </c>
      <c r="B10" s="1" t="s">
        <v>167</v>
      </c>
      <c r="C10" s="31" t="s">
        <v>168</v>
      </c>
    </row>
    <row r="11" spans="1:3" x14ac:dyDescent="0.15">
      <c r="A11" s="1" t="s">
        <v>151</v>
      </c>
      <c r="B11" s="1" t="s">
        <v>152</v>
      </c>
      <c r="C11" s="31" t="s">
        <v>169</v>
      </c>
    </row>
    <row r="12" spans="1:3" x14ac:dyDescent="0.15">
      <c r="A12" s="1" t="s">
        <v>153</v>
      </c>
      <c r="B12" s="1" t="s">
        <v>154</v>
      </c>
      <c r="C12" s="31" t="s">
        <v>170</v>
      </c>
    </row>
    <row r="13" spans="1:3" x14ac:dyDescent="0.15">
      <c r="A13" s="4" t="s">
        <v>155</v>
      </c>
      <c r="B13" s="4" t="s">
        <v>156</v>
      </c>
      <c r="C13" s="36" t="s">
        <v>69</v>
      </c>
    </row>
    <row r="17" spans="1:1" x14ac:dyDescent="0.15">
      <c r="A17" s="1" t="s">
        <v>128</v>
      </c>
    </row>
    <row r="18" spans="1:1" x14ac:dyDescent="0.15">
      <c r="A18" s="1" t="s">
        <v>129</v>
      </c>
    </row>
    <row r="19" spans="1:1" x14ac:dyDescent="0.15">
      <c r="A19" s="1" t="s">
        <v>130</v>
      </c>
    </row>
    <row r="20" spans="1:1" x14ac:dyDescent="0.15">
      <c r="A20" s="1" t="s">
        <v>131</v>
      </c>
    </row>
    <row r="21" spans="1:1" x14ac:dyDescent="0.15">
      <c r="A21" s="1" t="s">
        <v>132</v>
      </c>
    </row>
    <row r="22" spans="1:1" x14ac:dyDescent="0.15">
      <c r="A22" s="1" t="s">
        <v>133</v>
      </c>
    </row>
    <row r="23" spans="1:1" x14ac:dyDescent="0.15">
      <c r="A23" s="1" t="s">
        <v>134</v>
      </c>
    </row>
    <row r="24" spans="1:1" x14ac:dyDescent="0.15">
      <c r="A24" s="1" t="s">
        <v>135</v>
      </c>
    </row>
    <row r="25" spans="1:1" x14ac:dyDescent="0.15">
      <c r="A25" s="1" t="s">
        <v>136</v>
      </c>
    </row>
    <row r="26" spans="1:1" x14ac:dyDescent="0.15">
      <c r="A26" s="1" t="s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21F4B-946B-CC41-BD83-9C5580BF4E42}">
  <dimension ref="A1:U49"/>
  <sheetViews>
    <sheetView zoomScale="126" zoomScaleNormal="130" workbookViewId="0">
      <selection activeCell="K15" sqref="K15"/>
    </sheetView>
  </sheetViews>
  <sheetFormatPr baseColWidth="10" defaultRowHeight="16" x14ac:dyDescent="0.2"/>
  <cols>
    <col min="8" max="8" width="23" customWidth="1"/>
    <col min="9" max="9" width="9" customWidth="1"/>
    <col min="10" max="10" width="10" customWidth="1"/>
    <col min="11" max="11" width="11.6640625" bestFit="1" customWidth="1"/>
    <col min="12" max="12" width="12.83203125" bestFit="1" customWidth="1"/>
    <col min="13" max="14" width="13.33203125" customWidth="1"/>
  </cols>
  <sheetData>
    <row r="1" spans="1:21" ht="24" x14ac:dyDescent="0.3">
      <c r="A1" s="108" t="s">
        <v>117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</row>
    <row r="3" spans="1:21" ht="17" thickBot="1" x14ac:dyDescent="0.25">
      <c r="A3" s="1" t="s">
        <v>76</v>
      </c>
      <c r="E3" s="44"/>
      <c r="F3" s="105" t="s">
        <v>113</v>
      </c>
      <c r="G3" s="105"/>
      <c r="S3" s="52"/>
      <c r="T3" s="1"/>
      <c r="U3" s="1"/>
    </row>
    <row r="4" spans="1:21" ht="17" thickBot="1" x14ac:dyDescent="0.25">
      <c r="A4" s="15"/>
      <c r="B4" s="16" t="s">
        <v>2</v>
      </c>
      <c r="C4" s="16" t="s">
        <v>3</v>
      </c>
      <c r="E4" s="46" t="s">
        <v>114</v>
      </c>
      <c r="F4" s="45">
        <v>0</v>
      </c>
      <c r="G4" s="45">
        <v>1</v>
      </c>
      <c r="S4" s="52"/>
      <c r="T4" s="52"/>
      <c r="U4" s="52"/>
    </row>
    <row r="5" spans="1:21" x14ac:dyDescent="0.2">
      <c r="A5" s="17" t="s">
        <v>0</v>
      </c>
      <c r="B5" s="18">
        <v>143</v>
      </c>
      <c r="C5" s="18">
        <v>15</v>
      </c>
      <c r="E5" s="46">
        <v>0</v>
      </c>
      <c r="F5" s="44" t="s">
        <v>112</v>
      </c>
      <c r="G5" s="44" t="s">
        <v>116</v>
      </c>
      <c r="R5" s="21"/>
      <c r="S5" s="52"/>
      <c r="T5" s="52"/>
      <c r="U5" s="52"/>
    </row>
    <row r="6" spans="1:21" ht="17" thickBot="1" x14ac:dyDescent="0.25">
      <c r="A6" s="19" t="s">
        <v>1</v>
      </c>
      <c r="B6" s="20">
        <v>27</v>
      </c>
      <c r="C6" s="20">
        <v>54</v>
      </c>
      <c r="E6" s="46">
        <v>1</v>
      </c>
      <c r="F6" s="44" t="s">
        <v>115</v>
      </c>
      <c r="G6" s="44" t="s">
        <v>111</v>
      </c>
      <c r="R6" s="21"/>
      <c r="S6" s="52"/>
      <c r="T6" s="52"/>
      <c r="U6" s="52"/>
    </row>
    <row r="8" spans="1:21" x14ac:dyDescent="0.2">
      <c r="H8" s="26" t="s">
        <v>83</v>
      </c>
      <c r="I8" s="68" t="s">
        <v>200</v>
      </c>
      <c r="J8" s="2" t="s">
        <v>84</v>
      </c>
      <c r="K8" s="2" t="s">
        <v>78</v>
      </c>
      <c r="L8" s="53" t="s">
        <v>80</v>
      </c>
      <c r="M8" s="2" t="s">
        <v>79</v>
      </c>
      <c r="N8" s="2" t="s">
        <v>237</v>
      </c>
      <c r="O8" s="2" t="s">
        <v>110</v>
      </c>
    </row>
    <row r="9" spans="1:21" ht="17" thickBot="1" x14ac:dyDescent="0.25">
      <c r="A9" s="21" t="s">
        <v>77</v>
      </c>
      <c r="H9" s="106" t="s">
        <v>93</v>
      </c>
      <c r="I9" s="109">
        <v>0.55000000000000004</v>
      </c>
      <c r="J9" s="1" t="s">
        <v>81</v>
      </c>
      <c r="K9" s="23">
        <f>(B5+C6)/SUM(B5:C6)</f>
        <v>0.82426778242677823</v>
      </c>
      <c r="L9" s="23">
        <f>C6/SUM(C5:C6)</f>
        <v>0.78260869565217395</v>
      </c>
      <c r="M9" s="23">
        <f>B5/(B5+B6)</f>
        <v>0.8411764705882353</v>
      </c>
      <c r="N9" s="23">
        <f>C6/SUM(B6:C6)</f>
        <v>0.66666666666666663</v>
      </c>
      <c r="O9" s="1">
        <v>0.88780000000000003</v>
      </c>
      <c r="S9" s="69"/>
      <c r="T9" s="69"/>
      <c r="U9" s="69"/>
    </row>
    <row r="10" spans="1:21" ht="17" thickBot="1" x14ac:dyDescent="0.25">
      <c r="A10" s="15"/>
      <c r="B10" s="16" t="s">
        <v>2</v>
      </c>
      <c r="C10" s="16" t="s">
        <v>3</v>
      </c>
      <c r="H10" s="106"/>
      <c r="I10" s="110"/>
      <c r="J10" s="1" t="s">
        <v>82</v>
      </c>
      <c r="K10" s="23">
        <f>(B11+C12)/SUM(B11:C12)</f>
        <v>0.91666666666666663</v>
      </c>
      <c r="L10" s="23">
        <f>C12/SUM(C11:C12)</f>
        <v>0.8571428571428571</v>
      </c>
      <c r="M10" s="23">
        <f>B11/SUM(B11:B12)</f>
        <v>0.93478260869565222</v>
      </c>
      <c r="N10" s="23">
        <f>C12/SUM(B12:C12)</f>
        <v>0.8</v>
      </c>
      <c r="O10" s="1">
        <v>0.87780000000000002</v>
      </c>
      <c r="S10" s="69"/>
      <c r="T10" s="69"/>
      <c r="U10" s="69"/>
    </row>
    <row r="11" spans="1:21" x14ac:dyDescent="0.2">
      <c r="A11" s="17" t="s">
        <v>0</v>
      </c>
      <c r="B11" s="18">
        <v>43</v>
      </c>
      <c r="C11" s="18">
        <v>2</v>
      </c>
      <c r="H11" s="106" t="s">
        <v>94</v>
      </c>
      <c r="I11" s="110">
        <v>0.45</v>
      </c>
      <c r="J11" s="29" t="s">
        <v>85</v>
      </c>
      <c r="K11" s="30">
        <f>SUM(B17+C18)/SUM(B17:C18)</f>
        <v>0.91304347826086951</v>
      </c>
      <c r="L11" s="30">
        <f>C18/SUM(C17:C18)</f>
        <v>0.75</v>
      </c>
      <c r="M11" s="30">
        <f>B17/SUM(B17:B18)</f>
        <v>0.99014778325123154</v>
      </c>
      <c r="N11" s="30">
        <f>C18/SUM(B18:C18)</f>
        <v>0.97297297297297303</v>
      </c>
      <c r="O11" s="1">
        <v>0.87009999999999998</v>
      </c>
      <c r="S11" s="69"/>
      <c r="T11" s="69"/>
      <c r="U11" s="69"/>
    </row>
    <row r="12" spans="1:21" ht="17" thickBot="1" x14ac:dyDescent="0.25">
      <c r="A12" s="19" t="s">
        <v>1</v>
      </c>
      <c r="B12" s="20">
        <v>3</v>
      </c>
      <c r="C12" s="20">
        <v>12</v>
      </c>
      <c r="H12" s="106"/>
      <c r="I12" s="110"/>
      <c r="J12" s="1" t="s">
        <v>81</v>
      </c>
      <c r="K12" s="23">
        <f>(B22+C23)/SUM(B22:C23)</f>
        <v>0.92887029288702927</v>
      </c>
      <c r="L12" s="23">
        <f>C23/SUM(C22:C23)</f>
        <v>0.81481481481481477</v>
      </c>
      <c r="M12" s="23">
        <f>B22/SUM(B22:B23)</f>
        <v>0.98734177215189878</v>
      </c>
      <c r="N12" s="23">
        <f>C23/SUM(B23:C23)</f>
        <v>0.97058823529411764</v>
      </c>
      <c r="O12" s="1">
        <v>0.90110000000000001</v>
      </c>
      <c r="S12" s="69"/>
      <c r="T12" s="69"/>
      <c r="U12" s="69"/>
    </row>
    <row r="13" spans="1:21" x14ac:dyDescent="0.2">
      <c r="A13" s="22"/>
      <c r="H13" s="106"/>
      <c r="I13" s="110"/>
      <c r="J13" s="1" t="s">
        <v>82</v>
      </c>
      <c r="K13" s="23">
        <f>(B27+C28)/SUM(B27:C28)</f>
        <v>0.83333333333333337</v>
      </c>
      <c r="L13" s="23">
        <f>C28/SUM(C27:C28)</f>
        <v>0.6</v>
      </c>
      <c r="M13" s="23">
        <f>B27/SUM(B27:B28)</f>
        <v>0.91111111111111109</v>
      </c>
      <c r="N13" s="23">
        <f>C28/SUM(B28:C28)</f>
        <v>0.69230769230769229</v>
      </c>
      <c r="O13" s="1">
        <v>0.75560000000000005</v>
      </c>
      <c r="S13" s="69"/>
      <c r="T13" s="69"/>
      <c r="U13" s="69"/>
    </row>
    <row r="14" spans="1:21" x14ac:dyDescent="0.2">
      <c r="H14" s="106" t="s">
        <v>95</v>
      </c>
      <c r="I14" s="110">
        <v>0.6</v>
      </c>
      <c r="J14" s="1" t="s">
        <v>81</v>
      </c>
      <c r="K14" s="23">
        <f>(B33+C34)/SUM(B33:C34)</f>
        <v>0.86192468619246865</v>
      </c>
      <c r="L14" s="23">
        <f>C34/SUM(C33:C34)</f>
        <v>0.65432098765432101</v>
      </c>
      <c r="M14" s="23">
        <f>B33/SUM(B33:B34)</f>
        <v>0.96835443037974689</v>
      </c>
      <c r="N14" s="23">
        <f>C34/SUM(B34:C34)</f>
        <v>0.91379310344827591</v>
      </c>
      <c r="O14" s="1">
        <v>0.81130000000000002</v>
      </c>
      <c r="S14" s="69"/>
      <c r="T14" s="69"/>
      <c r="U14" s="69"/>
    </row>
    <row r="15" spans="1:21" ht="17" thickBot="1" x14ac:dyDescent="0.25">
      <c r="A15" s="21" t="s">
        <v>180</v>
      </c>
      <c r="H15" s="106"/>
      <c r="I15" s="110"/>
      <c r="J15" s="1" t="s">
        <v>82</v>
      </c>
      <c r="K15" s="23">
        <f>(B38+C39)/SUM(B38:C39)</f>
        <v>0.83333333333333337</v>
      </c>
      <c r="L15" s="23">
        <f>C39/SUM(C38:C39)</f>
        <v>0.6</v>
      </c>
      <c r="M15" s="23">
        <f>B38/SUM(B38:B39)</f>
        <v>0.91111111111111109</v>
      </c>
      <c r="N15" s="23">
        <f>C39/SUM(B39:C39)</f>
        <v>0.69230769230769229</v>
      </c>
      <c r="O15" s="1">
        <v>0.75560000000000005</v>
      </c>
      <c r="S15" s="69"/>
      <c r="T15" s="69"/>
      <c r="U15" s="69"/>
    </row>
    <row r="16" spans="1:21" ht="17" thickBot="1" x14ac:dyDescent="0.25">
      <c r="A16" s="15"/>
      <c r="B16" s="16" t="s">
        <v>2</v>
      </c>
      <c r="C16" s="16" t="s">
        <v>3</v>
      </c>
      <c r="E16" t="s">
        <v>118</v>
      </c>
      <c r="H16" s="106" t="s">
        <v>96</v>
      </c>
      <c r="I16" s="110">
        <v>0.56000000000000005</v>
      </c>
      <c r="J16" s="1" t="s">
        <v>81</v>
      </c>
      <c r="K16" s="23">
        <f>(B43+C44)/SUM(B43:C44)</f>
        <v>0.86610878661087864</v>
      </c>
      <c r="L16" s="23">
        <f>C44/SUM(C43:C44)</f>
        <v>0.85483870967741937</v>
      </c>
      <c r="M16" s="23">
        <f>B43/SUM(B43:B44)</f>
        <v>0.87005649717514122</v>
      </c>
      <c r="N16" s="23">
        <f>C44/SUM(B44:C44)</f>
        <v>0.69736842105263153</v>
      </c>
      <c r="O16" s="1">
        <v>0.82110000000000005</v>
      </c>
      <c r="S16" s="69"/>
      <c r="T16" s="69"/>
      <c r="U16" s="69"/>
    </row>
    <row r="17" spans="1:21" x14ac:dyDescent="0.2">
      <c r="A17" s="17" t="s">
        <v>0</v>
      </c>
      <c r="B17" s="18">
        <v>201</v>
      </c>
      <c r="C17" s="18">
        <v>24</v>
      </c>
      <c r="E17" t="s">
        <v>119</v>
      </c>
      <c r="H17" s="106"/>
      <c r="I17" s="110"/>
      <c r="J17" s="1" t="s">
        <v>82</v>
      </c>
      <c r="K17" s="23">
        <f>(B48+C49)/SUM(B48:C49)</f>
        <v>0.8</v>
      </c>
      <c r="L17" s="23">
        <f>C49/SUM(C48:C49)</f>
        <v>0.7857142857142857</v>
      </c>
      <c r="M17" s="23">
        <f>B48/SUM(B48:B49)</f>
        <v>0.80434782608695654</v>
      </c>
      <c r="N17" s="23">
        <f>C49/SUM(B49:C49)</f>
        <v>0.55000000000000004</v>
      </c>
      <c r="O17" s="1">
        <v>0.73750000000000004</v>
      </c>
      <c r="S17" s="69"/>
      <c r="T17" s="69"/>
      <c r="U17" s="69"/>
    </row>
    <row r="18" spans="1:21" ht="17" thickBot="1" x14ac:dyDescent="0.25">
      <c r="A18" s="19" t="s">
        <v>1</v>
      </c>
      <c r="B18" s="20">
        <v>2</v>
      </c>
      <c r="C18" s="20">
        <v>72</v>
      </c>
      <c r="H18" s="106" t="s">
        <v>97</v>
      </c>
      <c r="I18" s="110">
        <v>0.2</v>
      </c>
      <c r="J18" s="1" t="s">
        <v>81</v>
      </c>
      <c r="K18" s="27">
        <f>(G43+H44)/SUM(G43:H44)</f>
        <v>0.26778242677824265</v>
      </c>
      <c r="L18" s="27">
        <f>H44/SUM(H43:H44)</f>
        <v>0.71604938271604934</v>
      </c>
      <c r="M18" s="27">
        <f>G43/SUM(G43:G44)</f>
        <v>3.7974683544303799E-2</v>
      </c>
      <c r="N18" s="27">
        <f>H44/SUM(G44:H44)</f>
        <v>0.27619047619047621</v>
      </c>
      <c r="O18" s="51">
        <v>0.377</v>
      </c>
      <c r="S18" s="69"/>
      <c r="T18" s="69"/>
      <c r="U18" s="69"/>
    </row>
    <row r="19" spans="1:21" x14ac:dyDescent="0.2">
      <c r="A19" s="17"/>
      <c r="B19" s="18"/>
      <c r="C19" s="18"/>
      <c r="H19" s="107"/>
      <c r="I19" s="111"/>
      <c r="J19" s="4" t="s">
        <v>82</v>
      </c>
      <c r="K19" s="28">
        <f>(G48+H49)/SUM(G48:H49)</f>
        <v>0.26666666666666666</v>
      </c>
      <c r="L19" s="28">
        <f>H49/SUM(H48:H49)</f>
        <v>0.8</v>
      </c>
      <c r="M19" s="28">
        <f>G48/SUM(G48:G49)</f>
        <v>8.8888888888888892E-2</v>
      </c>
      <c r="N19" s="28">
        <f>H49/SUM(G49:H49)</f>
        <v>0.22641509433962265</v>
      </c>
      <c r="O19" s="4">
        <v>0.61109999999999998</v>
      </c>
      <c r="S19" s="69"/>
      <c r="T19" s="69"/>
      <c r="U19" s="69"/>
    </row>
    <row r="20" spans="1:21" ht="17" thickBot="1" x14ac:dyDescent="0.25">
      <c r="A20" s="21" t="s">
        <v>182</v>
      </c>
    </row>
    <row r="21" spans="1:21" ht="17" thickBot="1" x14ac:dyDescent="0.25">
      <c r="A21" s="15"/>
      <c r="B21" s="16" t="s">
        <v>2</v>
      </c>
      <c r="C21" s="16" t="s">
        <v>3</v>
      </c>
    </row>
    <row r="22" spans="1:21" x14ac:dyDescent="0.2">
      <c r="A22" s="17" t="s">
        <v>0</v>
      </c>
      <c r="B22" s="18">
        <v>156</v>
      </c>
      <c r="C22" s="18">
        <v>15</v>
      </c>
    </row>
    <row r="23" spans="1:21" ht="17" thickBot="1" x14ac:dyDescent="0.25">
      <c r="A23" s="19" t="s">
        <v>1</v>
      </c>
      <c r="B23" s="20">
        <v>2</v>
      </c>
      <c r="C23" s="20">
        <v>66</v>
      </c>
    </row>
    <row r="24" spans="1:21" x14ac:dyDescent="0.2">
      <c r="A24" s="17"/>
      <c r="B24" s="18"/>
      <c r="C24" s="18"/>
    </row>
    <row r="25" spans="1:21" ht="17" thickBot="1" x14ac:dyDescent="0.25">
      <c r="A25" s="21" t="s">
        <v>181</v>
      </c>
    </row>
    <row r="26" spans="1:21" ht="17" thickBot="1" x14ac:dyDescent="0.25">
      <c r="A26" s="15"/>
      <c r="B26" s="16" t="s">
        <v>2</v>
      </c>
      <c r="C26" s="16" t="s">
        <v>3</v>
      </c>
    </row>
    <row r="27" spans="1:21" x14ac:dyDescent="0.2">
      <c r="A27" s="17" t="s">
        <v>0</v>
      </c>
      <c r="B27" s="18">
        <v>41</v>
      </c>
      <c r="C27" s="18">
        <v>6</v>
      </c>
    </row>
    <row r="28" spans="1:21" ht="17" thickBot="1" x14ac:dyDescent="0.25">
      <c r="A28" s="19" t="s">
        <v>1</v>
      </c>
      <c r="B28" s="20">
        <v>4</v>
      </c>
      <c r="C28" s="20">
        <v>9</v>
      </c>
    </row>
    <row r="29" spans="1:21" x14ac:dyDescent="0.2">
      <c r="A29" s="17"/>
      <c r="B29" s="18"/>
      <c r="C29" s="18"/>
    </row>
    <row r="30" spans="1:21" s="3" customFormat="1" x14ac:dyDescent="0.2"/>
    <row r="31" spans="1:21" ht="17" thickBot="1" x14ac:dyDescent="0.25">
      <c r="A31" s="21" t="s">
        <v>87</v>
      </c>
    </row>
    <row r="32" spans="1:21" ht="17" thickBot="1" x14ac:dyDescent="0.25">
      <c r="A32" s="15"/>
      <c r="B32" s="16" t="s">
        <v>2</v>
      </c>
      <c r="C32" s="16" t="s">
        <v>3</v>
      </c>
    </row>
    <row r="33" spans="1:9" x14ac:dyDescent="0.2">
      <c r="A33" s="17" t="s">
        <v>0</v>
      </c>
      <c r="B33" s="18">
        <v>153</v>
      </c>
      <c r="C33" s="18">
        <v>28</v>
      </c>
    </row>
    <row r="34" spans="1:9" ht="17" thickBot="1" x14ac:dyDescent="0.25">
      <c r="A34" s="19" t="s">
        <v>1</v>
      </c>
      <c r="B34" s="20">
        <v>5</v>
      </c>
      <c r="C34" s="20">
        <v>53</v>
      </c>
    </row>
    <row r="35" spans="1:9" x14ac:dyDescent="0.2">
      <c r="A35" s="21"/>
    </row>
    <row r="36" spans="1:9" ht="17" thickBot="1" x14ac:dyDescent="0.25">
      <c r="A36" s="21" t="s">
        <v>88</v>
      </c>
    </row>
    <row r="37" spans="1:9" ht="17" thickBot="1" x14ac:dyDescent="0.25">
      <c r="A37" s="15"/>
      <c r="B37" s="16" t="s">
        <v>2</v>
      </c>
      <c r="C37" s="16" t="s">
        <v>3</v>
      </c>
    </row>
    <row r="38" spans="1:9" x14ac:dyDescent="0.2">
      <c r="A38" s="17" t="s">
        <v>0</v>
      </c>
      <c r="B38" s="18">
        <v>41</v>
      </c>
      <c r="C38" s="18">
        <v>6</v>
      </c>
    </row>
    <row r="39" spans="1:9" ht="17" thickBot="1" x14ac:dyDescent="0.25">
      <c r="A39" s="19" t="s">
        <v>1</v>
      </c>
      <c r="B39" s="20">
        <v>4</v>
      </c>
      <c r="C39" s="20">
        <v>9</v>
      </c>
    </row>
    <row r="41" spans="1:9" ht="17" thickBot="1" x14ac:dyDescent="0.25">
      <c r="A41" s="21" t="s">
        <v>89</v>
      </c>
      <c r="F41" s="21" t="s">
        <v>91</v>
      </c>
    </row>
    <row r="42" spans="1:9" ht="17" thickBot="1" x14ac:dyDescent="0.25">
      <c r="A42" s="15"/>
      <c r="B42" s="16" t="s">
        <v>2</v>
      </c>
      <c r="C42" s="16" t="s">
        <v>3</v>
      </c>
      <c r="F42" s="15"/>
      <c r="G42" s="16" t="s">
        <v>2</v>
      </c>
      <c r="H42" s="16" t="s">
        <v>3</v>
      </c>
      <c r="I42" s="61"/>
    </row>
    <row r="43" spans="1:9" x14ac:dyDescent="0.2">
      <c r="A43" s="17" t="s">
        <v>0</v>
      </c>
      <c r="B43" s="18">
        <v>154</v>
      </c>
      <c r="C43" s="18">
        <v>9</v>
      </c>
      <c r="F43" s="17" t="s">
        <v>0</v>
      </c>
      <c r="G43" s="18">
        <v>6</v>
      </c>
      <c r="H43" s="18">
        <v>23</v>
      </c>
      <c r="I43" s="18"/>
    </row>
    <row r="44" spans="1:9" ht="17" thickBot="1" x14ac:dyDescent="0.25">
      <c r="A44" s="19" t="s">
        <v>1</v>
      </c>
      <c r="B44" s="20">
        <v>23</v>
      </c>
      <c r="C44" s="20">
        <v>53</v>
      </c>
      <c r="F44" s="19" t="s">
        <v>1</v>
      </c>
      <c r="G44" s="20">
        <v>152</v>
      </c>
      <c r="H44" s="20">
        <v>58</v>
      </c>
      <c r="I44" s="18"/>
    </row>
    <row r="45" spans="1:9" x14ac:dyDescent="0.2">
      <c r="A45" s="24"/>
      <c r="F45" s="25"/>
    </row>
    <row r="46" spans="1:9" ht="17" thickBot="1" x14ac:dyDescent="0.25">
      <c r="A46" s="21" t="s">
        <v>90</v>
      </c>
      <c r="F46" s="21" t="s">
        <v>92</v>
      </c>
    </row>
    <row r="47" spans="1:9" ht="17" thickBot="1" x14ac:dyDescent="0.25">
      <c r="A47" s="15"/>
      <c r="B47" s="16" t="s">
        <v>2</v>
      </c>
      <c r="C47" s="16" t="s">
        <v>3</v>
      </c>
      <c r="F47" s="15"/>
      <c r="G47" s="16" t="s">
        <v>2</v>
      </c>
      <c r="H47" s="16" t="s">
        <v>3</v>
      </c>
      <c r="I47" s="61"/>
    </row>
    <row r="48" spans="1:9" x14ac:dyDescent="0.2">
      <c r="A48" s="17" t="s">
        <v>0</v>
      </c>
      <c r="B48" s="18">
        <v>37</v>
      </c>
      <c r="C48" s="18">
        <v>3</v>
      </c>
      <c r="F48" s="17" t="s">
        <v>0</v>
      </c>
      <c r="G48" s="18">
        <v>4</v>
      </c>
      <c r="H48" s="18">
        <v>3</v>
      </c>
      <c r="I48" s="18"/>
    </row>
    <row r="49" spans="1:9" ht="17" thickBot="1" x14ac:dyDescent="0.25">
      <c r="A49" s="19" t="s">
        <v>1</v>
      </c>
      <c r="B49" s="20">
        <v>9</v>
      </c>
      <c r="C49" s="20">
        <v>11</v>
      </c>
      <c r="F49" s="19" t="s">
        <v>1</v>
      </c>
      <c r="G49" s="20">
        <v>41</v>
      </c>
      <c r="H49" s="20">
        <v>12</v>
      </c>
      <c r="I49" s="18"/>
    </row>
  </sheetData>
  <mergeCells count="12">
    <mergeCell ref="F3:G3"/>
    <mergeCell ref="H18:H19"/>
    <mergeCell ref="H11:H13"/>
    <mergeCell ref="A1:O1"/>
    <mergeCell ref="I9:I10"/>
    <mergeCell ref="I11:I13"/>
    <mergeCell ref="I14:I15"/>
    <mergeCell ref="I16:I17"/>
    <mergeCell ref="I18:I19"/>
    <mergeCell ref="H9:H10"/>
    <mergeCell ref="H14:H15"/>
    <mergeCell ref="H16:H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3E78C-D50A-6540-8E02-83BBFD72B1E5}">
  <dimension ref="A1:O49"/>
  <sheetViews>
    <sheetView zoomScale="130" zoomScaleNormal="130" workbookViewId="0">
      <selection activeCell="K8" sqref="K8:O8"/>
    </sheetView>
  </sheetViews>
  <sheetFormatPr baseColWidth="10" defaultRowHeight="16" x14ac:dyDescent="0.2"/>
  <cols>
    <col min="7" max="7" width="13.1640625" customWidth="1"/>
    <col min="8" max="8" width="23" customWidth="1"/>
    <col min="9" max="9" width="11.5" customWidth="1"/>
    <col min="10" max="10" width="10" customWidth="1"/>
    <col min="11" max="11" width="11.6640625" bestFit="1" customWidth="1"/>
    <col min="12" max="12" width="12.83203125" bestFit="1" customWidth="1"/>
    <col min="13" max="14" width="13.33203125" customWidth="1"/>
  </cols>
  <sheetData>
    <row r="1" spans="1:15" ht="24" x14ac:dyDescent="0.3">
      <c r="A1" s="108" t="s">
        <v>124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</row>
    <row r="3" spans="1:15" ht="17" thickBot="1" x14ac:dyDescent="0.25">
      <c r="A3" s="1" t="s">
        <v>76</v>
      </c>
      <c r="E3" s="44"/>
      <c r="F3" s="105" t="s">
        <v>113</v>
      </c>
      <c r="G3" s="105"/>
    </row>
    <row r="4" spans="1:15" ht="17" thickBot="1" x14ac:dyDescent="0.25">
      <c r="A4" s="15"/>
      <c r="B4" s="16" t="s">
        <v>2</v>
      </c>
      <c r="C4" s="16" t="s">
        <v>3</v>
      </c>
      <c r="E4" s="46" t="s">
        <v>114</v>
      </c>
      <c r="F4" s="45">
        <v>0</v>
      </c>
      <c r="G4" s="45">
        <v>1</v>
      </c>
    </row>
    <row r="5" spans="1:15" x14ac:dyDescent="0.2">
      <c r="A5" s="17" t="s">
        <v>0</v>
      </c>
      <c r="B5" s="18">
        <v>150</v>
      </c>
      <c r="C5" s="18">
        <v>12</v>
      </c>
      <c r="E5" s="46">
        <v>0</v>
      </c>
      <c r="F5" s="44" t="s">
        <v>112</v>
      </c>
      <c r="G5" s="44" t="s">
        <v>116</v>
      </c>
    </row>
    <row r="6" spans="1:15" ht="17" thickBot="1" x14ac:dyDescent="0.25">
      <c r="A6" s="19" t="s">
        <v>1</v>
      </c>
      <c r="B6" s="20">
        <v>38</v>
      </c>
      <c r="C6" s="20">
        <v>124</v>
      </c>
      <c r="E6" s="46">
        <v>1</v>
      </c>
      <c r="F6" s="44" t="s">
        <v>115</v>
      </c>
      <c r="G6" s="44" t="s">
        <v>111</v>
      </c>
    </row>
    <row r="7" spans="1:15" x14ac:dyDescent="0.2">
      <c r="H7" s="112" t="s">
        <v>120</v>
      </c>
      <c r="I7" s="112"/>
      <c r="J7" s="112"/>
      <c r="K7" s="112"/>
      <c r="L7" s="112"/>
      <c r="M7" s="112"/>
      <c r="N7" s="112"/>
      <c r="O7" s="112"/>
    </row>
    <row r="8" spans="1:15" x14ac:dyDescent="0.2">
      <c r="H8" s="26" t="s">
        <v>83</v>
      </c>
      <c r="I8" s="26" t="s">
        <v>200</v>
      </c>
      <c r="J8" s="2" t="s">
        <v>84</v>
      </c>
      <c r="K8" s="2" t="s">
        <v>78</v>
      </c>
      <c r="L8" s="53" t="s">
        <v>80</v>
      </c>
      <c r="M8" s="2" t="s">
        <v>79</v>
      </c>
      <c r="N8" s="2" t="s">
        <v>237</v>
      </c>
      <c r="O8" s="2" t="s">
        <v>110</v>
      </c>
    </row>
    <row r="9" spans="1:15" ht="17" thickBot="1" x14ac:dyDescent="0.25">
      <c r="A9" s="21" t="s">
        <v>77</v>
      </c>
      <c r="H9" s="106" t="s">
        <v>93</v>
      </c>
      <c r="I9" s="109">
        <v>0.65</v>
      </c>
      <c r="J9" s="1" t="s">
        <v>81</v>
      </c>
      <c r="K9" s="23">
        <f>(B5+C6)/SUM(B5:C6)</f>
        <v>0.84567901234567899</v>
      </c>
      <c r="L9" s="23">
        <f>C6/SUM(C5:C6)</f>
        <v>0.91176470588235292</v>
      </c>
      <c r="M9" s="23">
        <f>B5/(B5+B6)</f>
        <v>0.7978723404255319</v>
      </c>
      <c r="N9" s="23">
        <f>C6/SUM(B6:C6)</f>
        <v>0.76543209876543206</v>
      </c>
      <c r="O9" s="54">
        <v>0.93089999999999995</v>
      </c>
    </row>
    <row r="10" spans="1:15" ht="17" thickBot="1" x14ac:dyDescent="0.25">
      <c r="A10" s="15"/>
      <c r="B10" s="16" t="s">
        <v>2</v>
      </c>
      <c r="C10" s="16" t="s">
        <v>3</v>
      </c>
      <c r="H10" s="106"/>
      <c r="I10" s="110"/>
      <c r="J10" s="1" t="s">
        <v>82</v>
      </c>
      <c r="K10" s="59">
        <f>(B11+C12)/SUM(B11:C12)</f>
        <v>0.9</v>
      </c>
      <c r="L10" s="23">
        <f>C12/SUM(C11:C12)</f>
        <v>0.76470588235294112</v>
      </c>
      <c r="M10" s="23">
        <f>B11/SUM(B11:B12)</f>
        <v>0.95348837209302328</v>
      </c>
      <c r="N10" s="23">
        <f>C12/SUM(B12:C12)</f>
        <v>0.8666666666666667</v>
      </c>
      <c r="O10" s="51">
        <v>0.88890000000000002</v>
      </c>
    </row>
    <row r="11" spans="1:15" ht="30" customHeight="1" x14ac:dyDescent="0.2">
      <c r="A11" s="17" t="s">
        <v>0</v>
      </c>
      <c r="B11" s="18">
        <v>41</v>
      </c>
      <c r="C11" s="18">
        <v>4</v>
      </c>
      <c r="H11" s="106" t="s">
        <v>94</v>
      </c>
      <c r="I11" s="110">
        <v>0.56999999999999995</v>
      </c>
      <c r="J11" s="29" t="s">
        <v>85</v>
      </c>
      <c r="K11" s="57">
        <f>SUM(B17+C18)/SUM(B17:C18)</f>
        <v>0.93229166666666663</v>
      </c>
      <c r="L11" s="57">
        <f>C18/SUM(C17:C18)</f>
        <v>0.91145833333333337</v>
      </c>
      <c r="M11" s="30">
        <f>B17/SUM(B17:B18)</f>
        <v>0.953125</v>
      </c>
      <c r="N11" s="30">
        <f>C18/SUM(B18:C18)</f>
        <v>0.95108695652173914</v>
      </c>
      <c r="O11" s="51">
        <v>0.93230000000000002</v>
      </c>
    </row>
    <row r="12" spans="1:15" ht="17" thickBot="1" x14ac:dyDescent="0.25">
      <c r="A12" s="19" t="s">
        <v>1</v>
      </c>
      <c r="B12" s="20">
        <v>2</v>
      </c>
      <c r="C12" s="20">
        <v>13</v>
      </c>
      <c r="H12" s="106"/>
      <c r="I12" s="110"/>
      <c r="J12" s="1" t="s">
        <v>81</v>
      </c>
      <c r="K12" s="65">
        <f>(B22+C23)/SUM(B22:C23)</f>
        <v>0.95061728395061729</v>
      </c>
      <c r="L12" s="65">
        <f>C23/SUM(C22:C23)</f>
        <v>0.94444444444444442</v>
      </c>
      <c r="M12" s="65">
        <f>B22/SUM(B22:B23)</f>
        <v>0.95679012345679015</v>
      </c>
      <c r="N12" s="65">
        <f>C23/SUM(B23:C23)</f>
        <v>0.95625000000000004</v>
      </c>
      <c r="O12">
        <v>0.9506</v>
      </c>
    </row>
    <row r="13" spans="1:15" x14ac:dyDescent="0.2">
      <c r="A13" s="22"/>
      <c r="H13" s="106"/>
      <c r="I13" s="110"/>
      <c r="J13" s="1" t="s">
        <v>82</v>
      </c>
      <c r="K13" s="65">
        <f>(B27+C28)/SUM(B27:C28)</f>
        <v>0.85</v>
      </c>
      <c r="L13" s="65">
        <f>C28/SUM(C27:C28)</f>
        <v>0.8666666666666667</v>
      </c>
      <c r="M13" s="65">
        <f>B27/SUM(B27:B28)</f>
        <v>0.84444444444444444</v>
      </c>
      <c r="N13" s="65">
        <f>C28/SUM(B28:C28)</f>
        <v>0.65</v>
      </c>
      <c r="O13">
        <v>0.85560000000000003</v>
      </c>
    </row>
    <row r="14" spans="1:15" x14ac:dyDescent="0.2">
      <c r="H14" s="106" t="s">
        <v>95</v>
      </c>
      <c r="I14" s="110">
        <v>0.6</v>
      </c>
      <c r="J14" s="1" t="s">
        <v>81</v>
      </c>
      <c r="K14" s="23">
        <f>(B33+C34)/SUM(B33:C34)</f>
        <v>0.89814814814814814</v>
      </c>
      <c r="L14" s="23">
        <f>C34/SUM(C33:C34)</f>
        <v>0.86419753086419748</v>
      </c>
      <c r="M14" s="23">
        <f>B33/SUM(B33:B34)</f>
        <v>0.9320987654320988</v>
      </c>
      <c r="N14" s="23">
        <f>C34/SUM(B34:C34)</f>
        <v>0.92715231788079466</v>
      </c>
      <c r="O14" s="51">
        <v>0.89810000000000001</v>
      </c>
    </row>
    <row r="15" spans="1:15" ht="17" thickBot="1" x14ac:dyDescent="0.25">
      <c r="A15" s="21" t="s">
        <v>86</v>
      </c>
      <c r="H15" s="106"/>
      <c r="I15" s="110"/>
      <c r="J15" s="1" t="s">
        <v>82</v>
      </c>
      <c r="K15" s="23">
        <f>(B38+C39)/SUM(B38:C39)</f>
        <v>0.81666666666666665</v>
      </c>
      <c r="L15" s="59">
        <f>C39/SUM(C38:C39)</f>
        <v>0.66666666666666663</v>
      </c>
      <c r="M15" s="23">
        <f>B38/SUM(B38:B39)</f>
        <v>0.8666666666666667</v>
      </c>
      <c r="N15" s="23">
        <f>C39/SUM(B39:C39)</f>
        <v>0.625</v>
      </c>
      <c r="O15" s="51">
        <v>0.76670000000000005</v>
      </c>
    </row>
    <row r="16" spans="1:15" ht="17" thickBot="1" x14ac:dyDescent="0.25">
      <c r="A16" s="15"/>
      <c r="B16" s="16" t="s">
        <v>2</v>
      </c>
      <c r="C16" s="16" t="s">
        <v>3</v>
      </c>
      <c r="E16" t="s">
        <v>118</v>
      </c>
      <c r="H16" s="42" t="s">
        <v>96</v>
      </c>
      <c r="I16" s="110">
        <v>0.27</v>
      </c>
      <c r="J16" s="1" t="s">
        <v>81</v>
      </c>
      <c r="K16" s="50">
        <f>(B43+C44)/SUM(B43:C44)</f>
        <v>0.80263157894736847</v>
      </c>
      <c r="L16" s="50">
        <f>C44/SUM(C43:C44)</f>
        <v>0.859375</v>
      </c>
      <c r="M16" s="50">
        <f>B43/SUM(B43:B44)</f>
        <v>0.76136363636363635</v>
      </c>
      <c r="N16" s="50">
        <f>C44/SUM(B44:C44)</f>
        <v>0.72368421052631582</v>
      </c>
      <c r="O16" s="51">
        <v>0.80259999999999998</v>
      </c>
    </row>
    <row r="17" spans="1:15" x14ac:dyDescent="0.2">
      <c r="A17" s="17" t="s">
        <v>0</v>
      </c>
      <c r="B17" s="18">
        <v>183</v>
      </c>
      <c r="C17" s="18">
        <v>17</v>
      </c>
      <c r="E17" t="s">
        <v>119</v>
      </c>
      <c r="H17" s="42"/>
      <c r="I17" s="110"/>
      <c r="J17" s="1" t="s">
        <v>82</v>
      </c>
      <c r="K17" s="50">
        <f>(B48+C49)/SUM(B48:C49)</f>
        <v>0.81666666666666665</v>
      </c>
      <c r="L17" s="50">
        <f>C49/SUM(C48:C49)</f>
        <v>0.8</v>
      </c>
      <c r="M17" s="50">
        <f>B48/SUM(B48:B49)</f>
        <v>0.82222222222222219</v>
      </c>
      <c r="N17" s="50">
        <f>C49/SUM(B49:C49)</f>
        <v>0.6</v>
      </c>
      <c r="O17" s="51">
        <v>0.76249999999999996</v>
      </c>
    </row>
    <row r="18" spans="1:15" ht="17" thickBot="1" x14ac:dyDescent="0.25">
      <c r="A18" s="19" t="s">
        <v>1</v>
      </c>
      <c r="B18" s="20">
        <v>9</v>
      </c>
      <c r="C18" s="20">
        <v>175</v>
      </c>
      <c r="E18" t="s">
        <v>125</v>
      </c>
      <c r="H18" s="42" t="s">
        <v>97</v>
      </c>
      <c r="I18" s="110">
        <v>0.2</v>
      </c>
      <c r="J18" s="1" t="s">
        <v>81</v>
      </c>
      <c r="K18" s="47">
        <f>(G43+H44)/SUM(G43:H44)</f>
        <v>0.29938271604938271</v>
      </c>
      <c r="L18" s="47">
        <f>H44/SUM(H43:H44)</f>
        <v>0.55555555555555558</v>
      </c>
      <c r="M18" s="47">
        <f>G43/SUM(G43:G44)</f>
        <v>4.3209876543209874E-2</v>
      </c>
      <c r="N18" s="47">
        <f>H44/SUM(G44:H44)</f>
        <v>0.36734693877551022</v>
      </c>
      <c r="O18" s="51">
        <v>0.2994</v>
      </c>
    </row>
    <row r="19" spans="1:15" x14ac:dyDescent="0.2">
      <c r="A19" s="17"/>
      <c r="B19" s="18"/>
      <c r="C19" s="18"/>
      <c r="H19" s="43"/>
      <c r="I19" s="111"/>
      <c r="J19" s="4" t="s">
        <v>82</v>
      </c>
      <c r="K19" s="58">
        <f>(G48+H49)/SUM(G48:H49)</f>
        <v>0.23333333333333334</v>
      </c>
      <c r="L19" s="48">
        <f>H49/SUM(H48:H49)</f>
        <v>0.6</v>
      </c>
      <c r="M19" s="48">
        <f>G48/SUM(G48:G49)</f>
        <v>0.1111111111111111</v>
      </c>
      <c r="N19" s="48">
        <f>H49/SUM(G49:H49)</f>
        <v>0.18367346938775511</v>
      </c>
      <c r="O19" s="49">
        <v>0.35560000000000003</v>
      </c>
    </row>
    <row r="20" spans="1:15" ht="17" thickBot="1" x14ac:dyDescent="0.25">
      <c r="A20" s="21" t="s">
        <v>182</v>
      </c>
    </row>
    <row r="21" spans="1:15" ht="17" thickBot="1" x14ac:dyDescent="0.25">
      <c r="A21" s="15"/>
      <c r="B21" s="16" t="s">
        <v>2</v>
      </c>
      <c r="C21" s="16" t="s">
        <v>3</v>
      </c>
    </row>
    <row r="22" spans="1:15" x14ac:dyDescent="0.2">
      <c r="A22" s="17" t="s">
        <v>0</v>
      </c>
      <c r="B22" s="18">
        <v>155</v>
      </c>
      <c r="C22" s="18">
        <v>9</v>
      </c>
    </row>
    <row r="23" spans="1:15" ht="17" thickBot="1" x14ac:dyDescent="0.25">
      <c r="A23" s="19" t="s">
        <v>1</v>
      </c>
      <c r="B23" s="20">
        <v>7</v>
      </c>
      <c r="C23" s="20">
        <v>153</v>
      </c>
    </row>
    <row r="24" spans="1:15" x14ac:dyDescent="0.2">
      <c r="A24" s="17"/>
      <c r="B24" s="18"/>
      <c r="C24" s="18"/>
    </row>
    <row r="25" spans="1:15" ht="17" thickBot="1" x14ac:dyDescent="0.25">
      <c r="A25" s="21" t="s">
        <v>181</v>
      </c>
    </row>
    <row r="26" spans="1:15" ht="17" thickBot="1" x14ac:dyDescent="0.25">
      <c r="A26" s="15"/>
      <c r="B26" s="16" t="s">
        <v>2</v>
      </c>
      <c r="C26" s="16" t="s">
        <v>3</v>
      </c>
    </row>
    <row r="27" spans="1:15" x14ac:dyDescent="0.2">
      <c r="A27" s="17" t="s">
        <v>0</v>
      </c>
      <c r="B27" s="18">
        <v>38</v>
      </c>
      <c r="C27" s="18">
        <v>2</v>
      </c>
    </row>
    <row r="28" spans="1:15" ht="17" thickBot="1" x14ac:dyDescent="0.25">
      <c r="A28" s="19" t="s">
        <v>1</v>
      </c>
      <c r="B28" s="20">
        <v>7</v>
      </c>
      <c r="C28" s="20">
        <v>13</v>
      </c>
    </row>
    <row r="29" spans="1:15" x14ac:dyDescent="0.2">
      <c r="A29" s="17"/>
      <c r="B29" s="18"/>
      <c r="C29" s="18"/>
    </row>
    <row r="31" spans="1:15" ht="17" thickBot="1" x14ac:dyDescent="0.25">
      <c r="A31" s="21" t="s">
        <v>87</v>
      </c>
    </row>
    <row r="32" spans="1:15" ht="17" thickBot="1" x14ac:dyDescent="0.25">
      <c r="A32" s="15"/>
      <c r="B32" s="16" t="s">
        <v>2</v>
      </c>
      <c r="C32" s="16" t="s">
        <v>3</v>
      </c>
    </row>
    <row r="33" spans="1:9" x14ac:dyDescent="0.2">
      <c r="A33" s="17" t="s">
        <v>0</v>
      </c>
      <c r="B33" s="18">
        <v>151</v>
      </c>
      <c r="C33" s="18">
        <v>22</v>
      </c>
    </row>
    <row r="34" spans="1:9" ht="17" thickBot="1" x14ac:dyDescent="0.25">
      <c r="A34" s="19" t="s">
        <v>1</v>
      </c>
      <c r="B34" s="20">
        <v>11</v>
      </c>
      <c r="C34" s="20">
        <v>140</v>
      </c>
    </row>
    <row r="35" spans="1:9" x14ac:dyDescent="0.2">
      <c r="A35" s="21"/>
    </row>
    <row r="36" spans="1:9" ht="17" thickBot="1" x14ac:dyDescent="0.25">
      <c r="A36" s="21" t="s">
        <v>88</v>
      </c>
    </row>
    <row r="37" spans="1:9" ht="17" thickBot="1" x14ac:dyDescent="0.25">
      <c r="A37" s="15"/>
      <c r="B37" s="16" t="s">
        <v>2</v>
      </c>
      <c r="C37" s="16" t="s">
        <v>3</v>
      </c>
    </row>
    <row r="38" spans="1:9" x14ac:dyDescent="0.2">
      <c r="A38" s="17" t="s">
        <v>0</v>
      </c>
      <c r="B38" s="18">
        <v>39</v>
      </c>
      <c r="C38" s="18">
        <v>5</v>
      </c>
    </row>
    <row r="39" spans="1:9" ht="17" thickBot="1" x14ac:dyDescent="0.25">
      <c r="A39" s="19" t="s">
        <v>1</v>
      </c>
      <c r="B39" s="20">
        <v>6</v>
      </c>
      <c r="C39" s="20">
        <v>10</v>
      </c>
    </row>
    <row r="41" spans="1:9" ht="17" thickBot="1" x14ac:dyDescent="0.25">
      <c r="A41" s="21" t="s">
        <v>89</v>
      </c>
      <c r="F41" s="21" t="s">
        <v>91</v>
      </c>
    </row>
    <row r="42" spans="1:9" ht="17" thickBot="1" x14ac:dyDescent="0.25">
      <c r="A42" s="15"/>
      <c r="B42" s="16" t="s">
        <v>2</v>
      </c>
      <c r="C42" s="16" t="s">
        <v>3</v>
      </c>
      <c r="F42" s="15"/>
      <c r="G42" s="16" t="s">
        <v>2</v>
      </c>
      <c r="H42" s="16" t="s">
        <v>3</v>
      </c>
      <c r="I42" s="61"/>
    </row>
    <row r="43" spans="1:9" x14ac:dyDescent="0.2">
      <c r="A43" s="17" t="s">
        <v>0</v>
      </c>
      <c r="B43" s="18">
        <v>134</v>
      </c>
      <c r="C43" s="18">
        <v>18</v>
      </c>
      <c r="F43" s="17" t="s">
        <v>0</v>
      </c>
      <c r="G43" s="18">
        <v>7</v>
      </c>
      <c r="H43" s="18">
        <v>72</v>
      </c>
      <c r="I43" s="18"/>
    </row>
    <row r="44" spans="1:9" ht="17" thickBot="1" x14ac:dyDescent="0.25">
      <c r="A44" s="19" t="s">
        <v>1</v>
      </c>
      <c r="B44" s="20">
        <v>42</v>
      </c>
      <c r="C44" s="20">
        <v>110</v>
      </c>
      <c r="F44" s="19" t="s">
        <v>1</v>
      </c>
      <c r="G44" s="20">
        <v>155</v>
      </c>
      <c r="H44" s="20">
        <v>90</v>
      </c>
      <c r="I44" s="18"/>
    </row>
    <row r="45" spans="1:9" x14ac:dyDescent="0.2">
      <c r="A45" s="24"/>
      <c r="F45" s="25"/>
    </row>
    <row r="46" spans="1:9" ht="17" thickBot="1" x14ac:dyDescent="0.25">
      <c r="A46" s="21" t="s">
        <v>90</v>
      </c>
      <c r="F46" s="21" t="s">
        <v>92</v>
      </c>
    </row>
    <row r="47" spans="1:9" ht="17" thickBot="1" x14ac:dyDescent="0.25">
      <c r="A47" s="15"/>
      <c r="B47" s="16" t="s">
        <v>2</v>
      </c>
      <c r="C47" s="16" t="s">
        <v>3</v>
      </c>
      <c r="F47" s="15"/>
      <c r="G47" s="16" t="s">
        <v>2</v>
      </c>
      <c r="H47" s="16" t="s">
        <v>3</v>
      </c>
      <c r="I47" s="61"/>
    </row>
    <row r="48" spans="1:9" x14ac:dyDescent="0.2">
      <c r="A48" s="17" t="s">
        <v>0</v>
      </c>
      <c r="B48" s="18">
        <v>37</v>
      </c>
      <c r="C48" s="18">
        <v>3</v>
      </c>
      <c r="F48" s="17" t="s">
        <v>0</v>
      </c>
      <c r="G48" s="18">
        <v>5</v>
      </c>
      <c r="H48" s="18">
        <v>6</v>
      </c>
      <c r="I48" s="18"/>
    </row>
    <row r="49" spans="1:9" ht="17" thickBot="1" x14ac:dyDescent="0.25">
      <c r="A49" s="19" t="s">
        <v>1</v>
      </c>
      <c r="B49" s="20">
        <v>8</v>
      </c>
      <c r="C49" s="20">
        <v>12</v>
      </c>
      <c r="F49" s="19" t="s">
        <v>1</v>
      </c>
      <c r="G49" s="20">
        <v>40</v>
      </c>
      <c r="H49" s="20">
        <v>9</v>
      </c>
      <c r="I49" s="18"/>
    </row>
  </sheetData>
  <mergeCells count="11">
    <mergeCell ref="A1:O1"/>
    <mergeCell ref="F3:G3"/>
    <mergeCell ref="H9:H10"/>
    <mergeCell ref="I9:I10"/>
    <mergeCell ref="I11:I13"/>
    <mergeCell ref="I16:I17"/>
    <mergeCell ref="I18:I19"/>
    <mergeCell ref="H14:H15"/>
    <mergeCell ref="H7:O7"/>
    <mergeCell ref="H11:H13"/>
    <mergeCell ref="I14:I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5E882-48E1-7143-9E3F-D615A1DE2F50}">
  <dimension ref="A1:AS46"/>
  <sheetViews>
    <sheetView tabSelected="1" zoomScale="160" zoomScaleNormal="160" workbookViewId="0">
      <selection activeCell="J22" sqref="J22"/>
    </sheetView>
  </sheetViews>
  <sheetFormatPr baseColWidth="10" defaultRowHeight="16" x14ac:dyDescent="0.2"/>
  <cols>
    <col min="2" max="2" width="17.1640625" customWidth="1"/>
    <col min="3" max="3" width="5.83203125" customWidth="1"/>
    <col min="4" max="5" width="5.83203125" style="56" customWidth="1"/>
    <col min="6" max="13" width="5.83203125" customWidth="1"/>
    <col min="14" max="14" width="7.1640625" bestFit="1" customWidth="1"/>
    <col min="15" max="15" width="9.6640625" style="56" bestFit="1" customWidth="1"/>
    <col min="16" max="16" width="9.1640625" style="56" bestFit="1" customWidth="1"/>
    <col min="17" max="17" width="12.33203125" bestFit="1" customWidth="1"/>
    <col min="18" max="18" width="13.33203125" bestFit="1" customWidth="1"/>
    <col min="19" max="19" width="8.1640625" bestFit="1" customWidth="1"/>
    <col min="20" max="20" width="7.5" bestFit="1" customWidth="1"/>
    <col min="22" max="22" width="8.5" style="1" bestFit="1" customWidth="1"/>
    <col min="23" max="26" width="11.6640625" style="1" bestFit="1" customWidth="1"/>
    <col min="28" max="28" width="8.5" bestFit="1" customWidth="1"/>
    <col min="29" max="32" width="11.6640625" bestFit="1" customWidth="1"/>
    <col min="35" max="35" width="53" bestFit="1" customWidth="1"/>
    <col min="36" max="36" width="37.5" bestFit="1" customWidth="1"/>
    <col min="37" max="39" width="11.33203125" bestFit="1" customWidth="1"/>
    <col min="41" max="41" width="52" bestFit="1" customWidth="1"/>
    <col min="42" max="42" width="37.5" bestFit="1" customWidth="1"/>
    <col min="43" max="45" width="11.33203125" bestFit="1" customWidth="1"/>
  </cols>
  <sheetData>
    <row r="1" spans="2:45" x14ac:dyDescent="0.2">
      <c r="B1" s="119"/>
      <c r="C1" s="119"/>
      <c r="D1" s="119"/>
      <c r="E1" s="119"/>
      <c r="F1" s="119"/>
      <c r="G1" s="119"/>
      <c r="H1" s="104"/>
      <c r="I1" s="104"/>
      <c r="J1" s="104"/>
      <c r="K1" s="104"/>
      <c r="L1" s="104"/>
      <c r="M1" s="119"/>
      <c r="N1" s="119"/>
      <c r="O1" s="119"/>
      <c r="P1" s="119"/>
      <c r="Q1" s="119"/>
      <c r="R1" s="119"/>
      <c r="S1" s="104"/>
      <c r="T1" s="104"/>
      <c r="V1" s="114" t="s">
        <v>173</v>
      </c>
      <c r="W1" s="114"/>
      <c r="X1" s="114"/>
      <c r="Y1" s="114"/>
      <c r="Z1" s="114"/>
      <c r="AB1" s="114" t="s">
        <v>174</v>
      </c>
      <c r="AC1" s="114"/>
      <c r="AD1" s="114"/>
      <c r="AE1" s="114"/>
      <c r="AF1" s="114"/>
      <c r="AI1" t="s">
        <v>173</v>
      </c>
      <c r="AO1" t="s">
        <v>174</v>
      </c>
    </row>
    <row r="2" spans="2:45" x14ac:dyDescent="0.2">
      <c r="B2" s="1" t="str" cm="1">
        <f t="array" ref="B2:I13">Acuracia_Esp_Sens_AUC_Original!H8:O19</f>
        <v>Modelo</v>
      </c>
      <c r="C2" s="1" t="str">
        <v>"cutoff"</v>
      </c>
      <c r="D2" s="1" t="str">
        <v>Base</v>
      </c>
      <c r="E2" s="1" t="str">
        <v>Acurácia</v>
      </c>
      <c r="F2" s="1" t="str">
        <v>Sensibilidade</v>
      </c>
      <c r="G2" s="1" t="str">
        <v>Especificidade</v>
      </c>
      <c r="H2" s="1" t="str">
        <v>Precisão</v>
      </c>
      <c r="I2" s="1" t="str">
        <v>AUC</v>
      </c>
      <c r="J2" s="1"/>
      <c r="K2" s="1"/>
      <c r="L2" s="1"/>
      <c r="M2" s="1" t="str" cm="1">
        <f t="array" ref="M2:T13">Acuracia_Esp_Sens_AUC_BALANCEAD!H8:O19</f>
        <v>Modelo</v>
      </c>
      <c r="N2" s="1" t="str">
        <v>"cutoff"</v>
      </c>
      <c r="O2" s="1" t="str">
        <v>Base</v>
      </c>
      <c r="P2" s="1" t="str">
        <v>Acurácia</v>
      </c>
      <c r="Q2" s="1" t="str">
        <v>Sensibilidade</v>
      </c>
      <c r="R2" s="1" t="str">
        <v>Especificidade</v>
      </c>
      <c r="S2" s="1" t="str">
        <v>Precisão</v>
      </c>
      <c r="T2" s="1" t="str">
        <v>AUC</v>
      </c>
      <c r="V2" s="115" t="s">
        <v>121</v>
      </c>
      <c r="W2" s="117" t="s">
        <v>179</v>
      </c>
      <c r="X2" s="117"/>
      <c r="Y2" s="117"/>
      <c r="Z2" s="117"/>
      <c r="AB2" s="115" t="s">
        <v>121</v>
      </c>
      <c r="AC2" s="117" t="s">
        <v>179</v>
      </c>
      <c r="AD2" s="117"/>
      <c r="AE2" s="117"/>
      <c r="AF2" s="117"/>
      <c r="AI2" t="s">
        <v>121</v>
      </c>
      <c r="AJ2" t="s">
        <v>179</v>
      </c>
      <c r="AO2" t="s">
        <v>121</v>
      </c>
      <c r="AP2" t="s">
        <v>179</v>
      </c>
    </row>
    <row r="3" spans="2:45" x14ac:dyDescent="0.2">
      <c r="B3" s="1" t="str">
        <v>Logístico Binário</v>
      </c>
      <c r="C3" s="1">
        <v>0.55000000000000004</v>
      </c>
      <c r="D3" s="51" t="str">
        <v>Treino</v>
      </c>
      <c r="E3" s="51">
        <v>0.82426778242677823</v>
      </c>
      <c r="F3" s="51">
        <v>0.78260869565217395</v>
      </c>
      <c r="G3" s="51">
        <v>0.8411764705882353</v>
      </c>
      <c r="H3" s="51">
        <v>0.66666666666666663</v>
      </c>
      <c r="I3" s="51">
        <v>0.88780000000000003</v>
      </c>
      <c r="J3" s="51"/>
      <c r="K3" s="51"/>
      <c r="L3" s="1"/>
      <c r="M3" s="1" t="str">
        <v>Logístico Binário</v>
      </c>
      <c r="N3" s="1">
        <v>0.65</v>
      </c>
      <c r="O3" s="51" t="str">
        <v>Treino</v>
      </c>
      <c r="P3" s="51">
        <v>0.84567901234567899</v>
      </c>
      <c r="Q3" s="51">
        <v>0.91176470588235292</v>
      </c>
      <c r="R3" s="51">
        <v>0.7978723404255319</v>
      </c>
      <c r="S3" s="51">
        <v>0.76543209876543206</v>
      </c>
      <c r="T3" s="1">
        <v>0.93089999999999995</v>
      </c>
      <c r="V3" s="116"/>
      <c r="W3" s="118" t="s">
        <v>172</v>
      </c>
      <c r="X3" s="118"/>
      <c r="Y3" s="118" t="s">
        <v>171</v>
      </c>
      <c r="Z3" s="118"/>
      <c r="AB3" s="116"/>
      <c r="AC3" s="118" t="s">
        <v>172</v>
      </c>
      <c r="AD3" s="118"/>
      <c r="AE3" s="118" t="s">
        <v>171</v>
      </c>
      <c r="AF3" s="118"/>
      <c r="AJ3" t="s">
        <v>172</v>
      </c>
      <c r="AL3" t="s">
        <v>171</v>
      </c>
      <c r="AP3" t="s">
        <v>172</v>
      </c>
      <c r="AR3" t="s">
        <v>171</v>
      </c>
    </row>
    <row r="4" spans="2:45" x14ac:dyDescent="0.2">
      <c r="B4" s="1">
        <v>0</v>
      </c>
      <c r="C4" s="1">
        <v>0</v>
      </c>
      <c r="D4" s="51" t="str">
        <v>Testes</v>
      </c>
      <c r="E4" s="51">
        <v>0.91666666666666663</v>
      </c>
      <c r="F4" s="51">
        <v>0.8571428571428571</v>
      </c>
      <c r="G4" s="51">
        <v>0.93478260869565222</v>
      </c>
      <c r="H4" s="51">
        <v>0.8</v>
      </c>
      <c r="I4" s="51">
        <v>0.87780000000000002</v>
      </c>
      <c r="J4" s="51"/>
      <c r="K4" s="51"/>
      <c r="L4" s="1"/>
      <c r="M4" s="1">
        <v>0</v>
      </c>
      <c r="N4" s="1">
        <v>0</v>
      </c>
      <c r="O4" s="51" t="str">
        <v>Testes</v>
      </c>
      <c r="P4" s="51">
        <v>0.9</v>
      </c>
      <c r="Q4" s="51">
        <v>0.76470588235294112</v>
      </c>
      <c r="R4" s="51">
        <v>0.95348837209302328</v>
      </c>
      <c r="S4" s="51">
        <v>0.8666666666666667</v>
      </c>
      <c r="T4" s="1">
        <v>0.88890000000000002</v>
      </c>
      <c r="V4" s="62"/>
      <c r="W4" s="64" t="s">
        <v>2</v>
      </c>
      <c r="X4" s="64" t="s">
        <v>3</v>
      </c>
      <c r="Y4" s="64" t="s">
        <v>2</v>
      </c>
      <c r="Z4" s="64" t="s">
        <v>3</v>
      </c>
      <c r="AB4" s="62"/>
      <c r="AC4" s="64" t="s">
        <v>2</v>
      </c>
      <c r="AD4" s="64" t="s">
        <v>3</v>
      </c>
      <c r="AE4" s="64" t="s">
        <v>2</v>
      </c>
      <c r="AF4" s="64" t="s">
        <v>3</v>
      </c>
      <c r="AJ4" t="s">
        <v>2</v>
      </c>
      <c r="AK4" t="s">
        <v>3</v>
      </c>
      <c r="AL4" t="s">
        <v>2</v>
      </c>
      <c r="AM4" t="s">
        <v>3</v>
      </c>
      <c r="AP4" t="s">
        <v>2</v>
      </c>
      <c r="AQ4" t="s">
        <v>3</v>
      </c>
      <c r="AR4" t="s">
        <v>2</v>
      </c>
      <c r="AS4" t="s">
        <v>3</v>
      </c>
    </row>
    <row r="5" spans="2:45" x14ac:dyDescent="0.2">
      <c r="B5" s="1" t="str">
        <v>Máquina de Vetores e Suporte</v>
      </c>
      <c r="C5" s="1">
        <v>0.45</v>
      </c>
      <c r="D5" s="51" t="str">
        <v>Completa</v>
      </c>
      <c r="E5" s="51">
        <v>0.91304347826086951</v>
      </c>
      <c r="F5" s="51">
        <v>0.75</v>
      </c>
      <c r="G5" s="51">
        <v>0.99014778325123154</v>
      </c>
      <c r="H5" s="51">
        <v>0.97297297297297303</v>
      </c>
      <c r="I5" s="51">
        <v>0.87009999999999998</v>
      </c>
      <c r="J5" s="51"/>
      <c r="K5" s="51"/>
      <c r="L5" s="1"/>
      <c r="M5" s="1" t="str">
        <v>Máquina de Vetores e Suporte</v>
      </c>
      <c r="N5" s="1">
        <v>0.56999999999999995</v>
      </c>
      <c r="O5" s="51" t="str">
        <v>Completa</v>
      </c>
      <c r="P5" s="51">
        <v>0.93229166666666663</v>
      </c>
      <c r="Q5" s="51">
        <v>0.91145833333333337</v>
      </c>
      <c r="R5" s="51">
        <v>0.953125</v>
      </c>
      <c r="S5" s="51">
        <v>0.95108695652173914</v>
      </c>
      <c r="T5" s="1">
        <v>0.93230000000000002</v>
      </c>
      <c r="W5" s="113" t="s">
        <v>178</v>
      </c>
      <c r="X5" s="113"/>
      <c r="Y5" s="113"/>
      <c r="Z5" s="113"/>
      <c r="AB5" s="1"/>
      <c r="AC5" s="113" t="s">
        <v>178</v>
      </c>
      <c r="AD5" s="113"/>
      <c r="AE5" s="113"/>
      <c r="AF5" s="113"/>
      <c r="AJ5" t="s">
        <v>178</v>
      </c>
      <c r="AP5" t="s">
        <v>178</v>
      </c>
    </row>
    <row r="6" spans="2:45" x14ac:dyDescent="0.2">
      <c r="B6" s="1">
        <v>0</v>
      </c>
      <c r="C6" s="1">
        <v>0</v>
      </c>
      <c r="D6" s="51" t="str">
        <v>Treino</v>
      </c>
      <c r="E6" s="51">
        <v>0.92887029288702927</v>
      </c>
      <c r="F6" s="51">
        <v>0.81481481481481477</v>
      </c>
      <c r="G6" s="51">
        <v>0.98734177215189878</v>
      </c>
      <c r="H6" s="51">
        <v>0.97058823529411764</v>
      </c>
      <c r="I6" s="51">
        <v>0.90110000000000001</v>
      </c>
      <c r="J6" s="51"/>
      <c r="K6" s="51"/>
      <c r="L6" s="1"/>
      <c r="M6" s="1">
        <v>0</v>
      </c>
      <c r="N6" s="1">
        <v>0</v>
      </c>
      <c r="O6" s="51" t="str">
        <v>Treino</v>
      </c>
      <c r="P6" s="51">
        <v>0.95061728395061729</v>
      </c>
      <c r="Q6" s="51">
        <v>0.94444444444444442</v>
      </c>
      <c r="R6" s="51">
        <v>0.95679012345679015</v>
      </c>
      <c r="S6" s="51">
        <v>0.95625000000000004</v>
      </c>
      <c r="T6" s="1">
        <v>0.9506</v>
      </c>
      <c r="V6" s="17" t="s">
        <v>0</v>
      </c>
      <c r="W6" s="18">
        <f>Acuracia_Esp_Sens_AUC_Original!B5</f>
        <v>143</v>
      </c>
      <c r="X6" s="18">
        <f>Acuracia_Esp_Sens_AUC_Original!C5</f>
        <v>15</v>
      </c>
      <c r="Y6" s="18">
        <f>Acuracia_Esp_Sens_AUC_BALANCEAD!B5</f>
        <v>150</v>
      </c>
      <c r="Z6" s="18">
        <f>Acuracia_Esp_Sens_AUC_BALANCEAD!C5</f>
        <v>12</v>
      </c>
      <c r="AB6" s="17" t="s">
        <v>0</v>
      </c>
      <c r="AC6" s="18">
        <f>Acuracia_Esp_Sens_AUC_Original!B11</f>
        <v>43</v>
      </c>
      <c r="AD6" s="18">
        <f>Acuracia_Esp_Sens_AUC_Original!C11</f>
        <v>2</v>
      </c>
      <c r="AE6" s="18">
        <f>Acuracia_Esp_Sens_AUC_BALANCEAD!B11</f>
        <v>41</v>
      </c>
      <c r="AF6" s="18">
        <f>Acuracia_Esp_Sens_AUC_BALANCEAD!C11</f>
        <v>4</v>
      </c>
      <c r="AI6" t="s">
        <v>0</v>
      </c>
      <c r="AJ6">
        <v>150</v>
      </c>
      <c r="AK6">
        <v>18</v>
      </c>
      <c r="AL6">
        <v>147</v>
      </c>
      <c r="AM6">
        <v>25</v>
      </c>
      <c r="AO6" t="s">
        <v>0</v>
      </c>
      <c r="AP6">
        <v>32</v>
      </c>
      <c r="AQ6">
        <v>3</v>
      </c>
      <c r="AR6">
        <v>28</v>
      </c>
      <c r="AS6">
        <v>7</v>
      </c>
    </row>
    <row r="7" spans="2:45" x14ac:dyDescent="0.2">
      <c r="B7" s="1">
        <v>0</v>
      </c>
      <c r="C7" s="1">
        <v>0</v>
      </c>
      <c r="D7" s="51" t="str">
        <v>Testes</v>
      </c>
      <c r="E7" s="51">
        <v>0.83333333333333337</v>
      </c>
      <c r="F7" s="51">
        <v>0.6</v>
      </c>
      <c r="G7" s="51">
        <v>0.91111111111111109</v>
      </c>
      <c r="H7" s="51">
        <v>0.69230769230769229</v>
      </c>
      <c r="I7" s="51">
        <v>0.75560000000000005</v>
      </c>
      <c r="J7" s="51"/>
      <c r="K7" s="51"/>
      <c r="L7" s="1"/>
      <c r="M7" s="1">
        <v>0</v>
      </c>
      <c r="N7" s="1">
        <v>0</v>
      </c>
      <c r="O7" s="51" t="str">
        <v>Testes</v>
      </c>
      <c r="P7" s="51">
        <v>0.85</v>
      </c>
      <c r="Q7" s="51">
        <v>0.8666666666666667</v>
      </c>
      <c r="R7" s="51">
        <v>0.84444444444444444</v>
      </c>
      <c r="S7" s="51">
        <v>0.65</v>
      </c>
      <c r="T7" s="1">
        <v>0.85560000000000003</v>
      </c>
      <c r="V7" s="62" t="s">
        <v>1</v>
      </c>
      <c r="W7" s="63">
        <f>Acuracia_Esp_Sens_AUC_Original!B6</f>
        <v>27</v>
      </c>
      <c r="X7" s="63">
        <f>Acuracia_Esp_Sens_AUC_Original!C6</f>
        <v>54</v>
      </c>
      <c r="Y7" s="63">
        <f>Acuracia_Esp_Sens_AUC_BALANCEAD!B6</f>
        <v>38</v>
      </c>
      <c r="Z7" s="63">
        <f>Acuracia_Esp_Sens_AUC_BALANCEAD!C6</f>
        <v>124</v>
      </c>
      <c r="AB7" s="62" t="s">
        <v>1</v>
      </c>
      <c r="AC7" s="63">
        <f>Acuracia_Esp_Sens_AUC_Original!B12</f>
        <v>3</v>
      </c>
      <c r="AD7" s="63">
        <f>Acuracia_Esp_Sens_AUC_Original!C12</f>
        <v>12</v>
      </c>
      <c r="AE7" s="63">
        <f>Acuracia_Esp_Sens_AUC_BALANCEAD!B12</f>
        <v>2</v>
      </c>
      <c r="AF7" s="63">
        <f>Acuracia_Esp_Sens_AUC_BALANCEAD!C12</f>
        <v>13</v>
      </c>
      <c r="AI7" t="s">
        <v>1</v>
      </c>
      <c r="AJ7">
        <v>29</v>
      </c>
      <c r="AK7">
        <v>57</v>
      </c>
      <c r="AL7">
        <v>29</v>
      </c>
      <c r="AM7">
        <v>143</v>
      </c>
      <c r="AO7" t="s">
        <v>1</v>
      </c>
      <c r="AP7">
        <v>1</v>
      </c>
      <c r="AQ7">
        <v>9</v>
      </c>
      <c r="AR7">
        <v>1</v>
      </c>
      <c r="AS7">
        <v>9</v>
      </c>
    </row>
    <row r="8" spans="2:45" x14ac:dyDescent="0.2">
      <c r="B8" s="1" t="str">
        <v>Árvore de Decisão</v>
      </c>
      <c r="C8" s="1">
        <v>0.6</v>
      </c>
      <c r="D8" s="51" t="str">
        <v>Treino</v>
      </c>
      <c r="E8" s="51">
        <v>0.86192468619246865</v>
      </c>
      <c r="F8" s="51">
        <v>0.65432098765432101</v>
      </c>
      <c r="G8" s="51">
        <v>0.96835443037974689</v>
      </c>
      <c r="H8" s="51">
        <v>0.91379310344827591</v>
      </c>
      <c r="I8" s="51">
        <v>0.81130000000000002</v>
      </c>
      <c r="J8" s="51"/>
      <c r="K8" s="51"/>
      <c r="L8" s="1"/>
      <c r="M8" s="1" t="str">
        <v>Árvore de Decisão</v>
      </c>
      <c r="N8" s="1">
        <v>0.6</v>
      </c>
      <c r="O8" s="51" t="str">
        <v>Treino</v>
      </c>
      <c r="P8" s="51">
        <v>0.89814814814814814</v>
      </c>
      <c r="Q8" s="51">
        <v>0.86419753086419748</v>
      </c>
      <c r="R8" s="51">
        <v>0.9320987654320988</v>
      </c>
      <c r="S8" s="51">
        <v>0.92715231788079466</v>
      </c>
      <c r="T8" s="1">
        <v>0.89810000000000001</v>
      </c>
    </row>
    <row r="9" spans="2:45" x14ac:dyDescent="0.2">
      <c r="B9" s="1">
        <v>0</v>
      </c>
      <c r="C9" s="1">
        <v>0</v>
      </c>
      <c r="D9" s="51" t="str">
        <v>Testes</v>
      </c>
      <c r="E9" s="51">
        <v>0.83333333333333337</v>
      </c>
      <c r="F9" s="51">
        <v>0.6</v>
      </c>
      <c r="G9" s="51">
        <v>0.91111111111111109</v>
      </c>
      <c r="H9" s="51">
        <v>0.69230769230769229</v>
      </c>
      <c r="I9" s="51">
        <v>0.75560000000000005</v>
      </c>
      <c r="J9" s="51"/>
      <c r="K9" s="51"/>
      <c r="L9" s="1"/>
      <c r="M9" s="1">
        <v>0</v>
      </c>
      <c r="N9" s="1">
        <v>0</v>
      </c>
      <c r="O9" s="51" t="str">
        <v>Testes</v>
      </c>
      <c r="P9" s="51">
        <v>0.81666666666666665</v>
      </c>
      <c r="Q9" s="51">
        <v>0.66666666666666663</v>
      </c>
      <c r="R9" s="51">
        <v>0.8666666666666667</v>
      </c>
      <c r="S9" s="51">
        <v>0.625</v>
      </c>
      <c r="T9" s="1">
        <v>0.76670000000000005</v>
      </c>
    </row>
    <row r="10" spans="2:45" x14ac:dyDescent="0.2">
      <c r="B10" s="1" t="str">
        <v>Gradient Boosting</v>
      </c>
      <c r="C10" s="1">
        <v>0.56000000000000005</v>
      </c>
      <c r="D10" s="51" t="str">
        <v>Treino</v>
      </c>
      <c r="E10" s="51">
        <v>0.86610878661087864</v>
      </c>
      <c r="F10" s="51">
        <v>0.85483870967741937</v>
      </c>
      <c r="G10" s="51">
        <v>0.87005649717514122</v>
      </c>
      <c r="H10" s="51">
        <v>0.69736842105263153</v>
      </c>
      <c r="I10" s="51">
        <v>0.82110000000000005</v>
      </c>
      <c r="J10" s="51"/>
      <c r="K10" s="51"/>
      <c r="L10" s="1"/>
      <c r="M10" s="1" t="str">
        <v>Gradient Boosting</v>
      </c>
      <c r="N10" s="1">
        <v>0.27</v>
      </c>
      <c r="O10" s="51" t="str">
        <v>Treino</v>
      </c>
      <c r="P10" s="51">
        <v>0.80263157894736847</v>
      </c>
      <c r="Q10" s="51">
        <v>0.859375</v>
      </c>
      <c r="R10" s="51">
        <v>0.76136363636363635</v>
      </c>
      <c r="S10" s="51">
        <v>0.72368421052631582</v>
      </c>
      <c r="T10" s="1">
        <v>0.80259999999999998</v>
      </c>
      <c r="V10" s="114" t="s">
        <v>175</v>
      </c>
      <c r="W10" s="114"/>
      <c r="X10" s="114"/>
      <c r="Y10" s="114"/>
      <c r="Z10" s="114"/>
      <c r="AI10" t="s">
        <v>175</v>
      </c>
    </row>
    <row r="11" spans="2:45" x14ac:dyDescent="0.2">
      <c r="B11" s="1">
        <v>0</v>
      </c>
      <c r="C11" s="1">
        <v>0</v>
      </c>
      <c r="D11" s="51" t="str">
        <v>Testes</v>
      </c>
      <c r="E11" s="51">
        <v>0.8</v>
      </c>
      <c r="F11" s="51">
        <v>0.7857142857142857</v>
      </c>
      <c r="G11" s="51">
        <v>0.80434782608695654</v>
      </c>
      <c r="H11" s="51">
        <v>0.55000000000000004</v>
      </c>
      <c r="I11" s="51">
        <v>0.73750000000000004</v>
      </c>
      <c r="J11" s="51"/>
      <c r="K11" s="51"/>
      <c r="L11" s="1"/>
      <c r="M11" s="1">
        <v>0</v>
      </c>
      <c r="N11" s="1">
        <v>0</v>
      </c>
      <c r="O11" s="51" t="str">
        <v>Testes</v>
      </c>
      <c r="P11" s="51">
        <v>0.81666666666666665</v>
      </c>
      <c r="Q11" s="51">
        <v>0.8</v>
      </c>
      <c r="R11" s="51">
        <v>0.82222222222222219</v>
      </c>
      <c r="S11" s="51">
        <v>0.6</v>
      </c>
      <c r="T11" s="1">
        <v>0.76249999999999996</v>
      </c>
      <c r="V11" s="115" t="s">
        <v>121</v>
      </c>
      <c r="W11" s="117" t="s">
        <v>179</v>
      </c>
      <c r="X11" s="117"/>
      <c r="Y11" s="117"/>
      <c r="Z11" s="117"/>
      <c r="AI11" t="s">
        <v>121</v>
      </c>
      <c r="AJ11" t="s">
        <v>179</v>
      </c>
    </row>
    <row r="12" spans="2:45" x14ac:dyDescent="0.2">
      <c r="B12" s="1" t="str">
        <v>Naíve Bayes</v>
      </c>
      <c r="C12" s="1">
        <v>0.2</v>
      </c>
      <c r="D12" s="51" t="str">
        <v>Treino</v>
      </c>
      <c r="E12" s="51">
        <v>0.26778242677824265</v>
      </c>
      <c r="F12" s="51">
        <v>0.71604938271604934</v>
      </c>
      <c r="G12" s="51">
        <v>3.7974683544303799E-2</v>
      </c>
      <c r="H12" s="51">
        <v>0.27619047619047621</v>
      </c>
      <c r="I12" s="51">
        <v>0.377</v>
      </c>
      <c r="J12" s="51"/>
      <c r="K12" s="51"/>
      <c r="L12" s="1"/>
      <c r="M12" s="1" t="str">
        <v>Naíve Bayes</v>
      </c>
      <c r="N12" s="1">
        <v>0.2</v>
      </c>
      <c r="O12" s="51" t="str">
        <v>Treino</v>
      </c>
      <c r="P12" s="51">
        <v>0.29938271604938271</v>
      </c>
      <c r="Q12" s="51">
        <v>0.55555555555555558</v>
      </c>
      <c r="R12" s="51">
        <v>4.3209876543209874E-2</v>
      </c>
      <c r="S12" s="51">
        <v>0.36734693877551022</v>
      </c>
      <c r="T12" s="1">
        <v>0.2994</v>
      </c>
      <c r="V12" s="116"/>
      <c r="W12" s="118" t="s">
        <v>172</v>
      </c>
      <c r="X12" s="118"/>
      <c r="Y12" s="118" t="s">
        <v>171</v>
      </c>
      <c r="Z12" s="118"/>
      <c r="AJ12" t="s">
        <v>172</v>
      </c>
      <c r="AL12" t="s">
        <v>171</v>
      </c>
    </row>
    <row r="13" spans="2:45" x14ac:dyDescent="0.2">
      <c r="B13" s="1">
        <v>0</v>
      </c>
      <c r="C13" s="1">
        <v>0</v>
      </c>
      <c r="D13" s="51" t="str">
        <v>Testes</v>
      </c>
      <c r="E13" s="51">
        <v>0.26666666666666666</v>
      </c>
      <c r="F13" s="51">
        <v>0.8</v>
      </c>
      <c r="G13" s="51">
        <v>8.8888888888888892E-2</v>
      </c>
      <c r="H13" s="51">
        <v>0.22641509433962265</v>
      </c>
      <c r="I13" s="51">
        <v>0.61109999999999998</v>
      </c>
      <c r="J13" s="51"/>
      <c r="K13" s="51"/>
      <c r="L13" s="1"/>
      <c r="M13" s="1">
        <v>0</v>
      </c>
      <c r="N13" s="1">
        <v>0</v>
      </c>
      <c r="O13" s="51" t="str">
        <v>Testes</v>
      </c>
      <c r="P13" s="51">
        <v>0.23333333333333334</v>
      </c>
      <c r="Q13" s="51">
        <v>0.6</v>
      </c>
      <c r="R13" s="51">
        <v>0.1111111111111111</v>
      </c>
      <c r="S13" s="51">
        <v>0.18367346938775511</v>
      </c>
      <c r="T13" s="1">
        <v>0.35560000000000003</v>
      </c>
      <c r="V13" s="62"/>
      <c r="W13" s="64" t="s">
        <v>2</v>
      </c>
      <c r="X13" s="64" t="s">
        <v>3</v>
      </c>
      <c r="Y13" s="64" t="s">
        <v>2</v>
      </c>
      <c r="Z13" s="64" t="s">
        <v>3</v>
      </c>
      <c r="AJ13" t="s">
        <v>2</v>
      </c>
      <c r="AK13" t="s">
        <v>3</v>
      </c>
      <c r="AL13" t="s">
        <v>2</v>
      </c>
      <c r="AM13" t="s">
        <v>3</v>
      </c>
    </row>
    <row r="14" spans="2:45" x14ac:dyDescent="0.2">
      <c r="W14" s="113" t="s">
        <v>178</v>
      </c>
      <c r="X14" s="113"/>
      <c r="Y14" s="113"/>
      <c r="Z14" s="113"/>
      <c r="AJ14" t="s">
        <v>178</v>
      </c>
    </row>
    <row r="15" spans="2:45" x14ac:dyDescent="0.2">
      <c r="V15" s="17" t="s">
        <v>0</v>
      </c>
      <c r="W15" s="18">
        <f>Acuracia_Esp_Sens_AUC_Original!B17</f>
        <v>201</v>
      </c>
      <c r="X15" s="18">
        <f>Acuracia_Esp_Sens_AUC_Original!C17</f>
        <v>24</v>
      </c>
      <c r="Y15" s="18">
        <f>Acuracia_Esp_Sens_AUC_BALANCEAD!B17</f>
        <v>183</v>
      </c>
      <c r="Z15" s="18">
        <f>Acuracia_Esp_Sens_AUC_BALANCEAD!C17</f>
        <v>17</v>
      </c>
      <c r="AI15" t="s">
        <v>0</v>
      </c>
      <c r="AJ15">
        <v>200</v>
      </c>
      <c r="AK15">
        <v>21</v>
      </c>
      <c r="AL15">
        <v>181</v>
      </c>
      <c r="AM15">
        <v>7</v>
      </c>
    </row>
    <row r="16" spans="2:45" x14ac:dyDescent="0.2">
      <c r="D16"/>
      <c r="E16"/>
      <c r="V16" s="62" t="s">
        <v>1</v>
      </c>
      <c r="W16" s="63">
        <f>Acuracia_Esp_Sens_AUC_Original!B18</f>
        <v>2</v>
      </c>
      <c r="X16" s="63">
        <f>Acuracia_Esp_Sens_AUC_Original!C18</f>
        <v>72</v>
      </c>
      <c r="Y16" s="63">
        <f>Acuracia_Esp_Sens_AUC_BALANCEAD!B18</f>
        <v>9</v>
      </c>
      <c r="Z16" s="63">
        <f>Acuracia_Esp_Sens_AUC_BALANCEAD!C18</f>
        <v>175</v>
      </c>
      <c r="AI16" t="s">
        <v>1</v>
      </c>
      <c r="AJ16">
        <v>3</v>
      </c>
      <c r="AK16">
        <v>75</v>
      </c>
      <c r="AL16">
        <v>11</v>
      </c>
      <c r="AM16">
        <v>185</v>
      </c>
    </row>
    <row r="17" spans="4:45" x14ac:dyDescent="0.2">
      <c r="D17"/>
      <c r="E17"/>
    </row>
    <row r="18" spans="4:45" x14ac:dyDescent="0.2">
      <c r="D18"/>
      <c r="E18"/>
      <c r="N18" s="143"/>
      <c r="O18" s="143"/>
      <c r="V18" s="60"/>
      <c r="W18" s="60"/>
      <c r="X18" s="60"/>
      <c r="Y18" s="60"/>
      <c r="Z18" s="60"/>
    </row>
    <row r="19" spans="4:45" x14ac:dyDescent="0.2">
      <c r="D19"/>
      <c r="E19"/>
      <c r="N19" s="144"/>
      <c r="O19" s="144"/>
      <c r="V19" s="114" t="s">
        <v>183</v>
      </c>
      <c r="W19" s="114"/>
      <c r="X19" s="114"/>
      <c r="Y19" s="114"/>
      <c r="Z19" s="114"/>
      <c r="AB19" s="114" t="s">
        <v>184</v>
      </c>
      <c r="AC19" s="114"/>
      <c r="AD19" s="114"/>
      <c r="AE19" s="114"/>
      <c r="AF19" s="114"/>
    </row>
    <row r="20" spans="4:45" x14ac:dyDescent="0.2">
      <c r="D20"/>
      <c r="E20"/>
      <c r="N20" s="65"/>
      <c r="O20" s="65"/>
      <c r="V20" s="115" t="s">
        <v>121</v>
      </c>
      <c r="W20" s="117" t="s">
        <v>179</v>
      </c>
      <c r="X20" s="117"/>
      <c r="Y20" s="117"/>
      <c r="Z20" s="117"/>
      <c r="AB20" s="115" t="s">
        <v>121</v>
      </c>
      <c r="AC20" s="117" t="s">
        <v>179</v>
      </c>
      <c r="AD20" s="117"/>
      <c r="AE20" s="117"/>
      <c r="AF20" s="117"/>
    </row>
    <row r="21" spans="4:45" x14ac:dyDescent="0.2">
      <c r="D21"/>
      <c r="E21"/>
      <c r="N21" s="65"/>
      <c r="O21" s="65"/>
      <c r="V21" s="116"/>
      <c r="W21" s="118" t="s">
        <v>172</v>
      </c>
      <c r="X21" s="118"/>
      <c r="Y21" s="118" t="s">
        <v>171</v>
      </c>
      <c r="Z21" s="118"/>
      <c r="AB21" s="116"/>
      <c r="AC21" s="118" t="s">
        <v>172</v>
      </c>
      <c r="AD21" s="118"/>
      <c r="AE21" s="118" t="s">
        <v>171</v>
      </c>
      <c r="AF21" s="118"/>
    </row>
    <row r="22" spans="4:45" x14ac:dyDescent="0.2">
      <c r="D22"/>
      <c r="E22"/>
      <c r="N22" s="65"/>
      <c r="O22" s="65"/>
      <c r="V22" s="62"/>
      <c r="W22" s="64" t="s">
        <v>2</v>
      </c>
      <c r="X22" s="64" t="s">
        <v>3</v>
      </c>
      <c r="Y22" s="64" t="s">
        <v>2</v>
      </c>
      <c r="Z22" s="64" t="s">
        <v>3</v>
      </c>
      <c r="AB22" s="62"/>
      <c r="AC22" s="64" t="s">
        <v>2</v>
      </c>
      <c r="AD22" s="64" t="s">
        <v>3</v>
      </c>
      <c r="AE22" s="64" t="s">
        <v>2</v>
      </c>
      <c r="AF22" s="64" t="s">
        <v>3</v>
      </c>
    </row>
    <row r="23" spans="4:45" x14ac:dyDescent="0.2">
      <c r="D23"/>
      <c r="E23"/>
      <c r="N23" s="65"/>
      <c r="O23" s="65"/>
      <c r="W23" s="113" t="s">
        <v>178</v>
      </c>
      <c r="X23" s="113"/>
      <c r="Y23" s="113"/>
      <c r="Z23" s="113"/>
      <c r="AB23" s="1"/>
      <c r="AC23" s="113" t="s">
        <v>178</v>
      </c>
      <c r="AD23" s="113"/>
      <c r="AE23" s="113"/>
      <c r="AF23" s="113"/>
    </row>
    <row r="24" spans="4:45" x14ac:dyDescent="0.2">
      <c r="D24"/>
      <c r="E24"/>
      <c r="N24" s="65"/>
      <c r="O24" s="65"/>
      <c r="V24" s="17" t="s">
        <v>0</v>
      </c>
      <c r="W24" s="18">
        <f>Acuracia_Esp_Sens_AUC_Original!B22</f>
        <v>156</v>
      </c>
      <c r="X24" s="18">
        <f>Acuracia_Esp_Sens_AUC_Original!C22</f>
        <v>15</v>
      </c>
      <c r="Y24" s="18">
        <f>Acuracia_Esp_Sens_AUC_BALANCEAD!B22</f>
        <v>155</v>
      </c>
      <c r="Z24" s="18">
        <f>Acuracia_Esp_Sens_AUC_BALANCEAD!C22</f>
        <v>9</v>
      </c>
      <c r="AB24" s="17" t="s">
        <v>0</v>
      </c>
      <c r="AC24" s="18">
        <f>Acuracia_Esp_Sens_AUC_Original!B27</f>
        <v>41</v>
      </c>
      <c r="AD24" s="18">
        <f>Acuracia_Esp_Sens_AUC_Original!C27</f>
        <v>6</v>
      </c>
      <c r="AE24" s="18">
        <f>Acuracia_Esp_Sens_AUC_BALANCEAD!B27</f>
        <v>38</v>
      </c>
      <c r="AF24" s="18">
        <f>Acuracia_Esp_Sens_AUC_BALANCEAD!C27</f>
        <v>2</v>
      </c>
    </row>
    <row r="25" spans="4:45" x14ac:dyDescent="0.2">
      <c r="D25"/>
      <c r="E25"/>
      <c r="N25" s="65"/>
      <c r="O25" s="65"/>
      <c r="V25" s="62" t="s">
        <v>1</v>
      </c>
      <c r="W25" s="63">
        <f>Acuracia_Esp_Sens_AUC_Original!B23</f>
        <v>2</v>
      </c>
      <c r="X25" s="63">
        <f>Acuracia_Esp_Sens_AUC_Original!C23</f>
        <v>66</v>
      </c>
      <c r="Y25" s="63">
        <f>Acuracia_Esp_Sens_AUC_BALANCEAD!B23</f>
        <v>7</v>
      </c>
      <c r="Z25" s="63">
        <f>Acuracia_Esp_Sens_AUC_BALANCEAD!C23</f>
        <v>153</v>
      </c>
      <c r="AB25" s="62" t="s">
        <v>1</v>
      </c>
      <c r="AC25" s="63">
        <f>Acuracia_Esp_Sens_AUC_Original!B28</f>
        <v>4</v>
      </c>
      <c r="AD25" s="63">
        <f>Acuracia_Esp_Sens_AUC_Original!C28</f>
        <v>9</v>
      </c>
      <c r="AE25" s="63">
        <f>Acuracia_Esp_Sens_AUC_BALANCEAD!B28</f>
        <v>7</v>
      </c>
      <c r="AF25" s="63">
        <f>Acuracia_Esp_Sens_AUC_BALANCEAD!C28</f>
        <v>13</v>
      </c>
    </row>
    <row r="26" spans="4:45" x14ac:dyDescent="0.2">
      <c r="D26"/>
      <c r="E26"/>
      <c r="N26" s="65"/>
      <c r="O26" s="65"/>
    </row>
    <row r="27" spans="4:45" x14ac:dyDescent="0.2">
      <c r="D27"/>
      <c r="E27"/>
      <c r="N27" s="65"/>
      <c r="O27" s="65"/>
    </row>
    <row r="28" spans="4:45" x14ac:dyDescent="0.2">
      <c r="D28"/>
      <c r="E28"/>
      <c r="N28" s="65"/>
      <c r="O28" s="65"/>
      <c r="V28" s="114" t="s">
        <v>176</v>
      </c>
      <c r="W28" s="114"/>
      <c r="X28" s="114"/>
      <c r="Y28" s="114"/>
      <c r="Z28" s="114"/>
      <c r="AB28" s="114" t="s">
        <v>177</v>
      </c>
      <c r="AC28" s="114"/>
      <c r="AD28" s="114"/>
      <c r="AE28" s="114"/>
      <c r="AF28" s="114"/>
      <c r="AI28" t="s">
        <v>176</v>
      </c>
      <c r="AO28" t="s">
        <v>177</v>
      </c>
    </row>
    <row r="29" spans="4:45" x14ac:dyDescent="0.2">
      <c r="D29"/>
      <c r="E29"/>
      <c r="N29" s="65"/>
      <c r="O29" s="65"/>
      <c r="V29" s="115" t="s">
        <v>121</v>
      </c>
      <c r="W29" s="117" t="s">
        <v>179</v>
      </c>
      <c r="X29" s="117"/>
      <c r="Y29" s="117"/>
      <c r="Z29" s="117"/>
      <c r="AB29" s="115" t="s">
        <v>121</v>
      </c>
      <c r="AC29" s="117" t="s">
        <v>179</v>
      </c>
      <c r="AD29" s="117"/>
      <c r="AE29" s="117"/>
      <c r="AF29" s="117"/>
      <c r="AI29" t="s">
        <v>121</v>
      </c>
      <c r="AJ29" t="s">
        <v>179</v>
      </c>
      <c r="AO29" t="s">
        <v>121</v>
      </c>
      <c r="AP29" t="s">
        <v>179</v>
      </c>
    </row>
    <row r="30" spans="4:45" x14ac:dyDescent="0.2">
      <c r="D30"/>
      <c r="E30"/>
      <c r="N30" s="65"/>
      <c r="O30" s="65"/>
      <c r="V30" s="116"/>
      <c r="W30" s="118" t="s">
        <v>172</v>
      </c>
      <c r="X30" s="118"/>
      <c r="Y30" s="118" t="s">
        <v>171</v>
      </c>
      <c r="Z30" s="118"/>
      <c r="AB30" s="116"/>
      <c r="AC30" s="118" t="s">
        <v>172</v>
      </c>
      <c r="AD30" s="118"/>
      <c r="AE30" s="118" t="s">
        <v>171</v>
      </c>
      <c r="AF30" s="118"/>
      <c r="AJ30" t="s">
        <v>172</v>
      </c>
      <c r="AL30" t="s">
        <v>171</v>
      </c>
      <c r="AP30" t="s">
        <v>172</v>
      </c>
      <c r="AR30" t="s">
        <v>171</v>
      </c>
    </row>
    <row r="31" spans="4:45" x14ac:dyDescent="0.2">
      <c r="D31"/>
      <c r="E31"/>
      <c r="M31" s="56"/>
      <c r="V31" s="62"/>
      <c r="W31" s="64" t="s">
        <v>2</v>
      </c>
      <c r="X31" s="64" t="s">
        <v>3</v>
      </c>
      <c r="Y31" s="64" t="s">
        <v>2</v>
      </c>
      <c r="Z31" s="64" t="s">
        <v>3</v>
      </c>
      <c r="AB31" s="62"/>
      <c r="AC31" s="64" t="s">
        <v>2</v>
      </c>
      <c r="AD31" s="64" t="s">
        <v>3</v>
      </c>
      <c r="AE31" s="64" t="s">
        <v>2</v>
      </c>
      <c r="AF31" s="64" t="s">
        <v>3</v>
      </c>
      <c r="AJ31" t="s">
        <v>2</v>
      </c>
      <c r="AK31" t="s">
        <v>3</v>
      </c>
      <c r="AL31" t="s">
        <v>2</v>
      </c>
      <c r="AM31" t="s">
        <v>3</v>
      </c>
      <c r="AP31" t="s">
        <v>2</v>
      </c>
      <c r="AQ31" t="s">
        <v>3</v>
      </c>
      <c r="AR31" t="s">
        <v>2</v>
      </c>
      <c r="AS31" t="s">
        <v>3</v>
      </c>
    </row>
    <row r="33" spans="1:14" x14ac:dyDescent="0.2">
      <c r="A33" s="136"/>
      <c r="B33" s="136"/>
      <c r="C33" s="136"/>
      <c r="D33" s="137"/>
      <c r="E33" s="137"/>
      <c r="F33" s="138"/>
      <c r="G33" s="138"/>
      <c r="H33" s="138"/>
      <c r="I33" s="138"/>
      <c r="J33" s="136"/>
      <c r="K33" s="136"/>
      <c r="L33" s="136"/>
      <c r="M33" s="136"/>
      <c r="N33" s="136"/>
    </row>
    <row r="34" spans="1:14" ht="17" thickBot="1" x14ac:dyDescent="0.25">
      <c r="A34" s="136"/>
      <c r="B34" s="136"/>
      <c r="C34" s="136"/>
      <c r="D34" s="137"/>
      <c r="E34" s="137"/>
      <c r="F34" s="138"/>
      <c r="G34" s="138"/>
      <c r="H34" s="138"/>
      <c r="I34" s="138"/>
      <c r="J34" s="136"/>
      <c r="K34" s="136"/>
      <c r="L34" s="136"/>
      <c r="M34" s="136"/>
      <c r="N34" s="136"/>
    </row>
    <row r="35" spans="1:14" ht="17" thickBot="1" x14ac:dyDescent="0.25">
      <c r="A35" s="136"/>
      <c r="B35" s="122" t="s">
        <v>83</v>
      </c>
      <c r="C35" s="123" t="s">
        <v>179</v>
      </c>
      <c r="D35" s="123"/>
      <c r="E35" s="123"/>
      <c r="F35" s="123"/>
      <c r="G35" s="123"/>
      <c r="H35" s="123"/>
      <c r="I35" s="123"/>
      <c r="J35" s="123"/>
      <c r="K35" s="123"/>
      <c r="L35" s="123"/>
      <c r="M35" s="123"/>
      <c r="N35" s="139"/>
    </row>
    <row r="36" spans="1:14" x14ac:dyDescent="0.2">
      <c r="A36" s="136"/>
      <c r="B36" s="124"/>
      <c r="C36" s="125"/>
      <c r="D36" s="126" t="s">
        <v>172</v>
      </c>
      <c r="E36" s="126"/>
      <c r="F36" s="126"/>
      <c r="G36" s="126"/>
      <c r="H36" s="126"/>
      <c r="I36" s="126" t="s">
        <v>274</v>
      </c>
      <c r="J36" s="126"/>
      <c r="K36" s="126"/>
      <c r="L36" s="126"/>
      <c r="M36" s="126"/>
      <c r="N36" s="140"/>
    </row>
    <row r="37" spans="1:14" ht="17" thickBot="1" x14ac:dyDescent="0.25">
      <c r="A37" s="136"/>
      <c r="B37" s="127"/>
      <c r="C37" s="128" t="s">
        <v>275</v>
      </c>
      <c r="D37" s="128" t="s">
        <v>276</v>
      </c>
      <c r="E37" s="128" t="s">
        <v>277</v>
      </c>
      <c r="F37" s="128" t="s">
        <v>278</v>
      </c>
      <c r="G37" s="128" t="s">
        <v>279</v>
      </c>
      <c r="H37" s="128" t="s">
        <v>110</v>
      </c>
      <c r="I37" s="128" t="s">
        <v>276</v>
      </c>
      <c r="J37" s="128" t="s">
        <v>277</v>
      </c>
      <c r="K37" s="128" t="s">
        <v>278</v>
      </c>
      <c r="L37" s="128" t="s">
        <v>279</v>
      </c>
      <c r="M37" s="128" t="s">
        <v>110</v>
      </c>
      <c r="N37" s="140"/>
    </row>
    <row r="38" spans="1:14" x14ac:dyDescent="0.2">
      <c r="A38" s="136"/>
      <c r="B38" s="125"/>
      <c r="C38" s="129"/>
      <c r="D38" s="126" t="s">
        <v>280</v>
      </c>
      <c r="E38" s="126"/>
      <c r="F38" s="126"/>
      <c r="G38" s="126"/>
      <c r="H38" s="126"/>
      <c r="I38" s="126"/>
      <c r="J38" s="126"/>
      <c r="K38" s="126"/>
      <c r="L38" s="126"/>
      <c r="M38" s="126"/>
      <c r="N38" s="140"/>
    </row>
    <row r="39" spans="1:14" x14ac:dyDescent="0.2">
      <c r="A39" s="136"/>
      <c r="B39" s="130" t="s">
        <v>93</v>
      </c>
      <c r="C39" s="131" t="s">
        <v>281</v>
      </c>
      <c r="D39" s="132">
        <v>0.55000000000000004</v>
      </c>
      <c r="E39" s="141">
        <v>91.7</v>
      </c>
      <c r="F39" s="141">
        <v>85.7</v>
      </c>
      <c r="G39" s="141">
        <v>80</v>
      </c>
      <c r="H39" s="141">
        <v>87.8</v>
      </c>
      <c r="I39" s="132">
        <v>0.55000000000000004</v>
      </c>
      <c r="J39" s="141">
        <v>90</v>
      </c>
      <c r="K39" s="141">
        <v>76.5</v>
      </c>
      <c r="L39" s="141">
        <v>86.7</v>
      </c>
      <c r="M39" s="141">
        <v>88.9</v>
      </c>
      <c r="N39" s="140"/>
    </row>
    <row r="40" spans="1:14" x14ac:dyDescent="0.2">
      <c r="A40" s="136"/>
      <c r="B40" s="133" t="s">
        <v>94</v>
      </c>
      <c r="C40" s="131" t="s">
        <v>282</v>
      </c>
      <c r="D40" s="132">
        <v>0.45</v>
      </c>
      <c r="E40" s="141">
        <v>91.3</v>
      </c>
      <c r="F40" s="141">
        <v>75</v>
      </c>
      <c r="G40" s="141">
        <v>97.3</v>
      </c>
      <c r="H40" s="141">
        <v>87</v>
      </c>
      <c r="I40" s="132">
        <v>0.45</v>
      </c>
      <c r="J40" s="141">
        <v>93.2</v>
      </c>
      <c r="K40" s="141">
        <v>91.1</v>
      </c>
      <c r="L40" s="141">
        <v>95.1</v>
      </c>
      <c r="M40" s="141">
        <v>93.2</v>
      </c>
      <c r="N40" s="140"/>
    </row>
    <row r="41" spans="1:14" x14ac:dyDescent="0.2">
      <c r="A41" s="136"/>
      <c r="B41" s="133"/>
      <c r="C41" s="131" t="s">
        <v>281</v>
      </c>
      <c r="D41" s="132">
        <v>0.45</v>
      </c>
      <c r="E41" s="141">
        <v>83.3</v>
      </c>
      <c r="F41" s="141">
        <v>60</v>
      </c>
      <c r="G41" s="141">
        <v>69.2</v>
      </c>
      <c r="H41" s="141">
        <v>75.599999999999994</v>
      </c>
      <c r="I41" s="132">
        <v>0.45</v>
      </c>
      <c r="J41" s="141">
        <v>85</v>
      </c>
      <c r="K41" s="141">
        <v>86.7</v>
      </c>
      <c r="L41" s="141">
        <v>65</v>
      </c>
      <c r="M41" s="141">
        <v>85.6</v>
      </c>
      <c r="N41" s="140"/>
    </row>
    <row r="42" spans="1:14" x14ac:dyDescent="0.2">
      <c r="A42" s="136"/>
      <c r="B42" s="130" t="s">
        <v>95</v>
      </c>
      <c r="C42" s="131" t="s">
        <v>281</v>
      </c>
      <c r="D42" s="132">
        <v>0.6</v>
      </c>
      <c r="E42" s="141">
        <v>83.3</v>
      </c>
      <c r="F42" s="141">
        <v>60</v>
      </c>
      <c r="G42" s="141">
        <v>69.2</v>
      </c>
      <c r="H42" s="141">
        <v>75.599999999999994</v>
      </c>
      <c r="I42" s="132">
        <v>0.6</v>
      </c>
      <c r="J42" s="141">
        <v>81.7</v>
      </c>
      <c r="K42" s="141">
        <v>66.7</v>
      </c>
      <c r="L42" s="141">
        <v>62.5</v>
      </c>
      <c r="M42" s="141">
        <v>76.7</v>
      </c>
      <c r="N42" s="140"/>
    </row>
    <row r="43" spans="1:14" x14ac:dyDescent="0.2">
      <c r="A43" s="136"/>
      <c r="B43" s="130" t="s">
        <v>96</v>
      </c>
      <c r="C43" s="131" t="s">
        <v>281</v>
      </c>
      <c r="D43" s="132">
        <v>0.56000000000000005</v>
      </c>
      <c r="E43" s="141">
        <v>80</v>
      </c>
      <c r="F43" s="141">
        <v>78.599999999999994</v>
      </c>
      <c r="G43" s="141">
        <v>55</v>
      </c>
      <c r="H43" s="141">
        <v>73.8</v>
      </c>
      <c r="I43" s="132">
        <v>0.56000000000000005</v>
      </c>
      <c r="J43" s="141">
        <v>81.7</v>
      </c>
      <c r="K43" s="141">
        <v>80</v>
      </c>
      <c r="L43" s="141">
        <v>60</v>
      </c>
      <c r="M43" s="141">
        <v>76.3</v>
      </c>
      <c r="N43" s="140"/>
    </row>
    <row r="44" spans="1:14" ht="17" thickBot="1" x14ac:dyDescent="0.25">
      <c r="A44" s="136"/>
      <c r="B44" s="134" t="s">
        <v>97</v>
      </c>
      <c r="C44" s="127" t="s">
        <v>281</v>
      </c>
      <c r="D44" s="135">
        <v>0.2</v>
      </c>
      <c r="E44" s="142">
        <v>26.7</v>
      </c>
      <c r="F44" s="142">
        <v>80</v>
      </c>
      <c r="G44" s="142">
        <v>22.6</v>
      </c>
      <c r="H44" s="142">
        <v>61.1</v>
      </c>
      <c r="I44" s="135">
        <v>0.2</v>
      </c>
      <c r="J44" s="142">
        <v>23.3</v>
      </c>
      <c r="K44" s="142">
        <v>60</v>
      </c>
      <c r="L44" s="142">
        <v>18.399999999999999</v>
      </c>
      <c r="M44" s="142">
        <v>35.6</v>
      </c>
      <c r="N44" s="140"/>
    </row>
    <row r="45" spans="1:14" x14ac:dyDescent="0.2">
      <c r="A45" s="136"/>
      <c r="B45" s="136"/>
      <c r="C45" s="136"/>
      <c r="D45" s="137"/>
      <c r="E45" s="137"/>
      <c r="F45" s="136"/>
      <c r="G45" s="136"/>
      <c r="H45" s="136"/>
      <c r="I45" s="136"/>
      <c r="J45" s="136"/>
      <c r="K45" s="136"/>
      <c r="L45" s="136"/>
      <c r="M45" s="136"/>
      <c r="N45" s="136"/>
    </row>
    <row r="46" spans="1:14" x14ac:dyDescent="0.2">
      <c r="A46" s="136"/>
      <c r="B46" s="136"/>
      <c r="C46" s="136"/>
      <c r="D46" s="137"/>
      <c r="E46" s="137"/>
      <c r="F46" s="136"/>
      <c r="G46" s="136"/>
      <c r="H46" s="136"/>
      <c r="I46" s="136"/>
      <c r="J46" s="136"/>
      <c r="K46" s="136"/>
      <c r="L46" s="136"/>
      <c r="M46" s="136"/>
      <c r="N46" s="136"/>
    </row>
  </sheetData>
  <mergeCells count="48">
    <mergeCell ref="B40:B41"/>
    <mergeCell ref="B35:B36"/>
    <mergeCell ref="D36:H36"/>
    <mergeCell ref="I36:M36"/>
    <mergeCell ref="D38:M38"/>
    <mergeCell ref="C35:M35"/>
    <mergeCell ref="AC5:AF5"/>
    <mergeCell ref="AC20:AF20"/>
    <mergeCell ref="AC21:AD21"/>
    <mergeCell ref="AE21:AF21"/>
    <mergeCell ref="B1:G1"/>
    <mergeCell ref="M1:R1"/>
    <mergeCell ref="V29:V30"/>
    <mergeCell ref="W29:Z29"/>
    <mergeCell ref="V10:Z10"/>
    <mergeCell ref="V11:V12"/>
    <mergeCell ref="W11:Z11"/>
    <mergeCell ref="W12:X12"/>
    <mergeCell ref="Y12:Z12"/>
    <mergeCell ref="W23:Z23"/>
    <mergeCell ref="W30:X30"/>
    <mergeCell ref="Y30:Z30"/>
    <mergeCell ref="W14:Z14"/>
    <mergeCell ref="V1:Z1"/>
    <mergeCell ref="V2:V3"/>
    <mergeCell ref="W3:X3"/>
    <mergeCell ref="Y3:Z3"/>
    <mergeCell ref="V28:Z28"/>
    <mergeCell ref="W2:Z2"/>
    <mergeCell ref="W5:Z5"/>
    <mergeCell ref="AB1:AF1"/>
    <mergeCell ref="AB2:AB3"/>
    <mergeCell ref="AC2:AF2"/>
    <mergeCell ref="AC3:AD3"/>
    <mergeCell ref="AE3:AF3"/>
    <mergeCell ref="AB28:AF28"/>
    <mergeCell ref="AB29:AB30"/>
    <mergeCell ref="AC29:AF29"/>
    <mergeCell ref="AC30:AD30"/>
    <mergeCell ref="AE30:AF30"/>
    <mergeCell ref="AC23:AF23"/>
    <mergeCell ref="V19:Z19"/>
    <mergeCell ref="V20:V21"/>
    <mergeCell ref="W20:Z20"/>
    <mergeCell ref="W21:X21"/>
    <mergeCell ref="Y21:Z21"/>
    <mergeCell ref="AB19:AF19"/>
    <mergeCell ref="AB20:AB21"/>
  </mergeCells>
  <phoneticPr fontId="1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4702D-625F-1D41-ADAA-2CEB4815A3B1}">
  <dimension ref="A1:O95"/>
  <sheetViews>
    <sheetView zoomScale="140" zoomScaleNormal="140" workbookViewId="0">
      <selection activeCell="M49" sqref="M49"/>
    </sheetView>
  </sheetViews>
  <sheetFormatPr baseColWidth="10" defaultRowHeight="16" x14ac:dyDescent="0.2"/>
  <cols>
    <col min="1" max="1" width="22.6640625" customWidth="1"/>
    <col min="2" max="5" width="12" customWidth="1"/>
    <col min="6" max="6" width="4.33203125" customWidth="1"/>
    <col min="7" max="7" width="15.5" customWidth="1"/>
    <col min="8" max="8" width="13.6640625" bestFit="1" customWidth="1"/>
    <col min="10" max="10" width="33.6640625" bestFit="1" customWidth="1"/>
    <col min="11" max="11" width="22.5" bestFit="1" customWidth="1"/>
    <col min="15" max="15" width="23.83203125" bestFit="1" customWidth="1"/>
  </cols>
  <sheetData>
    <row r="1" spans="1:7" s="72" customFormat="1" ht="13" x14ac:dyDescent="0.15"/>
    <row r="2" spans="1:7" s="72" customFormat="1" ht="13" x14ac:dyDescent="0.15">
      <c r="A2" s="120" t="s">
        <v>238</v>
      </c>
      <c r="B2" s="120"/>
      <c r="C2" s="120"/>
      <c r="D2" s="120"/>
      <c r="E2" s="120"/>
    </row>
    <row r="3" spans="1:7" s="72" customFormat="1" ht="13" x14ac:dyDescent="0.15">
      <c r="A3" s="76" t="s">
        <v>239</v>
      </c>
      <c r="B3" s="76" t="s">
        <v>78</v>
      </c>
      <c r="C3" s="76" t="s">
        <v>80</v>
      </c>
      <c r="D3" s="76" t="s">
        <v>237</v>
      </c>
      <c r="E3" s="76" t="s">
        <v>110</v>
      </c>
      <c r="G3" s="72" t="s">
        <v>250</v>
      </c>
    </row>
    <row r="4" spans="1:7" s="72" customFormat="1" ht="13" x14ac:dyDescent="0.15">
      <c r="A4" s="72" t="s">
        <v>240</v>
      </c>
      <c r="B4" s="89">
        <v>0.91666666666666663</v>
      </c>
      <c r="C4" s="89">
        <v>0.8571428571428571</v>
      </c>
      <c r="D4" s="89">
        <v>0.8</v>
      </c>
      <c r="E4" s="89">
        <v>0.87780000000000002</v>
      </c>
    </row>
    <row r="5" spans="1:7" s="72" customFormat="1" ht="13" x14ac:dyDescent="0.15">
      <c r="A5" s="72" t="s">
        <v>241</v>
      </c>
      <c r="B5" s="89">
        <v>0.83333333333333337</v>
      </c>
      <c r="C5" s="89">
        <v>0.6</v>
      </c>
      <c r="D5" s="89">
        <v>0.69230769230769229</v>
      </c>
      <c r="E5" s="89">
        <v>0.75560000000000005</v>
      </c>
    </row>
    <row r="6" spans="1:7" s="72" customFormat="1" ht="13" x14ac:dyDescent="0.15">
      <c r="A6" s="72" t="s">
        <v>242</v>
      </c>
      <c r="B6" s="89">
        <v>0.83333333333333337</v>
      </c>
      <c r="C6" s="89">
        <v>0.6</v>
      </c>
      <c r="D6" s="89">
        <v>0.69230769230769229</v>
      </c>
      <c r="E6" s="89">
        <v>0.75560000000000005</v>
      </c>
    </row>
    <row r="7" spans="1:7" s="72" customFormat="1" ht="13" x14ac:dyDescent="0.15">
      <c r="A7" s="72" t="s">
        <v>243</v>
      </c>
      <c r="B7" s="89">
        <v>0.8</v>
      </c>
      <c r="C7" s="89">
        <v>0.7857142857142857</v>
      </c>
      <c r="D7" s="89">
        <v>0.55000000000000004</v>
      </c>
      <c r="E7" s="89">
        <v>0.73750000000000004</v>
      </c>
    </row>
    <row r="8" spans="1:7" s="72" customFormat="1" ht="13" x14ac:dyDescent="0.15">
      <c r="A8" s="72" t="s">
        <v>244</v>
      </c>
      <c r="B8" s="89">
        <v>0.26666666666666666</v>
      </c>
      <c r="C8" s="89">
        <v>0.8</v>
      </c>
      <c r="D8" s="89">
        <v>0.22641509433962265</v>
      </c>
      <c r="E8" s="89">
        <v>0.61109999999999998</v>
      </c>
    </row>
    <row r="9" spans="1:7" s="72" customFormat="1" ht="13" x14ac:dyDescent="0.15">
      <c r="A9" s="72" t="s">
        <v>245</v>
      </c>
      <c r="B9" s="89">
        <v>0.9</v>
      </c>
      <c r="C9" s="89">
        <v>0.76470588235294112</v>
      </c>
      <c r="D9" s="89">
        <v>0.8666666666666667</v>
      </c>
      <c r="E9" s="89">
        <v>0.88890000000000002</v>
      </c>
    </row>
    <row r="10" spans="1:7" s="72" customFormat="1" ht="13" x14ac:dyDescent="0.15">
      <c r="A10" s="72" t="s">
        <v>246</v>
      </c>
      <c r="B10" s="89">
        <v>0.85</v>
      </c>
      <c r="C10" s="89">
        <v>0.8666666666666667</v>
      </c>
      <c r="D10" s="89">
        <v>0.65</v>
      </c>
      <c r="E10" s="89">
        <v>0.85560000000000003</v>
      </c>
    </row>
    <row r="11" spans="1:7" s="72" customFormat="1" ht="13" x14ac:dyDescent="0.15">
      <c r="A11" s="72" t="s">
        <v>247</v>
      </c>
      <c r="B11" s="89">
        <v>0.81666666666666665</v>
      </c>
      <c r="C11" s="89">
        <v>0.66666666666666663</v>
      </c>
      <c r="D11" s="89">
        <v>0.625</v>
      </c>
      <c r="E11" s="89">
        <v>0.76670000000000005</v>
      </c>
    </row>
    <row r="12" spans="1:7" s="72" customFormat="1" ht="13" x14ac:dyDescent="0.15">
      <c r="A12" s="72" t="s">
        <v>248</v>
      </c>
      <c r="B12" s="89">
        <v>0.81666666666666665</v>
      </c>
      <c r="C12" s="89">
        <v>0.8</v>
      </c>
      <c r="D12" s="89">
        <v>0.6</v>
      </c>
      <c r="E12" s="89">
        <v>0.76249999999999996</v>
      </c>
    </row>
    <row r="13" spans="1:7" s="72" customFormat="1" ht="13" x14ac:dyDescent="0.15">
      <c r="A13" s="75" t="s">
        <v>249</v>
      </c>
      <c r="B13" s="98">
        <v>0.23333333333333334</v>
      </c>
      <c r="C13" s="98">
        <v>0.6</v>
      </c>
      <c r="D13" s="98">
        <v>0.18367346938775511</v>
      </c>
      <c r="E13" s="98">
        <v>0.35560000000000003</v>
      </c>
    </row>
    <row r="14" spans="1:7" s="72" customFormat="1" ht="13" x14ac:dyDescent="0.15">
      <c r="A14" s="72" t="s">
        <v>254</v>
      </c>
      <c r="B14" s="89">
        <f>SUM(B4:B13)</f>
        <v>7.2666666666666666</v>
      </c>
      <c r="C14" s="89">
        <f t="shared" ref="C14:E14" si="0">SUM(C4:C13)</f>
        <v>7.3408963585434162</v>
      </c>
      <c r="D14" s="89">
        <f t="shared" si="0"/>
        <v>5.8863706150094286</v>
      </c>
      <c r="E14" s="89">
        <f t="shared" si="0"/>
        <v>7.3669000000000002</v>
      </c>
    </row>
    <row r="15" spans="1:7" s="72" customFormat="1" ht="13" x14ac:dyDescent="0.15">
      <c r="B15" s="89"/>
      <c r="C15" s="89"/>
      <c r="D15" s="89"/>
      <c r="E15" s="89"/>
    </row>
    <row r="16" spans="1:7" s="72" customFormat="1" ht="13" x14ac:dyDescent="0.15">
      <c r="A16" s="120" t="s">
        <v>260</v>
      </c>
      <c r="B16" s="120"/>
      <c r="C16" s="120"/>
      <c r="D16" s="120"/>
      <c r="E16" s="120"/>
    </row>
    <row r="17" spans="1:15" s="72" customFormat="1" ht="13" x14ac:dyDescent="0.15">
      <c r="A17" s="76" t="s">
        <v>239</v>
      </c>
      <c r="B17" s="76" t="s">
        <v>78</v>
      </c>
      <c r="C17" s="76" t="s">
        <v>80</v>
      </c>
      <c r="D17" s="76" t="s">
        <v>237</v>
      </c>
      <c r="E17" s="76" t="s">
        <v>110</v>
      </c>
    </row>
    <row r="18" spans="1:15" s="72" customFormat="1" ht="13" x14ac:dyDescent="0.15">
      <c r="A18" s="72" t="s">
        <v>240</v>
      </c>
      <c r="B18" s="89">
        <f>B4/$B$14</f>
        <v>0.12614678899082568</v>
      </c>
      <c r="C18" s="89">
        <f>C4/$C$14</f>
        <v>0.116762696989354</v>
      </c>
      <c r="D18" s="89">
        <f>D4/$D$14</f>
        <v>0.13590717478102907</v>
      </c>
      <c r="E18" s="89">
        <f>E4/$E$14</f>
        <v>0.11915459691321995</v>
      </c>
    </row>
    <row r="19" spans="1:15" s="72" customFormat="1" ht="13" x14ac:dyDescent="0.15">
      <c r="A19" s="72" t="s">
        <v>241</v>
      </c>
      <c r="B19" s="89">
        <f>B5/$B$14</f>
        <v>0.11467889908256881</v>
      </c>
      <c r="C19" s="89">
        <f t="shared" ref="C19:C27" si="1">C5/$C$14</f>
        <v>8.1733887892547805E-2</v>
      </c>
      <c r="D19" s="89">
        <f t="shared" ref="D19:D26" si="2">D5/$D$14</f>
        <v>0.11761197817589054</v>
      </c>
      <c r="E19" s="89">
        <f t="shared" ref="E19:E27" si="3">E5/$E$14</f>
        <v>0.10256688702167804</v>
      </c>
    </row>
    <row r="20" spans="1:15" s="72" customFormat="1" ht="13" x14ac:dyDescent="0.15">
      <c r="A20" s="72" t="s">
        <v>242</v>
      </c>
      <c r="B20" s="89">
        <f>B6/$B$14</f>
        <v>0.11467889908256881</v>
      </c>
      <c r="C20" s="89">
        <f t="shared" si="1"/>
        <v>8.1733887892547805E-2</v>
      </c>
      <c r="D20" s="89">
        <f t="shared" si="2"/>
        <v>0.11761197817589054</v>
      </c>
      <c r="E20" s="89">
        <f t="shared" si="3"/>
        <v>0.10256688702167804</v>
      </c>
    </row>
    <row r="21" spans="1:15" s="72" customFormat="1" ht="13" x14ac:dyDescent="0.15">
      <c r="A21" s="72" t="s">
        <v>243</v>
      </c>
      <c r="B21" s="89">
        <f>B7/$B$14</f>
        <v>0.11009174311926606</v>
      </c>
      <c r="C21" s="89">
        <f>C7/$C$14</f>
        <v>0.10703247224024118</v>
      </c>
      <c r="D21" s="89">
        <f t="shared" si="2"/>
        <v>9.3436182661957495E-2</v>
      </c>
      <c r="E21" s="89">
        <f t="shared" si="3"/>
        <v>0.10010995126851185</v>
      </c>
    </row>
    <row r="22" spans="1:15" s="72" customFormat="1" ht="13" x14ac:dyDescent="0.15">
      <c r="A22" s="72" t="s">
        <v>244</v>
      </c>
      <c r="B22" s="89">
        <f>B8/$B$14</f>
        <v>3.669724770642202E-2</v>
      </c>
      <c r="C22" s="89">
        <f t="shared" si="1"/>
        <v>0.10897851719006375</v>
      </c>
      <c r="D22" s="89">
        <f>D8/$D$14</f>
        <v>3.8464294749347851E-2</v>
      </c>
      <c r="E22" s="89">
        <f t="shared" si="3"/>
        <v>8.2952123688389959E-2</v>
      </c>
    </row>
    <row r="23" spans="1:15" s="72" customFormat="1" ht="13" x14ac:dyDescent="0.15">
      <c r="A23" s="72" t="s">
        <v>245</v>
      </c>
      <c r="B23" s="89">
        <f t="shared" ref="B23:B27" si="4">B9/$B$14</f>
        <v>0.12385321100917432</v>
      </c>
      <c r="C23" s="89">
        <f t="shared" si="1"/>
        <v>0.10417064143167858</v>
      </c>
      <c r="D23" s="89">
        <f t="shared" si="2"/>
        <v>0.14723277267944818</v>
      </c>
      <c r="E23" s="89">
        <f t="shared" si="3"/>
        <v>0.1206613365187528</v>
      </c>
    </row>
    <row r="24" spans="1:15" s="72" customFormat="1" ht="13" x14ac:dyDescent="0.15">
      <c r="A24" s="72" t="s">
        <v>246</v>
      </c>
      <c r="B24" s="89">
        <f t="shared" si="4"/>
        <v>0.11697247706422018</v>
      </c>
      <c r="C24" s="89">
        <f t="shared" si="1"/>
        <v>0.11806006028923573</v>
      </c>
      <c r="D24" s="89">
        <f t="shared" si="2"/>
        <v>0.11042457950958612</v>
      </c>
      <c r="E24" s="89">
        <f t="shared" si="3"/>
        <v>0.11614111770215423</v>
      </c>
    </row>
    <row r="25" spans="1:15" s="72" customFormat="1" ht="13" x14ac:dyDescent="0.15">
      <c r="A25" s="72" t="s">
        <v>247</v>
      </c>
      <c r="B25" s="89">
        <f t="shared" si="4"/>
        <v>0.11238532110091742</v>
      </c>
      <c r="C25" s="89">
        <f t="shared" si="1"/>
        <v>9.0815430991719778E-2</v>
      </c>
      <c r="D25" s="89">
        <f t="shared" si="2"/>
        <v>0.10617748029767896</v>
      </c>
      <c r="E25" s="89">
        <f t="shared" si="3"/>
        <v>0.10407362662721091</v>
      </c>
    </row>
    <row r="26" spans="1:15" s="72" customFormat="1" ht="13" x14ac:dyDescent="0.15">
      <c r="A26" s="72" t="s">
        <v>248</v>
      </c>
      <c r="B26" s="89">
        <f t="shared" si="4"/>
        <v>0.11238532110091742</v>
      </c>
      <c r="C26" s="89">
        <f t="shared" si="1"/>
        <v>0.10897851719006375</v>
      </c>
      <c r="D26" s="89">
        <f t="shared" si="2"/>
        <v>0.10193038108577181</v>
      </c>
      <c r="E26" s="89">
        <f t="shared" si="3"/>
        <v>0.10350350893863089</v>
      </c>
    </row>
    <row r="27" spans="1:15" s="72" customFormat="1" ht="13" x14ac:dyDescent="0.15">
      <c r="A27" s="75" t="s">
        <v>249</v>
      </c>
      <c r="B27" s="98">
        <f t="shared" si="4"/>
        <v>3.2110091743119268E-2</v>
      </c>
      <c r="C27" s="98">
        <f t="shared" si="1"/>
        <v>8.1733887892547805E-2</v>
      </c>
      <c r="D27" s="98">
        <f>D13/$D$14</f>
        <v>3.1203177883399533E-2</v>
      </c>
      <c r="E27" s="98">
        <f t="shared" si="3"/>
        <v>4.8269964299773316E-2</v>
      </c>
    </row>
    <row r="28" spans="1:15" s="72" customFormat="1" ht="13" x14ac:dyDescent="0.15"/>
    <row r="29" spans="1:15" s="72" customFormat="1" ht="13" x14ac:dyDescent="0.15">
      <c r="A29" s="72" t="s">
        <v>251</v>
      </c>
    </row>
    <row r="30" spans="1:15" s="72" customFormat="1" ht="13" x14ac:dyDescent="0.15">
      <c r="A30" s="77"/>
      <c r="B30" s="85" t="s">
        <v>78</v>
      </c>
      <c r="C30" s="85" t="s">
        <v>80</v>
      </c>
      <c r="D30" s="85" t="s">
        <v>237</v>
      </c>
      <c r="E30" s="85" t="s">
        <v>110</v>
      </c>
    </row>
    <row r="31" spans="1:15" s="72" customFormat="1" ht="13" x14ac:dyDescent="0.15">
      <c r="A31" s="84" t="s">
        <v>78</v>
      </c>
      <c r="B31" s="85">
        <v>1</v>
      </c>
      <c r="C31" s="85">
        <v>5</v>
      </c>
      <c r="D31" s="85">
        <v>2</v>
      </c>
      <c r="E31" s="85">
        <v>4</v>
      </c>
    </row>
    <row r="32" spans="1:15" s="72" customFormat="1" ht="13" x14ac:dyDescent="0.15">
      <c r="A32" s="79" t="s">
        <v>80</v>
      </c>
      <c r="B32" s="87">
        <f>1/C31</f>
        <v>0.2</v>
      </c>
      <c r="C32" s="86">
        <v>1</v>
      </c>
      <c r="D32" s="83">
        <v>7</v>
      </c>
      <c r="E32" s="86">
        <v>3</v>
      </c>
      <c r="J32" s="121" t="s">
        <v>260</v>
      </c>
      <c r="K32" s="121"/>
      <c r="L32" s="121"/>
      <c r="M32" s="121"/>
      <c r="N32" s="121"/>
      <c r="O32" s="121"/>
    </row>
    <row r="33" spans="1:15" s="72" customFormat="1" ht="13" x14ac:dyDescent="0.15">
      <c r="A33" s="79" t="s">
        <v>237</v>
      </c>
      <c r="B33" s="87">
        <f>1/D31</f>
        <v>0.5</v>
      </c>
      <c r="C33" s="96">
        <f>1/D32</f>
        <v>0.14285714285714285</v>
      </c>
      <c r="D33" s="86">
        <v>1</v>
      </c>
      <c r="E33" s="87">
        <f>1/5</f>
        <v>0.2</v>
      </c>
      <c r="J33" s="75" t="s">
        <v>239</v>
      </c>
      <c r="K33" s="75" t="s">
        <v>78</v>
      </c>
      <c r="L33" s="75" t="s">
        <v>80</v>
      </c>
      <c r="M33" s="75" t="s">
        <v>237</v>
      </c>
      <c r="N33" s="75" t="s">
        <v>110</v>
      </c>
      <c r="O33" s="100" t="s">
        <v>261</v>
      </c>
    </row>
    <row r="34" spans="1:15" s="72" customFormat="1" ht="13" x14ac:dyDescent="0.15">
      <c r="A34" s="80" t="s">
        <v>110</v>
      </c>
      <c r="B34" s="82">
        <f>1/E31</f>
        <v>0.25</v>
      </c>
      <c r="C34" s="88">
        <f>1/E32</f>
        <v>0.33333333333333331</v>
      </c>
      <c r="D34" s="97">
        <f>1/E33</f>
        <v>5</v>
      </c>
      <c r="E34" s="81">
        <v>1</v>
      </c>
      <c r="J34" s="72" t="s">
        <v>240</v>
      </c>
      <c r="K34" s="89">
        <f t="shared" ref="K34:K43" si="5">B18*$G$38</f>
        <v>6.0109498351641116E-2</v>
      </c>
      <c r="L34" s="89">
        <f t="shared" ref="L34:L43" si="6">C18*$G$39</f>
        <v>3.1803128448201871E-2</v>
      </c>
      <c r="M34" s="89">
        <f t="shared" ref="M34:M43" si="7">D18*$G$40</f>
        <v>1.2555308344552206E-2</v>
      </c>
      <c r="N34" s="89">
        <f t="shared" ref="N34:N43" si="8">E18*$G$41</f>
        <v>1.8914608735669261E-2</v>
      </c>
      <c r="O34" s="99">
        <f t="shared" ref="O34:O43" si="9">SUM(K34:N34)</f>
        <v>0.12338254388006446</v>
      </c>
    </row>
    <row r="35" spans="1:15" s="72" customFormat="1" ht="13" x14ac:dyDescent="0.15">
      <c r="A35" s="76" t="s">
        <v>254</v>
      </c>
      <c r="B35" s="93">
        <f>SUM(B31:B34)</f>
        <v>1.95</v>
      </c>
      <c r="C35" s="93">
        <f>SUM(C31:C34)</f>
        <v>6.4761904761904763</v>
      </c>
      <c r="D35" s="93">
        <f>SUM(D31:D34)</f>
        <v>15</v>
      </c>
      <c r="E35" s="93">
        <f>SUM(E31:E34)</f>
        <v>8.1999999999999993</v>
      </c>
      <c r="J35" s="72" t="s">
        <v>241</v>
      </c>
      <c r="K35" s="89">
        <f t="shared" si="5"/>
        <v>5.4644998501491931E-2</v>
      </c>
      <c r="L35" s="89">
        <f t="shared" si="6"/>
        <v>2.2262189913741313E-2</v>
      </c>
      <c r="M35" s="89">
        <f t="shared" si="7"/>
        <v>1.0865170682785563E-2</v>
      </c>
      <c r="N35" s="89">
        <f t="shared" si="8"/>
        <v>1.6281474550776595E-2</v>
      </c>
      <c r="O35" s="99">
        <f t="shared" si="9"/>
        <v>0.1040538336487954</v>
      </c>
    </row>
    <row r="36" spans="1:15" s="72" customFormat="1" ht="13" x14ac:dyDescent="0.15">
      <c r="J36" s="72" t="s">
        <v>242</v>
      </c>
      <c r="K36" s="89">
        <f t="shared" si="5"/>
        <v>5.4644998501491931E-2</v>
      </c>
      <c r="L36" s="89">
        <f t="shared" si="6"/>
        <v>2.2262189913741313E-2</v>
      </c>
      <c r="M36" s="89">
        <f t="shared" si="7"/>
        <v>1.0865170682785563E-2</v>
      </c>
      <c r="N36" s="89">
        <f t="shared" si="8"/>
        <v>1.6281474550776595E-2</v>
      </c>
      <c r="O36" s="99">
        <f t="shared" si="9"/>
        <v>0.1040538336487954</v>
      </c>
    </row>
    <row r="37" spans="1:15" s="72" customFormat="1" ht="13" x14ac:dyDescent="0.15">
      <c r="A37" s="77"/>
      <c r="B37" s="78" t="s">
        <v>78</v>
      </c>
      <c r="C37" s="78" t="s">
        <v>80</v>
      </c>
      <c r="D37" s="78" t="s">
        <v>237</v>
      </c>
      <c r="E37" s="78" t="s">
        <v>110</v>
      </c>
      <c r="G37" s="73" t="s">
        <v>255</v>
      </c>
      <c r="J37" s="72" t="s">
        <v>243</v>
      </c>
      <c r="K37" s="89">
        <f t="shared" si="5"/>
        <v>5.2459198561432253E-2</v>
      </c>
      <c r="L37" s="89">
        <f t="shared" si="6"/>
        <v>2.9152867744185053E-2</v>
      </c>
      <c r="M37" s="89">
        <f t="shared" si="7"/>
        <v>8.6317744868796425E-3</v>
      </c>
      <c r="N37" s="89">
        <f t="shared" si="8"/>
        <v>1.5891460403914422E-2</v>
      </c>
      <c r="O37" s="99">
        <f t="shared" si="9"/>
        <v>0.10613530119641137</v>
      </c>
    </row>
    <row r="38" spans="1:15" s="72" customFormat="1" ht="13" x14ac:dyDescent="0.15">
      <c r="A38" s="79" t="s">
        <v>78</v>
      </c>
      <c r="B38" s="91">
        <f>B31/SUM($B$31:$B$34)</f>
        <v>0.51282051282051289</v>
      </c>
      <c r="C38" s="91">
        <f>C31/SUM($C$31:$C$34)</f>
        <v>0.7720588235294118</v>
      </c>
      <c r="D38" s="91">
        <f>D31/SUM(D$31:D$34)</f>
        <v>0.13333333333333333</v>
      </c>
      <c r="E38" s="91">
        <f>E31/SUM($E$31:$E$34)</f>
        <v>0.48780487804878053</v>
      </c>
      <c r="G38" s="90">
        <f>AVERAGE(B38:E38)</f>
        <v>0.47650438693300962</v>
      </c>
      <c r="J38" s="72" t="s">
        <v>244</v>
      </c>
      <c r="K38" s="89">
        <f t="shared" si="5"/>
        <v>1.7486399520477418E-2</v>
      </c>
      <c r="L38" s="89">
        <f t="shared" si="6"/>
        <v>2.9682919884988421E-2</v>
      </c>
      <c r="M38" s="89">
        <f t="shared" si="7"/>
        <v>3.5533891541185488E-3</v>
      </c>
      <c r="N38" s="89">
        <f t="shared" si="8"/>
        <v>1.3167825698755395E-2</v>
      </c>
      <c r="O38" s="99">
        <f t="shared" si="9"/>
        <v>6.3890534258339793E-2</v>
      </c>
    </row>
    <row r="39" spans="1:15" s="72" customFormat="1" ht="13" x14ac:dyDescent="0.15">
      <c r="A39" s="79" t="s">
        <v>80</v>
      </c>
      <c r="B39" s="91">
        <f>B32/SUM($B$31:$B$34)</f>
        <v>0.10256410256410257</v>
      </c>
      <c r="C39" s="91">
        <f>C32/SUM($C$31:$C$34)</f>
        <v>0.15441176470588236</v>
      </c>
      <c r="D39" s="91">
        <f>D32/SUM(D$31:D$34)</f>
        <v>0.46666666666666667</v>
      </c>
      <c r="E39" s="91">
        <f>E32/SUM($E$31:$E$34)</f>
        <v>0.36585365853658541</v>
      </c>
      <c r="G39" s="90">
        <f>AVERAGE(B39:E39)</f>
        <v>0.27237404811830929</v>
      </c>
      <c r="J39" s="72" t="s">
        <v>245</v>
      </c>
      <c r="K39" s="89">
        <f t="shared" si="5"/>
        <v>5.9016598381611288E-2</v>
      </c>
      <c r="L39" s="89">
        <f t="shared" si="6"/>
        <v>2.8373379301827165E-2</v>
      </c>
      <c r="M39" s="89">
        <f t="shared" si="7"/>
        <v>1.3601584039931558E-2</v>
      </c>
      <c r="N39" s="89">
        <f t="shared" si="8"/>
        <v>1.9153788682087499E-2</v>
      </c>
      <c r="O39" s="99">
        <f t="shared" si="9"/>
        <v>0.12014535040545751</v>
      </c>
    </row>
    <row r="40" spans="1:15" s="72" customFormat="1" ht="13" x14ac:dyDescent="0.15">
      <c r="A40" s="79" t="s">
        <v>237</v>
      </c>
      <c r="B40" s="91">
        <f>B33/SUM($B$31:$B$34)</f>
        <v>0.25641025641025644</v>
      </c>
      <c r="C40" s="91">
        <f>C33/SUM($C$31:$C$34)</f>
        <v>2.2058823529411763E-2</v>
      </c>
      <c r="D40" s="91">
        <f>D33/SUM(D$31:D$34)</f>
        <v>6.6666666666666666E-2</v>
      </c>
      <c r="E40" s="91">
        <f>E33/SUM($E$31:$E$34)</f>
        <v>2.4390243902439029E-2</v>
      </c>
      <c r="G40" s="90">
        <f>AVERAGE(B40:E40)</f>
        <v>9.2381497627193471E-2</v>
      </c>
      <c r="J40" s="72" t="s">
        <v>246</v>
      </c>
      <c r="K40" s="89">
        <f t="shared" si="5"/>
        <v>5.573789847152176E-2</v>
      </c>
      <c r="L40" s="89">
        <f t="shared" si="6"/>
        <v>3.2156496542070791E-2</v>
      </c>
      <c r="M40" s="89">
        <f t="shared" si="7"/>
        <v>1.0201188029948667E-2</v>
      </c>
      <c r="N40" s="89">
        <f t="shared" si="8"/>
        <v>1.8436248842832785E-2</v>
      </c>
      <c r="O40" s="99">
        <f t="shared" si="9"/>
        <v>0.116531831886374</v>
      </c>
    </row>
    <row r="41" spans="1:15" s="72" customFormat="1" ht="13" x14ac:dyDescent="0.15">
      <c r="A41" s="80" t="s">
        <v>110</v>
      </c>
      <c r="B41" s="92">
        <f>B34/SUM($B$31:$B$34)</f>
        <v>0.12820512820512822</v>
      </c>
      <c r="C41" s="92">
        <f>C34/SUM($C$31:$C$34)</f>
        <v>5.1470588235294115E-2</v>
      </c>
      <c r="D41" s="92">
        <f>D34/SUM(D$31:D$34)</f>
        <v>0.33333333333333331</v>
      </c>
      <c r="E41" s="92">
        <f>E34/SUM($E$31:$E$34)</f>
        <v>0.12195121951219513</v>
      </c>
      <c r="G41" s="90">
        <f>AVERAGE(B41:E41)</f>
        <v>0.15874006732148768</v>
      </c>
      <c r="J41" s="72" t="s">
        <v>247</v>
      </c>
      <c r="K41" s="89">
        <f t="shared" si="5"/>
        <v>5.3552098531462089E-2</v>
      </c>
      <c r="L41" s="89">
        <f t="shared" si="6"/>
        <v>2.4735766570823679E-2</v>
      </c>
      <c r="M41" s="89">
        <f t="shared" si="7"/>
        <v>9.8088346441814103E-3</v>
      </c>
      <c r="N41" s="89">
        <f t="shared" si="8"/>
        <v>1.6520654497194833E-2</v>
      </c>
      <c r="O41" s="99">
        <f t="shared" si="9"/>
        <v>0.10461735424366202</v>
      </c>
    </row>
    <row r="42" spans="1:15" s="72" customFormat="1" ht="13" x14ac:dyDescent="0.15">
      <c r="A42" s="79"/>
      <c r="B42" s="83"/>
      <c r="C42" s="83"/>
      <c r="D42" s="87"/>
      <c r="E42" s="86"/>
      <c r="J42" s="72" t="s">
        <v>248</v>
      </c>
      <c r="K42" s="89">
        <f t="shared" si="5"/>
        <v>5.3552098531462089E-2</v>
      </c>
      <c r="L42" s="89">
        <f t="shared" si="6"/>
        <v>2.9682919884988421E-2</v>
      </c>
      <c r="M42" s="89">
        <f t="shared" si="7"/>
        <v>9.4164812584141538E-3</v>
      </c>
      <c r="N42" s="89">
        <f t="shared" si="8"/>
        <v>1.6430153976928468E-2</v>
      </c>
      <c r="O42" s="99">
        <f t="shared" si="9"/>
        <v>0.10908165365179313</v>
      </c>
    </row>
    <row r="43" spans="1:15" s="72" customFormat="1" ht="13" x14ac:dyDescent="0.15">
      <c r="J43" s="75" t="s">
        <v>249</v>
      </c>
      <c r="K43" s="98">
        <f t="shared" si="5"/>
        <v>1.5300599580417741E-2</v>
      </c>
      <c r="L43" s="98">
        <f t="shared" si="6"/>
        <v>2.2262189913741313E-2</v>
      </c>
      <c r="M43" s="98">
        <f t="shared" si="7"/>
        <v>2.8825963035961698E-3</v>
      </c>
      <c r="N43" s="98">
        <f t="shared" si="8"/>
        <v>7.6623773825518233E-3</v>
      </c>
      <c r="O43" s="101">
        <f t="shared" si="9"/>
        <v>4.8107763180307045E-2</v>
      </c>
    </row>
    <row r="44" spans="1:15" s="72" customFormat="1" ht="13" x14ac:dyDescent="0.15"/>
    <row r="45" spans="1:15" s="72" customFormat="1" ht="13" x14ac:dyDescent="0.15"/>
    <row r="46" spans="1:15" s="72" customFormat="1" ht="13" x14ac:dyDescent="0.15">
      <c r="A46" s="77"/>
      <c r="B46" s="78" t="s">
        <v>78</v>
      </c>
      <c r="C46" s="78" t="s">
        <v>80</v>
      </c>
      <c r="D46" s="78" t="s">
        <v>237</v>
      </c>
      <c r="E46" s="78" t="s">
        <v>110</v>
      </c>
      <c r="G46" s="74" t="s">
        <v>256</v>
      </c>
    </row>
    <row r="47" spans="1:15" s="72" customFormat="1" ht="13" x14ac:dyDescent="0.15">
      <c r="A47" s="79" t="s">
        <v>78</v>
      </c>
      <c r="B47" s="91">
        <f>$G$38*B31</f>
        <v>0.47650438693300962</v>
      </c>
      <c r="C47" s="91">
        <f>$G$39*C31</f>
        <v>1.3618702405915464</v>
      </c>
      <c r="D47" s="91">
        <f>$G$40*D31</f>
        <v>0.18476299525438694</v>
      </c>
      <c r="E47" s="91">
        <f>$G$41*E31</f>
        <v>0.63496026928595073</v>
      </c>
      <c r="G47" s="90">
        <f>SUM(B47:E47)</f>
        <v>2.6580978920648937</v>
      </c>
      <c r="H47" s="90">
        <f>G47/G38</f>
        <v>5.5783282692811555</v>
      </c>
    </row>
    <row r="48" spans="1:15" s="72" customFormat="1" ht="13" x14ac:dyDescent="0.15">
      <c r="A48" s="79" t="s">
        <v>80</v>
      </c>
      <c r="B48" s="91">
        <f>$G$38*B32</f>
        <v>9.5300877386601923E-2</v>
      </c>
      <c r="C48" s="91">
        <f>$G$39*C32</f>
        <v>0.27237404811830929</v>
      </c>
      <c r="D48" s="91">
        <f>$G$40*D32</f>
        <v>0.64667048339035427</v>
      </c>
      <c r="E48" s="91">
        <f>$G$41*E32</f>
        <v>0.47622020196446302</v>
      </c>
      <c r="G48" s="90">
        <f>SUM(B48:E48)</f>
        <v>1.4905656108597285</v>
      </c>
      <c r="H48" s="90">
        <f>G48/G39</f>
        <v>5.4724949794492961</v>
      </c>
    </row>
    <row r="49" spans="1:14" s="72" customFormat="1" ht="13" x14ac:dyDescent="0.15">
      <c r="A49" s="79" t="s">
        <v>237</v>
      </c>
      <c r="B49" s="91">
        <f>$G$38*B33</f>
        <v>0.23825219346650481</v>
      </c>
      <c r="C49" s="91">
        <f>$G$39*C33</f>
        <v>3.8910578302615607E-2</v>
      </c>
      <c r="D49" s="91">
        <f>$G$40*D33</f>
        <v>9.2381497627193471E-2</v>
      </c>
      <c r="E49" s="91">
        <f>$G$41*E33</f>
        <v>3.1748013464297536E-2</v>
      </c>
      <c r="G49" s="90">
        <f>SUM(B49:E49)</f>
        <v>0.40129228286061147</v>
      </c>
      <c r="H49" s="90">
        <f>G49/G40</f>
        <v>4.3438598980071834</v>
      </c>
    </row>
    <row r="50" spans="1:14" s="72" customFormat="1" ht="13" x14ac:dyDescent="0.15">
      <c r="A50" s="80" t="s">
        <v>110</v>
      </c>
      <c r="B50" s="92">
        <f>$G$38*B34</f>
        <v>0.1191260967332524</v>
      </c>
      <c r="C50" s="92">
        <f>$G$39*C34</f>
        <v>9.0791349372769753E-2</v>
      </c>
      <c r="D50" s="92">
        <f>$G$40*D34</f>
        <v>0.46190748813596738</v>
      </c>
      <c r="E50" s="92">
        <f>$G$41*E34</f>
        <v>0.15874006732148768</v>
      </c>
      <c r="G50" s="90">
        <f>SUM(B50:E50)</f>
        <v>0.83056500156347723</v>
      </c>
      <c r="H50" s="90">
        <f>G50/G41</f>
        <v>5.2322328922878611</v>
      </c>
    </row>
    <row r="51" spans="1:14" s="72" customFormat="1" ht="13" x14ac:dyDescent="0.15"/>
    <row r="52" spans="1:14" s="72" customFormat="1" ht="13" x14ac:dyDescent="0.15">
      <c r="G52" s="94" t="s">
        <v>257</v>
      </c>
      <c r="H52" s="95">
        <f>SUM(H47:H50)/5</f>
        <v>4.1253832078050987</v>
      </c>
      <c r="J52" s="77" t="s">
        <v>83</v>
      </c>
      <c r="K52" s="78" t="s">
        <v>261</v>
      </c>
    </row>
    <row r="53" spans="1:14" s="72" customFormat="1" ht="13" x14ac:dyDescent="0.15">
      <c r="A53" s="72" t="s">
        <v>252</v>
      </c>
      <c r="J53" s="79" t="s">
        <v>262</v>
      </c>
      <c r="K53" s="102">
        <v>0.12338254388006446</v>
      </c>
      <c r="L53" s="89"/>
      <c r="M53" s="89"/>
      <c r="N53" s="89"/>
    </row>
    <row r="54" spans="1:14" s="72" customFormat="1" ht="13" x14ac:dyDescent="0.15">
      <c r="A54" s="94" t="s">
        <v>253</v>
      </c>
      <c r="B54" s="94">
        <v>0.9</v>
      </c>
      <c r="J54" s="79" t="s">
        <v>245</v>
      </c>
      <c r="K54" s="102">
        <v>0.12014535040545751</v>
      </c>
      <c r="L54" s="89"/>
      <c r="M54" s="89"/>
      <c r="N54" s="89"/>
    </row>
    <row r="55" spans="1:14" s="72" customFormat="1" ht="13" x14ac:dyDescent="0.15">
      <c r="J55" s="79" t="s">
        <v>267</v>
      </c>
      <c r="K55" s="102">
        <v>0.116531831886374</v>
      </c>
      <c r="L55" s="89"/>
      <c r="M55" s="89"/>
      <c r="N55" s="89"/>
    </row>
    <row r="56" spans="1:14" s="72" customFormat="1" ht="13" x14ac:dyDescent="0.15">
      <c r="A56" s="72" t="s">
        <v>258</v>
      </c>
      <c r="B56" s="89">
        <f>(H52-4)/3</f>
        <v>4.1794402601699567E-2</v>
      </c>
      <c r="J56" s="79" t="s">
        <v>248</v>
      </c>
      <c r="K56" s="102">
        <v>0.10908165365179313</v>
      </c>
      <c r="L56" s="89"/>
      <c r="M56" s="89"/>
      <c r="N56" s="89"/>
    </row>
    <row r="57" spans="1:14" s="72" customFormat="1" ht="13" x14ac:dyDescent="0.15">
      <c r="A57" s="72" t="s">
        <v>259</v>
      </c>
      <c r="B57" s="89">
        <f>B56/B54</f>
        <v>4.6438225112999519E-2</v>
      </c>
      <c r="J57" s="79" t="s">
        <v>263</v>
      </c>
      <c r="K57" s="102">
        <v>0.10613530119641137</v>
      </c>
      <c r="L57" s="89"/>
      <c r="M57" s="89"/>
      <c r="N57" s="89"/>
    </row>
    <row r="58" spans="1:14" s="72" customFormat="1" ht="13" x14ac:dyDescent="0.15">
      <c r="J58" s="79" t="s">
        <v>247</v>
      </c>
      <c r="K58" s="102">
        <v>0.10461735424366202</v>
      </c>
      <c r="L58" s="89"/>
      <c r="M58" s="89"/>
      <c r="N58" s="89"/>
    </row>
    <row r="59" spans="1:14" s="72" customFormat="1" ht="13" x14ac:dyDescent="0.15">
      <c r="J59" s="79" t="s">
        <v>264</v>
      </c>
      <c r="K59" s="102">
        <v>0.1040538336487954</v>
      </c>
      <c r="L59" s="89"/>
      <c r="M59" s="89"/>
      <c r="N59" s="89"/>
    </row>
    <row r="60" spans="1:14" s="72" customFormat="1" ht="13" x14ac:dyDescent="0.15">
      <c r="J60" s="79" t="s">
        <v>265</v>
      </c>
      <c r="K60" s="102">
        <v>0.1040538336487954</v>
      </c>
      <c r="L60" s="89"/>
      <c r="M60" s="89"/>
      <c r="N60" s="89"/>
    </row>
    <row r="61" spans="1:14" s="72" customFormat="1" ht="13" x14ac:dyDescent="0.15">
      <c r="J61" s="79" t="s">
        <v>266</v>
      </c>
      <c r="K61" s="102">
        <v>6.3890534258339793E-2</v>
      </c>
      <c r="L61" s="89"/>
      <c r="M61" s="89"/>
      <c r="N61" s="89"/>
    </row>
    <row r="62" spans="1:14" s="72" customFormat="1" ht="13" x14ac:dyDescent="0.15">
      <c r="J62" s="80" t="s">
        <v>249</v>
      </c>
      <c r="K62" s="103">
        <v>4.8107763180307045E-2</v>
      </c>
      <c r="L62" s="89"/>
      <c r="M62" s="89"/>
      <c r="N62" s="89"/>
    </row>
    <row r="63" spans="1:14" s="72" customFormat="1" ht="13" x14ac:dyDescent="0.15">
      <c r="B63" s="89"/>
      <c r="C63" s="89"/>
      <c r="D63" s="89"/>
      <c r="E63" s="89"/>
    </row>
    <row r="64" spans="1:14" s="72" customFormat="1" ht="13" x14ac:dyDescent="0.15"/>
    <row r="65" s="72" customFormat="1" ht="13" x14ac:dyDescent="0.15"/>
    <row r="66" s="72" customFormat="1" ht="13" x14ac:dyDescent="0.15"/>
    <row r="67" s="72" customFormat="1" ht="13" x14ac:dyDescent="0.15"/>
    <row r="68" s="72" customFormat="1" ht="13" x14ac:dyDescent="0.15"/>
    <row r="69" s="72" customFormat="1" ht="13" x14ac:dyDescent="0.15"/>
    <row r="70" s="72" customFormat="1" ht="13" x14ac:dyDescent="0.15"/>
    <row r="71" s="72" customFormat="1" ht="13" x14ac:dyDescent="0.15"/>
    <row r="72" s="72" customFormat="1" ht="13" x14ac:dyDescent="0.15"/>
    <row r="73" s="72" customFormat="1" ht="13" x14ac:dyDescent="0.15"/>
    <row r="74" s="72" customFormat="1" ht="13" x14ac:dyDescent="0.15"/>
    <row r="75" s="72" customFormat="1" ht="13" x14ac:dyDescent="0.15"/>
    <row r="76" s="72" customFormat="1" ht="13" x14ac:dyDescent="0.15"/>
    <row r="77" s="72" customFormat="1" ht="13" x14ac:dyDescent="0.15"/>
    <row r="78" s="72" customFormat="1" ht="13" x14ac:dyDescent="0.15"/>
    <row r="79" s="72" customFormat="1" ht="13" x14ac:dyDescent="0.15"/>
    <row r="80" s="72" customFormat="1" ht="13" x14ac:dyDescent="0.15"/>
    <row r="81" s="72" customFormat="1" ht="13" x14ac:dyDescent="0.15"/>
    <row r="82" s="72" customFormat="1" ht="13" x14ac:dyDescent="0.15"/>
    <row r="83" s="72" customFormat="1" ht="13" x14ac:dyDescent="0.15"/>
    <row r="84" s="72" customFormat="1" ht="13" x14ac:dyDescent="0.15"/>
    <row r="85" s="72" customFormat="1" ht="13" x14ac:dyDescent="0.15"/>
    <row r="86" s="72" customFormat="1" ht="13" x14ac:dyDescent="0.15"/>
    <row r="87" s="72" customFormat="1" ht="13" x14ac:dyDescent="0.15"/>
    <row r="88" s="72" customFormat="1" ht="13" x14ac:dyDescent="0.15"/>
    <row r="89" s="72" customFormat="1" ht="13" x14ac:dyDescent="0.15"/>
    <row r="90" s="72" customFormat="1" ht="13" x14ac:dyDescent="0.15"/>
    <row r="91" s="72" customFormat="1" ht="13" x14ac:dyDescent="0.15"/>
    <row r="92" s="72" customFormat="1" ht="13" x14ac:dyDescent="0.15"/>
    <row r="93" s="72" customFormat="1" ht="13" x14ac:dyDescent="0.15"/>
    <row r="94" s="72" customFormat="1" ht="13" x14ac:dyDescent="0.15"/>
    <row r="95" s="72" customFormat="1" ht="13" x14ac:dyDescent="0.15"/>
  </sheetData>
  <sortState xmlns:xlrd2="http://schemas.microsoft.com/office/spreadsheetml/2017/richdata2" ref="J53:K62">
    <sortCondition descending="1" ref="K53:K62"/>
  </sortState>
  <mergeCells count="3">
    <mergeCell ref="A2:E2"/>
    <mergeCell ref="A16:E16"/>
    <mergeCell ref="J32:O32"/>
  </mergeCells>
  <pageMargins left="0.7" right="0.7" top="0.75" bottom="0.75" header="0.3" footer="0.3"/>
  <pageSetup paperSize="9" orientation="portrait" horizontalDpi="0" verticalDpi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77F26-DC2B-FE40-BEC8-2C54740DC06B}">
  <dimension ref="A2:G34"/>
  <sheetViews>
    <sheetView zoomScale="140" zoomScaleNormal="140" workbookViewId="0">
      <selection activeCell="H14" sqref="H14"/>
    </sheetView>
  </sheetViews>
  <sheetFormatPr baseColWidth="10" defaultRowHeight="16" x14ac:dyDescent="0.2"/>
  <cols>
    <col min="1" max="1" width="27.5" customWidth="1"/>
    <col min="2" max="2" width="7.6640625" bestFit="1" customWidth="1"/>
    <col min="3" max="3" width="14.1640625" customWidth="1"/>
    <col min="4" max="4" width="8.6640625" bestFit="1" customWidth="1"/>
    <col min="5" max="5" width="10.6640625" bestFit="1" customWidth="1"/>
    <col min="6" max="6" width="12.33203125" customWidth="1"/>
    <col min="7" max="7" width="8.6640625" bestFit="1" customWidth="1"/>
    <col min="12" max="12" width="11.1640625" customWidth="1"/>
    <col min="13" max="13" width="8" bestFit="1" customWidth="1"/>
    <col min="14" max="14" width="13.5" bestFit="1" customWidth="1"/>
    <col min="15" max="15" width="8" bestFit="1" customWidth="1"/>
    <col min="16" max="16" width="8.33203125" bestFit="1" customWidth="1"/>
    <col min="17" max="17" width="10.83203125" bestFit="1" customWidth="1"/>
    <col min="18" max="18" width="7.83203125" bestFit="1" customWidth="1"/>
    <col min="19" max="19" width="10" customWidth="1"/>
    <col min="20" max="20" width="8" customWidth="1"/>
    <col min="21" max="21" width="4.1640625" bestFit="1" customWidth="1"/>
    <col min="22" max="22" width="8" bestFit="1" customWidth="1"/>
    <col min="23" max="23" width="4.5" bestFit="1" customWidth="1"/>
    <col min="24" max="24" width="9.33203125" customWidth="1"/>
  </cols>
  <sheetData>
    <row r="2" spans="1:7" x14ac:dyDescent="0.2">
      <c r="A2" s="8" t="s">
        <v>4</v>
      </c>
      <c r="B2" s="9" t="s">
        <v>5</v>
      </c>
      <c r="C2" s="9" t="s">
        <v>6</v>
      </c>
      <c r="D2" s="9" t="s">
        <v>7</v>
      </c>
      <c r="E2" s="9" t="s">
        <v>8</v>
      </c>
      <c r="F2" s="9" t="s">
        <v>9</v>
      </c>
      <c r="G2" s="9" t="s">
        <v>10</v>
      </c>
    </row>
    <row r="3" spans="1:7" x14ac:dyDescent="0.2">
      <c r="A3" s="5" t="s">
        <v>11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6" t="s">
        <v>17</v>
      </c>
    </row>
    <row r="4" spans="1:7" ht="30" x14ac:dyDescent="0.2">
      <c r="A4" s="5" t="s">
        <v>70</v>
      </c>
      <c r="B4" s="6" t="s">
        <v>19</v>
      </c>
      <c r="C4" s="6" t="s">
        <v>20</v>
      </c>
      <c r="D4" s="6" t="s">
        <v>21</v>
      </c>
      <c r="E4" s="6" t="s">
        <v>22</v>
      </c>
      <c r="F4" s="6" t="s">
        <v>23</v>
      </c>
      <c r="G4" s="6" t="s">
        <v>24</v>
      </c>
    </row>
    <row r="5" spans="1:7" ht="30" x14ac:dyDescent="0.2">
      <c r="A5" s="5" t="s">
        <v>71</v>
      </c>
      <c r="B5" s="6" t="s">
        <v>26</v>
      </c>
      <c r="C5" s="6" t="s">
        <v>27</v>
      </c>
      <c r="D5" s="6" t="s">
        <v>28</v>
      </c>
      <c r="E5" s="6" t="s">
        <v>29</v>
      </c>
      <c r="F5" s="6" t="s">
        <v>30</v>
      </c>
      <c r="G5" s="6" t="s">
        <v>31</v>
      </c>
    </row>
    <row r="6" spans="1:7" x14ac:dyDescent="0.2">
      <c r="A6" s="5" t="s">
        <v>32</v>
      </c>
      <c r="B6" s="6" t="s">
        <v>33</v>
      </c>
      <c r="C6" s="6" t="s">
        <v>34</v>
      </c>
      <c r="D6" s="6" t="s">
        <v>35</v>
      </c>
      <c r="E6" s="6" t="s">
        <v>36</v>
      </c>
      <c r="F6" s="6" t="s">
        <v>37</v>
      </c>
      <c r="G6" s="6" t="s">
        <v>38</v>
      </c>
    </row>
    <row r="7" spans="1:7" ht="30" x14ac:dyDescent="0.2">
      <c r="A7" s="5" t="s">
        <v>73</v>
      </c>
      <c r="B7" s="6" t="s">
        <v>40</v>
      </c>
      <c r="C7" s="6" t="s">
        <v>41</v>
      </c>
      <c r="D7" s="6" t="s">
        <v>42</v>
      </c>
      <c r="E7" s="6" t="s">
        <v>43</v>
      </c>
      <c r="F7" s="6" t="s">
        <v>44</v>
      </c>
      <c r="G7" s="6" t="s">
        <v>45</v>
      </c>
    </row>
    <row r="8" spans="1:7" ht="30" x14ac:dyDescent="0.2">
      <c r="A8" s="5" t="s">
        <v>74</v>
      </c>
      <c r="B8" s="6" t="s">
        <v>47</v>
      </c>
      <c r="C8" s="6" t="s">
        <v>48</v>
      </c>
      <c r="D8" s="6" t="s">
        <v>49</v>
      </c>
      <c r="E8" s="6" t="s">
        <v>50</v>
      </c>
      <c r="F8" s="6" t="s">
        <v>51</v>
      </c>
      <c r="G8" s="6" t="s">
        <v>52</v>
      </c>
    </row>
    <row r="9" spans="1:7" x14ac:dyDescent="0.2">
      <c r="A9" s="7" t="s">
        <v>53</v>
      </c>
      <c r="B9" s="10" t="s">
        <v>54</v>
      </c>
      <c r="C9" s="10" t="s">
        <v>55</v>
      </c>
      <c r="D9" s="10" t="s">
        <v>56</v>
      </c>
      <c r="E9" s="10" t="s">
        <v>57</v>
      </c>
      <c r="F9" s="10" t="s">
        <v>58</v>
      </c>
      <c r="G9" s="10" t="s">
        <v>59</v>
      </c>
    </row>
    <row r="11" spans="1:7" x14ac:dyDescent="0.2">
      <c r="A11" s="8" t="s">
        <v>4</v>
      </c>
      <c r="B11" s="9">
        <v>0</v>
      </c>
      <c r="C11" s="9">
        <v>1</v>
      </c>
    </row>
    <row r="12" spans="1:7" x14ac:dyDescent="0.2">
      <c r="A12" s="5" t="s">
        <v>60</v>
      </c>
      <c r="B12" s="6">
        <v>170</v>
      </c>
      <c r="C12" s="6">
        <v>129</v>
      </c>
    </row>
    <row r="13" spans="1:7" x14ac:dyDescent="0.2">
      <c r="A13" s="5" t="s">
        <v>61</v>
      </c>
      <c r="B13" s="6">
        <v>174</v>
      </c>
      <c r="C13" s="6">
        <v>125</v>
      </c>
    </row>
    <row r="14" spans="1:7" x14ac:dyDescent="0.2">
      <c r="A14" s="5" t="s">
        <v>62</v>
      </c>
      <c r="B14" s="6">
        <v>194</v>
      </c>
      <c r="C14" s="6">
        <v>105</v>
      </c>
    </row>
    <row r="15" spans="1:7" x14ac:dyDescent="0.2">
      <c r="A15" s="5" t="s">
        <v>63</v>
      </c>
      <c r="B15" s="6">
        <v>105</v>
      </c>
      <c r="C15" s="6">
        <v>194</v>
      </c>
    </row>
    <row r="16" spans="1:7" x14ac:dyDescent="0.2">
      <c r="A16" s="5" t="s">
        <v>64</v>
      </c>
      <c r="B16" s="6">
        <v>203</v>
      </c>
      <c r="C16" s="6">
        <v>96</v>
      </c>
    </row>
    <row r="17" spans="1:7" x14ac:dyDescent="0.2">
      <c r="A17" s="7" t="s">
        <v>65</v>
      </c>
      <c r="B17" s="10">
        <v>203</v>
      </c>
      <c r="C17" s="10">
        <v>96</v>
      </c>
    </row>
    <row r="21" spans="1:7" ht="30" x14ac:dyDescent="0.2">
      <c r="A21" s="13" t="s">
        <v>11</v>
      </c>
      <c r="B21" s="14" t="s">
        <v>60</v>
      </c>
      <c r="C21" s="9" t="s">
        <v>70</v>
      </c>
      <c r="D21" s="14" t="s">
        <v>61</v>
      </c>
      <c r="E21" s="9" t="s">
        <v>71</v>
      </c>
      <c r="F21" s="9" t="s">
        <v>72</v>
      </c>
      <c r="G21" s="14" t="s">
        <v>32</v>
      </c>
    </row>
    <row r="22" spans="1:7" x14ac:dyDescent="0.2">
      <c r="A22" s="11">
        <v>75</v>
      </c>
      <c r="B22" s="11">
        <v>0</v>
      </c>
      <c r="C22" s="11">
        <v>582</v>
      </c>
      <c r="D22" s="11">
        <v>0</v>
      </c>
      <c r="E22" s="11">
        <v>20</v>
      </c>
      <c r="F22" s="11">
        <v>1</v>
      </c>
      <c r="G22" s="11">
        <v>265000</v>
      </c>
    </row>
    <row r="23" spans="1:7" x14ac:dyDescent="0.2">
      <c r="A23" s="11">
        <v>55</v>
      </c>
      <c r="B23" s="11">
        <v>0</v>
      </c>
      <c r="C23" s="11">
        <v>7861</v>
      </c>
      <c r="D23" s="11">
        <v>0</v>
      </c>
      <c r="E23" s="11">
        <v>38</v>
      </c>
      <c r="F23" s="11">
        <v>0</v>
      </c>
      <c r="G23" s="11">
        <v>263358</v>
      </c>
    </row>
    <row r="24" spans="1:7" x14ac:dyDescent="0.2">
      <c r="A24" s="11">
        <v>65</v>
      </c>
      <c r="B24" s="11">
        <v>0</v>
      </c>
      <c r="C24" s="11">
        <v>146</v>
      </c>
      <c r="D24" s="11">
        <v>0</v>
      </c>
      <c r="E24" s="11">
        <v>20</v>
      </c>
      <c r="F24" s="11">
        <v>0</v>
      </c>
      <c r="G24" s="11">
        <v>162000</v>
      </c>
    </row>
    <row r="25" spans="1:7" x14ac:dyDescent="0.2">
      <c r="A25" s="11">
        <v>50</v>
      </c>
      <c r="B25" s="11">
        <v>1</v>
      </c>
      <c r="C25" s="11">
        <v>111</v>
      </c>
      <c r="D25" s="11">
        <v>0</v>
      </c>
      <c r="E25" s="11">
        <v>20</v>
      </c>
      <c r="F25" s="11">
        <v>0</v>
      </c>
      <c r="G25" s="11">
        <v>210000</v>
      </c>
    </row>
    <row r="26" spans="1:7" x14ac:dyDescent="0.2">
      <c r="A26" s="11">
        <v>65</v>
      </c>
      <c r="B26" s="11">
        <v>1</v>
      </c>
      <c r="C26" s="11">
        <v>160</v>
      </c>
      <c r="D26" s="11">
        <v>1</v>
      </c>
      <c r="E26" s="11">
        <v>20</v>
      </c>
      <c r="F26" s="11">
        <v>0</v>
      </c>
      <c r="G26" s="11">
        <v>327000</v>
      </c>
    </row>
    <row r="27" spans="1:7" x14ac:dyDescent="0.2">
      <c r="A27" s="12">
        <v>90</v>
      </c>
      <c r="B27" s="12">
        <v>1</v>
      </c>
      <c r="C27" s="12">
        <v>47</v>
      </c>
      <c r="D27" s="12">
        <v>0</v>
      </c>
      <c r="E27" s="12">
        <v>40</v>
      </c>
      <c r="F27" s="12">
        <v>1</v>
      </c>
      <c r="G27" s="12">
        <v>204000</v>
      </c>
    </row>
    <row r="28" spans="1:7" ht="30" x14ac:dyDescent="0.2">
      <c r="A28" s="9" t="s">
        <v>73</v>
      </c>
      <c r="B28" s="9" t="s">
        <v>74</v>
      </c>
      <c r="C28" s="14" t="s">
        <v>63</v>
      </c>
      <c r="D28" s="14" t="s">
        <v>64</v>
      </c>
      <c r="E28" s="14" t="s">
        <v>53</v>
      </c>
      <c r="F28" s="9" t="s">
        <v>75</v>
      </c>
    </row>
    <row r="29" spans="1:7" x14ac:dyDescent="0.2">
      <c r="A29" s="11" t="s">
        <v>66</v>
      </c>
      <c r="B29" s="11">
        <v>130</v>
      </c>
      <c r="C29" s="11">
        <v>1</v>
      </c>
      <c r="D29" s="11">
        <v>0</v>
      </c>
      <c r="E29" s="11">
        <v>4</v>
      </c>
      <c r="F29" s="11">
        <v>1</v>
      </c>
    </row>
    <row r="30" spans="1:7" x14ac:dyDescent="0.2">
      <c r="A30" s="11" t="s">
        <v>42</v>
      </c>
      <c r="B30" s="11">
        <v>136</v>
      </c>
      <c r="C30" s="11">
        <v>1</v>
      </c>
      <c r="D30" s="11">
        <v>0</v>
      </c>
      <c r="E30" s="11">
        <v>6</v>
      </c>
      <c r="F30" s="11">
        <v>1</v>
      </c>
    </row>
    <row r="31" spans="1:7" x14ac:dyDescent="0.2">
      <c r="A31" s="11" t="s">
        <v>67</v>
      </c>
      <c r="B31" s="11">
        <v>129</v>
      </c>
      <c r="C31" s="11">
        <v>1</v>
      </c>
      <c r="D31" s="11">
        <v>1</v>
      </c>
      <c r="E31" s="11">
        <v>7</v>
      </c>
      <c r="F31" s="11">
        <v>1</v>
      </c>
    </row>
    <row r="32" spans="1:7" x14ac:dyDescent="0.2">
      <c r="A32" s="11" t="s">
        <v>66</v>
      </c>
      <c r="B32" s="11">
        <v>137</v>
      </c>
      <c r="C32" s="11">
        <v>1</v>
      </c>
      <c r="D32" s="11">
        <v>0</v>
      </c>
      <c r="E32" s="11">
        <v>7</v>
      </c>
      <c r="F32" s="11">
        <v>1</v>
      </c>
    </row>
    <row r="33" spans="1:6" x14ac:dyDescent="0.2">
      <c r="A33" s="11" t="s">
        <v>68</v>
      </c>
      <c r="B33" s="11">
        <v>116</v>
      </c>
      <c r="C33" s="11">
        <v>0</v>
      </c>
      <c r="D33" s="11">
        <v>0</v>
      </c>
      <c r="E33" s="11">
        <v>8</v>
      </c>
      <c r="F33" s="11">
        <v>1</v>
      </c>
    </row>
    <row r="34" spans="1:6" x14ac:dyDescent="0.2">
      <c r="A34" s="12" t="s">
        <v>69</v>
      </c>
      <c r="B34" s="12">
        <v>132</v>
      </c>
      <c r="C34" s="12">
        <v>1</v>
      </c>
      <c r="D34" s="12">
        <v>1</v>
      </c>
      <c r="E34" s="12">
        <v>8</v>
      </c>
      <c r="F34" s="1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23E63-CA03-834A-A92B-9577A022A627}">
  <dimension ref="A1:I26"/>
  <sheetViews>
    <sheetView zoomScale="140" zoomScaleNormal="140" workbookViewId="0">
      <selection activeCell="I19" sqref="I19:I27"/>
    </sheetView>
  </sheetViews>
  <sheetFormatPr baseColWidth="10" defaultRowHeight="14" x14ac:dyDescent="0.15"/>
  <cols>
    <col min="1" max="1" width="24.1640625" style="1" customWidth="1"/>
    <col min="2" max="2" width="15.83203125" style="1" customWidth="1"/>
    <col min="3" max="5" width="10.83203125" style="1"/>
    <col min="6" max="6" width="29.33203125" style="1" customWidth="1"/>
    <col min="7" max="16384" width="10.83203125" style="1"/>
  </cols>
  <sheetData>
    <row r="1" spans="1:6" x14ac:dyDescent="0.15">
      <c r="A1" s="33" t="s">
        <v>100</v>
      </c>
      <c r="B1" s="34" t="s">
        <v>101</v>
      </c>
      <c r="C1" s="34" t="s">
        <v>102</v>
      </c>
      <c r="D1" s="34" t="s">
        <v>103</v>
      </c>
      <c r="E1" s="34" t="s">
        <v>104</v>
      </c>
      <c r="F1" s="34" t="s">
        <v>105</v>
      </c>
    </row>
    <row r="2" spans="1:6" x14ac:dyDescent="0.15">
      <c r="A2" s="1" t="s">
        <v>98</v>
      </c>
      <c r="B2" s="31" t="s">
        <v>201</v>
      </c>
      <c r="C2" s="32" t="s">
        <v>206</v>
      </c>
      <c r="D2" s="31" t="s">
        <v>211</v>
      </c>
      <c r="E2" s="31" t="s">
        <v>216</v>
      </c>
      <c r="F2" s="31" t="s">
        <v>221</v>
      </c>
    </row>
    <row r="3" spans="1:6" x14ac:dyDescent="0.15">
      <c r="A3" s="1" t="s">
        <v>11</v>
      </c>
      <c r="B3" s="31" t="s">
        <v>202</v>
      </c>
      <c r="C3" s="31" t="s">
        <v>207</v>
      </c>
      <c r="D3" s="31" t="s">
        <v>212</v>
      </c>
      <c r="E3" s="31" t="s">
        <v>217</v>
      </c>
      <c r="F3" s="31" t="s">
        <v>222</v>
      </c>
    </row>
    <row r="4" spans="1:6" x14ac:dyDescent="0.15">
      <c r="A4" s="1" t="s">
        <v>25</v>
      </c>
      <c r="B4" s="31" t="s">
        <v>203</v>
      </c>
      <c r="C4" s="32" t="s">
        <v>208</v>
      </c>
      <c r="D4" s="32" t="s">
        <v>213</v>
      </c>
      <c r="E4" s="32" t="s">
        <v>218</v>
      </c>
      <c r="F4" s="31" t="s">
        <v>106</v>
      </c>
    </row>
    <row r="5" spans="1:6" x14ac:dyDescent="0.15">
      <c r="A5" s="1" t="s">
        <v>39</v>
      </c>
      <c r="B5" s="31" t="s">
        <v>204</v>
      </c>
      <c r="C5" s="31" t="s">
        <v>209</v>
      </c>
      <c r="D5" s="31" t="s">
        <v>214</v>
      </c>
      <c r="E5" s="31" t="s">
        <v>219</v>
      </c>
      <c r="F5" s="31" t="s">
        <v>223</v>
      </c>
    </row>
    <row r="6" spans="1:6" x14ac:dyDescent="0.15">
      <c r="A6" s="4" t="s">
        <v>99</v>
      </c>
      <c r="B6" s="35" t="s">
        <v>205</v>
      </c>
      <c r="C6" s="35" t="s">
        <v>210</v>
      </c>
      <c r="D6" s="35" t="s">
        <v>215</v>
      </c>
      <c r="E6" s="35" t="s">
        <v>220</v>
      </c>
      <c r="F6" s="36" t="s">
        <v>106</v>
      </c>
    </row>
    <row r="11" spans="1:6" x14ac:dyDescent="0.15">
      <c r="E11" s="31"/>
    </row>
    <row r="12" spans="1:6" x14ac:dyDescent="0.15">
      <c r="A12" s="1" t="s">
        <v>107</v>
      </c>
      <c r="E12" s="31"/>
    </row>
    <row r="13" spans="1:6" x14ac:dyDescent="0.15">
      <c r="E13" s="31"/>
    </row>
    <row r="14" spans="1:6" x14ac:dyDescent="0.15">
      <c r="A14" s="40" t="s">
        <v>100</v>
      </c>
      <c r="B14" s="34" t="s">
        <v>109</v>
      </c>
      <c r="E14" s="32"/>
    </row>
    <row r="15" spans="1:6" x14ac:dyDescent="0.15">
      <c r="A15" s="21" t="s">
        <v>98</v>
      </c>
      <c r="B15" s="37" t="s">
        <v>224</v>
      </c>
    </row>
    <row r="16" spans="1:6" x14ac:dyDescent="0.15">
      <c r="A16" s="21" t="s">
        <v>11</v>
      </c>
      <c r="B16" s="37" t="s">
        <v>225</v>
      </c>
    </row>
    <row r="17" spans="1:9" x14ac:dyDescent="0.15">
      <c r="A17" s="1" t="s">
        <v>226</v>
      </c>
      <c r="B17" s="31" t="s">
        <v>227</v>
      </c>
    </row>
    <row r="18" spans="1:9" x14ac:dyDescent="0.15">
      <c r="A18" s="21" t="s">
        <v>18</v>
      </c>
      <c r="B18" s="37" t="s">
        <v>228</v>
      </c>
    </row>
    <row r="19" spans="1:9" x14ac:dyDescent="0.15">
      <c r="A19" s="21" t="s">
        <v>25</v>
      </c>
      <c r="B19" s="38" t="s">
        <v>229</v>
      </c>
    </row>
    <row r="20" spans="1:9" x14ac:dyDescent="0.15">
      <c r="A20" s="1" t="s">
        <v>32</v>
      </c>
      <c r="B20" s="31" t="s">
        <v>230</v>
      </c>
      <c r="F20" s="71"/>
    </row>
    <row r="21" spans="1:9" x14ac:dyDescent="0.15">
      <c r="A21" s="21" t="s">
        <v>39</v>
      </c>
      <c r="B21" s="37" t="s">
        <v>231</v>
      </c>
    </row>
    <row r="22" spans="1:9" x14ac:dyDescent="0.15">
      <c r="A22" s="21" t="s">
        <v>46</v>
      </c>
      <c r="B22" s="38" t="s">
        <v>232</v>
      </c>
    </row>
    <row r="23" spans="1:9" x14ac:dyDescent="0.15">
      <c r="A23" s="21" t="s">
        <v>108</v>
      </c>
      <c r="B23" s="38" t="s">
        <v>233</v>
      </c>
    </row>
    <row r="24" spans="1:9" x14ac:dyDescent="0.15">
      <c r="A24" s="1" t="s">
        <v>234</v>
      </c>
      <c r="B24" s="31" t="s">
        <v>235</v>
      </c>
    </row>
    <row r="25" spans="1:9" x14ac:dyDescent="0.15">
      <c r="A25" s="39" t="s">
        <v>53</v>
      </c>
      <c r="B25" s="41" t="s">
        <v>236</v>
      </c>
    </row>
    <row r="26" spans="1:9" x14ac:dyDescent="0.15">
      <c r="I26" s="7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CBAC3-3E2F-8C4B-ADC2-A80CED632A66}">
  <dimension ref="A1:L406"/>
  <sheetViews>
    <sheetView zoomScale="120" zoomScaleNormal="120" workbookViewId="0">
      <pane ySplit="1" topLeftCell="A46" activePane="bottomLeft" state="frozen"/>
      <selection pane="bottomLeft" activeCell="M56" sqref="M56"/>
    </sheetView>
  </sheetViews>
  <sheetFormatPr baseColWidth="10" defaultColWidth="12.1640625" defaultRowHeight="16" x14ac:dyDescent="0.2"/>
  <sheetData>
    <row r="1" spans="1:12" ht="17" customHeight="1" x14ac:dyDescent="0.2">
      <c r="A1" s="55" t="s">
        <v>196</v>
      </c>
      <c r="B1" s="67" t="s">
        <v>185</v>
      </c>
      <c r="C1" s="67" t="s">
        <v>186</v>
      </c>
      <c r="D1" s="67" t="s">
        <v>187</v>
      </c>
      <c r="E1" s="67" t="s">
        <v>116</v>
      </c>
      <c r="F1" s="67" t="s">
        <v>115</v>
      </c>
      <c r="G1" s="67" t="s">
        <v>122</v>
      </c>
      <c r="H1" s="67" t="s">
        <v>123</v>
      </c>
      <c r="I1" s="67" t="s">
        <v>188</v>
      </c>
      <c r="J1" s="67" t="s">
        <v>189</v>
      </c>
      <c r="K1" s="67" t="s">
        <v>190</v>
      </c>
      <c r="L1" s="67" t="s">
        <v>197</v>
      </c>
    </row>
    <row r="2" spans="1:12" x14ac:dyDescent="0.2">
      <c r="A2" s="1" t="s">
        <v>191</v>
      </c>
      <c r="B2" s="66">
        <v>0.1</v>
      </c>
      <c r="C2" s="1">
        <v>60</v>
      </c>
      <c r="D2" s="1">
        <v>39</v>
      </c>
      <c r="E2" s="1">
        <v>20</v>
      </c>
      <c r="F2" s="1">
        <v>1</v>
      </c>
      <c r="G2" s="1">
        <v>25</v>
      </c>
      <c r="H2" s="1">
        <v>14</v>
      </c>
      <c r="I2" s="51">
        <v>0.65</v>
      </c>
      <c r="J2" s="51">
        <v>0.41176470588235298</v>
      </c>
      <c r="K2" s="51">
        <v>0.96153846153846201</v>
      </c>
      <c r="L2" t="s">
        <v>198</v>
      </c>
    </row>
    <row r="3" spans="1:12" x14ac:dyDescent="0.2">
      <c r="A3" s="1" t="s">
        <v>191</v>
      </c>
      <c r="B3" s="66">
        <v>0.11</v>
      </c>
      <c r="C3" s="1">
        <v>60</v>
      </c>
      <c r="D3" s="1">
        <v>39</v>
      </c>
      <c r="E3" s="1">
        <v>20</v>
      </c>
      <c r="F3" s="1">
        <v>1</v>
      </c>
      <c r="G3" s="1">
        <v>25</v>
      </c>
      <c r="H3" s="1">
        <v>14</v>
      </c>
      <c r="I3" s="51">
        <v>0.65</v>
      </c>
      <c r="J3" s="51">
        <v>0.41176470588235298</v>
      </c>
      <c r="K3" s="51">
        <v>0.96153846153846201</v>
      </c>
      <c r="L3" t="s">
        <v>198</v>
      </c>
    </row>
    <row r="4" spans="1:12" x14ac:dyDescent="0.2">
      <c r="A4" s="1" t="s">
        <v>191</v>
      </c>
      <c r="B4" s="66">
        <v>0.12</v>
      </c>
      <c r="C4" s="1">
        <v>60</v>
      </c>
      <c r="D4" s="1">
        <v>40</v>
      </c>
      <c r="E4" s="1">
        <v>19</v>
      </c>
      <c r="F4" s="1">
        <v>1</v>
      </c>
      <c r="G4" s="1">
        <v>26</v>
      </c>
      <c r="H4" s="1">
        <v>14</v>
      </c>
      <c r="I4" s="51">
        <v>0.66666666666666696</v>
      </c>
      <c r="J4" s="51">
        <v>0.42424242424242398</v>
      </c>
      <c r="K4" s="51">
        <v>0.96296296296296302</v>
      </c>
      <c r="L4" t="s">
        <v>198</v>
      </c>
    </row>
    <row r="5" spans="1:12" x14ac:dyDescent="0.2">
      <c r="A5" s="1" t="s">
        <v>191</v>
      </c>
      <c r="B5" s="66">
        <v>0.13</v>
      </c>
      <c r="C5" s="1">
        <v>60</v>
      </c>
      <c r="D5" s="1">
        <v>40</v>
      </c>
      <c r="E5" s="1">
        <v>19</v>
      </c>
      <c r="F5" s="1">
        <v>1</v>
      </c>
      <c r="G5" s="1">
        <v>26</v>
      </c>
      <c r="H5" s="1">
        <v>14</v>
      </c>
      <c r="I5" s="51">
        <v>0.66666666666666696</v>
      </c>
      <c r="J5" s="51">
        <v>0.42424242424242398</v>
      </c>
      <c r="K5" s="51">
        <v>0.96296296296296302</v>
      </c>
      <c r="L5" t="s">
        <v>198</v>
      </c>
    </row>
    <row r="6" spans="1:12" x14ac:dyDescent="0.2">
      <c r="A6" s="1" t="s">
        <v>191</v>
      </c>
      <c r="B6" s="66">
        <v>0.14000000000000001</v>
      </c>
      <c r="C6" s="1">
        <v>60</v>
      </c>
      <c r="D6" s="1">
        <v>40</v>
      </c>
      <c r="E6" s="1">
        <v>19</v>
      </c>
      <c r="F6" s="1">
        <v>1</v>
      </c>
      <c r="G6" s="1">
        <v>26</v>
      </c>
      <c r="H6" s="1">
        <v>14</v>
      </c>
      <c r="I6" s="51">
        <v>0.66666666666666696</v>
      </c>
      <c r="J6" s="51">
        <v>0.42424242424242398</v>
      </c>
      <c r="K6" s="51">
        <v>0.96296296296296302</v>
      </c>
      <c r="L6" t="s">
        <v>198</v>
      </c>
    </row>
    <row r="7" spans="1:12" x14ac:dyDescent="0.2">
      <c r="A7" s="1" t="s">
        <v>191</v>
      </c>
      <c r="B7" s="66">
        <v>0.15</v>
      </c>
      <c r="C7" s="1">
        <v>60</v>
      </c>
      <c r="D7" s="1">
        <v>41</v>
      </c>
      <c r="E7" s="1">
        <v>18</v>
      </c>
      <c r="F7" s="1">
        <v>1</v>
      </c>
      <c r="G7" s="1">
        <v>27</v>
      </c>
      <c r="H7" s="1">
        <v>14</v>
      </c>
      <c r="I7" s="51">
        <v>0.68333333333333302</v>
      </c>
      <c r="J7" s="51">
        <v>0.4375</v>
      </c>
      <c r="K7" s="51">
        <v>0.96428571428571397</v>
      </c>
      <c r="L7" t="s">
        <v>198</v>
      </c>
    </row>
    <row r="8" spans="1:12" x14ac:dyDescent="0.2">
      <c r="A8" s="1" t="s">
        <v>191</v>
      </c>
      <c r="B8" s="66">
        <v>0.16</v>
      </c>
      <c r="C8" s="1">
        <v>60</v>
      </c>
      <c r="D8" s="1">
        <v>41</v>
      </c>
      <c r="E8" s="1">
        <v>18</v>
      </c>
      <c r="F8" s="1">
        <v>1</v>
      </c>
      <c r="G8" s="1">
        <v>27</v>
      </c>
      <c r="H8" s="1">
        <v>14</v>
      </c>
      <c r="I8" s="51">
        <v>0.68333333333333302</v>
      </c>
      <c r="J8" s="51">
        <v>0.4375</v>
      </c>
      <c r="K8" s="51">
        <v>0.96428571428571397</v>
      </c>
      <c r="L8" t="s">
        <v>198</v>
      </c>
    </row>
    <row r="9" spans="1:12" x14ac:dyDescent="0.2">
      <c r="A9" s="1" t="s">
        <v>191</v>
      </c>
      <c r="B9" s="66">
        <v>0.17</v>
      </c>
      <c r="C9" s="1">
        <v>60</v>
      </c>
      <c r="D9" s="1">
        <v>41</v>
      </c>
      <c r="E9" s="1">
        <v>18</v>
      </c>
      <c r="F9" s="1">
        <v>1</v>
      </c>
      <c r="G9" s="1">
        <v>27</v>
      </c>
      <c r="H9" s="1">
        <v>14</v>
      </c>
      <c r="I9" s="51">
        <v>0.68333333333333302</v>
      </c>
      <c r="J9" s="51">
        <v>0.4375</v>
      </c>
      <c r="K9" s="51">
        <v>0.96428571428571397</v>
      </c>
      <c r="L9" t="s">
        <v>198</v>
      </c>
    </row>
    <row r="10" spans="1:12" x14ac:dyDescent="0.2">
      <c r="A10" s="1" t="s">
        <v>191</v>
      </c>
      <c r="B10" s="66">
        <v>0.18</v>
      </c>
      <c r="C10" s="1">
        <v>60</v>
      </c>
      <c r="D10" s="1">
        <v>41</v>
      </c>
      <c r="E10" s="1">
        <v>18</v>
      </c>
      <c r="F10" s="1">
        <v>1</v>
      </c>
      <c r="G10" s="1">
        <v>27</v>
      </c>
      <c r="H10" s="1">
        <v>14</v>
      </c>
      <c r="I10" s="51">
        <v>0.68333333333333302</v>
      </c>
      <c r="J10" s="51">
        <v>0.4375</v>
      </c>
      <c r="K10" s="51">
        <v>0.96428571428571397</v>
      </c>
      <c r="L10" t="s">
        <v>198</v>
      </c>
    </row>
    <row r="11" spans="1:12" x14ac:dyDescent="0.2">
      <c r="A11" s="1" t="s">
        <v>191</v>
      </c>
      <c r="B11" s="66">
        <v>0.19</v>
      </c>
      <c r="C11" s="1">
        <v>60</v>
      </c>
      <c r="D11" s="1">
        <v>41</v>
      </c>
      <c r="E11" s="1">
        <v>18</v>
      </c>
      <c r="F11" s="1">
        <v>1</v>
      </c>
      <c r="G11" s="1">
        <v>27</v>
      </c>
      <c r="H11" s="1">
        <v>14</v>
      </c>
      <c r="I11" s="51">
        <v>0.68333333333333302</v>
      </c>
      <c r="J11" s="51">
        <v>0.4375</v>
      </c>
      <c r="K11" s="51">
        <v>0.96428571428571397</v>
      </c>
      <c r="L11" t="s">
        <v>198</v>
      </c>
    </row>
    <row r="12" spans="1:12" x14ac:dyDescent="0.2">
      <c r="A12" s="1" t="s">
        <v>191</v>
      </c>
      <c r="B12" s="66">
        <v>0.2</v>
      </c>
      <c r="C12" s="1">
        <v>60</v>
      </c>
      <c r="D12" s="1">
        <v>42</v>
      </c>
      <c r="E12" s="1">
        <v>17</v>
      </c>
      <c r="F12" s="1">
        <v>1</v>
      </c>
      <c r="G12" s="1">
        <v>28</v>
      </c>
      <c r="H12" s="1">
        <v>14</v>
      </c>
      <c r="I12" s="51">
        <v>0.7</v>
      </c>
      <c r="J12" s="51">
        <v>0.45161290322580599</v>
      </c>
      <c r="K12" s="51">
        <v>0.96551724137931005</v>
      </c>
      <c r="L12" t="s">
        <v>198</v>
      </c>
    </row>
    <row r="13" spans="1:12" x14ac:dyDescent="0.2">
      <c r="A13" s="1" t="s">
        <v>191</v>
      </c>
      <c r="B13" s="66">
        <v>0.21</v>
      </c>
      <c r="C13" s="1">
        <v>60</v>
      </c>
      <c r="D13" s="1">
        <v>43</v>
      </c>
      <c r="E13" s="1">
        <v>16</v>
      </c>
      <c r="F13" s="1">
        <v>1</v>
      </c>
      <c r="G13" s="1">
        <v>29</v>
      </c>
      <c r="H13" s="1">
        <v>14</v>
      </c>
      <c r="I13" s="51">
        <v>0.71666666666666701</v>
      </c>
      <c r="J13" s="51">
        <v>0.46666666666666701</v>
      </c>
      <c r="K13" s="51">
        <v>0.96666666666666701</v>
      </c>
      <c r="L13" t="s">
        <v>198</v>
      </c>
    </row>
    <row r="14" spans="1:12" x14ac:dyDescent="0.2">
      <c r="A14" s="1" t="s">
        <v>191</v>
      </c>
      <c r="B14" s="66">
        <v>0.22</v>
      </c>
      <c r="C14" s="1">
        <v>60</v>
      </c>
      <c r="D14" s="1">
        <v>44</v>
      </c>
      <c r="E14" s="1">
        <v>15</v>
      </c>
      <c r="F14" s="1">
        <v>1</v>
      </c>
      <c r="G14" s="1">
        <v>30</v>
      </c>
      <c r="H14" s="1">
        <v>14</v>
      </c>
      <c r="I14" s="51">
        <v>0.73333333333333295</v>
      </c>
      <c r="J14" s="51">
        <v>0.48275862068965503</v>
      </c>
      <c r="K14" s="51">
        <v>0.967741935483871</v>
      </c>
      <c r="L14" t="s">
        <v>198</v>
      </c>
    </row>
    <row r="15" spans="1:12" x14ac:dyDescent="0.2">
      <c r="A15" s="1" t="s">
        <v>191</v>
      </c>
      <c r="B15" s="66">
        <v>0.23</v>
      </c>
      <c r="C15" s="1">
        <v>60</v>
      </c>
      <c r="D15" s="1">
        <v>44</v>
      </c>
      <c r="E15" s="1">
        <v>15</v>
      </c>
      <c r="F15" s="1">
        <v>1</v>
      </c>
      <c r="G15" s="1">
        <v>30</v>
      </c>
      <c r="H15" s="1">
        <v>14</v>
      </c>
      <c r="I15" s="51">
        <v>0.73333333333333295</v>
      </c>
      <c r="J15" s="51">
        <v>0.48275862068965503</v>
      </c>
      <c r="K15" s="51">
        <v>0.967741935483871</v>
      </c>
      <c r="L15" t="s">
        <v>198</v>
      </c>
    </row>
    <row r="16" spans="1:12" x14ac:dyDescent="0.2">
      <c r="A16" s="1" t="s">
        <v>191</v>
      </c>
      <c r="B16" s="66">
        <v>0.24</v>
      </c>
      <c r="C16" s="1">
        <v>60</v>
      </c>
      <c r="D16" s="1">
        <v>44</v>
      </c>
      <c r="E16" s="1">
        <v>15</v>
      </c>
      <c r="F16" s="1">
        <v>1</v>
      </c>
      <c r="G16" s="1">
        <v>30</v>
      </c>
      <c r="H16" s="1">
        <v>14</v>
      </c>
      <c r="I16" s="51">
        <v>0.73333333333333295</v>
      </c>
      <c r="J16" s="51">
        <v>0.48275862068965503</v>
      </c>
      <c r="K16" s="51">
        <v>0.967741935483871</v>
      </c>
      <c r="L16" t="s">
        <v>198</v>
      </c>
    </row>
    <row r="17" spans="1:12" x14ac:dyDescent="0.2">
      <c r="A17" s="1" t="s">
        <v>191</v>
      </c>
      <c r="B17" s="66">
        <v>0.25</v>
      </c>
      <c r="C17" s="1">
        <v>60</v>
      </c>
      <c r="D17" s="1">
        <v>44</v>
      </c>
      <c r="E17" s="1">
        <v>15</v>
      </c>
      <c r="F17" s="1">
        <v>1</v>
      </c>
      <c r="G17" s="1">
        <v>30</v>
      </c>
      <c r="H17" s="1">
        <v>14</v>
      </c>
      <c r="I17" s="51">
        <v>0.73333333333333295</v>
      </c>
      <c r="J17" s="51">
        <v>0.48275862068965503</v>
      </c>
      <c r="K17" s="51">
        <v>0.967741935483871</v>
      </c>
      <c r="L17" t="s">
        <v>198</v>
      </c>
    </row>
    <row r="18" spans="1:12" x14ac:dyDescent="0.2">
      <c r="A18" s="1" t="s">
        <v>191</v>
      </c>
      <c r="B18" s="66">
        <v>0.26</v>
      </c>
      <c r="C18" s="1">
        <v>60</v>
      </c>
      <c r="D18" s="1">
        <v>45</v>
      </c>
      <c r="E18" s="1">
        <v>14</v>
      </c>
      <c r="F18" s="1">
        <v>1</v>
      </c>
      <c r="G18" s="1">
        <v>31</v>
      </c>
      <c r="H18" s="1">
        <v>14</v>
      </c>
      <c r="I18" s="51">
        <v>0.75</v>
      </c>
      <c r="J18" s="51">
        <v>0.5</v>
      </c>
      <c r="K18" s="51">
        <v>0.96875</v>
      </c>
      <c r="L18" t="s">
        <v>198</v>
      </c>
    </row>
    <row r="19" spans="1:12" x14ac:dyDescent="0.2">
      <c r="A19" s="1" t="s">
        <v>191</v>
      </c>
      <c r="B19" s="66">
        <v>0.27</v>
      </c>
      <c r="C19" s="1">
        <v>60</v>
      </c>
      <c r="D19" s="1">
        <v>44</v>
      </c>
      <c r="E19" s="1">
        <v>14</v>
      </c>
      <c r="F19" s="1">
        <v>2</v>
      </c>
      <c r="G19" s="1">
        <v>31</v>
      </c>
      <c r="H19" s="1">
        <v>13</v>
      </c>
      <c r="I19" s="51">
        <v>0.73333333333333295</v>
      </c>
      <c r="J19" s="51">
        <v>0.48148148148148101</v>
      </c>
      <c r="K19" s="51">
        <v>0.939393939393939</v>
      </c>
      <c r="L19" t="s">
        <v>198</v>
      </c>
    </row>
    <row r="20" spans="1:12" x14ac:dyDescent="0.2">
      <c r="A20" s="1" t="s">
        <v>191</v>
      </c>
      <c r="B20" s="66">
        <v>0.28000000000000003</v>
      </c>
      <c r="C20" s="1">
        <v>60</v>
      </c>
      <c r="D20" s="1">
        <v>45</v>
      </c>
      <c r="E20" s="1">
        <v>13</v>
      </c>
      <c r="F20" s="1">
        <v>2</v>
      </c>
      <c r="G20" s="1">
        <v>32</v>
      </c>
      <c r="H20" s="1">
        <v>13</v>
      </c>
      <c r="I20" s="51">
        <v>0.75</v>
      </c>
      <c r="J20" s="51">
        <v>0.5</v>
      </c>
      <c r="K20" s="51">
        <v>0.94117647058823495</v>
      </c>
      <c r="L20" t="s">
        <v>198</v>
      </c>
    </row>
    <row r="21" spans="1:12" x14ac:dyDescent="0.2">
      <c r="A21" s="1" t="s">
        <v>191</v>
      </c>
      <c r="B21" s="66">
        <v>0.28999999999999998</v>
      </c>
      <c r="C21" s="1">
        <v>60</v>
      </c>
      <c r="D21" s="1">
        <v>46</v>
      </c>
      <c r="E21" s="1">
        <v>12</v>
      </c>
      <c r="F21" s="1">
        <v>2</v>
      </c>
      <c r="G21" s="1">
        <v>33</v>
      </c>
      <c r="H21" s="1">
        <v>13</v>
      </c>
      <c r="I21" s="51">
        <v>0.76666666666666705</v>
      </c>
      <c r="J21" s="51">
        <v>0.52</v>
      </c>
      <c r="K21" s="51">
        <v>0.94285714285714295</v>
      </c>
      <c r="L21" t="s">
        <v>198</v>
      </c>
    </row>
    <row r="22" spans="1:12" x14ac:dyDescent="0.2">
      <c r="A22" s="1" t="s">
        <v>191</v>
      </c>
      <c r="B22" s="66">
        <v>0.3</v>
      </c>
      <c r="C22" s="1">
        <v>60</v>
      </c>
      <c r="D22" s="1">
        <v>46</v>
      </c>
      <c r="E22" s="1">
        <v>12</v>
      </c>
      <c r="F22" s="1">
        <v>2</v>
      </c>
      <c r="G22" s="1">
        <v>33</v>
      </c>
      <c r="H22" s="1">
        <v>13</v>
      </c>
      <c r="I22" s="51">
        <v>0.76666666666666705</v>
      </c>
      <c r="J22" s="51">
        <v>0.52</v>
      </c>
      <c r="K22" s="51">
        <v>0.94285714285714295</v>
      </c>
      <c r="L22" t="s">
        <v>198</v>
      </c>
    </row>
    <row r="23" spans="1:12" x14ac:dyDescent="0.2">
      <c r="A23" s="1" t="s">
        <v>191</v>
      </c>
      <c r="B23" s="66">
        <v>0.31</v>
      </c>
      <c r="C23" s="1">
        <v>60</v>
      </c>
      <c r="D23" s="1">
        <v>47</v>
      </c>
      <c r="E23" s="1">
        <v>11</v>
      </c>
      <c r="F23" s="1">
        <v>2</v>
      </c>
      <c r="G23" s="1">
        <v>34</v>
      </c>
      <c r="H23" s="1">
        <v>13</v>
      </c>
      <c r="I23" s="51">
        <v>0.78333333333333299</v>
      </c>
      <c r="J23" s="51">
        <v>0.54166666666666696</v>
      </c>
      <c r="K23" s="51">
        <v>0.94444444444444398</v>
      </c>
      <c r="L23" t="s">
        <v>198</v>
      </c>
    </row>
    <row r="24" spans="1:12" x14ac:dyDescent="0.2">
      <c r="A24" s="1" t="s">
        <v>191</v>
      </c>
      <c r="B24" s="66">
        <v>0.32</v>
      </c>
      <c r="C24" s="1">
        <v>60</v>
      </c>
      <c r="D24" s="1">
        <v>48</v>
      </c>
      <c r="E24" s="1">
        <v>10</v>
      </c>
      <c r="F24" s="1">
        <v>2</v>
      </c>
      <c r="G24" s="1">
        <v>35</v>
      </c>
      <c r="H24" s="1">
        <v>13</v>
      </c>
      <c r="I24" s="51">
        <v>0.8</v>
      </c>
      <c r="J24" s="51">
        <v>0.565217391304348</v>
      </c>
      <c r="K24" s="51">
        <v>0.94594594594594605</v>
      </c>
      <c r="L24" t="s">
        <v>198</v>
      </c>
    </row>
    <row r="25" spans="1:12" x14ac:dyDescent="0.2">
      <c r="A25" s="1" t="s">
        <v>191</v>
      </c>
      <c r="B25" s="66">
        <v>0.33</v>
      </c>
      <c r="C25" s="1">
        <v>60</v>
      </c>
      <c r="D25" s="1">
        <v>50</v>
      </c>
      <c r="E25" s="1">
        <v>8</v>
      </c>
      <c r="F25" s="1">
        <v>2</v>
      </c>
      <c r="G25" s="1">
        <v>37</v>
      </c>
      <c r="H25" s="1">
        <v>13</v>
      </c>
      <c r="I25" s="51">
        <v>0.83333333333333304</v>
      </c>
      <c r="J25" s="51">
        <v>0.61904761904761896</v>
      </c>
      <c r="K25" s="51">
        <v>0.94871794871794901</v>
      </c>
      <c r="L25" t="s">
        <v>198</v>
      </c>
    </row>
    <row r="26" spans="1:12" x14ac:dyDescent="0.2">
      <c r="A26" s="1" t="s">
        <v>191</v>
      </c>
      <c r="B26" s="66">
        <v>0.34</v>
      </c>
      <c r="C26" s="1">
        <v>60</v>
      </c>
      <c r="D26" s="1">
        <v>50</v>
      </c>
      <c r="E26" s="1">
        <v>8</v>
      </c>
      <c r="F26" s="1">
        <v>2</v>
      </c>
      <c r="G26" s="1">
        <v>37</v>
      </c>
      <c r="H26" s="1">
        <v>13</v>
      </c>
      <c r="I26" s="51">
        <v>0.83333333333333304</v>
      </c>
      <c r="J26" s="51">
        <v>0.61904761904761896</v>
      </c>
      <c r="K26" s="51">
        <v>0.94871794871794901</v>
      </c>
      <c r="L26" t="s">
        <v>198</v>
      </c>
    </row>
    <row r="27" spans="1:12" x14ac:dyDescent="0.2">
      <c r="A27" s="1" t="s">
        <v>191</v>
      </c>
      <c r="B27" s="66">
        <v>0.35</v>
      </c>
      <c r="C27" s="1">
        <v>60</v>
      </c>
      <c r="D27" s="1">
        <v>50</v>
      </c>
      <c r="E27" s="1">
        <v>8</v>
      </c>
      <c r="F27" s="1">
        <v>2</v>
      </c>
      <c r="G27" s="1">
        <v>37</v>
      </c>
      <c r="H27" s="1">
        <v>13</v>
      </c>
      <c r="I27" s="51">
        <v>0.83333333333333304</v>
      </c>
      <c r="J27" s="51">
        <v>0.61904761904761896</v>
      </c>
      <c r="K27" s="51">
        <v>0.94871794871794901</v>
      </c>
      <c r="L27" t="s">
        <v>198</v>
      </c>
    </row>
    <row r="28" spans="1:12" x14ac:dyDescent="0.2">
      <c r="A28" s="1" t="s">
        <v>191</v>
      </c>
      <c r="B28" s="66">
        <v>0.36</v>
      </c>
      <c r="C28" s="1">
        <v>60</v>
      </c>
      <c r="D28" s="1">
        <v>50</v>
      </c>
      <c r="E28" s="1">
        <v>8</v>
      </c>
      <c r="F28" s="1">
        <v>2</v>
      </c>
      <c r="G28" s="1">
        <v>37</v>
      </c>
      <c r="H28" s="1">
        <v>13</v>
      </c>
      <c r="I28" s="51">
        <v>0.83333333333333304</v>
      </c>
      <c r="J28" s="51">
        <v>0.61904761904761896</v>
      </c>
      <c r="K28" s="51">
        <v>0.94871794871794901</v>
      </c>
      <c r="L28" t="s">
        <v>198</v>
      </c>
    </row>
    <row r="29" spans="1:12" x14ac:dyDescent="0.2">
      <c r="A29" s="1" t="s">
        <v>191</v>
      </c>
      <c r="B29" s="66">
        <v>0.37</v>
      </c>
      <c r="C29" s="1">
        <v>60</v>
      </c>
      <c r="D29" s="1">
        <v>50</v>
      </c>
      <c r="E29" s="1">
        <v>8</v>
      </c>
      <c r="F29" s="1">
        <v>2</v>
      </c>
      <c r="G29" s="1">
        <v>37</v>
      </c>
      <c r="H29" s="1">
        <v>13</v>
      </c>
      <c r="I29" s="51">
        <v>0.83333333333333304</v>
      </c>
      <c r="J29" s="51">
        <v>0.61904761904761896</v>
      </c>
      <c r="K29" s="51">
        <v>0.94871794871794901</v>
      </c>
      <c r="L29" t="s">
        <v>198</v>
      </c>
    </row>
    <row r="30" spans="1:12" x14ac:dyDescent="0.2">
      <c r="A30" s="1" t="s">
        <v>191</v>
      </c>
      <c r="B30" s="66">
        <v>0.38</v>
      </c>
      <c r="C30" s="1">
        <v>60</v>
      </c>
      <c r="D30" s="1">
        <v>50</v>
      </c>
      <c r="E30" s="1">
        <v>8</v>
      </c>
      <c r="F30" s="1">
        <v>2</v>
      </c>
      <c r="G30" s="1">
        <v>37</v>
      </c>
      <c r="H30" s="1">
        <v>13</v>
      </c>
      <c r="I30" s="51">
        <v>0.83333333333333304</v>
      </c>
      <c r="J30" s="51">
        <v>0.61904761904761896</v>
      </c>
      <c r="K30" s="51">
        <v>0.94871794871794901</v>
      </c>
      <c r="L30" t="s">
        <v>198</v>
      </c>
    </row>
    <row r="31" spans="1:12" x14ac:dyDescent="0.2">
      <c r="A31" s="1" t="s">
        <v>191</v>
      </c>
      <c r="B31" s="66">
        <v>0.39</v>
      </c>
      <c r="C31" s="1">
        <v>60</v>
      </c>
      <c r="D31" s="1">
        <v>51</v>
      </c>
      <c r="E31" s="1">
        <v>7</v>
      </c>
      <c r="F31" s="1">
        <v>2</v>
      </c>
      <c r="G31" s="1">
        <v>38</v>
      </c>
      <c r="H31" s="1">
        <v>13</v>
      </c>
      <c r="I31" s="51">
        <v>0.85</v>
      </c>
      <c r="J31" s="51">
        <v>0.65</v>
      </c>
      <c r="K31" s="51">
        <v>0.95</v>
      </c>
      <c r="L31" t="s">
        <v>198</v>
      </c>
    </row>
    <row r="32" spans="1:12" x14ac:dyDescent="0.2">
      <c r="A32" s="1" t="s">
        <v>191</v>
      </c>
      <c r="B32" s="66">
        <v>0.4</v>
      </c>
      <c r="C32" s="1">
        <v>60</v>
      </c>
      <c r="D32" s="1">
        <v>51</v>
      </c>
      <c r="E32" s="1">
        <v>7</v>
      </c>
      <c r="F32" s="1">
        <v>2</v>
      </c>
      <c r="G32" s="1">
        <v>38</v>
      </c>
      <c r="H32" s="1">
        <v>13</v>
      </c>
      <c r="I32" s="51">
        <v>0.85</v>
      </c>
      <c r="J32" s="51">
        <v>0.65</v>
      </c>
      <c r="K32" s="51">
        <v>0.95</v>
      </c>
      <c r="L32" t="s">
        <v>198</v>
      </c>
    </row>
    <row r="33" spans="1:12" x14ac:dyDescent="0.2">
      <c r="A33" s="1" t="s">
        <v>191</v>
      </c>
      <c r="B33" s="66">
        <v>0.41</v>
      </c>
      <c r="C33" s="1">
        <v>60</v>
      </c>
      <c r="D33" s="1">
        <v>52</v>
      </c>
      <c r="E33" s="1">
        <v>6</v>
      </c>
      <c r="F33" s="1">
        <v>2</v>
      </c>
      <c r="G33" s="1">
        <v>39</v>
      </c>
      <c r="H33" s="1">
        <v>13</v>
      </c>
      <c r="I33" s="51">
        <v>0.86666666666666703</v>
      </c>
      <c r="J33" s="51">
        <v>0.68421052631578905</v>
      </c>
      <c r="K33" s="51">
        <v>0.95121951219512202</v>
      </c>
      <c r="L33" t="s">
        <v>198</v>
      </c>
    </row>
    <row r="34" spans="1:12" x14ac:dyDescent="0.2">
      <c r="A34" s="1" t="s">
        <v>191</v>
      </c>
      <c r="B34" s="66">
        <v>0.42</v>
      </c>
      <c r="C34" s="1">
        <v>60</v>
      </c>
      <c r="D34" s="1">
        <v>52</v>
      </c>
      <c r="E34" s="1">
        <v>6</v>
      </c>
      <c r="F34" s="1">
        <v>2</v>
      </c>
      <c r="G34" s="1">
        <v>39</v>
      </c>
      <c r="H34" s="1">
        <v>13</v>
      </c>
      <c r="I34" s="51">
        <v>0.86666666666666703</v>
      </c>
      <c r="J34" s="51">
        <v>0.68421052631578905</v>
      </c>
      <c r="K34" s="51">
        <v>0.95121951219512202</v>
      </c>
      <c r="L34" t="s">
        <v>198</v>
      </c>
    </row>
    <row r="35" spans="1:12" x14ac:dyDescent="0.2">
      <c r="A35" s="1" t="s">
        <v>191</v>
      </c>
      <c r="B35" s="66">
        <v>0.43</v>
      </c>
      <c r="C35" s="1">
        <v>60</v>
      </c>
      <c r="D35" s="1">
        <v>52</v>
      </c>
      <c r="E35" s="1">
        <v>6</v>
      </c>
      <c r="F35" s="1">
        <v>2</v>
      </c>
      <c r="G35" s="1">
        <v>39</v>
      </c>
      <c r="H35" s="1">
        <v>13</v>
      </c>
      <c r="I35" s="51">
        <v>0.86666666666666703</v>
      </c>
      <c r="J35" s="51">
        <v>0.68421052631578905</v>
      </c>
      <c r="K35" s="51">
        <v>0.95121951219512202</v>
      </c>
      <c r="L35" t="s">
        <v>198</v>
      </c>
    </row>
    <row r="36" spans="1:12" x14ac:dyDescent="0.2">
      <c r="A36" s="1" t="s">
        <v>191</v>
      </c>
      <c r="B36" s="66">
        <v>0.44</v>
      </c>
      <c r="C36" s="1">
        <v>60</v>
      </c>
      <c r="D36" s="1">
        <v>52</v>
      </c>
      <c r="E36" s="1">
        <v>6</v>
      </c>
      <c r="F36" s="1">
        <v>2</v>
      </c>
      <c r="G36" s="1">
        <v>39</v>
      </c>
      <c r="H36" s="1">
        <v>13</v>
      </c>
      <c r="I36" s="51">
        <v>0.86666666666666703</v>
      </c>
      <c r="J36" s="51">
        <v>0.68421052631578905</v>
      </c>
      <c r="K36" s="51">
        <v>0.95121951219512202</v>
      </c>
      <c r="L36" t="s">
        <v>198</v>
      </c>
    </row>
    <row r="37" spans="1:12" x14ac:dyDescent="0.2">
      <c r="A37" s="1" t="s">
        <v>191</v>
      </c>
      <c r="B37" s="66">
        <v>0.45</v>
      </c>
      <c r="C37" s="1">
        <v>60</v>
      </c>
      <c r="D37" s="1">
        <v>53</v>
      </c>
      <c r="E37" s="1">
        <v>5</v>
      </c>
      <c r="F37" s="1">
        <v>2</v>
      </c>
      <c r="G37" s="1">
        <v>40</v>
      </c>
      <c r="H37" s="1">
        <v>13</v>
      </c>
      <c r="I37" s="51">
        <v>0.88333333333333297</v>
      </c>
      <c r="J37" s="51">
        <v>0.72222222222222199</v>
      </c>
      <c r="K37" s="51">
        <v>0.952380952380952</v>
      </c>
      <c r="L37" t="s">
        <v>198</v>
      </c>
    </row>
    <row r="38" spans="1:12" x14ac:dyDescent="0.2">
      <c r="A38" s="1" t="s">
        <v>191</v>
      </c>
      <c r="B38" s="66">
        <v>0.46</v>
      </c>
      <c r="C38" s="1">
        <v>60</v>
      </c>
      <c r="D38" s="1">
        <v>53</v>
      </c>
      <c r="E38" s="1">
        <v>5</v>
      </c>
      <c r="F38" s="1">
        <v>2</v>
      </c>
      <c r="G38" s="1">
        <v>40</v>
      </c>
      <c r="H38" s="1">
        <v>13</v>
      </c>
      <c r="I38" s="51">
        <v>0.88333333333333297</v>
      </c>
      <c r="J38" s="51">
        <v>0.72222222222222199</v>
      </c>
      <c r="K38" s="51">
        <v>0.952380952380952</v>
      </c>
      <c r="L38" t="s">
        <v>198</v>
      </c>
    </row>
    <row r="39" spans="1:12" x14ac:dyDescent="0.2">
      <c r="A39" s="1" t="s">
        <v>191</v>
      </c>
      <c r="B39" s="66">
        <v>0.47</v>
      </c>
      <c r="C39" s="1">
        <v>60</v>
      </c>
      <c r="D39" s="1">
        <v>52</v>
      </c>
      <c r="E39" s="1">
        <v>5</v>
      </c>
      <c r="F39" s="1">
        <v>3</v>
      </c>
      <c r="G39" s="1">
        <v>40</v>
      </c>
      <c r="H39" s="1">
        <v>12</v>
      </c>
      <c r="I39" s="51">
        <v>0.86666666666666703</v>
      </c>
      <c r="J39" s="51">
        <v>0.70588235294117696</v>
      </c>
      <c r="K39" s="51">
        <v>0.93023255813953498</v>
      </c>
      <c r="L39" t="s">
        <v>198</v>
      </c>
    </row>
    <row r="40" spans="1:12" x14ac:dyDescent="0.2">
      <c r="A40" s="1" t="s">
        <v>191</v>
      </c>
      <c r="B40" s="66">
        <v>0.48</v>
      </c>
      <c r="C40" s="1">
        <v>60</v>
      </c>
      <c r="D40" s="1">
        <v>52</v>
      </c>
      <c r="E40" s="1">
        <v>5</v>
      </c>
      <c r="F40" s="1">
        <v>3</v>
      </c>
      <c r="G40" s="1">
        <v>40</v>
      </c>
      <c r="H40" s="1">
        <v>12</v>
      </c>
      <c r="I40" s="51">
        <v>0.86666666666666703</v>
      </c>
      <c r="J40" s="51">
        <v>0.70588235294117696</v>
      </c>
      <c r="K40" s="51">
        <v>0.93023255813953498</v>
      </c>
      <c r="L40" t="s">
        <v>198</v>
      </c>
    </row>
    <row r="41" spans="1:12" x14ac:dyDescent="0.2">
      <c r="A41" s="1" t="s">
        <v>191</v>
      </c>
      <c r="B41" s="66">
        <v>0.49</v>
      </c>
      <c r="C41" s="1">
        <v>60</v>
      </c>
      <c r="D41" s="1">
        <v>52</v>
      </c>
      <c r="E41" s="1">
        <v>5</v>
      </c>
      <c r="F41" s="1">
        <v>3</v>
      </c>
      <c r="G41" s="1">
        <v>40</v>
      </c>
      <c r="H41" s="1">
        <v>12</v>
      </c>
      <c r="I41" s="51">
        <v>0.86666666666666703</v>
      </c>
      <c r="J41" s="51">
        <v>0.70588235294117696</v>
      </c>
      <c r="K41" s="51">
        <v>0.93023255813953498</v>
      </c>
      <c r="L41" t="s">
        <v>198</v>
      </c>
    </row>
    <row r="42" spans="1:12" x14ac:dyDescent="0.2">
      <c r="A42" s="1" t="s">
        <v>191</v>
      </c>
      <c r="B42" s="66">
        <v>0.5</v>
      </c>
      <c r="C42" s="1">
        <v>60</v>
      </c>
      <c r="D42" s="1">
        <v>52</v>
      </c>
      <c r="E42" s="1">
        <v>5</v>
      </c>
      <c r="F42" s="1">
        <v>3</v>
      </c>
      <c r="G42" s="1">
        <v>40</v>
      </c>
      <c r="H42" s="1">
        <v>12</v>
      </c>
      <c r="I42" s="51">
        <v>0.86666666666666703</v>
      </c>
      <c r="J42" s="51">
        <v>0.70588235294117696</v>
      </c>
      <c r="K42" s="51">
        <v>0.93023255813953498</v>
      </c>
      <c r="L42" t="s">
        <v>198</v>
      </c>
    </row>
    <row r="43" spans="1:12" x14ac:dyDescent="0.2">
      <c r="A43" s="1" t="s">
        <v>191</v>
      </c>
      <c r="B43" s="66">
        <v>0.51</v>
      </c>
      <c r="C43" s="1">
        <v>60</v>
      </c>
      <c r="D43" s="1">
        <v>53</v>
      </c>
      <c r="E43" s="1">
        <v>4</v>
      </c>
      <c r="F43" s="1">
        <v>3</v>
      </c>
      <c r="G43" s="1">
        <v>41</v>
      </c>
      <c r="H43" s="1">
        <v>12</v>
      </c>
      <c r="I43" s="51">
        <v>0.88333333333333297</v>
      </c>
      <c r="J43" s="51">
        <v>0.75</v>
      </c>
      <c r="K43" s="51">
        <v>0.93181818181818199</v>
      </c>
      <c r="L43" t="s">
        <v>198</v>
      </c>
    </row>
    <row r="44" spans="1:12" x14ac:dyDescent="0.2">
      <c r="A44" s="1" t="s">
        <v>191</v>
      </c>
      <c r="B44" s="66">
        <v>0.52</v>
      </c>
      <c r="C44" s="1">
        <v>60</v>
      </c>
      <c r="D44" s="1">
        <v>54</v>
      </c>
      <c r="E44" s="1">
        <v>3</v>
      </c>
      <c r="F44" s="1">
        <v>3</v>
      </c>
      <c r="G44" s="1">
        <v>42</v>
      </c>
      <c r="H44" s="1">
        <v>12</v>
      </c>
      <c r="I44" s="51">
        <v>0.9</v>
      </c>
      <c r="J44" s="51">
        <v>0.8</v>
      </c>
      <c r="K44" s="51">
        <v>0.93333333333333302</v>
      </c>
      <c r="L44" t="s">
        <v>198</v>
      </c>
    </row>
    <row r="45" spans="1:12" x14ac:dyDescent="0.2">
      <c r="A45" s="1" t="s">
        <v>191</v>
      </c>
      <c r="B45" s="66">
        <v>0.53</v>
      </c>
      <c r="C45" s="1">
        <v>60</v>
      </c>
      <c r="D45" s="1">
        <v>54</v>
      </c>
      <c r="E45" s="1">
        <v>3</v>
      </c>
      <c r="F45" s="1">
        <v>3</v>
      </c>
      <c r="G45" s="1">
        <v>42</v>
      </c>
      <c r="H45" s="1">
        <v>12</v>
      </c>
      <c r="I45" s="51">
        <v>0.9</v>
      </c>
      <c r="J45" s="51">
        <v>0.8</v>
      </c>
      <c r="K45" s="51">
        <v>0.93333333333333302</v>
      </c>
      <c r="L45" t="s">
        <v>198</v>
      </c>
    </row>
    <row r="46" spans="1:12" x14ac:dyDescent="0.2">
      <c r="A46" s="1" t="s">
        <v>191</v>
      </c>
      <c r="B46" s="66">
        <v>0.54</v>
      </c>
      <c r="C46" s="1">
        <v>60</v>
      </c>
      <c r="D46" s="1">
        <v>55</v>
      </c>
      <c r="E46" s="1">
        <v>2</v>
      </c>
      <c r="F46" s="1">
        <v>3</v>
      </c>
      <c r="G46" s="1">
        <v>43</v>
      </c>
      <c r="H46" s="1">
        <v>12</v>
      </c>
      <c r="I46" s="51">
        <v>0.91666666666666696</v>
      </c>
      <c r="J46" s="51">
        <v>0.85714285714285698</v>
      </c>
      <c r="K46" s="51">
        <v>0.934782608695652</v>
      </c>
      <c r="L46" t="s">
        <v>199</v>
      </c>
    </row>
    <row r="47" spans="1:12" x14ac:dyDescent="0.2">
      <c r="A47" s="1" t="s">
        <v>191</v>
      </c>
      <c r="B47" s="66">
        <v>0.55000000000000004</v>
      </c>
      <c r="C47" s="1">
        <v>60</v>
      </c>
      <c r="D47" s="1">
        <v>55</v>
      </c>
      <c r="E47" s="1">
        <v>2</v>
      </c>
      <c r="F47" s="1">
        <v>3</v>
      </c>
      <c r="G47" s="1">
        <v>43</v>
      </c>
      <c r="H47" s="1">
        <v>12</v>
      </c>
      <c r="I47" s="51">
        <v>0.91666666666666696</v>
      </c>
      <c r="J47" s="51">
        <v>0.85714285714285698</v>
      </c>
      <c r="K47" s="51">
        <v>0.934782608695652</v>
      </c>
      <c r="L47" t="s">
        <v>199</v>
      </c>
    </row>
    <row r="48" spans="1:12" x14ac:dyDescent="0.2">
      <c r="A48" s="1" t="s">
        <v>191</v>
      </c>
      <c r="B48" s="66">
        <v>0.56000000000000005</v>
      </c>
      <c r="C48" s="1">
        <v>60</v>
      </c>
      <c r="D48" s="1">
        <v>55</v>
      </c>
      <c r="E48" s="1">
        <v>2</v>
      </c>
      <c r="F48" s="1">
        <v>3</v>
      </c>
      <c r="G48" s="1">
        <v>43</v>
      </c>
      <c r="H48" s="1">
        <v>12</v>
      </c>
      <c r="I48" s="51">
        <v>0.91666666666666696</v>
      </c>
      <c r="J48" s="51">
        <v>0.85714285714285698</v>
      </c>
      <c r="K48" s="51">
        <v>0.934782608695652</v>
      </c>
      <c r="L48" t="s">
        <v>199</v>
      </c>
    </row>
    <row r="49" spans="1:12" x14ac:dyDescent="0.2">
      <c r="A49" s="1" t="s">
        <v>191</v>
      </c>
      <c r="B49" s="66">
        <v>0.56999999999999995</v>
      </c>
      <c r="C49" s="1">
        <v>60</v>
      </c>
      <c r="D49" s="1">
        <v>55</v>
      </c>
      <c r="E49" s="1">
        <v>2</v>
      </c>
      <c r="F49" s="1">
        <v>3</v>
      </c>
      <c r="G49" s="1">
        <v>43</v>
      </c>
      <c r="H49" s="1">
        <v>12</v>
      </c>
      <c r="I49" s="51">
        <v>0.91666666666666696</v>
      </c>
      <c r="J49" s="51">
        <v>0.85714285714285698</v>
      </c>
      <c r="K49" s="51">
        <v>0.934782608695652</v>
      </c>
      <c r="L49" t="s">
        <v>199</v>
      </c>
    </row>
    <row r="50" spans="1:12" x14ac:dyDescent="0.2">
      <c r="A50" s="1" t="s">
        <v>191</v>
      </c>
      <c r="B50" s="66">
        <v>0.57999999999999996</v>
      </c>
      <c r="C50" s="1">
        <v>60</v>
      </c>
      <c r="D50" s="1">
        <v>55</v>
      </c>
      <c r="E50" s="1">
        <v>2</v>
      </c>
      <c r="F50" s="1">
        <v>3</v>
      </c>
      <c r="G50" s="1">
        <v>43</v>
      </c>
      <c r="H50" s="1">
        <v>12</v>
      </c>
      <c r="I50" s="51">
        <v>0.91666666666666696</v>
      </c>
      <c r="J50" s="51">
        <v>0.85714285714285698</v>
      </c>
      <c r="K50" s="51">
        <v>0.934782608695652</v>
      </c>
      <c r="L50" t="s">
        <v>199</v>
      </c>
    </row>
    <row r="51" spans="1:12" x14ac:dyDescent="0.2">
      <c r="A51" s="1" t="s">
        <v>191</v>
      </c>
      <c r="B51" s="66">
        <v>0.59</v>
      </c>
      <c r="C51" s="1">
        <v>60</v>
      </c>
      <c r="D51" s="1">
        <v>55</v>
      </c>
      <c r="E51" s="1">
        <v>2</v>
      </c>
      <c r="F51" s="1">
        <v>3</v>
      </c>
      <c r="G51" s="1">
        <v>43</v>
      </c>
      <c r="H51" s="1">
        <v>12</v>
      </c>
      <c r="I51" s="51">
        <v>0.91666666666666696</v>
      </c>
      <c r="J51" s="51">
        <v>0.85714285714285698</v>
      </c>
      <c r="K51" s="51">
        <v>0.934782608695652</v>
      </c>
      <c r="L51" t="s">
        <v>199</v>
      </c>
    </row>
    <row r="52" spans="1:12" x14ac:dyDescent="0.2">
      <c r="A52" s="1" t="s">
        <v>191</v>
      </c>
      <c r="B52" s="66">
        <v>0.6</v>
      </c>
      <c r="C52" s="1">
        <v>60</v>
      </c>
      <c r="D52" s="1">
        <v>55</v>
      </c>
      <c r="E52" s="1">
        <v>2</v>
      </c>
      <c r="F52" s="1">
        <v>3</v>
      </c>
      <c r="G52" s="1">
        <v>43</v>
      </c>
      <c r="H52" s="1">
        <v>12</v>
      </c>
      <c r="I52" s="51">
        <v>0.91666666666666696</v>
      </c>
      <c r="J52" s="51">
        <v>0.85714285714285698</v>
      </c>
      <c r="K52" s="51">
        <v>0.934782608695652</v>
      </c>
      <c r="L52" t="s">
        <v>199</v>
      </c>
    </row>
    <row r="53" spans="1:12" x14ac:dyDescent="0.2">
      <c r="A53" s="1" t="s">
        <v>191</v>
      </c>
      <c r="B53" s="66">
        <v>0.61</v>
      </c>
      <c r="C53" s="1">
        <v>60</v>
      </c>
      <c r="D53" s="1">
        <v>53</v>
      </c>
      <c r="E53" s="1">
        <v>2</v>
      </c>
      <c r="F53" s="1">
        <v>5</v>
      </c>
      <c r="G53" s="1">
        <v>43</v>
      </c>
      <c r="H53" s="1">
        <v>10</v>
      </c>
      <c r="I53" s="51">
        <v>0.88333333333333297</v>
      </c>
      <c r="J53" s="51">
        <v>0.83333333333333304</v>
      </c>
      <c r="K53" s="51">
        <v>0.89583333333333304</v>
      </c>
      <c r="L53" t="s">
        <v>198</v>
      </c>
    </row>
    <row r="54" spans="1:12" x14ac:dyDescent="0.2">
      <c r="A54" s="1" t="s">
        <v>191</v>
      </c>
      <c r="B54" s="66">
        <v>0.62</v>
      </c>
      <c r="C54" s="1">
        <v>60</v>
      </c>
      <c r="D54" s="1">
        <v>53</v>
      </c>
      <c r="E54" s="1">
        <v>2</v>
      </c>
      <c r="F54" s="1">
        <v>5</v>
      </c>
      <c r="G54" s="1">
        <v>43</v>
      </c>
      <c r="H54" s="1">
        <v>10</v>
      </c>
      <c r="I54" s="51">
        <v>0.88333333333333297</v>
      </c>
      <c r="J54" s="51">
        <v>0.83333333333333304</v>
      </c>
      <c r="K54" s="51">
        <v>0.89583333333333304</v>
      </c>
      <c r="L54" t="s">
        <v>198</v>
      </c>
    </row>
    <row r="55" spans="1:12" x14ac:dyDescent="0.2">
      <c r="A55" s="1" t="s">
        <v>191</v>
      </c>
      <c r="B55" s="66">
        <v>0.63</v>
      </c>
      <c r="C55" s="1">
        <v>60</v>
      </c>
      <c r="D55" s="1">
        <v>53</v>
      </c>
      <c r="E55" s="1">
        <v>2</v>
      </c>
      <c r="F55" s="1">
        <v>5</v>
      </c>
      <c r="G55" s="1">
        <v>43</v>
      </c>
      <c r="H55" s="1">
        <v>10</v>
      </c>
      <c r="I55" s="51">
        <v>0.88333333333333297</v>
      </c>
      <c r="J55" s="51">
        <v>0.83333333333333304</v>
      </c>
      <c r="K55" s="51">
        <v>0.89583333333333304</v>
      </c>
      <c r="L55" t="s">
        <v>198</v>
      </c>
    </row>
    <row r="56" spans="1:12" x14ac:dyDescent="0.2">
      <c r="A56" s="1" t="s">
        <v>191</v>
      </c>
      <c r="B56" s="66">
        <v>0.64</v>
      </c>
      <c r="C56" s="1">
        <v>60</v>
      </c>
      <c r="D56" s="1">
        <v>52</v>
      </c>
      <c r="E56" s="1">
        <v>2</v>
      </c>
      <c r="F56" s="1">
        <v>6</v>
      </c>
      <c r="G56" s="1">
        <v>43</v>
      </c>
      <c r="H56" s="1">
        <v>9</v>
      </c>
      <c r="I56" s="51">
        <v>0.86666666666666703</v>
      </c>
      <c r="J56" s="51">
        <v>0.81818181818181801</v>
      </c>
      <c r="K56" s="51">
        <v>0.87755102040816302</v>
      </c>
      <c r="L56" t="s">
        <v>198</v>
      </c>
    </row>
    <row r="57" spans="1:12" x14ac:dyDescent="0.2">
      <c r="A57" s="1" t="s">
        <v>191</v>
      </c>
      <c r="B57" s="66">
        <v>0.65</v>
      </c>
      <c r="C57" s="1">
        <v>60</v>
      </c>
      <c r="D57" s="1">
        <v>52</v>
      </c>
      <c r="E57" s="1">
        <v>2</v>
      </c>
      <c r="F57" s="1">
        <v>6</v>
      </c>
      <c r="G57" s="1">
        <v>43</v>
      </c>
      <c r="H57" s="1">
        <v>9</v>
      </c>
      <c r="I57" s="51">
        <v>0.86666666666666703</v>
      </c>
      <c r="J57" s="51">
        <v>0.81818181818181801</v>
      </c>
      <c r="K57" s="51">
        <v>0.87755102040816302</v>
      </c>
      <c r="L57" t="s">
        <v>198</v>
      </c>
    </row>
    <row r="58" spans="1:12" x14ac:dyDescent="0.2">
      <c r="A58" s="1" t="s">
        <v>191</v>
      </c>
      <c r="B58" s="66">
        <v>0.66</v>
      </c>
      <c r="C58" s="1">
        <v>60</v>
      </c>
      <c r="D58" s="1">
        <v>52</v>
      </c>
      <c r="E58" s="1">
        <v>2</v>
      </c>
      <c r="F58" s="1">
        <v>6</v>
      </c>
      <c r="G58" s="1">
        <v>43</v>
      </c>
      <c r="H58" s="1">
        <v>9</v>
      </c>
      <c r="I58" s="51">
        <v>0.86666666666666703</v>
      </c>
      <c r="J58" s="51">
        <v>0.81818181818181801</v>
      </c>
      <c r="K58" s="51">
        <v>0.87755102040816302</v>
      </c>
      <c r="L58" t="s">
        <v>198</v>
      </c>
    </row>
    <row r="59" spans="1:12" x14ac:dyDescent="0.2">
      <c r="A59" s="1" t="s">
        <v>191</v>
      </c>
      <c r="B59" s="66">
        <v>0.67</v>
      </c>
      <c r="C59" s="1">
        <v>60</v>
      </c>
      <c r="D59" s="1">
        <v>52</v>
      </c>
      <c r="E59" s="1">
        <v>2</v>
      </c>
      <c r="F59" s="1">
        <v>6</v>
      </c>
      <c r="G59" s="1">
        <v>43</v>
      </c>
      <c r="H59" s="1">
        <v>9</v>
      </c>
      <c r="I59" s="51">
        <v>0.86666666666666703</v>
      </c>
      <c r="J59" s="51">
        <v>0.81818181818181801</v>
      </c>
      <c r="K59" s="51">
        <v>0.87755102040816302</v>
      </c>
      <c r="L59" t="s">
        <v>198</v>
      </c>
    </row>
    <row r="60" spans="1:12" x14ac:dyDescent="0.2">
      <c r="A60" s="1" t="s">
        <v>191</v>
      </c>
      <c r="B60" s="66">
        <v>0.68</v>
      </c>
      <c r="C60" s="1">
        <v>60</v>
      </c>
      <c r="D60" s="1">
        <v>50</v>
      </c>
      <c r="E60" s="1">
        <v>2</v>
      </c>
      <c r="F60" s="1">
        <v>8</v>
      </c>
      <c r="G60" s="1">
        <v>43</v>
      </c>
      <c r="H60" s="1">
        <v>7</v>
      </c>
      <c r="I60" s="51">
        <v>0.83333333333333304</v>
      </c>
      <c r="J60" s="51">
        <v>0.77777777777777801</v>
      </c>
      <c r="K60" s="51">
        <v>0.84313725490196101</v>
      </c>
      <c r="L60" t="s">
        <v>198</v>
      </c>
    </row>
    <row r="61" spans="1:12" x14ac:dyDescent="0.2">
      <c r="A61" s="1" t="s">
        <v>191</v>
      </c>
      <c r="B61" s="66">
        <v>0.69</v>
      </c>
      <c r="C61" s="1">
        <v>60</v>
      </c>
      <c r="D61" s="1">
        <v>49</v>
      </c>
      <c r="E61" s="1">
        <v>2</v>
      </c>
      <c r="F61" s="1">
        <v>9</v>
      </c>
      <c r="G61" s="1">
        <v>43</v>
      </c>
      <c r="H61" s="1">
        <v>6</v>
      </c>
      <c r="I61" s="51">
        <v>0.81666666666666698</v>
      </c>
      <c r="J61" s="51">
        <v>0.75</v>
      </c>
      <c r="K61" s="51">
        <v>0.82692307692307698</v>
      </c>
      <c r="L61" t="s">
        <v>198</v>
      </c>
    </row>
    <row r="62" spans="1:12" x14ac:dyDescent="0.2">
      <c r="A62" s="1" t="s">
        <v>191</v>
      </c>
      <c r="B62" s="66">
        <v>0.7</v>
      </c>
      <c r="C62" s="1">
        <v>60</v>
      </c>
      <c r="D62" s="1">
        <v>48</v>
      </c>
      <c r="E62" s="1">
        <v>2</v>
      </c>
      <c r="F62" s="1">
        <v>10</v>
      </c>
      <c r="G62" s="1">
        <v>43</v>
      </c>
      <c r="H62" s="1">
        <v>5</v>
      </c>
      <c r="I62" s="51">
        <v>0.8</v>
      </c>
      <c r="J62" s="51">
        <v>0.71428571428571397</v>
      </c>
      <c r="K62" s="51">
        <v>0.81132075471698095</v>
      </c>
      <c r="L62" t="s">
        <v>198</v>
      </c>
    </row>
    <row r="63" spans="1:12" x14ac:dyDescent="0.2">
      <c r="A63" s="1" t="s">
        <v>191</v>
      </c>
      <c r="B63" s="66">
        <v>0.71</v>
      </c>
      <c r="C63" s="1">
        <v>60</v>
      </c>
      <c r="D63" s="1">
        <v>48</v>
      </c>
      <c r="E63" s="1">
        <v>2</v>
      </c>
      <c r="F63" s="1">
        <v>10</v>
      </c>
      <c r="G63" s="1">
        <v>43</v>
      </c>
      <c r="H63" s="1">
        <v>5</v>
      </c>
      <c r="I63" s="51">
        <v>0.8</v>
      </c>
      <c r="J63" s="51">
        <v>0.71428571428571397</v>
      </c>
      <c r="K63" s="51">
        <v>0.81132075471698095</v>
      </c>
      <c r="L63" t="s">
        <v>198</v>
      </c>
    </row>
    <row r="64" spans="1:12" x14ac:dyDescent="0.2">
      <c r="A64" s="1" t="s">
        <v>191</v>
      </c>
      <c r="B64" s="66">
        <v>0.72</v>
      </c>
      <c r="C64" s="1">
        <v>60</v>
      </c>
      <c r="D64" s="1">
        <v>49</v>
      </c>
      <c r="E64" s="1">
        <v>1</v>
      </c>
      <c r="F64" s="1">
        <v>10</v>
      </c>
      <c r="G64" s="1">
        <v>44</v>
      </c>
      <c r="H64" s="1">
        <v>5</v>
      </c>
      <c r="I64" s="51">
        <v>0.81666666666666698</v>
      </c>
      <c r="J64" s="51">
        <v>0.83333333333333304</v>
      </c>
      <c r="K64" s="51">
        <v>0.81481481481481499</v>
      </c>
      <c r="L64" t="s">
        <v>198</v>
      </c>
    </row>
    <row r="65" spans="1:12" x14ac:dyDescent="0.2">
      <c r="A65" s="1" t="s">
        <v>191</v>
      </c>
      <c r="B65" s="66">
        <v>0.73</v>
      </c>
      <c r="C65" s="1">
        <v>60</v>
      </c>
      <c r="D65" s="1">
        <v>49</v>
      </c>
      <c r="E65" s="1">
        <v>1</v>
      </c>
      <c r="F65" s="1">
        <v>10</v>
      </c>
      <c r="G65" s="1">
        <v>44</v>
      </c>
      <c r="H65" s="1">
        <v>5</v>
      </c>
      <c r="I65" s="51">
        <v>0.81666666666666698</v>
      </c>
      <c r="J65" s="51">
        <v>0.83333333333333304</v>
      </c>
      <c r="K65" s="51">
        <v>0.81481481481481499</v>
      </c>
      <c r="L65" t="s">
        <v>198</v>
      </c>
    </row>
    <row r="66" spans="1:12" x14ac:dyDescent="0.2">
      <c r="A66" s="1" t="s">
        <v>191</v>
      </c>
      <c r="B66" s="66">
        <v>0.74</v>
      </c>
      <c r="C66" s="1">
        <v>60</v>
      </c>
      <c r="D66" s="1">
        <v>49</v>
      </c>
      <c r="E66" s="1">
        <v>1</v>
      </c>
      <c r="F66" s="1">
        <v>10</v>
      </c>
      <c r="G66" s="1">
        <v>44</v>
      </c>
      <c r="H66" s="1">
        <v>5</v>
      </c>
      <c r="I66" s="51">
        <v>0.81666666666666698</v>
      </c>
      <c r="J66" s="51">
        <v>0.83333333333333304</v>
      </c>
      <c r="K66" s="51">
        <v>0.81481481481481499</v>
      </c>
      <c r="L66" t="s">
        <v>198</v>
      </c>
    </row>
    <row r="67" spans="1:12" x14ac:dyDescent="0.2">
      <c r="A67" s="1" t="s">
        <v>191</v>
      </c>
      <c r="B67" s="66">
        <v>0.75</v>
      </c>
      <c r="C67" s="1">
        <v>60</v>
      </c>
      <c r="D67" s="1">
        <v>49</v>
      </c>
      <c r="E67" s="1">
        <v>1</v>
      </c>
      <c r="F67" s="1">
        <v>10</v>
      </c>
      <c r="G67" s="1">
        <v>44</v>
      </c>
      <c r="H67" s="1">
        <v>5</v>
      </c>
      <c r="I67" s="51">
        <v>0.81666666666666698</v>
      </c>
      <c r="J67" s="51">
        <v>0.83333333333333304</v>
      </c>
      <c r="K67" s="51">
        <v>0.81481481481481499</v>
      </c>
      <c r="L67" t="s">
        <v>198</v>
      </c>
    </row>
    <row r="68" spans="1:12" x14ac:dyDescent="0.2">
      <c r="A68" s="1" t="s">
        <v>191</v>
      </c>
      <c r="B68" s="66">
        <v>0.76</v>
      </c>
      <c r="C68" s="1">
        <v>60</v>
      </c>
      <c r="D68" s="1">
        <v>48</v>
      </c>
      <c r="E68" s="1">
        <v>1</v>
      </c>
      <c r="F68" s="1">
        <v>11</v>
      </c>
      <c r="G68" s="1">
        <v>44</v>
      </c>
      <c r="H68" s="1">
        <v>4</v>
      </c>
      <c r="I68" s="51">
        <v>0.8</v>
      </c>
      <c r="J68" s="51">
        <v>0.8</v>
      </c>
      <c r="K68" s="51">
        <v>0.8</v>
      </c>
      <c r="L68" t="s">
        <v>198</v>
      </c>
    </row>
    <row r="69" spans="1:12" x14ac:dyDescent="0.2">
      <c r="A69" s="1" t="s">
        <v>191</v>
      </c>
      <c r="B69" s="66">
        <v>0.77</v>
      </c>
      <c r="C69" s="1">
        <v>60</v>
      </c>
      <c r="D69" s="1">
        <v>48</v>
      </c>
      <c r="E69" s="1">
        <v>1</v>
      </c>
      <c r="F69" s="1">
        <v>11</v>
      </c>
      <c r="G69" s="1">
        <v>44</v>
      </c>
      <c r="H69" s="1">
        <v>4</v>
      </c>
      <c r="I69" s="51">
        <v>0.8</v>
      </c>
      <c r="J69" s="51">
        <v>0.8</v>
      </c>
      <c r="K69" s="51">
        <v>0.8</v>
      </c>
      <c r="L69" t="s">
        <v>198</v>
      </c>
    </row>
    <row r="70" spans="1:12" x14ac:dyDescent="0.2">
      <c r="A70" s="1" t="s">
        <v>191</v>
      </c>
      <c r="B70" s="66">
        <v>0.78</v>
      </c>
      <c r="C70" s="1">
        <v>60</v>
      </c>
      <c r="D70" s="1">
        <v>48</v>
      </c>
      <c r="E70" s="1">
        <v>1</v>
      </c>
      <c r="F70" s="1">
        <v>11</v>
      </c>
      <c r="G70" s="1">
        <v>44</v>
      </c>
      <c r="H70" s="1">
        <v>4</v>
      </c>
      <c r="I70" s="51">
        <v>0.8</v>
      </c>
      <c r="J70" s="51">
        <v>0.8</v>
      </c>
      <c r="K70" s="51">
        <v>0.8</v>
      </c>
      <c r="L70" t="s">
        <v>198</v>
      </c>
    </row>
    <row r="71" spans="1:12" x14ac:dyDescent="0.2">
      <c r="A71" s="1" t="s">
        <v>191</v>
      </c>
      <c r="B71" s="66">
        <v>0.79</v>
      </c>
      <c r="C71" s="1">
        <v>60</v>
      </c>
      <c r="D71" s="1">
        <v>48</v>
      </c>
      <c r="E71" s="1">
        <v>1</v>
      </c>
      <c r="F71" s="1">
        <v>11</v>
      </c>
      <c r="G71" s="1">
        <v>44</v>
      </c>
      <c r="H71" s="1">
        <v>4</v>
      </c>
      <c r="I71" s="51">
        <v>0.8</v>
      </c>
      <c r="J71" s="51">
        <v>0.8</v>
      </c>
      <c r="K71" s="51">
        <v>0.8</v>
      </c>
      <c r="L71" t="s">
        <v>198</v>
      </c>
    </row>
    <row r="72" spans="1:12" x14ac:dyDescent="0.2">
      <c r="A72" s="1" t="s">
        <v>191</v>
      </c>
      <c r="B72" s="66">
        <v>0.8</v>
      </c>
      <c r="C72" s="1">
        <v>60</v>
      </c>
      <c r="D72" s="1">
        <v>48</v>
      </c>
      <c r="E72" s="1">
        <v>1</v>
      </c>
      <c r="F72" s="1">
        <v>11</v>
      </c>
      <c r="G72" s="1">
        <v>44</v>
      </c>
      <c r="H72" s="1">
        <v>4</v>
      </c>
      <c r="I72" s="51">
        <v>0.8</v>
      </c>
      <c r="J72" s="51">
        <v>0.8</v>
      </c>
      <c r="K72" s="51">
        <v>0.8</v>
      </c>
      <c r="L72" t="s">
        <v>198</v>
      </c>
    </row>
    <row r="73" spans="1:12" x14ac:dyDescent="0.2">
      <c r="A73" s="1" t="s">
        <v>191</v>
      </c>
      <c r="B73" s="66">
        <v>0.81</v>
      </c>
      <c r="C73" s="1">
        <v>60</v>
      </c>
      <c r="D73" s="1">
        <v>48</v>
      </c>
      <c r="E73" s="1">
        <v>1</v>
      </c>
      <c r="F73" s="1">
        <v>11</v>
      </c>
      <c r="G73" s="1">
        <v>44</v>
      </c>
      <c r="H73" s="1">
        <v>4</v>
      </c>
      <c r="I73" s="51">
        <v>0.8</v>
      </c>
      <c r="J73" s="51">
        <v>0.8</v>
      </c>
      <c r="K73" s="51">
        <v>0.8</v>
      </c>
      <c r="L73" t="s">
        <v>198</v>
      </c>
    </row>
    <row r="74" spans="1:12" x14ac:dyDescent="0.2">
      <c r="A74" s="1" t="s">
        <v>191</v>
      </c>
      <c r="B74" s="66">
        <v>0.82</v>
      </c>
      <c r="C74" s="1">
        <v>60</v>
      </c>
      <c r="D74" s="1">
        <v>48</v>
      </c>
      <c r="E74" s="1">
        <v>1</v>
      </c>
      <c r="F74" s="1">
        <v>11</v>
      </c>
      <c r="G74" s="1">
        <v>44</v>
      </c>
      <c r="H74" s="1">
        <v>4</v>
      </c>
      <c r="I74" s="51">
        <v>0.8</v>
      </c>
      <c r="J74" s="51">
        <v>0.8</v>
      </c>
      <c r="K74" s="51">
        <v>0.8</v>
      </c>
      <c r="L74" t="s">
        <v>198</v>
      </c>
    </row>
    <row r="75" spans="1:12" x14ac:dyDescent="0.2">
      <c r="A75" s="1" t="s">
        <v>191</v>
      </c>
      <c r="B75" s="66">
        <v>0.83</v>
      </c>
      <c r="C75" s="1">
        <v>60</v>
      </c>
      <c r="D75" s="1">
        <v>48</v>
      </c>
      <c r="E75" s="1">
        <v>1</v>
      </c>
      <c r="F75" s="1">
        <v>11</v>
      </c>
      <c r="G75" s="1">
        <v>44</v>
      </c>
      <c r="H75" s="1">
        <v>4</v>
      </c>
      <c r="I75" s="51">
        <v>0.8</v>
      </c>
      <c r="J75" s="51">
        <v>0.8</v>
      </c>
      <c r="K75" s="51">
        <v>0.8</v>
      </c>
      <c r="L75" t="s">
        <v>198</v>
      </c>
    </row>
    <row r="76" spans="1:12" x14ac:dyDescent="0.2">
      <c r="A76" s="1" t="s">
        <v>191</v>
      </c>
      <c r="B76" s="66">
        <v>0.84</v>
      </c>
      <c r="C76" s="1">
        <v>60</v>
      </c>
      <c r="D76" s="1">
        <v>48</v>
      </c>
      <c r="E76" s="1">
        <v>1</v>
      </c>
      <c r="F76" s="1">
        <v>11</v>
      </c>
      <c r="G76" s="1">
        <v>44</v>
      </c>
      <c r="H76" s="1">
        <v>4</v>
      </c>
      <c r="I76" s="51">
        <v>0.8</v>
      </c>
      <c r="J76" s="51">
        <v>0.8</v>
      </c>
      <c r="K76" s="51">
        <v>0.8</v>
      </c>
      <c r="L76" t="s">
        <v>198</v>
      </c>
    </row>
    <row r="77" spans="1:12" x14ac:dyDescent="0.2">
      <c r="A77" s="1" t="s">
        <v>191</v>
      </c>
      <c r="B77" s="66">
        <v>0.85</v>
      </c>
      <c r="C77" s="1">
        <v>60</v>
      </c>
      <c r="D77" s="1">
        <v>48</v>
      </c>
      <c r="E77" s="1">
        <v>1</v>
      </c>
      <c r="F77" s="1">
        <v>11</v>
      </c>
      <c r="G77" s="1">
        <v>44</v>
      </c>
      <c r="H77" s="1">
        <v>4</v>
      </c>
      <c r="I77" s="51">
        <v>0.8</v>
      </c>
      <c r="J77" s="51">
        <v>0.8</v>
      </c>
      <c r="K77" s="51">
        <v>0.8</v>
      </c>
      <c r="L77" t="s">
        <v>198</v>
      </c>
    </row>
    <row r="78" spans="1:12" x14ac:dyDescent="0.2">
      <c r="A78" s="1" t="s">
        <v>191</v>
      </c>
      <c r="B78" s="66">
        <v>0.86</v>
      </c>
      <c r="C78" s="1">
        <v>60</v>
      </c>
      <c r="D78" s="1">
        <v>48</v>
      </c>
      <c r="E78" s="1">
        <v>1</v>
      </c>
      <c r="F78" s="1">
        <v>11</v>
      </c>
      <c r="G78" s="1">
        <v>44</v>
      </c>
      <c r="H78" s="1">
        <v>4</v>
      </c>
      <c r="I78" s="51">
        <v>0.8</v>
      </c>
      <c r="J78" s="51">
        <v>0.8</v>
      </c>
      <c r="K78" s="51">
        <v>0.8</v>
      </c>
      <c r="L78" t="s">
        <v>198</v>
      </c>
    </row>
    <row r="79" spans="1:12" x14ac:dyDescent="0.2">
      <c r="A79" s="1" t="s">
        <v>191</v>
      </c>
      <c r="B79" s="66">
        <v>0.87</v>
      </c>
      <c r="C79" s="1">
        <v>60</v>
      </c>
      <c r="D79" s="1">
        <v>46</v>
      </c>
      <c r="E79" s="1">
        <v>1</v>
      </c>
      <c r="F79" s="1">
        <v>13</v>
      </c>
      <c r="G79" s="1">
        <v>44</v>
      </c>
      <c r="H79" s="1">
        <v>2</v>
      </c>
      <c r="I79" s="51">
        <v>0.76666666666666705</v>
      </c>
      <c r="J79" s="51">
        <v>0.66666666666666696</v>
      </c>
      <c r="K79" s="51">
        <v>0.77192982456140302</v>
      </c>
      <c r="L79" t="s">
        <v>198</v>
      </c>
    </row>
    <row r="80" spans="1:12" x14ac:dyDescent="0.2">
      <c r="A80" s="1" t="s">
        <v>191</v>
      </c>
      <c r="B80" s="66">
        <v>0.88</v>
      </c>
      <c r="C80" s="1">
        <v>60</v>
      </c>
      <c r="D80" s="1">
        <v>46</v>
      </c>
      <c r="E80" s="1">
        <v>1</v>
      </c>
      <c r="F80" s="1">
        <v>13</v>
      </c>
      <c r="G80" s="1">
        <v>44</v>
      </c>
      <c r="H80" s="1">
        <v>2</v>
      </c>
      <c r="I80" s="51">
        <v>0.76666666666666705</v>
      </c>
      <c r="J80" s="51">
        <v>0.66666666666666696</v>
      </c>
      <c r="K80" s="51">
        <v>0.77192982456140302</v>
      </c>
      <c r="L80" t="s">
        <v>198</v>
      </c>
    </row>
    <row r="81" spans="1:12" x14ac:dyDescent="0.2">
      <c r="A81" s="1" t="s">
        <v>191</v>
      </c>
      <c r="B81" s="66">
        <v>0.89</v>
      </c>
      <c r="C81" s="1">
        <v>60</v>
      </c>
      <c r="D81" s="1">
        <v>47</v>
      </c>
      <c r="E81" s="1">
        <v>0</v>
      </c>
      <c r="F81" s="1">
        <v>13</v>
      </c>
      <c r="G81" s="1">
        <v>45</v>
      </c>
      <c r="H81" s="1">
        <v>2</v>
      </c>
      <c r="I81" s="51">
        <v>0.78333333333333299</v>
      </c>
      <c r="J81" s="51">
        <v>1</v>
      </c>
      <c r="K81" s="51">
        <v>0.77586206896551702</v>
      </c>
      <c r="L81" t="s">
        <v>198</v>
      </c>
    </row>
    <row r="82" spans="1:12" x14ac:dyDescent="0.2">
      <c r="A82" s="1" t="s">
        <v>191</v>
      </c>
      <c r="B82" s="66">
        <v>0.9</v>
      </c>
      <c r="C82" s="1">
        <v>60</v>
      </c>
      <c r="D82" s="1">
        <v>47</v>
      </c>
      <c r="E82" s="1">
        <v>0</v>
      </c>
      <c r="F82" s="1">
        <v>13</v>
      </c>
      <c r="G82" s="1">
        <v>45</v>
      </c>
      <c r="H82" s="1">
        <v>2</v>
      </c>
      <c r="I82" s="51">
        <v>0.78333333333333299</v>
      </c>
      <c r="J82" s="51">
        <v>1</v>
      </c>
      <c r="K82" s="51">
        <v>0.77586206896551702</v>
      </c>
      <c r="L82" t="s">
        <v>198</v>
      </c>
    </row>
    <row r="83" spans="1:12" x14ac:dyDescent="0.2">
      <c r="A83" s="1" t="s">
        <v>192</v>
      </c>
      <c r="B83" s="66">
        <v>0.1</v>
      </c>
      <c r="C83" s="1">
        <v>60</v>
      </c>
      <c r="D83" s="1">
        <v>17</v>
      </c>
      <c r="E83" s="1">
        <v>43</v>
      </c>
      <c r="F83" s="1">
        <v>0</v>
      </c>
      <c r="G83" s="1">
        <v>2</v>
      </c>
      <c r="H83" s="1">
        <v>15</v>
      </c>
      <c r="I83" s="51">
        <v>0.28333333333333299</v>
      </c>
      <c r="J83" s="51">
        <v>0.25862068965517199</v>
      </c>
      <c r="K83" s="51">
        <v>1</v>
      </c>
      <c r="L83" t="s">
        <v>198</v>
      </c>
    </row>
    <row r="84" spans="1:12" x14ac:dyDescent="0.2">
      <c r="A84" s="1" t="s">
        <v>192</v>
      </c>
      <c r="B84" s="66">
        <v>0.11</v>
      </c>
      <c r="C84" s="1">
        <v>60</v>
      </c>
      <c r="D84" s="1">
        <v>22</v>
      </c>
      <c r="E84" s="1">
        <v>38</v>
      </c>
      <c r="F84" s="1">
        <v>0</v>
      </c>
      <c r="G84" s="1">
        <v>7</v>
      </c>
      <c r="H84" s="1">
        <v>15</v>
      </c>
      <c r="I84" s="51">
        <v>0.36666666666666697</v>
      </c>
      <c r="J84" s="51">
        <v>0.28301886792452802</v>
      </c>
      <c r="K84" s="51">
        <v>1</v>
      </c>
      <c r="L84" t="s">
        <v>198</v>
      </c>
    </row>
    <row r="85" spans="1:12" x14ac:dyDescent="0.2">
      <c r="A85" s="1" t="s">
        <v>192</v>
      </c>
      <c r="B85" s="66">
        <v>0.12</v>
      </c>
      <c r="C85" s="1">
        <v>60</v>
      </c>
      <c r="D85" s="1">
        <v>22</v>
      </c>
      <c r="E85" s="1">
        <v>38</v>
      </c>
      <c r="F85" s="1">
        <v>0</v>
      </c>
      <c r="G85" s="1">
        <v>7</v>
      </c>
      <c r="H85" s="1">
        <v>15</v>
      </c>
      <c r="I85" s="51">
        <v>0.36666666666666697</v>
      </c>
      <c r="J85" s="51">
        <v>0.28301886792452802</v>
      </c>
      <c r="K85" s="51">
        <v>1</v>
      </c>
      <c r="L85" t="s">
        <v>198</v>
      </c>
    </row>
    <row r="86" spans="1:12" x14ac:dyDescent="0.2">
      <c r="A86" s="1" t="s">
        <v>192</v>
      </c>
      <c r="B86" s="66">
        <v>0.13</v>
      </c>
      <c r="C86" s="1">
        <v>60</v>
      </c>
      <c r="D86" s="1">
        <v>23</v>
      </c>
      <c r="E86" s="1">
        <v>37</v>
      </c>
      <c r="F86" s="1">
        <v>0</v>
      </c>
      <c r="G86" s="1">
        <v>8</v>
      </c>
      <c r="H86" s="1">
        <v>15</v>
      </c>
      <c r="I86" s="51">
        <v>0.38333333333333303</v>
      </c>
      <c r="J86" s="51">
        <v>0.28846153846153799</v>
      </c>
      <c r="K86" s="51">
        <v>1</v>
      </c>
      <c r="L86" t="s">
        <v>198</v>
      </c>
    </row>
    <row r="87" spans="1:12" x14ac:dyDescent="0.2">
      <c r="A87" s="1" t="s">
        <v>192</v>
      </c>
      <c r="B87" s="66">
        <v>0.14000000000000001</v>
      </c>
      <c r="C87" s="1">
        <v>60</v>
      </c>
      <c r="D87" s="1">
        <v>26</v>
      </c>
      <c r="E87" s="1">
        <v>34</v>
      </c>
      <c r="F87" s="1">
        <v>0</v>
      </c>
      <c r="G87" s="1">
        <v>11</v>
      </c>
      <c r="H87" s="1">
        <v>15</v>
      </c>
      <c r="I87" s="51">
        <v>0.43333333333333302</v>
      </c>
      <c r="J87" s="51">
        <v>0.30612244897959201</v>
      </c>
      <c r="K87" s="51">
        <v>1</v>
      </c>
      <c r="L87" t="s">
        <v>198</v>
      </c>
    </row>
    <row r="88" spans="1:12" x14ac:dyDescent="0.2">
      <c r="A88" s="1" t="s">
        <v>192</v>
      </c>
      <c r="B88" s="66">
        <v>0.15</v>
      </c>
      <c r="C88" s="1">
        <v>60</v>
      </c>
      <c r="D88" s="1">
        <v>27</v>
      </c>
      <c r="E88" s="1">
        <v>33</v>
      </c>
      <c r="F88" s="1">
        <v>0</v>
      </c>
      <c r="G88" s="1">
        <v>12</v>
      </c>
      <c r="H88" s="1">
        <v>15</v>
      </c>
      <c r="I88" s="51">
        <v>0.45</v>
      </c>
      <c r="J88" s="51">
        <v>0.3125</v>
      </c>
      <c r="K88" s="51">
        <v>1</v>
      </c>
      <c r="L88" t="s">
        <v>198</v>
      </c>
    </row>
    <row r="89" spans="1:12" x14ac:dyDescent="0.2">
      <c r="A89" s="1" t="s">
        <v>192</v>
      </c>
      <c r="B89" s="66">
        <v>0.16</v>
      </c>
      <c r="C89" s="1">
        <v>60</v>
      </c>
      <c r="D89" s="1">
        <v>28</v>
      </c>
      <c r="E89" s="1">
        <v>32</v>
      </c>
      <c r="F89" s="1">
        <v>0</v>
      </c>
      <c r="G89" s="1">
        <v>13</v>
      </c>
      <c r="H89" s="1">
        <v>15</v>
      </c>
      <c r="I89" s="51">
        <v>0.46666666666666701</v>
      </c>
      <c r="J89" s="51">
        <v>0.319148936170213</v>
      </c>
      <c r="K89" s="51">
        <v>1</v>
      </c>
      <c r="L89" t="s">
        <v>198</v>
      </c>
    </row>
    <row r="90" spans="1:12" x14ac:dyDescent="0.2">
      <c r="A90" s="1" t="s">
        <v>192</v>
      </c>
      <c r="B90" s="66">
        <v>0.17</v>
      </c>
      <c r="C90" s="1">
        <v>60</v>
      </c>
      <c r="D90" s="1">
        <v>29</v>
      </c>
      <c r="E90" s="1">
        <v>31</v>
      </c>
      <c r="F90" s="1">
        <v>0</v>
      </c>
      <c r="G90" s="1">
        <v>14</v>
      </c>
      <c r="H90" s="1">
        <v>15</v>
      </c>
      <c r="I90" s="51">
        <v>0.483333333333333</v>
      </c>
      <c r="J90" s="51">
        <v>0.32608695652173902</v>
      </c>
      <c r="K90" s="51">
        <v>1</v>
      </c>
      <c r="L90" t="s">
        <v>198</v>
      </c>
    </row>
    <row r="91" spans="1:12" x14ac:dyDescent="0.2">
      <c r="A91" s="1" t="s">
        <v>192</v>
      </c>
      <c r="B91" s="66">
        <v>0.18</v>
      </c>
      <c r="C91" s="1">
        <v>60</v>
      </c>
      <c r="D91" s="1">
        <v>30</v>
      </c>
      <c r="E91" s="1">
        <v>30</v>
      </c>
      <c r="F91" s="1">
        <v>0</v>
      </c>
      <c r="G91" s="1">
        <v>15</v>
      </c>
      <c r="H91" s="1">
        <v>15</v>
      </c>
      <c r="I91" s="51">
        <v>0.5</v>
      </c>
      <c r="J91" s="51">
        <v>0.33333333333333298</v>
      </c>
      <c r="K91" s="51">
        <v>1</v>
      </c>
      <c r="L91" t="s">
        <v>198</v>
      </c>
    </row>
    <row r="92" spans="1:12" x14ac:dyDescent="0.2">
      <c r="A92" s="1" t="s">
        <v>192</v>
      </c>
      <c r="B92" s="66">
        <v>0.19</v>
      </c>
      <c r="C92" s="1">
        <v>60</v>
      </c>
      <c r="D92" s="1">
        <v>31</v>
      </c>
      <c r="E92" s="1">
        <v>29</v>
      </c>
      <c r="F92" s="1">
        <v>0</v>
      </c>
      <c r="G92" s="1">
        <v>16</v>
      </c>
      <c r="H92" s="1">
        <v>15</v>
      </c>
      <c r="I92" s="51">
        <v>0.51666666666666705</v>
      </c>
      <c r="J92" s="51">
        <v>0.34090909090909099</v>
      </c>
      <c r="K92" s="51">
        <v>1</v>
      </c>
      <c r="L92" t="s">
        <v>198</v>
      </c>
    </row>
    <row r="93" spans="1:12" x14ac:dyDescent="0.2">
      <c r="A93" s="1" t="s">
        <v>192</v>
      </c>
      <c r="B93" s="66">
        <v>0.2</v>
      </c>
      <c r="C93" s="1">
        <v>60</v>
      </c>
      <c r="D93" s="1">
        <v>35</v>
      </c>
      <c r="E93" s="1">
        <v>25</v>
      </c>
      <c r="F93" s="1">
        <v>0</v>
      </c>
      <c r="G93" s="1">
        <v>20</v>
      </c>
      <c r="H93" s="1">
        <v>15</v>
      </c>
      <c r="I93" s="51">
        <v>0.58333333333333304</v>
      </c>
      <c r="J93" s="51">
        <v>0.375</v>
      </c>
      <c r="K93" s="51">
        <v>1</v>
      </c>
      <c r="L93" t="s">
        <v>198</v>
      </c>
    </row>
    <row r="94" spans="1:12" x14ac:dyDescent="0.2">
      <c r="A94" s="1" t="s">
        <v>192</v>
      </c>
      <c r="B94" s="66">
        <v>0.21</v>
      </c>
      <c r="C94" s="1">
        <v>60</v>
      </c>
      <c r="D94" s="1">
        <v>37</v>
      </c>
      <c r="E94" s="1">
        <v>23</v>
      </c>
      <c r="F94" s="1">
        <v>0</v>
      </c>
      <c r="G94" s="1">
        <v>22</v>
      </c>
      <c r="H94" s="1">
        <v>15</v>
      </c>
      <c r="I94" s="51">
        <v>0.61666666666666703</v>
      </c>
      <c r="J94" s="51">
        <v>0.394736842105263</v>
      </c>
      <c r="K94" s="51">
        <v>1</v>
      </c>
      <c r="L94" t="s">
        <v>198</v>
      </c>
    </row>
    <row r="95" spans="1:12" x14ac:dyDescent="0.2">
      <c r="A95" s="1" t="s">
        <v>192</v>
      </c>
      <c r="B95" s="66">
        <v>0.22</v>
      </c>
      <c r="C95" s="1">
        <v>60</v>
      </c>
      <c r="D95" s="1">
        <v>39</v>
      </c>
      <c r="E95" s="1">
        <v>21</v>
      </c>
      <c r="F95" s="1">
        <v>0</v>
      </c>
      <c r="G95" s="1">
        <v>24</v>
      </c>
      <c r="H95" s="1">
        <v>15</v>
      </c>
      <c r="I95" s="51">
        <v>0.65</v>
      </c>
      <c r="J95" s="51">
        <v>0.41666666666666702</v>
      </c>
      <c r="K95" s="51">
        <v>1</v>
      </c>
      <c r="L95" t="s">
        <v>198</v>
      </c>
    </row>
    <row r="96" spans="1:12" x14ac:dyDescent="0.2">
      <c r="A96" s="1" t="s">
        <v>192</v>
      </c>
      <c r="B96" s="66">
        <v>0.23</v>
      </c>
      <c r="C96" s="1">
        <v>60</v>
      </c>
      <c r="D96" s="1">
        <v>42</v>
      </c>
      <c r="E96" s="1">
        <v>18</v>
      </c>
      <c r="F96" s="1">
        <v>0</v>
      </c>
      <c r="G96" s="1">
        <v>27</v>
      </c>
      <c r="H96" s="1">
        <v>15</v>
      </c>
      <c r="I96" s="51">
        <v>0.7</v>
      </c>
      <c r="J96" s="51">
        <v>0.45454545454545497</v>
      </c>
      <c r="K96" s="51">
        <v>1</v>
      </c>
      <c r="L96" t="s">
        <v>198</v>
      </c>
    </row>
    <row r="97" spans="1:12" x14ac:dyDescent="0.2">
      <c r="A97" s="1" t="s">
        <v>192</v>
      </c>
      <c r="B97" s="66">
        <v>0.24</v>
      </c>
      <c r="C97" s="1">
        <v>60</v>
      </c>
      <c r="D97" s="1">
        <v>44</v>
      </c>
      <c r="E97" s="1">
        <v>16</v>
      </c>
      <c r="F97" s="1">
        <v>0</v>
      </c>
      <c r="G97" s="1">
        <v>29</v>
      </c>
      <c r="H97" s="1">
        <v>15</v>
      </c>
      <c r="I97" s="51">
        <v>0.73333333333333295</v>
      </c>
      <c r="J97" s="51">
        <v>0.483870967741935</v>
      </c>
      <c r="K97" s="51">
        <v>1</v>
      </c>
      <c r="L97" t="s">
        <v>198</v>
      </c>
    </row>
    <row r="98" spans="1:12" x14ac:dyDescent="0.2">
      <c r="A98" s="1" t="s">
        <v>192</v>
      </c>
      <c r="B98" s="66">
        <v>0.25</v>
      </c>
      <c r="C98" s="1">
        <v>60</v>
      </c>
      <c r="D98" s="1">
        <v>45</v>
      </c>
      <c r="E98" s="1">
        <v>14</v>
      </c>
      <c r="F98" s="1">
        <v>1</v>
      </c>
      <c r="G98" s="1">
        <v>31</v>
      </c>
      <c r="H98" s="1">
        <v>14</v>
      </c>
      <c r="I98" s="51">
        <v>0.75</v>
      </c>
      <c r="J98" s="51">
        <v>0.5</v>
      </c>
      <c r="K98" s="51">
        <v>0.96875</v>
      </c>
      <c r="L98" t="s">
        <v>198</v>
      </c>
    </row>
    <row r="99" spans="1:12" x14ac:dyDescent="0.2">
      <c r="A99" s="1" t="s">
        <v>192</v>
      </c>
      <c r="B99" s="66">
        <v>0.26</v>
      </c>
      <c r="C99" s="1">
        <v>60</v>
      </c>
      <c r="D99" s="1">
        <v>46</v>
      </c>
      <c r="E99" s="1">
        <v>13</v>
      </c>
      <c r="F99" s="1">
        <v>1</v>
      </c>
      <c r="G99" s="1">
        <v>32</v>
      </c>
      <c r="H99" s="1">
        <v>14</v>
      </c>
      <c r="I99" s="51">
        <v>0.76666666666666705</v>
      </c>
      <c r="J99" s="51">
        <v>0.51851851851851805</v>
      </c>
      <c r="K99" s="51">
        <v>0.96969696969696995</v>
      </c>
      <c r="L99" t="s">
        <v>198</v>
      </c>
    </row>
    <row r="100" spans="1:12" x14ac:dyDescent="0.2">
      <c r="A100" s="1" t="s">
        <v>192</v>
      </c>
      <c r="B100" s="66">
        <v>0.27</v>
      </c>
      <c r="C100" s="1">
        <v>60</v>
      </c>
      <c r="D100" s="1">
        <v>48</v>
      </c>
      <c r="E100" s="1">
        <v>11</v>
      </c>
      <c r="F100" s="1">
        <v>1</v>
      </c>
      <c r="G100" s="1">
        <v>34</v>
      </c>
      <c r="H100" s="1">
        <v>14</v>
      </c>
      <c r="I100" s="51">
        <v>0.8</v>
      </c>
      <c r="J100" s="51">
        <v>0.56000000000000005</v>
      </c>
      <c r="K100" s="51">
        <v>0.97142857142857097</v>
      </c>
      <c r="L100" t="s">
        <v>198</v>
      </c>
    </row>
    <row r="101" spans="1:12" x14ac:dyDescent="0.2">
      <c r="A101" s="1" t="s">
        <v>192</v>
      </c>
      <c r="B101" s="66">
        <v>0.28000000000000003</v>
      </c>
      <c r="C101" s="1">
        <v>60</v>
      </c>
      <c r="D101" s="1">
        <v>48</v>
      </c>
      <c r="E101" s="1">
        <v>11</v>
      </c>
      <c r="F101" s="1">
        <v>1</v>
      </c>
      <c r="G101" s="1">
        <v>34</v>
      </c>
      <c r="H101" s="1">
        <v>14</v>
      </c>
      <c r="I101" s="51">
        <v>0.8</v>
      </c>
      <c r="J101" s="51">
        <v>0.56000000000000005</v>
      </c>
      <c r="K101" s="51">
        <v>0.97142857142857097</v>
      </c>
      <c r="L101" t="s">
        <v>198</v>
      </c>
    </row>
    <row r="102" spans="1:12" x14ac:dyDescent="0.2">
      <c r="A102" s="1" t="s">
        <v>192</v>
      </c>
      <c r="B102" s="66">
        <v>0.28999999999999998</v>
      </c>
      <c r="C102" s="1">
        <v>60</v>
      </c>
      <c r="D102" s="1">
        <v>48</v>
      </c>
      <c r="E102" s="1">
        <v>10</v>
      </c>
      <c r="F102" s="1">
        <v>2</v>
      </c>
      <c r="G102" s="1">
        <v>35</v>
      </c>
      <c r="H102" s="1">
        <v>13</v>
      </c>
      <c r="I102" s="51">
        <v>0.8</v>
      </c>
      <c r="J102" s="51">
        <v>0.565217391304348</v>
      </c>
      <c r="K102" s="51">
        <v>0.94594594594594605</v>
      </c>
      <c r="L102" t="s">
        <v>198</v>
      </c>
    </row>
    <row r="103" spans="1:12" x14ac:dyDescent="0.2">
      <c r="A103" s="1" t="s">
        <v>192</v>
      </c>
      <c r="B103" s="66">
        <v>0.3</v>
      </c>
      <c r="C103" s="1">
        <v>60</v>
      </c>
      <c r="D103" s="1">
        <v>48</v>
      </c>
      <c r="E103" s="1">
        <v>10</v>
      </c>
      <c r="F103" s="1">
        <v>2</v>
      </c>
      <c r="G103" s="1">
        <v>35</v>
      </c>
      <c r="H103" s="1">
        <v>13</v>
      </c>
      <c r="I103" s="51">
        <v>0.8</v>
      </c>
      <c r="J103" s="51">
        <v>0.565217391304348</v>
      </c>
      <c r="K103" s="51">
        <v>0.94594594594594605</v>
      </c>
      <c r="L103" t="s">
        <v>198</v>
      </c>
    </row>
    <row r="104" spans="1:12" x14ac:dyDescent="0.2">
      <c r="A104" s="1" t="s">
        <v>192</v>
      </c>
      <c r="B104" s="66">
        <v>0.31</v>
      </c>
      <c r="C104" s="1">
        <v>60</v>
      </c>
      <c r="D104" s="1">
        <v>49</v>
      </c>
      <c r="E104" s="1">
        <v>9</v>
      </c>
      <c r="F104" s="1">
        <v>2</v>
      </c>
      <c r="G104" s="1">
        <v>36</v>
      </c>
      <c r="H104" s="1">
        <v>13</v>
      </c>
      <c r="I104" s="51">
        <v>0.81666666666666698</v>
      </c>
      <c r="J104" s="51">
        <v>0.59090909090909105</v>
      </c>
      <c r="K104" s="51">
        <v>0.94736842105263197</v>
      </c>
      <c r="L104" t="s">
        <v>198</v>
      </c>
    </row>
    <row r="105" spans="1:12" x14ac:dyDescent="0.2">
      <c r="A105" s="1" t="s">
        <v>192</v>
      </c>
      <c r="B105" s="66">
        <v>0.32</v>
      </c>
      <c r="C105" s="1">
        <v>60</v>
      </c>
      <c r="D105" s="1">
        <v>49</v>
      </c>
      <c r="E105" s="1">
        <v>9</v>
      </c>
      <c r="F105" s="1">
        <v>2</v>
      </c>
      <c r="G105" s="1">
        <v>36</v>
      </c>
      <c r="H105" s="1">
        <v>13</v>
      </c>
      <c r="I105" s="51">
        <v>0.81666666666666698</v>
      </c>
      <c r="J105" s="51">
        <v>0.59090909090909105</v>
      </c>
      <c r="K105" s="51">
        <v>0.94736842105263197</v>
      </c>
      <c r="L105" t="s">
        <v>198</v>
      </c>
    </row>
    <row r="106" spans="1:12" x14ac:dyDescent="0.2">
      <c r="A106" s="1" t="s">
        <v>192</v>
      </c>
      <c r="B106" s="66">
        <v>0.33</v>
      </c>
      <c r="C106" s="1">
        <v>60</v>
      </c>
      <c r="D106" s="1">
        <v>50</v>
      </c>
      <c r="E106" s="1">
        <v>8</v>
      </c>
      <c r="F106" s="1">
        <v>2</v>
      </c>
      <c r="G106" s="1">
        <v>37</v>
      </c>
      <c r="H106" s="1">
        <v>13</v>
      </c>
      <c r="I106" s="51">
        <v>0.83333333333333304</v>
      </c>
      <c r="J106" s="51">
        <v>0.61904761904761896</v>
      </c>
      <c r="K106" s="51">
        <v>0.94871794871794901</v>
      </c>
      <c r="L106" t="s">
        <v>198</v>
      </c>
    </row>
    <row r="107" spans="1:12" x14ac:dyDescent="0.2">
      <c r="A107" s="1" t="s">
        <v>192</v>
      </c>
      <c r="B107" s="66">
        <v>0.34</v>
      </c>
      <c r="C107" s="1">
        <v>60</v>
      </c>
      <c r="D107" s="1">
        <v>50</v>
      </c>
      <c r="E107" s="1">
        <v>8</v>
      </c>
      <c r="F107" s="1">
        <v>2</v>
      </c>
      <c r="G107" s="1">
        <v>37</v>
      </c>
      <c r="H107" s="1">
        <v>13</v>
      </c>
      <c r="I107" s="51">
        <v>0.83333333333333304</v>
      </c>
      <c r="J107" s="51">
        <v>0.61904761904761896</v>
      </c>
      <c r="K107" s="51">
        <v>0.94871794871794901</v>
      </c>
      <c r="L107" t="s">
        <v>198</v>
      </c>
    </row>
    <row r="108" spans="1:12" x14ac:dyDescent="0.2">
      <c r="A108" s="1" t="s">
        <v>192</v>
      </c>
      <c r="B108" s="66">
        <v>0.35</v>
      </c>
      <c r="C108" s="1">
        <v>60</v>
      </c>
      <c r="D108" s="1">
        <v>49</v>
      </c>
      <c r="E108" s="1">
        <v>7</v>
      </c>
      <c r="F108" s="1">
        <v>4</v>
      </c>
      <c r="G108" s="1">
        <v>38</v>
      </c>
      <c r="H108" s="1">
        <v>11</v>
      </c>
      <c r="I108" s="51">
        <v>0.81666666666666698</v>
      </c>
      <c r="J108" s="51">
        <v>0.61111111111111105</v>
      </c>
      <c r="K108" s="51">
        <v>0.90476190476190499</v>
      </c>
      <c r="L108" t="s">
        <v>198</v>
      </c>
    </row>
    <row r="109" spans="1:12" x14ac:dyDescent="0.2">
      <c r="A109" s="1" t="s">
        <v>192</v>
      </c>
      <c r="B109" s="66">
        <v>0.36</v>
      </c>
      <c r="C109" s="1">
        <v>60</v>
      </c>
      <c r="D109" s="1">
        <v>48</v>
      </c>
      <c r="E109" s="1">
        <v>7</v>
      </c>
      <c r="F109" s="1">
        <v>5</v>
      </c>
      <c r="G109" s="1">
        <v>38</v>
      </c>
      <c r="H109" s="1">
        <v>10</v>
      </c>
      <c r="I109" s="51">
        <v>0.8</v>
      </c>
      <c r="J109" s="51">
        <v>0.58823529411764697</v>
      </c>
      <c r="K109" s="51">
        <v>0.88372093023255804</v>
      </c>
      <c r="L109" t="s">
        <v>198</v>
      </c>
    </row>
    <row r="110" spans="1:12" x14ac:dyDescent="0.2">
      <c r="A110" s="1" t="s">
        <v>192</v>
      </c>
      <c r="B110" s="66">
        <v>0.37</v>
      </c>
      <c r="C110" s="1">
        <v>60</v>
      </c>
      <c r="D110" s="1">
        <v>48</v>
      </c>
      <c r="E110" s="1">
        <v>7</v>
      </c>
      <c r="F110" s="1">
        <v>5</v>
      </c>
      <c r="G110" s="1">
        <v>38</v>
      </c>
      <c r="H110" s="1">
        <v>10</v>
      </c>
      <c r="I110" s="51">
        <v>0.8</v>
      </c>
      <c r="J110" s="51">
        <v>0.58823529411764697</v>
      </c>
      <c r="K110" s="51">
        <v>0.88372093023255804</v>
      </c>
      <c r="L110" t="s">
        <v>198</v>
      </c>
    </row>
    <row r="111" spans="1:12" x14ac:dyDescent="0.2">
      <c r="A111" s="1" t="s">
        <v>192</v>
      </c>
      <c r="B111" s="66">
        <v>0.38</v>
      </c>
      <c r="C111" s="1">
        <v>60</v>
      </c>
      <c r="D111" s="1">
        <v>49</v>
      </c>
      <c r="E111" s="1">
        <v>6</v>
      </c>
      <c r="F111" s="1">
        <v>5</v>
      </c>
      <c r="G111" s="1">
        <v>39</v>
      </c>
      <c r="H111" s="1">
        <v>10</v>
      </c>
      <c r="I111" s="51">
        <v>0.81666666666666698</v>
      </c>
      <c r="J111" s="51">
        <v>0.625</v>
      </c>
      <c r="K111" s="51">
        <v>0.88636363636363602</v>
      </c>
      <c r="L111" t="s">
        <v>198</v>
      </c>
    </row>
    <row r="112" spans="1:12" x14ac:dyDescent="0.2">
      <c r="A112" s="1" t="s">
        <v>192</v>
      </c>
      <c r="B112" s="66">
        <v>0.39</v>
      </c>
      <c r="C112" s="1">
        <v>60</v>
      </c>
      <c r="D112" s="1">
        <v>50</v>
      </c>
      <c r="E112" s="1">
        <v>5</v>
      </c>
      <c r="F112" s="1">
        <v>5</v>
      </c>
      <c r="G112" s="1">
        <v>40</v>
      </c>
      <c r="H112" s="1">
        <v>10</v>
      </c>
      <c r="I112" s="51">
        <v>0.83333333333333304</v>
      </c>
      <c r="J112" s="51">
        <v>0.66666666666666696</v>
      </c>
      <c r="K112" s="51">
        <v>0.88888888888888895</v>
      </c>
      <c r="L112" t="s">
        <v>198</v>
      </c>
    </row>
    <row r="113" spans="1:12" x14ac:dyDescent="0.2">
      <c r="A113" s="1" t="s">
        <v>192</v>
      </c>
      <c r="B113" s="66">
        <v>0.4</v>
      </c>
      <c r="C113" s="1">
        <v>60</v>
      </c>
      <c r="D113" s="1">
        <v>50</v>
      </c>
      <c r="E113" s="1">
        <v>5</v>
      </c>
      <c r="F113" s="1">
        <v>5</v>
      </c>
      <c r="G113" s="1">
        <v>40</v>
      </c>
      <c r="H113" s="1">
        <v>10</v>
      </c>
      <c r="I113" s="51">
        <v>0.83333333333333304</v>
      </c>
      <c r="J113" s="51">
        <v>0.66666666666666696</v>
      </c>
      <c r="K113" s="51">
        <v>0.88888888888888895</v>
      </c>
      <c r="L113" t="s">
        <v>198</v>
      </c>
    </row>
    <row r="114" spans="1:12" x14ac:dyDescent="0.2">
      <c r="A114" s="1" t="s">
        <v>192</v>
      </c>
      <c r="B114" s="66">
        <v>0.41</v>
      </c>
      <c r="C114" s="1">
        <v>60</v>
      </c>
      <c r="D114" s="1">
        <v>50</v>
      </c>
      <c r="E114" s="1">
        <v>5</v>
      </c>
      <c r="F114" s="1">
        <v>5</v>
      </c>
      <c r="G114" s="1">
        <v>40</v>
      </c>
      <c r="H114" s="1">
        <v>10</v>
      </c>
      <c r="I114" s="51">
        <v>0.83333333333333304</v>
      </c>
      <c r="J114" s="51">
        <v>0.66666666666666696</v>
      </c>
      <c r="K114" s="51">
        <v>0.88888888888888895</v>
      </c>
      <c r="L114" t="s">
        <v>198</v>
      </c>
    </row>
    <row r="115" spans="1:12" x14ac:dyDescent="0.2">
      <c r="A115" s="1" t="s">
        <v>192</v>
      </c>
      <c r="B115" s="66">
        <v>0.42</v>
      </c>
      <c r="C115" s="1">
        <v>60</v>
      </c>
      <c r="D115" s="1">
        <v>49</v>
      </c>
      <c r="E115" s="1">
        <v>5</v>
      </c>
      <c r="F115" s="1">
        <v>6</v>
      </c>
      <c r="G115" s="1">
        <v>40</v>
      </c>
      <c r="H115" s="1">
        <v>9</v>
      </c>
      <c r="I115" s="51">
        <v>0.81666666666666698</v>
      </c>
      <c r="J115" s="51">
        <v>0.64285714285714302</v>
      </c>
      <c r="K115" s="51">
        <v>0.86956521739130399</v>
      </c>
      <c r="L115" t="s">
        <v>198</v>
      </c>
    </row>
    <row r="116" spans="1:12" x14ac:dyDescent="0.2">
      <c r="A116" s="1" t="s">
        <v>192</v>
      </c>
      <c r="B116" s="66">
        <v>0.43</v>
      </c>
      <c r="C116" s="1">
        <v>60</v>
      </c>
      <c r="D116" s="1">
        <v>49</v>
      </c>
      <c r="E116" s="1">
        <v>5</v>
      </c>
      <c r="F116" s="1">
        <v>6</v>
      </c>
      <c r="G116" s="1">
        <v>40</v>
      </c>
      <c r="H116" s="1">
        <v>9</v>
      </c>
      <c r="I116" s="51">
        <v>0.81666666666666698</v>
      </c>
      <c r="J116" s="51">
        <v>0.64285714285714302</v>
      </c>
      <c r="K116" s="51">
        <v>0.86956521739130399</v>
      </c>
      <c r="L116" t="s">
        <v>198</v>
      </c>
    </row>
    <row r="117" spans="1:12" x14ac:dyDescent="0.2">
      <c r="A117" s="1" t="s">
        <v>192</v>
      </c>
      <c r="B117" s="66">
        <v>0.44</v>
      </c>
      <c r="C117" s="1">
        <v>60</v>
      </c>
      <c r="D117" s="1">
        <v>50</v>
      </c>
      <c r="E117" s="1">
        <v>4</v>
      </c>
      <c r="F117" s="1">
        <v>6</v>
      </c>
      <c r="G117" s="1">
        <v>41</v>
      </c>
      <c r="H117" s="1">
        <v>9</v>
      </c>
      <c r="I117" s="51">
        <v>0.83333333333333304</v>
      </c>
      <c r="J117" s="51">
        <v>0.69230769230769196</v>
      </c>
      <c r="K117" s="51">
        <v>0.87234042553191504</v>
      </c>
      <c r="L117" t="s">
        <v>199</v>
      </c>
    </row>
    <row r="118" spans="1:12" x14ac:dyDescent="0.2">
      <c r="A118" s="1" t="s">
        <v>192</v>
      </c>
      <c r="B118" s="66">
        <v>0.45</v>
      </c>
      <c r="C118" s="1">
        <v>60</v>
      </c>
      <c r="D118" s="1">
        <v>50</v>
      </c>
      <c r="E118" s="1">
        <v>4</v>
      </c>
      <c r="F118" s="1">
        <v>6</v>
      </c>
      <c r="G118" s="1">
        <v>41</v>
      </c>
      <c r="H118" s="1">
        <v>9</v>
      </c>
      <c r="I118" s="51">
        <v>0.83333333333333304</v>
      </c>
      <c r="J118" s="51">
        <v>0.69230769230769196</v>
      </c>
      <c r="K118" s="51">
        <v>0.87234042553191504</v>
      </c>
      <c r="L118" t="s">
        <v>199</v>
      </c>
    </row>
    <row r="119" spans="1:12" x14ac:dyDescent="0.2">
      <c r="A119" s="1" t="s">
        <v>192</v>
      </c>
      <c r="B119" s="66">
        <v>0.46</v>
      </c>
      <c r="C119" s="1">
        <v>60</v>
      </c>
      <c r="D119" s="1">
        <v>50</v>
      </c>
      <c r="E119" s="1">
        <v>4</v>
      </c>
      <c r="F119" s="1">
        <v>6</v>
      </c>
      <c r="G119" s="1">
        <v>41</v>
      </c>
      <c r="H119" s="1">
        <v>9</v>
      </c>
      <c r="I119" s="51">
        <v>0.83333333333333304</v>
      </c>
      <c r="J119" s="51">
        <v>0.69230769230769196</v>
      </c>
      <c r="K119" s="51">
        <v>0.87234042553191504</v>
      </c>
      <c r="L119" t="s">
        <v>199</v>
      </c>
    </row>
    <row r="120" spans="1:12" x14ac:dyDescent="0.2">
      <c r="A120" s="1" t="s">
        <v>192</v>
      </c>
      <c r="B120" s="66">
        <v>0.47</v>
      </c>
      <c r="C120" s="1">
        <v>60</v>
      </c>
      <c r="D120" s="1">
        <v>49</v>
      </c>
      <c r="E120" s="1">
        <v>4</v>
      </c>
      <c r="F120" s="1">
        <v>7</v>
      </c>
      <c r="G120" s="1">
        <v>41</v>
      </c>
      <c r="H120" s="1">
        <v>8</v>
      </c>
      <c r="I120" s="51">
        <v>0.81666666666666698</v>
      </c>
      <c r="J120" s="51">
        <v>0.66666666666666696</v>
      </c>
      <c r="K120" s="51">
        <v>0.85416666666666696</v>
      </c>
      <c r="L120" t="s">
        <v>198</v>
      </c>
    </row>
    <row r="121" spans="1:12" x14ac:dyDescent="0.2">
      <c r="A121" s="1" t="s">
        <v>192</v>
      </c>
      <c r="B121" s="66">
        <v>0.48</v>
      </c>
      <c r="C121" s="1">
        <v>60</v>
      </c>
      <c r="D121" s="1">
        <v>49</v>
      </c>
      <c r="E121" s="1">
        <v>4</v>
      </c>
      <c r="F121" s="1">
        <v>7</v>
      </c>
      <c r="G121" s="1">
        <v>41</v>
      </c>
      <c r="H121" s="1">
        <v>8</v>
      </c>
      <c r="I121" s="51">
        <v>0.81666666666666698</v>
      </c>
      <c r="J121" s="51">
        <v>0.66666666666666696</v>
      </c>
      <c r="K121" s="51">
        <v>0.85416666666666696</v>
      </c>
      <c r="L121" t="s">
        <v>198</v>
      </c>
    </row>
    <row r="122" spans="1:12" x14ac:dyDescent="0.2">
      <c r="A122" s="1" t="s">
        <v>192</v>
      </c>
      <c r="B122" s="66">
        <v>0.49</v>
      </c>
      <c r="C122" s="1">
        <v>60</v>
      </c>
      <c r="D122" s="1">
        <v>48</v>
      </c>
      <c r="E122" s="1">
        <v>4</v>
      </c>
      <c r="F122" s="1">
        <v>8</v>
      </c>
      <c r="G122" s="1">
        <v>41</v>
      </c>
      <c r="H122" s="1">
        <v>7</v>
      </c>
      <c r="I122" s="51">
        <v>0.8</v>
      </c>
      <c r="J122" s="51">
        <v>0.63636363636363602</v>
      </c>
      <c r="K122" s="51">
        <v>0.83673469387755095</v>
      </c>
      <c r="L122" t="s">
        <v>198</v>
      </c>
    </row>
    <row r="123" spans="1:12" x14ac:dyDescent="0.2">
      <c r="A123" s="1" t="s">
        <v>192</v>
      </c>
      <c r="B123" s="66">
        <v>0.5</v>
      </c>
      <c r="C123" s="1">
        <v>60</v>
      </c>
      <c r="D123" s="1">
        <v>48</v>
      </c>
      <c r="E123" s="1">
        <v>4</v>
      </c>
      <c r="F123" s="1">
        <v>8</v>
      </c>
      <c r="G123" s="1">
        <v>41</v>
      </c>
      <c r="H123" s="1">
        <v>7</v>
      </c>
      <c r="I123" s="51">
        <v>0.8</v>
      </c>
      <c r="J123" s="51">
        <v>0.63636363636363602</v>
      </c>
      <c r="K123" s="51">
        <v>0.83673469387755095</v>
      </c>
      <c r="L123" t="s">
        <v>198</v>
      </c>
    </row>
    <row r="124" spans="1:12" x14ac:dyDescent="0.2">
      <c r="A124" s="1" t="s">
        <v>192</v>
      </c>
      <c r="B124" s="66">
        <v>0.51</v>
      </c>
      <c r="C124" s="1">
        <v>60</v>
      </c>
      <c r="D124" s="1">
        <v>48</v>
      </c>
      <c r="E124" s="1">
        <v>4</v>
      </c>
      <c r="F124" s="1">
        <v>8</v>
      </c>
      <c r="G124" s="1">
        <v>41</v>
      </c>
      <c r="H124" s="1">
        <v>7</v>
      </c>
      <c r="I124" s="51">
        <v>0.8</v>
      </c>
      <c r="J124" s="51">
        <v>0.63636363636363602</v>
      </c>
      <c r="K124" s="51">
        <v>0.83673469387755095</v>
      </c>
      <c r="L124" t="s">
        <v>198</v>
      </c>
    </row>
    <row r="125" spans="1:12" x14ac:dyDescent="0.2">
      <c r="A125" s="1" t="s">
        <v>192</v>
      </c>
      <c r="B125" s="66">
        <v>0.52</v>
      </c>
      <c r="C125" s="1">
        <v>60</v>
      </c>
      <c r="D125" s="1">
        <v>48</v>
      </c>
      <c r="E125" s="1">
        <v>4</v>
      </c>
      <c r="F125" s="1">
        <v>8</v>
      </c>
      <c r="G125" s="1">
        <v>41</v>
      </c>
      <c r="H125" s="1">
        <v>7</v>
      </c>
      <c r="I125" s="51">
        <v>0.8</v>
      </c>
      <c r="J125" s="51">
        <v>0.63636363636363602</v>
      </c>
      <c r="K125" s="51">
        <v>0.83673469387755095</v>
      </c>
      <c r="L125" t="s">
        <v>198</v>
      </c>
    </row>
    <row r="126" spans="1:12" x14ac:dyDescent="0.2">
      <c r="A126" s="1" t="s">
        <v>192</v>
      </c>
      <c r="B126" s="66">
        <v>0.53</v>
      </c>
      <c r="C126" s="1">
        <v>60</v>
      </c>
      <c r="D126" s="1">
        <v>48</v>
      </c>
      <c r="E126" s="1">
        <v>4</v>
      </c>
      <c r="F126" s="1">
        <v>8</v>
      </c>
      <c r="G126" s="1">
        <v>41</v>
      </c>
      <c r="H126" s="1">
        <v>7</v>
      </c>
      <c r="I126" s="51">
        <v>0.8</v>
      </c>
      <c r="J126" s="51">
        <v>0.63636363636363602</v>
      </c>
      <c r="K126" s="51">
        <v>0.83673469387755095</v>
      </c>
      <c r="L126" t="s">
        <v>198</v>
      </c>
    </row>
    <row r="127" spans="1:12" x14ac:dyDescent="0.2">
      <c r="A127" s="1" t="s">
        <v>192</v>
      </c>
      <c r="B127" s="66">
        <v>0.54</v>
      </c>
      <c r="C127" s="1">
        <v>60</v>
      </c>
      <c r="D127" s="1">
        <v>48</v>
      </c>
      <c r="E127" s="1">
        <v>4</v>
      </c>
      <c r="F127" s="1">
        <v>8</v>
      </c>
      <c r="G127" s="1">
        <v>41</v>
      </c>
      <c r="H127" s="1">
        <v>7</v>
      </c>
      <c r="I127" s="51">
        <v>0.8</v>
      </c>
      <c r="J127" s="51">
        <v>0.63636363636363602</v>
      </c>
      <c r="K127" s="51">
        <v>0.83673469387755095</v>
      </c>
      <c r="L127" t="s">
        <v>198</v>
      </c>
    </row>
    <row r="128" spans="1:12" x14ac:dyDescent="0.2">
      <c r="A128" s="1" t="s">
        <v>192</v>
      </c>
      <c r="B128" s="66">
        <v>0.55000000000000004</v>
      </c>
      <c r="C128" s="1">
        <v>60</v>
      </c>
      <c r="D128" s="1">
        <v>47</v>
      </c>
      <c r="E128" s="1">
        <v>4</v>
      </c>
      <c r="F128" s="1">
        <v>9</v>
      </c>
      <c r="G128" s="1">
        <v>41</v>
      </c>
      <c r="H128" s="1">
        <v>6</v>
      </c>
      <c r="I128" s="51">
        <v>0.78333333333333299</v>
      </c>
      <c r="J128" s="51">
        <v>0.6</v>
      </c>
      <c r="K128" s="51">
        <v>0.82</v>
      </c>
      <c r="L128" t="s">
        <v>198</v>
      </c>
    </row>
    <row r="129" spans="1:12" x14ac:dyDescent="0.2">
      <c r="A129" s="1" t="s">
        <v>192</v>
      </c>
      <c r="B129" s="66">
        <v>0.56000000000000005</v>
      </c>
      <c r="C129" s="1">
        <v>60</v>
      </c>
      <c r="D129" s="1">
        <v>47</v>
      </c>
      <c r="E129" s="1">
        <v>4</v>
      </c>
      <c r="F129" s="1">
        <v>9</v>
      </c>
      <c r="G129" s="1">
        <v>41</v>
      </c>
      <c r="H129" s="1">
        <v>6</v>
      </c>
      <c r="I129" s="51">
        <v>0.78333333333333299</v>
      </c>
      <c r="J129" s="51">
        <v>0.6</v>
      </c>
      <c r="K129" s="51">
        <v>0.82</v>
      </c>
      <c r="L129" t="s">
        <v>198</v>
      </c>
    </row>
    <row r="130" spans="1:12" x14ac:dyDescent="0.2">
      <c r="A130" s="1" t="s">
        <v>192</v>
      </c>
      <c r="B130" s="66">
        <v>0.56999999999999995</v>
      </c>
      <c r="C130" s="1">
        <v>60</v>
      </c>
      <c r="D130" s="1">
        <v>47</v>
      </c>
      <c r="E130" s="1">
        <v>4</v>
      </c>
      <c r="F130" s="1">
        <v>9</v>
      </c>
      <c r="G130" s="1">
        <v>41</v>
      </c>
      <c r="H130" s="1">
        <v>6</v>
      </c>
      <c r="I130" s="51">
        <v>0.78333333333333299</v>
      </c>
      <c r="J130" s="51">
        <v>0.6</v>
      </c>
      <c r="K130" s="51">
        <v>0.82</v>
      </c>
      <c r="L130" t="s">
        <v>198</v>
      </c>
    </row>
    <row r="131" spans="1:12" x14ac:dyDescent="0.2">
      <c r="A131" s="1" t="s">
        <v>192</v>
      </c>
      <c r="B131" s="66">
        <v>0.57999999999999996</v>
      </c>
      <c r="C131" s="1">
        <v>60</v>
      </c>
      <c r="D131" s="1">
        <v>47</v>
      </c>
      <c r="E131" s="1">
        <v>4</v>
      </c>
      <c r="F131" s="1">
        <v>9</v>
      </c>
      <c r="G131" s="1">
        <v>41</v>
      </c>
      <c r="H131" s="1">
        <v>6</v>
      </c>
      <c r="I131" s="51">
        <v>0.78333333333333299</v>
      </c>
      <c r="J131" s="51">
        <v>0.6</v>
      </c>
      <c r="K131" s="51">
        <v>0.82</v>
      </c>
      <c r="L131" t="s">
        <v>198</v>
      </c>
    </row>
    <row r="132" spans="1:12" x14ac:dyDescent="0.2">
      <c r="A132" s="1" t="s">
        <v>192</v>
      </c>
      <c r="B132" s="66">
        <v>0.59</v>
      </c>
      <c r="C132" s="1">
        <v>60</v>
      </c>
      <c r="D132" s="1">
        <v>47</v>
      </c>
      <c r="E132" s="1">
        <v>4</v>
      </c>
      <c r="F132" s="1">
        <v>9</v>
      </c>
      <c r="G132" s="1">
        <v>41</v>
      </c>
      <c r="H132" s="1">
        <v>6</v>
      </c>
      <c r="I132" s="51">
        <v>0.78333333333333299</v>
      </c>
      <c r="J132" s="51">
        <v>0.6</v>
      </c>
      <c r="K132" s="51">
        <v>0.82</v>
      </c>
      <c r="L132" t="s">
        <v>198</v>
      </c>
    </row>
    <row r="133" spans="1:12" x14ac:dyDescent="0.2">
      <c r="A133" s="1" t="s">
        <v>192</v>
      </c>
      <c r="B133" s="66">
        <v>0.6</v>
      </c>
      <c r="C133" s="1">
        <v>60</v>
      </c>
      <c r="D133" s="1">
        <v>47</v>
      </c>
      <c r="E133" s="1">
        <v>4</v>
      </c>
      <c r="F133" s="1">
        <v>9</v>
      </c>
      <c r="G133" s="1">
        <v>41</v>
      </c>
      <c r="H133" s="1">
        <v>6</v>
      </c>
      <c r="I133" s="51">
        <v>0.78333333333333299</v>
      </c>
      <c r="J133" s="51">
        <v>0.6</v>
      </c>
      <c r="K133" s="51">
        <v>0.82</v>
      </c>
      <c r="L133" t="s">
        <v>198</v>
      </c>
    </row>
    <row r="134" spans="1:12" x14ac:dyDescent="0.2">
      <c r="A134" s="1" t="s">
        <v>192</v>
      </c>
      <c r="B134" s="66">
        <v>0.61</v>
      </c>
      <c r="C134" s="1">
        <v>60</v>
      </c>
      <c r="D134" s="1">
        <v>47</v>
      </c>
      <c r="E134" s="1">
        <v>4</v>
      </c>
      <c r="F134" s="1">
        <v>9</v>
      </c>
      <c r="G134" s="1">
        <v>41</v>
      </c>
      <c r="H134" s="1">
        <v>6</v>
      </c>
      <c r="I134" s="51">
        <v>0.78333333333333299</v>
      </c>
      <c r="J134" s="51">
        <v>0.6</v>
      </c>
      <c r="K134" s="51">
        <v>0.82</v>
      </c>
      <c r="L134" t="s">
        <v>198</v>
      </c>
    </row>
    <row r="135" spans="1:12" x14ac:dyDescent="0.2">
      <c r="A135" s="1" t="s">
        <v>192</v>
      </c>
      <c r="B135" s="66">
        <v>0.62</v>
      </c>
      <c r="C135" s="1">
        <v>60</v>
      </c>
      <c r="D135" s="1">
        <v>47</v>
      </c>
      <c r="E135" s="1">
        <v>4</v>
      </c>
      <c r="F135" s="1">
        <v>9</v>
      </c>
      <c r="G135" s="1">
        <v>41</v>
      </c>
      <c r="H135" s="1">
        <v>6</v>
      </c>
      <c r="I135" s="51">
        <v>0.78333333333333299</v>
      </c>
      <c r="J135" s="51">
        <v>0.6</v>
      </c>
      <c r="K135" s="51">
        <v>0.82</v>
      </c>
      <c r="L135" t="s">
        <v>198</v>
      </c>
    </row>
    <row r="136" spans="1:12" x14ac:dyDescent="0.2">
      <c r="A136" s="1" t="s">
        <v>192</v>
      </c>
      <c r="B136" s="66">
        <v>0.63</v>
      </c>
      <c r="C136" s="1">
        <v>60</v>
      </c>
      <c r="D136" s="1">
        <v>47</v>
      </c>
      <c r="E136" s="1">
        <v>4</v>
      </c>
      <c r="F136" s="1">
        <v>9</v>
      </c>
      <c r="G136" s="1">
        <v>41</v>
      </c>
      <c r="H136" s="1">
        <v>6</v>
      </c>
      <c r="I136" s="51">
        <v>0.78333333333333299</v>
      </c>
      <c r="J136" s="51">
        <v>0.6</v>
      </c>
      <c r="K136" s="51">
        <v>0.82</v>
      </c>
      <c r="L136" t="s">
        <v>198</v>
      </c>
    </row>
    <row r="137" spans="1:12" x14ac:dyDescent="0.2">
      <c r="A137" s="1" t="s">
        <v>192</v>
      </c>
      <c r="B137" s="66">
        <v>0.64</v>
      </c>
      <c r="C137" s="1">
        <v>60</v>
      </c>
      <c r="D137" s="1">
        <v>47</v>
      </c>
      <c r="E137" s="1">
        <v>4</v>
      </c>
      <c r="F137" s="1">
        <v>9</v>
      </c>
      <c r="G137" s="1">
        <v>41</v>
      </c>
      <c r="H137" s="1">
        <v>6</v>
      </c>
      <c r="I137" s="51">
        <v>0.78333333333333299</v>
      </c>
      <c r="J137" s="51">
        <v>0.6</v>
      </c>
      <c r="K137" s="51">
        <v>0.82</v>
      </c>
      <c r="L137" t="s">
        <v>198</v>
      </c>
    </row>
    <row r="138" spans="1:12" x14ac:dyDescent="0.2">
      <c r="A138" s="1" t="s">
        <v>192</v>
      </c>
      <c r="B138" s="66">
        <v>0.65</v>
      </c>
      <c r="C138" s="1">
        <v>60</v>
      </c>
      <c r="D138" s="1">
        <v>47</v>
      </c>
      <c r="E138" s="1">
        <v>4</v>
      </c>
      <c r="F138" s="1">
        <v>9</v>
      </c>
      <c r="G138" s="1">
        <v>41</v>
      </c>
      <c r="H138" s="1">
        <v>6</v>
      </c>
      <c r="I138" s="51">
        <v>0.78333333333333299</v>
      </c>
      <c r="J138" s="51">
        <v>0.6</v>
      </c>
      <c r="K138" s="51">
        <v>0.82</v>
      </c>
      <c r="L138" t="s">
        <v>198</v>
      </c>
    </row>
    <row r="139" spans="1:12" x14ac:dyDescent="0.2">
      <c r="A139" s="1" t="s">
        <v>192</v>
      </c>
      <c r="B139" s="66">
        <v>0.66</v>
      </c>
      <c r="C139" s="1">
        <v>60</v>
      </c>
      <c r="D139" s="1">
        <v>47</v>
      </c>
      <c r="E139" s="1">
        <v>4</v>
      </c>
      <c r="F139" s="1">
        <v>9</v>
      </c>
      <c r="G139" s="1">
        <v>41</v>
      </c>
      <c r="H139" s="1">
        <v>6</v>
      </c>
      <c r="I139" s="51">
        <v>0.78333333333333299</v>
      </c>
      <c r="J139" s="51">
        <v>0.6</v>
      </c>
      <c r="K139" s="51">
        <v>0.82</v>
      </c>
      <c r="L139" t="s">
        <v>198</v>
      </c>
    </row>
    <row r="140" spans="1:12" x14ac:dyDescent="0.2">
      <c r="A140" s="1" t="s">
        <v>192</v>
      </c>
      <c r="B140" s="66">
        <v>0.67</v>
      </c>
      <c r="C140" s="1">
        <v>60</v>
      </c>
      <c r="D140" s="1">
        <v>47</v>
      </c>
      <c r="E140" s="1">
        <v>4</v>
      </c>
      <c r="F140" s="1">
        <v>9</v>
      </c>
      <c r="G140" s="1">
        <v>41</v>
      </c>
      <c r="H140" s="1">
        <v>6</v>
      </c>
      <c r="I140" s="51">
        <v>0.78333333333333299</v>
      </c>
      <c r="J140" s="51">
        <v>0.6</v>
      </c>
      <c r="K140" s="51">
        <v>0.82</v>
      </c>
      <c r="L140" t="s">
        <v>198</v>
      </c>
    </row>
    <row r="141" spans="1:12" x14ac:dyDescent="0.2">
      <c r="A141" s="1" t="s">
        <v>192</v>
      </c>
      <c r="B141" s="66">
        <v>0.68</v>
      </c>
      <c r="C141" s="1">
        <v>60</v>
      </c>
      <c r="D141" s="1">
        <v>48</v>
      </c>
      <c r="E141" s="1">
        <v>3</v>
      </c>
      <c r="F141" s="1">
        <v>9</v>
      </c>
      <c r="G141" s="1">
        <v>42</v>
      </c>
      <c r="H141" s="1">
        <v>6</v>
      </c>
      <c r="I141" s="51">
        <v>0.8</v>
      </c>
      <c r="J141" s="51">
        <v>0.66666666666666696</v>
      </c>
      <c r="K141" s="51">
        <v>0.82352941176470595</v>
      </c>
      <c r="L141" t="s">
        <v>198</v>
      </c>
    </row>
    <row r="142" spans="1:12" x14ac:dyDescent="0.2">
      <c r="A142" s="1" t="s">
        <v>192</v>
      </c>
      <c r="B142" s="66">
        <v>0.69</v>
      </c>
      <c r="C142" s="1">
        <v>60</v>
      </c>
      <c r="D142" s="1">
        <v>48</v>
      </c>
      <c r="E142" s="1">
        <v>3</v>
      </c>
      <c r="F142" s="1">
        <v>9</v>
      </c>
      <c r="G142" s="1">
        <v>42</v>
      </c>
      <c r="H142" s="1">
        <v>6</v>
      </c>
      <c r="I142" s="51">
        <v>0.8</v>
      </c>
      <c r="J142" s="51">
        <v>0.66666666666666696</v>
      </c>
      <c r="K142" s="51">
        <v>0.82352941176470595</v>
      </c>
      <c r="L142" t="s">
        <v>198</v>
      </c>
    </row>
    <row r="143" spans="1:12" x14ac:dyDescent="0.2">
      <c r="A143" s="1" t="s">
        <v>192</v>
      </c>
      <c r="B143" s="66">
        <v>0.7</v>
      </c>
      <c r="C143" s="1">
        <v>60</v>
      </c>
      <c r="D143" s="1">
        <v>48</v>
      </c>
      <c r="E143" s="1">
        <v>3</v>
      </c>
      <c r="F143" s="1">
        <v>9</v>
      </c>
      <c r="G143" s="1">
        <v>42</v>
      </c>
      <c r="H143" s="1">
        <v>6</v>
      </c>
      <c r="I143" s="51">
        <v>0.8</v>
      </c>
      <c r="J143" s="51">
        <v>0.66666666666666696</v>
      </c>
      <c r="K143" s="51">
        <v>0.82352941176470595</v>
      </c>
      <c r="L143" t="s">
        <v>198</v>
      </c>
    </row>
    <row r="144" spans="1:12" x14ac:dyDescent="0.2">
      <c r="A144" s="1" t="s">
        <v>192</v>
      </c>
      <c r="B144" s="66">
        <v>0.71</v>
      </c>
      <c r="C144" s="1">
        <v>60</v>
      </c>
      <c r="D144" s="1">
        <v>48</v>
      </c>
      <c r="E144" s="1">
        <v>3</v>
      </c>
      <c r="F144" s="1">
        <v>9</v>
      </c>
      <c r="G144" s="1">
        <v>42</v>
      </c>
      <c r="H144" s="1">
        <v>6</v>
      </c>
      <c r="I144" s="51">
        <v>0.8</v>
      </c>
      <c r="J144" s="51">
        <v>0.66666666666666696</v>
      </c>
      <c r="K144" s="51">
        <v>0.82352941176470595</v>
      </c>
      <c r="L144" t="s">
        <v>198</v>
      </c>
    </row>
    <row r="145" spans="1:12" x14ac:dyDescent="0.2">
      <c r="A145" s="1" t="s">
        <v>192</v>
      </c>
      <c r="B145" s="66">
        <v>0.72</v>
      </c>
      <c r="C145" s="1">
        <v>60</v>
      </c>
      <c r="D145" s="1">
        <v>48</v>
      </c>
      <c r="E145" s="1">
        <v>3</v>
      </c>
      <c r="F145" s="1">
        <v>9</v>
      </c>
      <c r="G145" s="1">
        <v>42</v>
      </c>
      <c r="H145" s="1">
        <v>6</v>
      </c>
      <c r="I145" s="51">
        <v>0.8</v>
      </c>
      <c r="J145" s="51">
        <v>0.66666666666666696</v>
      </c>
      <c r="K145" s="51">
        <v>0.82352941176470595</v>
      </c>
      <c r="L145" t="s">
        <v>198</v>
      </c>
    </row>
    <row r="146" spans="1:12" x14ac:dyDescent="0.2">
      <c r="A146" s="1" t="s">
        <v>192</v>
      </c>
      <c r="B146" s="66">
        <v>0.73</v>
      </c>
      <c r="C146" s="1">
        <v>60</v>
      </c>
      <c r="D146" s="1">
        <v>48</v>
      </c>
      <c r="E146" s="1">
        <v>3</v>
      </c>
      <c r="F146" s="1">
        <v>9</v>
      </c>
      <c r="G146" s="1">
        <v>42</v>
      </c>
      <c r="H146" s="1">
        <v>6</v>
      </c>
      <c r="I146" s="51">
        <v>0.8</v>
      </c>
      <c r="J146" s="51">
        <v>0.66666666666666696</v>
      </c>
      <c r="K146" s="51">
        <v>0.82352941176470595</v>
      </c>
      <c r="L146" t="s">
        <v>198</v>
      </c>
    </row>
    <row r="147" spans="1:12" x14ac:dyDescent="0.2">
      <c r="A147" s="1" t="s">
        <v>192</v>
      </c>
      <c r="B147" s="66">
        <v>0.74</v>
      </c>
      <c r="C147" s="1">
        <v>60</v>
      </c>
      <c r="D147" s="1">
        <v>48</v>
      </c>
      <c r="E147" s="1">
        <v>3</v>
      </c>
      <c r="F147" s="1">
        <v>9</v>
      </c>
      <c r="G147" s="1">
        <v>42</v>
      </c>
      <c r="H147" s="1">
        <v>6</v>
      </c>
      <c r="I147" s="51">
        <v>0.8</v>
      </c>
      <c r="J147" s="51">
        <v>0.66666666666666696</v>
      </c>
      <c r="K147" s="51">
        <v>0.82352941176470595</v>
      </c>
      <c r="L147" t="s">
        <v>198</v>
      </c>
    </row>
    <row r="148" spans="1:12" x14ac:dyDescent="0.2">
      <c r="A148" s="1" t="s">
        <v>192</v>
      </c>
      <c r="B148" s="66">
        <v>0.75</v>
      </c>
      <c r="C148" s="1">
        <v>60</v>
      </c>
      <c r="D148" s="1">
        <v>48</v>
      </c>
      <c r="E148" s="1">
        <v>3</v>
      </c>
      <c r="F148" s="1">
        <v>9</v>
      </c>
      <c r="G148" s="1">
        <v>42</v>
      </c>
      <c r="H148" s="1">
        <v>6</v>
      </c>
      <c r="I148" s="51">
        <v>0.8</v>
      </c>
      <c r="J148" s="51">
        <v>0.66666666666666696</v>
      </c>
      <c r="K148" s="51">
        <v>0.82352941176470595</v>
      </c>
      <c r="L148" t="s">
        <v>198</v>
      </c>
    </row>
    <row r="149" spans="1:12" x14ac:dyDescent="0.2">
      <c r="A149" s="1" t="s">
        <v>192</v>
      </c>
      <c r="B149" s="66">
        <v>0.76</v>
      </c>
      <c r="C149" s="1">
        <v>60</v>
      </c>
      <c r="D149" s="1">
        <v>48</v>
      </c>
      <c r="E149" s="1">
        <v>3</v>
      </c>
      <c r="F149" s="1">
        <v>9</v>
      </c>
      <c r="G149" s="1">
        <v>42</v>
      </c>
      <c r="H149" s="1">
        <v>6</v>
      </c>
      <c r="I149" s="51">
        <v>0.8</v>
      </c>
      <c r="J149" s="51">
        <v>0.66666666666666696</v>
      </c>
      <c r="K149" s="51">
        <v>0.82352941176470595</v>
      </c>
      <c r="L149" t="s">
        <v>198</v>
      </c>
    </row>
    <row r="150" spans="1:12" x14ac:dyDescent="0.2">
      <c r="A150" s="1" t="s">
        <v>192</v>
      </c>
      <c r="B150" s="66">
        <v>0.77</v>
      </c>
      <c r="C150" s="1">
        <v>60</v>
      </c>
      <c r="D150" s="1">
        <v>48</v>
      </c>
      <c r="E150" s="1">
        <v>3</v>
      </c>
      <c r="F150" s="1">
        <v>9</v>
      </c>
      <c r="G150" s="1">
        <v>42</v>
      </c>
      <c r="H150" s="1">
        <v>6</v>
      </c>
      <c r="I150" s="51">
        <v>0.8</v>
      </c>
      <c r="J150" s="51">
        <v>0.66666666666666696</v>
      </c>
      <c r="K150" s="51">
        <v>0.82352941176470595</v>
      </c>
      <c r="L150" t="s">
        <v>198</v>
      </c>
    </row>
    <row r="151" spans="1:12" x14ac:dyDescent="0.2">
      <c r="A151" s="1" t="s">
        <v>192</v>
      </c>
      <c r="B151" s="66">
        <v>0.78</v>
      </c>
      <c r="C151" s="1">
        <v>60</v>
      </c>
      <c r="D151" s="1">
        <v>47</v>
      </c>
      <c r="E151" s="1">
        <v>3</v>
      </c>
      <c r="F151" s="1">
        <v>10</v>
      </c>
      <c r="G151" s="1">
        <v>42</v>
      </c>
      <c r="H151" s="1">
        <v>5</v>
      </c>
      <c r="I151" s="51">
        <v>0.78333333333333299</v>
      </c>
      <c r="J151" s="51">
        <v>0.625</v>
      </c>
      <c r="K151" s="51">
        <v>0.80769230769230804</v>
      </c>
      <c r="L151" t="s">
        <v>198</v>
      </c>
    </row>
    <row r="152" spans="1:12" x14ac:dyDescent="0.2">
      <c r="A152" s="1" t="s">
        <v>192</v>
      </c>
      <c r="B152" s="66">
        <v>0.79</v>
      </c>
      <c r="C152" s="1">
        <v>60</v>
      </c>
      <c r="D152" s="1">
        <v>47</v>
      </c>
      <c r="E152" s="1">
        <v>3</v>
      </c>
      <c r="F152" s="1">
        <v>10</v>
      </c>
      <c r="G152" s="1">
        <v>42</v>
      </c>
      <c r="H152" s="1">
        <v>5</v>
      </c>
      <c r="I152" s="51">
        <v>0.78333333333333299</v>
      </c>
      <c r="J152" s="51">
        <v>0.625</v>
      </c>
      <c r="K152" s="51">
        <v>0.80769230769230804</v>
      </c>
      <c r="L152" t="s">
        <v>198</v>
      </c>
    </row>
    <row r="153" spans="1:12" x14ac:dyDescent="0.2">
      <c r="A153" s="1" t="s">
        <v>192</v>
      </c>
      <c r="B153" s="66">
        <v>0.8</v>
      </c>
      <c r="C153" s="1">
        <v>60</v>
      </c>
      <c r="D153" s="1">
        <v>47</v>
      </c>
      <c r="E153" s="1">
        <v>3</v>
      </c>
      <c r="F153" s="1">
        <v>10</v>
      </c>
      <c r="G153" s="1">
        <v>42</v>
      </c>
      <c r="H153" s="1">
        <v>5</v>
      </c>
      <c r="I153" s="51">
        <v>0.78333333333333299</v>
      </c>
      <c r="J153" s="51">
        <v>0.625</v>
      </c>
      <c r="K153" s="51">
        <v>0.80769230769230804</v>
      </c>
      <c r="L153" t="s">
        <v>198</v>
      </c>
    </row>
    <row r="154" spans="1:12" x14ac:dyDescent="0.2">
      <c r="A154" s="1" t="s">
        <v>192</v>
      </c>
      <c r="B154" s="66">
        <v>0.81</v>
      </c>
      <c r="C154" s="1">
        <v>60</v>
      </c>
      <c r="D154" s="1">
        <v>48</v>
      </c>
      <c r="E154" s="1">
        <v>2</v>
      </c>
      <c r="F154" s="1">
        <v>10</v>
      </c>
      <c r="G154" s="1">
        <v>43</v>
      </c>
      <c r="H154" s="1">
        <v>5</v>
      </c>
      <c r="I154" s="51">
        <v>0.8</v>
      </c>
      <c r="J154" s="51">
        <v>0.71428571428571397</v>
      </c>
      <c r="K154" s="51">
        <v>0.81132075471698095</v>
      </c>
      <c r="L154" t="s">
        <v>198</v>
      </c>
    </row>
    <row r="155" spans="1:12" x14ac:dyDescent="0.2">
      <c r="A155" s="1" t="s">
        <v>192</v>
      </c>
      <c r="B155" s="66">
        <v>0.82</v>
      </c>
      <c r="C155" s="1">
        <v>60</v>
      </c>
      <c r="D155" s="1">
        <v>48</v>
      </c>
      <c r="E155" s="1">
        <v>2</v>
      </c>
      <c r="F155" s="1">
        <v>10</v>
      </c>
      <c r="G155" s="1">
        <v>43</v>
      </c>
      <c r="H155" s="1">
        <v>5</v>
      </c>
      <c r="I155" s="51">
        <v>0.8</v>
      </c>
      <c r="J155" s="51">
        <v>0.71428571428571397</v>
      </c>
      <c r="K155" s="51">
        <v>0.81132075471698095</v>
      </c>
      <c r="L155" t="s">
        <v>198</v>
      </c>
    </row>
    <row r="156" spans="1:12" x14ac:dyDescent="0.2">
      <c r="A156" s="1" t="s">
        <v>192</v>
      </c>
      <c r="B156" s="66">
        <v>0.83</v>
      </c>
      <c r="C156" s="1">
        <v>60</v>
      </c>
      <c r="D156" s="1">
        <v>48</v>
      </c>
      <c r="E156" s="1">
        <v>2</v>
      </c>
      <c r="F156" s="1">
        <v>10</v>
      </c>
      <c r="G156" s="1">
        <v>43</v>
      </c>
      <c r="H156" s="1">
        <v>5</v>
      </c>
      <c r="I156" s="51">
        <v>0.8</v>
      </c>
      <c r="J156" s="51">
        <v>0.71428571428571397</v>
      </c>
      <c r="K156" s="51">
        <v>0.81132075471698095</v>
      </c>
      <c r="L156" t="s">
        <v>198</v>
      </c>
    </row>
    <row r="157" spans="1:12" x14ac:dyDescent="0.2">
      <c r="A157" s="1" t="s">
        <v>192</v>
      </c>
      <c r="B157" s="66">
        <v>0.84</v>
      </c>
      <c r="C157" s="1">
        <v>60</v>
      </c>
      <c r="D157" s="1">
        <v>47</v>
      </c>
      <c r="E157" s="1">
        <v>2</v>
      </c>
      <c r="F157" s="1">
        <v>11</v>
      </c>
      <c r="G157" s="1">
        <v>43</v>
      </c>
      <c r="H157" s="1">
        <v>4</v>
      </c>
      <c r="I157" s="51">
        <v>0.78333333333333299</v>
      </c>
      <c r="J157" s="51">
        <v>0.66666666666666696</v>
      </c>
      <c r="K157" s="51">
        <v>0.79629629629629595</v>
      </c>
      <c r="L157" t="s">
        <v>198</v>
      </c>
    </row>
    <row r="158" spans="1:12" x14ac:dyDescent="0.2">
      <c r="A158" s="1" t="s">
        <v>192</v>
      </c>
      <c r="B158" s="66">
        <v>0.85</v>
      </c>
      <c r="C158" s="1">
        <v>60</v>
      </c>
      <c r="D158" s="1">
        <v>46</v>
      </c>
      <c r="E158" s="1">
        <v>2</v>
      </c>
      <c r="F158" s="1">
        <v>12</v>
      </c>
      <c r="G158" s="1">
        <v>43</v>
      </c>
      <c r="H158" s="1">
        <v>3</v>
      </c>
      <c r="I158" s="51">
        <v>0.76666666666666705</v>
      </c>
      <c r="J158" s="51">
        <v>0.6</v>
      </c>
      <c r="K158" s="51">
        <v>0.78181818181818197</v>
      </c>
      <c r="L158" t="s">
        <v>198</v>
      </c>
    </row>
    <row r="159" spans="1:12" x14ac:dyDescent="0.2">
      <c r="A159" s="1" t="s">
        <v>192</v>
      </c>
      <c r="B159" s="66">
        <v>0.86</v>
      </c>
      <c r="C159" s="1">
        <v>60</v>
      </c>
      <c r="D159" s="1">
        <v>47</v>
      </c>
      <c r="E159" s="1">
        <v>1</v>
      </c>
      <c r="F159" s="1">
        <v>12</v>
      </c>
      <c r="G159" s="1">
        <v>44</v>
      </c>
      <c r="H159" s="1">
        <v>3</v>
      </c>
      <c r="I159" s="51">
        <v>0.78333333333333299</v>
      </c>
      <c r="J159" s="51">
        <v>0.75</v>
      </c>
      <c r="K159" s="51">
        <v>0.78571428571428603</v>
      </c>
      <c r="L159" t="s">
        <v>198</v>
      </c>
    </row>
    <row r="160" spans="1:12" x14ac:dyDescent="0.2">
      <c r="A160" s="1" t="s">
        <v>192</v>
      </c>
      <c r="B160" s="66">
        <v>0.87</v>
      </c>
      <c r="C160" s="1">
        <v>60</v>
      </c>
      <c r="D160" s="1">
        <v>47</v>
      </c>
      <c r="E160" s="1">
        <v>1</v>
      </c>
      <c r="F160" s="1">
        <v>12</v>
      </c>
      <c r="G160" s="1">
        <v>44</v>
      </c>
      <c r="H160" s="1">
        <v>3</v>
      </c>
      <c r="I160" s="51">
        <v>0.78333333333333299</v>
      </c>
      <c r="J160" s="51">
        <v>0.75</v>
      </c>
      <c r="K160" s="51">
        <v>0.78571428571428603</v>
      </c>
      <c r="L160" t="s">
        <v>198</v>
      </c>
    </row>
    <row r="161" spans="1:12" x14ac:dyDescent="0.2">
      <c r="A161" s="1" t="s">
        <v>192</v>
      </c>
      <c r="B161" s="66">
        <v>0.88</v>
      </c>
      <c r="C161" s="1">
        <v>60</v>
      </c>
      <c r="D161" s="1">
        <v>47</v>
      </c>
      <c r="E161" s="1">
        <v>1</v>
      </c>
      <c r="F161" s="1">
        <v>12</v>
      </c>
      <c r="G161" s="1">
        <v>44</v>
      </c>
      <c r="H161" s="1">
        <v>3</v>
      </c>
      <c r="I161" s="51">
        <v>0.78333333333333299</v>
      </c>
      <c r="J161" s="51">
        <v>0.75</v>
      </c>
      <c r="K161" s="51">
        <v>0.78571428571428603</v>
      </c>
      <c r="L161" t="s">
        <v>198</v>
      </c>
    </row>
    <row r="162" spans="1:12" x14ac:dyDescent="0.2">
      <c r="A162" s="1" t="s">
        <v>192</v>
      </c>
      <c r="B162" s="66">
        <v>0.89</v>
      </c>
      <c r="C162" s="1">
        <v>60</v>
      </c>
      <c r="D162" s="1">
        <v>47</v>
      </c>
      <c r="E162" s="1">
        <v>1</v>
      </c>
      <c r="F162" s="1">
        <v>12</v>
      </c>
      <c r="G162" s="1">
        <v>44</v>
      </c>
      <c r="H162" s="1">
        <v>3</v>
      </c>
      <c r="I162" s="51">
        <v>0.78333333333333299</v>
      </c>
      <c r="J162" s="51">
        <v>0.75</v>
      </c>
      <c r="K162" s="51">
        <v>0.78571428571428603</v>
      </c>
      <c r="L162" t="s">
        <v>198</v>
      </c>
    </row>
    <row r="163" spans="1:12" x14ac:dyDescent="0.2">
      <c r="A163" s="1" t="s">
        <v>192</v>
      </c>
      <c r="B163" s="66">
        <v>0.9</v>
      </c>
      <c r="C163" s="1">
        <v>60</v>
      </c>
      <c r="D163" s="1">
        <v>47</v>
      </c>
      <c r="E163" s="1">
        <v>1</v>
      </c>
      <c r="F163" s="1">
        <v>12</v>
      </c>
      <c r="G163" s="1">
        <v>44</v>
      </c>
      <c r="H163" s="1">
        <v>3</v>
      </c>
      <c r="I163" s="51">
        <v>0.78333333333333299</v>
      </c>
      <c r="J163" s="51">
        <v>0.75</v>
      </c>
      <c r="K163" s="51">
        <v>0.78571428571428603</v>
      </c>
      <c r="L163" t="s">
        <v>198</v>
      </c>
    </row>
    <row r="164" spans="1:12" x14ac:dyDescent="0.2">
      <c r="A164" s="1" t="s">
        <v>193</v>
      </c>
      <c r="B164" s="66">
        <v>0.1</v>
      </c>
      <c r="C164" s="1">
        <v>60</v>
      </c>
      <c r="D164" s="1">
        <v>16</v>
      </c>
      <c r="E164" s="1">
        <v>42</v>
      </c>
      <c r="F164" s="1">
        <v>2</v>
      </c>
      <c r="G164" s="1">
        <v>3</v>
      </c>
      <c r="H164" s="1">
        <v>13</v>
      </c>
      <c r="I164" s="51">
        <v>0.266666666666667</v>
      </c>
      <c r="J164" s="51">
        <v>0.236363636363636</v>
      </c>
      <c r="K164" s="51">
        <v>0.6</v>
      </c>
      <c r="L164" t="s">
        <v>198</v>
      </c>
    </row>
    <row r="165" spans="1:12" x14ac:dyDescent="0.2">
      <c r="A165" s="1" t="s">
        <v>193</v>
      </c>
      <c r="B165" s="66">
        <v>0.11</v>
      </c>
      <c r="C165" s="1">
        <v>60</v>
      </c>
      <c r="D165" s="1">
        <v>15</v>
      </c>
      <c r="E165" s="1">
        <v>42</v>
      </c>
      <c r="F165" s="1">
        <v>3</v>
      </c>
      <c r="G165" s="1">
        <v>3</v>
      </c>
      <c r="H165" s="1">
        <v>12</v>
      </c>
      <c r="I165" s="51">
        <v>0.25</v>
      </c>
      <c r="J165" s="51">
        <v>0.22222222222222199</v>
      </c>
      <c r="K165" s="51">
        <v>0.5</v>
      </c>
      <c r="L165" t="s">
        <v>198</v>
      </c>
    </row>
    <row r="166" spans="1:12" x14ac:dyDescent="0.2">
      <c r="A166" s="1" t="s">
        <v>193</v>
      </c>
      <c r="B166" s="66">
        <v>0.12</v>
      </c>
      <c r="C166" s="1">
        <v>60</v>
      </c>
      <c r="D166" s="1">
        <v>15</v>
      </c>
      <c r="E166" s="1">
        <v>42</v>
      </c>
      <c r="F166" s="1">
        <v>3</v>
      </c>
      <c r="G166" s="1">
        <v>3</v>
      </c>
      <c r="H166" s="1">
        <v>12</v>
      </c>
      <c r="I166" s="51">
        <v>0.25</v>
      </c>
      <c r="J166" s="51">
        <v>0.22222222222222199</v>
      </c>
      <c r="K166" s="51">
        <v>0.5</v>
      </c>
      <c r="L166" t="s">
        <v>198</v>
      </c>
    </row>
    <row r="167" spans="1:12" x14ac:dyDescent="0.2">
      <c r="A167" s="1" t="s">
        <v>193</v>
      </c>
      <c r="B167" s="66">
        <v>0.13</v>
      </c>
      <c r="C167" s="1">
        <v>60</v>
      </c>
      <c r="D167" s="1">
        <v>15</v>
      </c>
      <c r="E167" s="1">
        <v>42</v>
      </c>
      <c r="F167" s="1">
        <v>3</v>
      </c>
      <c r="G167" s="1">
        <v>3</v>
      </c>
      <c r="H167" s="1">
        <v>12</v>
      </c>
      <c r="I167" s="51">
        <v>0.25</v>
      </c>
      <c r="J167" s="51">
        <v>0.22222222222222199</v>
      </c>
      <c r="K167" s="51">
        <v>0.5</v>
      </c>
      <c r="L167" t="s">
        <v>198</v>
      </c>
    </row>
    <row r="168" spans="1:12" x14ac:dyDescent="0.2">
      <c r="A168" s="1" t="s">
        <v>193</v>
      </c>
      <c r="B168" s="66">
        <v>0.14000000000000001</v>
      </c>
      <c r="C168" s="1">
        <v>60</v>
      </c>
      <c r="D168" s="1">
        <v>15</v>
      </c>
      <c r="E168" s="1">
        <v>42</v>
      </c>
      <c r="F168" s="1">
        <v>3</v>
      </c>
      <c r="G168" s="1">
        <v>3</v>
      </c>
      <c r="H168" s="1">
        <v>12</v>
      </c>
      <c r="I168" s="51">
        <v>0.25</v>
      </c>
      <c r="J168" s="51">
        <v>0.22222222222222199</v>
      </c>
      <c r="K168" s="51">
        <v>0.5</v>
      </c>
      <c r="L168" t="s">
        <v>198</v>
      </c>
    </row>
    <row r="169" spans="1:12" x14ac:dyDescent="0.2">
      <c r="A169" s="1" t="s">
        <v>193</v>
      </c>
      <c r="B169" s="66">
        <v>0.15</v>
      </c>
      <c r="C169" s="1">
        <v>60</v>
      </c>
      <c r="D169" s="1">
        <v>15</v>
      </c>
      <c r="E169" s="1">
        <v>42</v>
      </c>
      <c r="F169" s="1">
        <v>3</v>
      </c>
      <c r="G169" s="1">
        <v>3</v>
      </c>
      <c r="H169" s="1">
        <v>12</v>
      </c>
      <c r="I169" s="51">
        <v>0.25</v>
      </c>
      <c r="J169" s="51">
        <v>0.22222222222222199</v>
      </c>
      <c r="K169" s="51">
        <v>0.5</v>
      </c>
      <c r="L169" t="s">
        <v>198</v>
      </c>
    </row>
    <row r="170" spans="1:12" x14ac:dyDescent="0.2">
      <c r="A170" s="1" t="s">
        <v>193</v>
      </c>
      <c r="B170" s="66">
        <v>0.16</v>
      </c>
      <c r="C170" s="1">
        <v>60</v>
      </c>
      <c r="D170" s="1">
        <v>16</v>
      </c>
      <c r="E170" s="1">
        <v>41</v>
      </c>
      <c r="F170" s="1">
        <v>3</v>
      </c>
      <c r="G170" s="1">
        <v>4</v>
      </c>
      <c r="H170" s="1">
        <v>12</v>
      </c>
      <c r="I170" s="51">
        <v>0.266666666666667</v>
      </c>
      <c r="J170" s="51">
        <v>0.22641509433962301</v>
      </c>
      <c r="K170" s="51">
        <v>0.57142857142857095</v>
      </c>
      <c r="L170" t="s">
        <v>199</v>
      </c>
    </row>
    <row r="171" spans="1:12" x14ac:dyDescent="0.2">
      <c r="A171" s="1" t="s">
        <v>193</v>
      </c>
      <c r="B171" s="66">
        <v>0.17</v>
      </c>
      <c r="C171" s="1">
        <v>60</v>
      </c>
      <c r="D171" s="1">
        <v>16</v>
      </c>
      <c r="E171" s="1">
        <v>41</v>
      </c>
      <c r="F171" s="1">
        <v>3</v>
      </c>
      <c r="G171" s="1">
        <v>4</v>
      </c>
      <c r="H171" s="1">
        <v>12</v>
      </c>
      <c r="I171" s="51">
        <v>0.266666666666667</v>
      </c>
      <c r="J171" s="51">
        <v>0.22641509433962301</v>
      </c>
      <c r="K171" s="51">
        <v>0.57142857142857095</v>
      </c>
      <c r="L171" t="s">
        <v>199</v>
      </c>
    </row>
    <row r="172" spans="1:12" x14ac:dyDescent="0.2">
      <c r="A172" s="1" t="s">
        <v>193</v>
      </c>
      <c r="B172" s="66">
        <v>0.18</v>
      </c>
      <c r="C172" s="1">
        <v>60</v>
      </c>
      <c r="D172" s="1">
        <v>16</v>
      </c>
      <c r="E172" s="1">
        <v>41</v>
      </c>
      <c r="F172" s="1">
        <v>3</v>
      </c>
      <c r="G172" s="1">
        <v>4</v>
      </c>
      <c r="H172" s="1">
        <v>12</v>
      </c>
      <c r="I172" s="51">
        <v>0.266666666666667</v>
      </c>
      <c r="J172" s="51">
        <v>0.22641509433962301</v>
      </c>
      <c r="K172" s="51">
        <v>0.57142857142857095</v>
      </c>
      <c r="L172" t="s">
        <v>199</v>
      </c>
    </row>
    <row r="173" spans="1:12" x14ac:dyDescent="0.2">
      <c r="A173" s="1" t="s">
        <v>193</v>
      </c>
      <c r="B173" s="66">
        <v>0.19</v>
      </c>
      <c r="C173" s="1">
        <v>60</v>
      </c>
      <c r="D173" s="1">
        <v>16</v>
      </c>
      <c r="E173" s="1">
        <v>41</v>
      </c>
      <c r="F173" s="1">
        <v>3</v>
      </c>
      <c r="G173" s="1">
        <v>4</v>
      </c>
      <c r="H173" s="1">
        <v>12</v>
      </c>
      <c r="I173" s="51">
        <v>0.266666666666667</v>
      </c>
      <c r="J173" s="51">
        <v>0.22641509433962301</v>
      </c>
      <c r="K173" s="51">
        <v>0.57142857142857095</v>
      </c>
      <c r="L173" t="s">
        <v>199</v>
      </c>
    </row>
    <row r="174" spans="1:12" x14ac:dyDescent="0.2">
      <c r="A174" s="1" t="s">
        <v>193</v>
      </c>
      <c r="B174" s="66">
        <v>0.2</v>
      </c>
      <c r="C174" s="1">
        <v>60</v>
      </c>
      <c r="D174" s="1">
        <v>16</v>
      </c>
      <c r="E174" s="1">
        <v>41</v>
      </c>
      <c r="F174" s="1">
        <v>3</v>
      </c>
      <c r="G174" s="1">
        <v>4</v>
      </c>
      <c r="H174" s="1">
        <v>12</v>
      </c>
      <c r="I174" s="51">
        <v>0.266666666666667</v>
      </c>
      <c r="J174" s="51">
        <v>0.22641509433962301</v>
      </c>
      <c r="K174" s="51">
        <v>0.57142857142857095</v>
      </c>
      <c r="L174" t="s">
        <v>199</v>
      </c>
    </row>
    <row r="175" spans="1:12" x14ac:dyDescent="0.2">
      <c r="A175" s="1" t="s">
        <v>193</v>
      </c>
      <c r="B175" s="66">
        <v>0.21</v>
      </c>
      <c r="C175" s="1">
        <v>60</v>
      </c>
      <c r="D175" s="1">
        <v>16</v>
      </c>
      <c r="E175" s="1">
        <v>41</v>
      </c>
      <c r="F175" s="1">
        <v>3</v>
      </c>
      <c r="G175" s="1">
        <v>4</v>
      </c>
      <c r="H175" s="1">
        <v>12</v>
      </c>
      <c r="I175" s="51">
        <v>0.266666666666667</v>
      </c>
      <c r="J175" s="51">
        <v>0.22641509433962301</v>
      </c>
      <c r="K175" s="51">
        <v>0.57142857142857095</v>
      </c>
      <c r="L175" t="s">
        <v>199</v>
      </c>
    </row>
    <row r="176" spans="1:12" x14ac:dyDescent="0.2">
      <c r="A176" s="1" t="s">
        <v>193</v>
      </c>
      <c r="B176" s="66">
        <v>0.22</v>
      </c>
      <c r="C176" s="1">
        <v>60</v>
      </c>
      <c r="D176" s="1">
        <v>16</v>
      </c>
      <c r="E176" s="1">
        <v>41</v>
      </c>
      <c r="F176" s="1">
        <v>3</v>
      </c>
      <c r="G176" s="1">
        <v>4</v>
      </c>
      <c r="H176" s="1">
        <v>12</v>
      </c>
      <c r="I176" s="51">
        <v>0.266666666666667</v>
      </c>
      <c r="J176" s="51">
        <v>0.22641509433962301</v>
      </c>
      <c r="K176" s="51">
        <v>0.57142857142857095</v>
      </c>
      <c r="L176" t="s">
        <v>199</v>
      </c>
    </row>
    <row r="177" spans="1:12" x14ac:dyDescent="0.2">
      <c r="A177" s="1" t="s">
        <v>193</v>
      </c>
      <c r="B177" s="66">
        <v>0.23</v>
      </c>
      <c r="C177" s="1">
        <v>60</v>
      </c>
      <c r="D177" s="1">
        <v>16</v>
      </c>
      <c r="E177" s="1">
        <v>41</v>
      </c>
      <c r="F177" s="1">
        <v>3</v>
      </c>
      <c r="G177" s="1">
        <v>4</v>
      </c>
      <c r="H177" s="1">
        <v>12</v>
      </c>
      <c r="I177" s="51">
        <v>0.266666666666667</v>
      </c>
      <c r="J177" s="51">
        <v>0.22641509433962301</v>
      </c>
      <c r="K177" s="51">
        <v>0.57142857142857095</v>
      </c>
      <c r="L177" t="s">
        <v>199</v>
      </c>
    </row>
    <row r="178" spans="1:12" x14ac:dyDescent="0.2">
      <c r="A178" s="1" t="s">
        <v>193</v>
      </c>
      <c r="B178" s="66">
        <v>0.24</v>
      </c>
      <c r="C178" s="1">
        <v>60</v>
      </c>
      <c r="D178" s="1">
        <v>15</v>
      </c>
      <c r="E178" s="1">
        <v>41</v>
      </c>
      <c r="F178" s="1">
        <v>4</v>
      </c>
      <c r="G178" s="1">
        <v>4</v>
      </c>
      <c r="H178" s="1">
        <v>11</v>
      </c>
      <c r="I178" s="51">
        <v>0.25</v>
      </c>
      <c r="J178" s="51">
        <v>0.21153846153846201</v>
      </c>
      <c r="K178" s="51">
        <v>0.5</v>
      </c>
      <c r="L178" t="s">
        <v>198</v>
      </c>
    </row>
    <row r="179" spans="1:12" x14ac:dyDescent="0.2">
      <c r="A179" s="1" t="s">
        <v>193</v>
      </c>
      <c r="B179" s="66">
        <v>0.25</v>
      </c>
      <c r="C179" s="1">
        <v>60</v>
      </c>
      <c r="D179" s="1">
        <v>15</v>
      </c>
      <c r="E179" s="1">
        <v>41</v>
      </c>
      <c r="F179" s="1">
        <v>4</v>
      </c>
      <c r="G179" s="1">
        <v>4</v>
      </c>
      <c r="H179" s="1">
        <v>11</v>
      </c>
      <c r="I179" s="51">
        <v>0.25</v>
      </c>
      <c r="J179" s="51">
        <v>0.21153846153846201</v>
      </c>
      <c r="K179" s="51">
        <v>0.5</v>
      </c>
      <c r="L179" t="s">
        <v>198</v>
      </c>
    </row>
    <row r="180" spans="1:12" x14ac:dyDescent="0.2">
      <c r="A180" s="1" t="s">
        <v>193</v>
      </c>
      <c r="B180" s="66">
        <v>0.26</v>
      </c>
      <c r="C180" s="1">
        <v>60</v>
      </c>
      <c r="D180" s="1">
        <v>15</v>
      </c>
      <c r="E180" s="1">
        <v>41</v>
      </c>
      <c r="F180" s="1">
        <v>4</v>
      </c>
      <c r="G180" s="1">
        <v>4</v>
      </c>
      <c r="H180" s="1">
        <v>11</v>
      </c>
      <c r="I180" s="51">
        <v>0.25</v>
      </c>
      <c r="J180" s="51">
        <v>0.21153846153846201</v>
      </c>
      <c r="K180" s="51">
        <v>0.5</v>
      </c>
      <c r="L180" t="s">
        <v>198</v>
      </c>
    </row>
    <row r="181" spans="1:12" x14ac:dyDescent="0.2">
      <c r="A181" s="1" t="s">
        <v>193</v>
      </c>
      <c r="B181" s="66">
        <v>0.27</v>
      </c>
      <c r="C181" s="1">
        <v>60</v>
      </c>
      <c r="D181" s="1">
        <v>15</v>
      </c>
      <c r="E181" s="1">
        <v>41</v>
      </c>
      <c r="F181" s="1">
        <v>4</v>
      </c>
      <c r="G181" s="1">
        <v>4</v>
      </c>
      <c r="H181" s="1">
        <v>11</v>
      </c>
      <c r="I181" s="51">
        <v>0.25</v>
      </c>
      <c r="J181" s="51">
        <v>0.21153846153846201</v>
      </c>
      <c r="K181" s="51">
        <v>0.5</v>
      </c>
      <c r="L181" t="s">
        <v>198</v>
      </c>
    </row>
    <row r="182" spans="1:12" x14ac:dyDescent="0.2">
      <c r="A182" s="1" t="s">
        <v>193</v>
      </c>
      <c r="B182" s="66">
        <v>0.28000000000000003</v>
      </c>
      <c r="C182" s="1">
        <v>60</v>
      </c>
      <c r="D182" s="1">
        <v>15</v>
      </c>
      <c r="E182" s="1">
        <v>41</v>
      </c>
      <c r="F182" s="1">
        <v>4</v>
      </c>
      <c r="G182" s="1">
        <v>4</v>
      </c>
      <c r="H182" s="1">
        <v>11</v>
      </c>
      <c r="I182" s="51">
        <v>0.25</v>
      </c>
      <c r="J182" s="51">
        <v>0.21153846153846201</v>
      </c>
      <c r="K182" s="51">
        <v>0.5</v>
      </c>
      <c r="L182" t="s">
        <v>198</v>
      </c>
    </row>
    <row r="183" spans="1:12" x14ac:dyDescent="0.2">
      <c r="A183" s="1" t="s">
        <v>193</v>
      </c>
      <c r="B183" s="66">
        <v>0.28999999999999998</v>
      </c>
      <c r="C183" s="1">
        <v>60</v>
      </c>
      <c r="D183" s="1">
        <v>15</v>
      </c>
      <c r="E183" s="1">
        <v>41</v>
      </c>
      <c r="F183" s="1">
        <v>4</v>
      </c>
      <c r="G183" s="1">
        <v>4</v>
      </c>
      <c r="H183" s="1">
        <v>11</v>
      </c>
      <c r="I183" s="51">
        <v>0.25</v>
      </c>
      <c r="J183" s="51">
        <v>0.21153846153846201</v>
      </c>
      <c r="K183" s="51">
        <v>0.5</v>
      </c>
      <c r="L183" t="s">
        <v>198</v>
      </c>
    </row>
    <row r="184" spans="1:12" x14ac:dyDescent="0.2">
      <c r="A184" s="1" t="s">
        <v>193</v>
      </c>
      <c r="B184" s="66">
        <v>0.3</v>
      </c>
      <c r="C184" s="1">
        <v>60</v>
      </c>
      <c r="D184" s="1">
        <v>15</v>
      </c>
      <c r="E184" s="1">
        <v>41</v>
      </c>
      <c r="F184" s="1">
        <v>4</v>
      </c>
      <c r="G184" s="1">
        <v>4</v>
      </c>
      <c r="H184" s="1">
        <v>11</v>
      </c>
      <c r="I184" s="51">
        <v>0.25</v>
      </c>
      <c r="J184" s="51">
        <v>0.21153846153846201</v>
      </c>
      <c r="K184" s="51">
        <v>0.5</v>
      </c>
      <c r="L184" t="s">
        <v>198</v>
      </c>
    </row>
    <row r="185" spans="1:12" x14ac:dyDescent="0.2">
      <c r="A185" s="1" t="s">
        <v>193</v>
      </c>
      <c r="B185" s="66">
        <v>0.31</v>
      </c>
      <c r="C185" s="1">
        <v>60</v>
      </c>
      <c r="D185" s="1">
        <v>15</v>
      </c>
      <c r="E185" s="1">
        <v>41</v>
      </c>
      <c r="F185" s="1">
        <v>4</v>
      </c>
      <c r="G185" s="1">
        <v>4</v>
      </c>
      <c r="H185" s="1">
        <v>11</v>
      </c>
      <c r="I185" s="51">
        <v>0.25</v>
      </c>
      <c r="J185" s="51">
        <v>0.21153846153846201</v>
      </c>
      <c r="K185" s="51">
        <v>0.5</v>
      </c>
      <c r="L185" t="s">
        <v>198</v>
      </c>
    </row>
    <row r="186" spans="1:12" x14ac:dyDescent="0.2">
      <c r="A186" s="1" t="s">
        <v>193</v>
      </c>
      <c r="B186" s="66">
        <v>0.32</v>
      </c>
      <c r="C186" s="1">
        <v>60</v>
      </c>
      <c r="D186" s="1">
        <v>15</v>
      </c>
      <c r="E186" s="1">
        <v>41</v>
      </c>
      <c r="F186" s="1">
        <v>4</v>
      </c>
      <c r="G186" s="1">
        <v>4</v>
      </c>
      <c r="H186" s="1">
        <v>11</v>
      </c>
      <c r="I186" s="51">
        <v>0.25</v>
      </c>
      <c r="J186" s="51">
        <v>0.21153846153846201</v>
      </c>
      <c r="K186" s="51">
        <v>0.5</v>
      </c>
      <c r="L186" t="s">
        <v>198</v>
      </c>
    </row>
    <row r="187" spans="1:12" x14ac:dyDescent="0.2">
      <c r="A187" s="1" t="s">
        <v>193</v>
      </c>
      <c r="B187" s="66">
        <v>0.33</v>
      </c>
      <c r="C187" s="1">
        <v>60</v>
      </c>
      <c r="D187" s="1">
        <v>15</v>
      </c>
      <c r="E187" s="1">
        <v>41</v>
      </c>
      <c r="F187" s="1">
        <v>4</v>
      </c>
      <c r="G187" s="1">
        <v>4</v>
      </c>
      <c r="H187" s="1">
        <v>11</v>
      </c>
      <c r="I187" s="51">
        <v>0.25</v>
      </c>
      <c r="J187" s="51">
        <v>0.21153846153846201</v>
      </c>
      <c r="K187" s="51">
        <v>0.5</v>
      </c>
      <c r="L187" t="s">
        <v>198</v>
      </c>
    </row>
    <row r="188" spans="1:12" x14ac:dyDescent="0.2">
      <c r="A188" s="1" t="s">
        <v>193</v>
      </c>
      <c r="B188" s="66">
        <v>0.34</v>
      </c>
      <c r="C188" s="1">
        <v>60</v>
      </c>
      <c r="D188" s="1">
        <v>15</v>
      </c>
      <c r="E188" s="1">
        <v>41</v>
      </c>
      <c r="F188" s="1">
        <v>4</v>
      </c>
      <c r="G188" s="1">
        <v>4</v>
      </c>
      <c r="H188" s="1">
        <v>11</v>
      </c>
      <c r="I188" s="51">
        <v>0.25</v>
      </c>
      <c r="J188" s="51">
        <v>0.21153846153846201</v>
      </c>
      <c r="K188" s="51">
        <v>0.5</v>
      </c>
      <c r="L188" t="s">
        <v>198</v>
      </c>
    </row>
    <row r="189" spans="1:12" x14ac:dyDescent="0.2">
      <c r="A189" s="1" t="s">
        <v>193</v>
      </c>
      <c r="B189" s="66">
        <v>0.35</v>
      </c>
      <c r="C189" s="1">
        <v>60</v>
      </c>
      <c r="D189" s="1">
        <v>15</v>
      </c>
      <c r="E189" s="1">
        <v>41</v>
      </c>
      <c r="F189" s="1">
        <v>4</v>
      </c>
      <c r="G189" s="1">
        <v>4</v>
      </c>
      <c r="H189" s="1">
        <v>11</v>
      </c>
      <c r="I189" s="51">
        <v>0.25</v>
      </c>
      <c r="J189" s="51">
        <v>0.21153846153846201</v>
      </c>
      <c r="K189" s="51">
        <v>0.5</v>
      </c>
      <c r="L189" t="s">
        <v>198</v>
      </c>
    </row>
    <row r="190" spans="1:12" x14ac:dyDescent="0.2">
      <c r="A190" s="1" t="s">
        <v>193</v>
      </c>
      <c r="B190" s="66">
        <v>0.36</v>
      </c>
      <c r="C190" s="1">
        <v>60</v>
      </c>
      <c r="D190" s="1">
        <v>15</v>
      </c>
      <c r="E190" s="1">
        <v>41</v>
      </c>
      <c r="F190" s="1">
        <v>4</v>
      </c>
      <c r="G190" s="1">
        <v>4</v>
      </c>
      <c r="H190" s="1">
        <v>11</v>
      </c>
      <c r="I190" s="51">
        <v>0.25</v>
      </c>
      <c r="J190" s="51">
        <v>0.21153846153846201</v>
      </c>
      <c r="K190" s="51">
        <v>0.5</v>
      </c>
      <c r="L190" t="s">
        <v>198</v>
      </c>
    </row>
    <row r="191" spans="1:12" x14ac:dyDescent="0.2">
      <c r="A191" s="1" t="s">
        <v>193</v>
      </c>
      <c r="B191" s="66">
        <v>0.37</v>
      </c>
      <c r="C191" s="1">
        <v>60</v>
      </c>
      <c r="D191" s="1">
        <v>15</v>
      </c>
      <c r="E191" s="1">
        <v>41</v>
      </c>
      <c r="F191" s="1">
        <v>4</v>
      </c>
      <c r="G191" s="1">
        <v>4</v>
      </c>
      <c r="H191" s="1">
        <v>11</v>
      </c>
      <c r="I191" s="51">
        <v>0.25</v>
      </c>
      <c r="J191" s="51">
        <v>0.21153846153846201</v>
      </c>
      <c r="K191" s="51">
        <v>0.5</v>
      </c>
      <c r="L191" t="s">
        <v>198</v>
      </c>
    </row>
    <row r="192" spans="1:12" x14ac:dyDescent="0.2">
      <c r="A192" s="1" t="s">
        <v>193</v>
      </c>
      <c r="B192" s="66">
        <v>0.38</v>
      </c>
      <c r="C192" s="1">
        <v>60</v>
      </c>
      <c r="D192" s="1">
        <v>15</v>
      </c>
      <c r="E192" s="1">
        <v>41</v>
      </c>
      <c r="F192" s="1">
        <v>4</v>
      </c>
      <c r="G192" s="1">
        <v>4</v>
      </c>
      <c r="H192" s="1">
        <v>11</v>
      </c>
      <c r="I192" s="51">
        <v>0.25</v>
      </c>
      <c r="J192" s="51">
        <v>0.21153846153846201</v>
      </c>
      <c r="K192" s="51">
        <v>0.5</v>
      </c>
      <c r="L192" t="s">
        <v>198</v>
      </c>
    </row>
    <row r="193" spans="1:12" x14ac:dyDescent="0.2">
      <c r="A193" s="1" t="s">
        <v>193</v>
      </c>
      <c r="B193" s="66">
        <v>0.39</v>
      </c>
      <c r="C193" s="1">
        <v>60</v>
      </c>
      <c r="D193" s="1">
        <v>15</v>
      </c>
      <c r="E193" s="1">
        <v>41</v>
      </c>
      <c r="F193" s="1">
        <v>4</v>
      </c>
      <c r="G193" s="1">
        <v>4</v>
      </c>
      <c r="H193" s="1">
        <v>11</v>
      </c>
      <c r="I193" s="51">
        <v>0.25</v>
      </c>
      <c r="J193" s="51">
        <v>0.21153846153846201</v>
      </c>
      <c r="K193" s="51">
        <v>0.5</v>
      </c>
      <c r="L193" t="s">
        <v>198</v>
      </c>
    </row>
    <row r="194" spans="1:12" x14ac:dyDescent="0.2">
      <c r="A194" s="1" t="s">
        <v>193</v>
      </c>
      <c r="B194" s="66">
        <v>0.4</v>
      </c>
      <c r="C194" s="1">
        <v>60</v>
      </c>
      <c r="D194" s="1">
        <v>15</v>
      </c>
      <c r="E194" s="1">
        <v>41</v>
      </c>
      <c r="F194" s="1">
        <v>4</v>
      </c>
      <c r="G194" s="1">
        <v>4</v>
      </c>
      <c r="H194" s="1">
        <v>11</v>
      </c>
      <c r="I194" s="51">
        <v>0.25</v>
      </c>
      <c r="J194" s="51">
        <v>0.21153846153846201</v>
      </c>
      <c r="K194" s="51">
        <v>0.5</v>
      </c>
      <c r="L194" t="s">
        <v>198</v>
      </c>
    </row>
    <row r="195" spans="1:12" x14ac:dyDescent="0.2">
      <c r="A195" s="1" t="s">
        <v>193</v>
      </c>
      <c r="B195" s="66">
        <v>0.41</v>
      </c>
      <c r="C195" s="1">
        <v>60</v>
      </c>
      <c r="D195" s="1">
        <v>15</v>
      </c>
      <c r="E195" s="1">
        <v>41</v>
      </c>
      <c r="F195" s="1">
        <v>4</v>
      </c>
      <c r="G195" s="1">
        <v>4</v>
      </c>
      <c r="H195" s="1">
        <v>11</v>
      </c>
      <c r="I195" s="51">
        <v>0.25</v>
      </c>
      <c r="J195" s="51">
        <v>0.21153846153846201</v>
      </c>
      <c r="K195" s="51">
        <v>0.5</v>
      </c>
      <c r="L195" t="s">
        <v>198</v>
      </c>
    </row>
    <row r="196" spans="1:12" x14ac:dyDescent="0.2">
      <c r="A196" s="1" t="s">
        <v>193</v>
      </c>
      <c r="B196" s="66">
        <v>0.42</v>
      </c>
      <c r="C196" s="1">
        <v>60</v>
      </c>
      <c r="D196" s="1">
        <v>14</v>
      </c>
      <c r="E196" s="1">
        <v>41</v>
      </c>
      <c r="F196" s="1">
        <v>5</v>
      </c>
      <c r="G196" s="1">
        <v>4</v>
      </c>
      <c r="H196" s="1">
        <v>10</v>
      </c>
      <c r="I196" s="51">
        <v>0.233333333333333</v>
      </c>
      <c r="J196" s="51">
        <v>0.19607843137254899</v>
      </c>
      <c r="K196" s="51">
        <v>0.44444444444444398</v>
      </c>
      <c r="L196" t="s">
        <v>198</v>
      </c>
    </row>
    <row r="197" spans="1:12" x14ac:dyDescent="0.2">
      <c r="A197" s="1" t="s">
        <v>193</v>
      </c>
      <c r="B197" s="66">
        <v>0.43</v>
      </c>
      <c r="C197" s="1">
        <v>60</v>
      </c>
      <c r="D197" s="1">
        <v>14</v>
      </c>
      <c r="E197" s="1">
        <v>41</v>
      </c>
      <c r="F197" s="1">
        <v>5</v>
      </c>
      <c r="G197" s="1">
        <v>4</v>
      </c>
      <c r="H197" s="1">
        <v>10</v>
      </c>
      <c r="I197" s="51">
        <v>0.233333333333333</v>
      </c>
      <c r="J197" s="51">
        <v>0.19607843137254899</v>
      </c>
      <c r="K197" s="51">
        <v>0.44444444444444398</v>
      </c>
      <c r="L197" t="s">
        <v>198</v>
      </c>
    </row>
    <row r="198" spans="1:12" x14ac:dyDescent="0.2">
      <c r="A198" s="1" t="s">
        <v>193</v>
      </c>
      <c r="B198" s="66">
        <v>0.44</v>
      </c>
      <c r="C198" s="1">
        <v>60</v>
      </c>
      <c r="D198" s="1">
        <v>14</v>
      </c>
      <c r="E198" s="1">
        <v>41</v>
      </c>
      <c r="F198" s="1">
        <v>5</v>
      </c>
      <c r="G198" s="1">
        <v>4</v>
      </c>
      <c r="H198" s="1">
        <v>10</v>
      </c>
      <c r="I198" s="51">
        <v>0.233333333333333</v>
      </c>
      <c r="J198" s="51">
        <v>0.19607843137254899</v>
      </c>
      <c r="K198" s="51">
        <v>0.44444444444444398</v>
      </c>
      <c r="L198" t="s">
        <v>198</v>
      </c>
    </row>
    <row r="199" spans="1:12" x14ac:dyDescent="0.2">
      <c r="A199" s="1" t="s">
        <v>193</v>
      </c>
      <c r="B199" s="66">
        <v>0.45</v>
      </c>
      <c r="C199" s="1">
        <v>60</v>
      </c>
      <c r="D199" s="1">
        <v>15</v>
      </c>
      <c r="E199" s="1">
        <v>40</v>
      </c>
      <c r="F199" s="1">
        <v>5</v>
      </c>
      <c r="G199" s="1">
        <v>5</v>
      </c>
      <c r="H199" s="1">
        <v>10</v>
      </c>
      <c r="I199" s="51">
        <v>0.25</v>
      </c>
      <c r="J199" s="51">
        <v>0.2</v>
      </c>
      <c r="K199" s="51">
        <v>0.5</v>
      </c>
      <c r="L199" t="s">
        <v>198</v>
      </c>
    </row>
    <row r="200" spans="1:12" x14ac:dyDescent="0.2">
      <c r="A200" s="1" t="s">
        <v>193</v>
      </c>
      <c r="B200" s="66">
        <v>0.46</v>
      </c>
      <c r="C200" s="1">
        <v>60</v>
      </c>
      <c r="D200" s="1">
        <v>15</v>
      </c>
      <c r="E200" s="1">
        <v>40</v>
      </c>
      <c r="F200" s="1">
        <v>5</v>
      </c>
      <c r="G200" s="1">
        <v>5</v>
      </c>
      <c r="H200" s="1">
        <v>10</v>
      </c>
      <c r="I200" s="51">
        <v>0.25</v>
      </c>
      <c r="J200" s="51">
        <v>0.2</v>
      </c>
      <c r="K200" s="51">
        <v>0.5</v>
      </c>
      <c r="L200" t="s">
        <v>198</v>
      </c>
    </row>
    <row r="201" spans="1:12" x14ac:dyDescent="0.2">
      <c r="A201" s="1" t="s">
        <v>193</v>
      </c>
      <c r="B201" s="66">
        <v>0.47</v>
      </c>
      <c r="C201" s="1">
        <v>60</v>
      </c>
      <c r="D201" s="1">
        <v>15</v>
      </c>
      <c r="E201" s="1">
        <v>40</v>
      </c>
      <c r="F201" s="1">
        <v>5</v>
      </c>
      <c r="G201" s="1">
        <v>5</v>
      </c>
      <c r="H201" s="1">
        <v>10</v>
      </c>
      <c r="I201" s="51">
        <v>0.25</v>
      </c>
      <c r="J201" s="51">
        <v>0.2</v>
      </c>
      <c r="K201" s="51">
        <v>0.5</v>
      </c>
      <c r="L201" t="s">
        <v>198</v>
      </c>
    </row>
    <row r="202" spans="1:12" x14ac:dyDescent="0.2">
      <c r="A202" s="1" t="s">
        <v>193</v>
      </c>
      <c r="B202" s="66">
        <v>0.48</v>
      </c>
      <c r="C202" s="1">
        <v>60</v>
      </c>
      <c r="D202" s="1">
        <v>15</v>
      </c>
      <c r="E202" s="1">
        <v>40</v>
      </c>
      <c r="F202" s="1">
        <v>5</v>
      </c>
      <c r="G202" s="1">
        <v>5</v>
      </c>
      <c r="H202" s="1">
        <v>10</v>
      </c>
      <c r="I202" s="51">
        <v>0.25</v>
      </c>
      <c r="J202" s="51">
        <v>0.2</v>
      </c>
      <c r="K202" s="51">
        <v>0.5</v>
      </c>
      <c r="L202" t="s">
        <v>198</v>
      </c>
    </row>
    <row r="203" spans="1:12" x14ac:dyDescent="0.2">
      <c r="A203" s="1" t="s">
        <v>193</v>
      </c>
      <c r="B203" s="66">
        <v>0.49</v>
      </c>
      <c r="C203" s="1">
        <v>60</v>
      </c>
      <c r="D203" s="1">
        <v>15</v>
      </c>
      <c r="E203" s="1">
        <v>40</v>
      </c>
      <c r="F203" s="1">
        <v>5</v>
      </c>
      <c r="G203" s="1">
        <v>5</v>
      </c>
      <c r="H203" s="1">
        <v>10</v>
      </c>
      <c r="I203" s="51">
        <v>0.25</v>
      </c>
      <c r="J203" s="51">
        <v>0.2</v>
      </c>
      <c r="K203" s="51">
        <v>0.5</v>
      </c>
      <c r="L203" t="s">
        <v>198</v>
      </c>
    </row>
    <row r="204" spans="1:12" x14ac:dyDescent="0.2">
      <c r="A204" s="1" t="s">
        <v>193</v>
      </c>
      <c r="B204" s="66">
        <v>0.5</v>
      </c>
      <c r="C204" s="1">
        <v>60</v>
      </c>
      <c r="D204" s="1">
        <v>15</v>
      </c>
      <c r="E204" s="1">
        <v>40</v>
      </c>
      <c r="F204" s="1">
        <v>5</v>
      </c>
      <c r="G204" s="1">
        <v>5</v>
      </c>
      <c r="H204" s="1">
        <v>10</v>
      </c>
      <c r="I204" s="51">
        <v>0.25</v>
      </c>
      <c r="J204" s="51">
        <v>0.2</v>
      </c>
      <c r="K204" s="51">
        <v>0.5</v>
      </c>
      <c r="L204" t="s">
        <v>198</v>
      </c>
    </row>
    <row r="205" spans="1:12" x14ac:dyDescent="0.2">
      <c r="A205" s="1" t="s">
        <v>193</v>
      </c>
      <c r="B205" s="66">
        <v>0.51</v>
      </c>
      <c r="C205" s="1">
        <v>60</v>
      </c>
      <c r="D205" s="1">
        <v>15</v>
      </c>
      <c r="E205" s="1">
        <v>40</v>
      </c>
      <c r="F205" s="1">
        <v>5</v>
      </c>
      <c r="G205" s="1">
        <v>5</v>
      </c>
      <c r="H205" s="1">
        <v>10</v>
      </c>
      <c r="I205" s="51">
        <v>0.25</v>
      </c>
      <c r="J205" s="51">
        <v>0.2</v>
      </c>
      <c r="K205" s="51">
        <v>0.5</v>
      </c>
      <c r="L205" t="s">
        <v>198</v>
      </c>
    </row>
    <row r="206" spans="1:12" x14ac:dyDescent="0.2">
      <c r="A206" s="1" t="s">
        <v>193</v>
      </c>
      <c r="B206" s="66">
        <v>0.52</v>
      </c>
      <c r="C206" s="1">
        <v>60</v>
      </c>
      <c r="D206" s="1">
        <v>15</v>
      </c>
      <c r="E206" s="1">
        <v>40</v>
      </c>
      <c r="F206" s="1">
        <v>5</v>
      </c>
      <c r="G206" s="1">
        <v>5</v>
      </c>
      <c r="H206" s="1">
        <v>10</v>
      </c>
      <c r="I206" s="51">
        <v>0.25</v>
      </c>
      <c r="J206" s="51">
        <v>0.2</v>
      </c>
      <c r="K206" s="51">
        <v>0.5</v>
      </c>
      <c r="L206" t="s">
        <v>198</v>
      </c>
    </row>
    <row r="207" spans="1:12" x14ac:dyDescent="0.2">
      <c r="A207" s="1" t="s">
        <v>193</v>
      </c>
      <c r="B207" s="66">
        <v>0.53</v>
      </c>
      <c r="C207" s="1">
        <v>60</v>
      </c>
      <c r="D207" s="1">
        <v>15</v>
      </c>
      <c r="E207" s="1">
        <v>40</v>
      </c>
      <c r="F207" s="1">
        <v>5</v>
      </c>
      <c r="G207" s="1">
        <v>5</v>
      </c>
      <c r="H207" s="1">
        <v>10</v>
      </c>
      <c r="I207" s="51">
        <v>0.25</v>
      </c>
      <c r="J207" s="51">
        <v>0.2</v>
      </c>
      <c r="K207" s="51">
        <v>0.5</v>
      </c>
      <c r="L207" t="s">
        <v>198</v>
      </c>
    </row>
    <row r="208" spans="1:12" x14ac:dyDescent="0.2">
      <c r="A208" s="1" t="s">
        <v>193</v>
      </c>
      <c r="B208" s="66">
        <v>0.54</v>
      </c>
      <c r="C208" s="1">
        <v>60</v>
      </c>
      <c r="D208" s="1">
        <v>14</v>
      </c>
      <c r="E208" s="1">
        <v>40</v>
      </c>
      <c r="F208" s="1">
        <v>6</v>
      </c>
      <c r="G208" s="1">
        <v>5</v>
      </c>
      <c r="H208" s="1">
        <v>9</v>
      </c>
      <c r="I208" s="51">
        <v>0.233333333333333</v>
      </c>
      <c r="J208" s="51">
        <v>0.183673469387755</v>
      </c>
      <c r="K208" s="51">
        <v>0.45454545454545497</v>
      </c>
      <c r="L208" t="s">
        <v>198</v>
      </c>
    </row>
    <row r="209" spans="1:12" x14ac:dyDescent="0.2">
      <c r="A209" s="1" t="s">
        <v>193</v>
      </c>
      <c r="B209" s="66">
        <v>0.55000000000000004</v>
      </c>
      <c r="C209" s="1">
        <v>60</v>
      </c>
      <c r="D209" s="1">
        <v>14</v>
      </c>
      <c r="E209" s="1">
        <v>40</v>
      </c>
      <c r="F209" s="1">
        <v>6</v>
      </c>
      <c r="G209" s="1">
        <v>5</v>
      </c>
      <c r="H209" s="1">
        <v>9</v>
      </c>
      <c r="I209" s="51">
        <v>0.233333333333333</v>
      </c>
      <c r="J209" s="51">
        <v>0.183673469387755</v>
      </c>
      <c r="K209" s="51">
        <v>0.45454545454545497</v>
      </c>
      <c r="L209" t="s">
        <v>198</v>
      </c>
    </row>
    <row r="210" spans="1:12" x14ac:dyDescent="0.2">
      <c r="A210" s="1" t="s">
        <v>193</v>
      </c>
      <c r="B210" s="66">
        <v>0.56000000000000005</v>
      </c>
      <c r="C210" s="1">
        <v>60</v>
      </c>
      <c r="D210" s="1">
        <v>14</v>
      </c>
      <c r="E210" s="1">
        <v>40</v>
      </c>
      <c r="F210" s="1">
        <v>6</v>
      </c>
      <c r="G210" s="1">
        <v>5</v>
      </c>
      <c r="H210" s="1">
        <v>9</v>
      </c>
      <c r="I210" s="51">
        <v>0.233333333333333</v>
      </c>
      <c r="J210" s="51">
        <v>0.183673469387755</v>
      </c>
      <c r="K210" s="51">
        <v>0.45454545454545497</v>
      </c>
      <c r="L210" t="s">
        <v>198</v>
      </c>
    </row>
    <row r="211" spans="1:12" x14ac:dyDescent="0.2">
      <c r="A211" s="1" t="s">
        <v>193</v>
      </c>
      <c r="B211" s="66">
        <v>0.56999999999999995</v>
      </c>
      <c r="C211" s="1">
        <v>60</v>
      </c>
      <c r="D211" s="1">
        <v>14</v>
      </c>
      <c r="E211" s="1">
        <v>40</v>
      </c>
      <c r="F211" s="1">
        <v>6</v>
      </c>
      <c r="G211" s="1">
        <v>5</v>
      </c>
      <c r="H211" s="1">
        <v>9</v>
      </c>
      <c r="I211" s="51">
        <v>0.233333333333333</v>
      </c>
      <c r="J211" s="51">
        <v>0.183673469387755</v>
      </c>
      <c r="K211" s="51">
        <v>0.45454545454545497</v>
      </c>
      <c r="L211" t="s">
        <v>198</v>
      </c>
    </row>
    <row r="212" spans="1:12" x14ac:dyDescent="0.2">
      <c r="A212" s="1" t="s">
        <v>193</v>
      </c>
      <c r="B212" s="66">
        <v>0.57999999999999996</v>
      </c>
      <c r="C212" s="1">
        <v>60</v>
      </c>
      <c r="D212" s="1">
        <v>13</v>
      </c>
      <c r="E212" s="1">
        <v>40</v>
      </c>
      <c r="F212" s="1">
        <v>7</v>
      </c>
      <c r="G212" s="1">
        <v>5</v>
      </c>
      <c r="H212" s="1">
        <v>8</v>
      </c>
      <c r="I212" s="51">
        <v>0.21666666666666701</v>
      </c>
      <c r="J212" s="51">
        <v>0.16666666666666699</v>
      </c>
      <c r="K212" s="51">
        <v>0.41666666666666702</v>
      </c>
      <c r="L212" t="s">
        <v>198</v>
      </c>
    </row>
    <row r="213" spans="1:12" x14ac:dyDescent="0.2">
      <c r="A213" s="1" t="s">
        <v>193</v>
      </c>
      <c r="B213" s="66">
        <v>0.59</v>
      </c>
      <c r="C213" s="1">
        <v>60</v>
      </c>
      <c r="D213" s="1">
        <v>13</v>
      </c>
      <c r="E213" s="1">
        <v>40</v>
      </c>
      <c r="F213" s="1">
        <v>7</v>
      </c>
      <c r="G213" s="1">
        <v>5</v>
      </c>
      <c r="H213" s="1">
        <v>8</v>
      </c>
      <c r="I213" s="51">
        <v>0.21666666666666701</v>
      </c>
      <c r="J213" s="51">
        <v>0.16666666666666699</v>
      </c>
      <c r="K213" s="51">
        <v>0.41666666666666702</v>
      </c>
      <c r="L213" t="s">
        <v>198</v>
      </c>
    </row>
    <row r="214" spans="1:12" x14ac:dyDescent="0.2">
      <c r="A214" s="1" t="s">
        <v>193</v>
      </c>
      <c r="B214" s="66">
        <v>0.6</v>
      </c>
      <c r="C214" s="1">
        <v>60</v>
      </c>
      <c r="D214" s="1">
        <v>13</v>
      </c>
      <c r="E214" s="1">
        <v>40</v>
      </c>
      <c r="F214" s="1">
        <v>7</v>
      </c>
      <c r="G214" s="1">
        <v>5</v>
      </c>
      <c r="H214" s="1">
        <v>8</v>
      </c>
      <c r="I214" s="51">
        <v>0.21666666666666701</v>
      </c>
      <c r="J214" s="51">
        <v>0.16666666666666699</v>
      </c>
      <c r="K214" s="51">
        <v>0.41666666666666702</v>
      </c>
      <c r="L214" t="s">
        <v>198</v>
      </c>
    </row>
    <row r="215" spans="1:12" x14ac:dyDescent="0.2">
      <c r="A215" s="1" t="s">
        <v>193</v>
      </c>
      <c r="B215" s="66">
        <v>0.61</v>
      </c>
      <c r="C215" s="1">
        <v>60</v>
      </c>
      <c r="D215" s="1">
        <v>12</v>
      </c>
      <c r="E215" s="1">
        <v>40</v>
      </c>
      <c r="F215" s="1">
        <v>8</v>
      </c>
      <c r="G215" s="1">
        <v>5</v>
      </c>
      <c r="H215" s="1">
        <v>7</v>
      </c>
      <c r="I215" s="51">
        <v>0.2</v>
      </c>
      <c r="J215" s="51">
        <v>0.14893617021276601</v>
      </c>
      <c r="K215" s="51">
        <v>0.38461538461538503</v>
      </c>
      <c r="L215" t="s">
        <v>198</v>
      </c>
    </row>
    <row r="216" spans="1:12" x14ac:dyDescent="0.2">
      <c r="A216" s="1" t="s">
        <v>193</v>
      </c>
      <c r="B216" s="66">
        <v>0.62</v>
      </c>
      <c r="C216" s="1">
        <v>60</v>
      </c>
      <c r="D216" s="1">
        <v>12</v>
      </c>
      <c r="E216" s="1">
        <v>40</v>
      </c>
      <c r="F216" s="1">
        <v>8</v>
      </c>
      <c r="G216" s="1">
        <v>5</v>
      </c>
      <c r="H216" s="1">
        <v>7</v>
      </c>
      <c r="I216" s="51">
        <v>0.2</v>
      </c>
      <c r="J216" s="51">
        <v>0.14893617021276601</v>
      </c>
      <c r="K216" s="51">
        <v>0.38461538461538503</v>
      </c>
      <c r="L216" t="s">
        <v>198</v>
      </c>
    </row>
    <row r="217" spans="1:12" x14ac:dyDescent="0.2">
      <c r="A217" s="1" t="s">
        <v>193</v>
      </c>
      <c r="B217" s="66">
        <v>0.63</v>
      </c>
      <c r="C217" s="1">
        <v>60</v>
      </c>
      <c r="D217" s="1">
        <v>12</v>
      </c>
      <c r="E217" s="1">
        <v>39</v>
      </c>
      <c r="F217" s="1">
        <v>9</v>
      </c>
      <c r="G217" s="1">
        <v>6</v>
      </c>
      <c r="H217" s="1">
        <v>6</v>
      </c>
      <c r="I217" s="51">
        <v>0.2</v>
      </c>
      <c r="J217" s="51">
        <v>0.133333333333333</v>
      </c>
      <c r="K217" s="51">
        <v>0.4</v>
      </c>
      <c r="L217" t="s">
        <v>198</v>
      </c>
    </row>
    <row r="218" spans="1:12" x14ac:dyDescent="0.2">
      <c r="A218" s="1" t="s">
        <v>193</v>
      </c>
      <c r="B218" s="66">
        <v>0.64</v>
      </c>
      <c r="C218" s="1">
        <v>60</v>
      </c>
      <c r="D218" s="1">
        <v>12</v>
      </c>
      <c r="E218" s="1">
        <v>39</v>
      </c>
      <c r="F218" s="1">
        <v>9</v>
      </c>
      <c r="G218" s="1">
        <v>6</v>
      </c>
      <c r="H218" s="1">
        <v>6</v>
      </c>
      <c r="I218" s="51">
        <v>0.2</v>
      </c>
      <c r="J218" s="51">
        <v>0.133333333333333</v>
      </c>
      <c r="K218" s="51">
        <v>0.4</v>
      </c>
      <c r="L218" t="s">
        <v>198</v>
      </c>
    </row>
    <row r="219" spans="1:12" x14ac:dyDescent="0.2">
      <c r="A219" s="1" t="s">
        <v>193</v>
      </c>
      <c r="B219" s="66">
        <v>0.65</v>
      </c>
      <c r="C219" s="1">
        <v>60</v>
      </c>
      <c r="D219" s="1">
        <v>12</v>
      </c>
      <c r="E219" s="1">
        <v>39</v>
      </c>
      <c r="F219" s="1">
        <v>9</v>
      </c>
      <c r="G219" s="1">
        <v>6</v>
      </c>
      <c r="H219" s="1">
        <v>6</v>
      </c>
      <c r="I219" s="51">
        <v>0.2</v>
      </c>
      <c r="J219" s="51">
        <v>0.133333333333333</v>
      </c>
      <c r="K219" s="51">
        <v>0.4</v>
      </c>
      <c r="L219" t="s">
        <v>198</v>
      </c>
    </row>
    <row r="220" spans="1:12" x14ac:dyDescent="0.2">
      <c r="A220" s="1" t="s">
        <v>193</v>
      </c>
      <c r="B220" s="66">
        <v>0.66</v>
      </c>
      <c r="C220" s="1">
        <v>60</v>
      </c>
      <c r="D220" s="1">
        <v>12</v>
      </c>
      <c r="E220" s="1">
        <v>39</v>
      </c>
      <c r="F220" s="1">
        <v>9</v>
      </c>
      <c r="G220" s="1">
        <v>6</v>
      </c>
      <c r="H220" s="1">
        <v>6</v>
      </c>
      <c r="I220" s="51">
        <v>0.2</v>
      </c>
      <c r="J220" s="51">
        <v>0.133333333333333</v>
      </c>
      <c r="K220" s="51">
        <v>0.4</v>
      </c>
      <c r="L220" t="s">
        <v>198</v>
      </c>
    </row>
    <row r="221" spans="1:12" x14ac:dyDescent="0.2">
      <c r="A221" s="1" t="s">
        <v>193</v>
      </c>
      <c r="B221" s="66">
        <v>0.67</v>
      </c>
      <c r="C221" s="1">
        <v>60</v>
      </c>
      <c r="D221" s="1">
        <v>12</v>
      </c>
      <c r="E221" s="1">
        <v>39</v>
      </c>
      <c r="F221" s="1">
        <v>9</v>
      </c>
      <c r="G221" s="1">
        <v>6</v>
      </c>
      <c r="H221" s="1">
        <v>6</v>
      </c>
      <c r="I221" s="51">
        <v>0.2</v>
      </c>
      <c r="J221" s="51">
        <v>0.133333333333333</v>
      </c>
      <c r="K221" s="51">
        <v>0.4</v>
      </c>
      <c r="L221" t="s">
        <v>198</v>
      </c>
    </row>
    <row r="222" spans="1:12" x14ac:dyDescent="0.2">
      <c r="A222" s="1" t="s">
        <v>193</v>
      </c>
      <c r="B222" s="66">
        <v>0.68</v>
      </c>
      <c r="C222" s="1">
        <v>60</v>
      </c>
      <c r="D222" s="1">
        <v>11</v>
      </c>
      <c r="E222" s="1">
        <v>39</v>
      </c>
      <c r="F222" s="1">
        <v>10</v>
      </c>
      <c r="G222" s="1">
        <v>6</v>
      </c>
      <c r="H222" s="1">
        <v>5</v>
      </c>
      <c r="I222" s="51">
        <v>0.18333333333333299</v>
      </c>
      <c r="J222" s="51">
        <v>0.11363636363636399</v>
      </c>
      <c r="K222" s="51">
        <v>0.375</v>
      </c>
      <c r="L222" t="s">
        <v>198</v>
      </c>
    </row>
    <row r="223" spans="1:12" x14ac:dyDescent="0.2">
      <c r="A223" s="1" t="s">
        <v>193</v>
      </c>
      <c r="B223" s="66">
        <v>0.69</v>
      </c>
      <c r="C223" s="1">
        <v>60</v>
      </c>
      <c r="D223" s="1">
        <v>10</v>
      </c>
      <c r="E223" s="1">
        <v>39</v>
      </c>
      <c r="F223" s="1">
        <v>11</v>
      </c>
      <c r="G223" s="1">
        <v>6</v>
      </c>
      <c r="H223" s="1">
        <v>4</v>
      </c>
      <c r="I223" s="51">
        <v>0.16666666666666699</v>
      </c>
      <c r="J223" s="51">
        <v>9.3023255813953501E-2</v>
      </c>
      <c r="K223" s="51">
        <v>0.35294117647058798</v>
      </c>
      <c r="L223" t="s">
        <v>198</v>
      </c>
    </row>
    <row r="224" spans="1:12" x14ac:dyDescent="0.2">
      <c r="A224" s="1" t="s">
        <v>193</v>
      </c>
      <c r="B224" s="66">
        <v>0.7</v>
      </c>
      <c r="C224" s="1">
        <v>60</v>
      </c>
      <c r="D224" s="1">
        <v>9</v>
      </c>
      <c r="E224" s="1">
        <v>39</v>
      </c>
      <c r="F224" s="1">
        <v>12</v>
      </c>
      <c r="G224" s="1">
        <v>6</v>
      </c>
      <c r="H224" s="1">
        <v>3</v>
      </c>
      <c r="I224" s="51">
        <v>0.15</v>
      </c>
      <c r="J224" s="51">
        <v>7.1428571428571397E-2</v>
      </c>
      <c r="K224" s="51">
        <v>0.33333333333333298</v>
      </c>
      <c r="L224" t="s">
        <v>198</v>
      </c>
    </row>
    <row r="225" spans="1:12" x14ac:dyDescent="0.2">
      <c r="A225" s="1" t="s">
        <v>193</v>
      </c>
      <c r="B225" s="66">
        <v>0.71</v>
      </c>
      <c r="C225" s="1">
        <v>60</v>
      </c>
      <c r="D225" s="1">
        <v>9</v>
      </c>
      <c r="E225" s="1">
        <v>39</v>
      </c>
      <c r="F225" s="1">
        <v>12</v>
      </c>
      <c r="G225" s="1">
        <v>6</v>
      </c>
      <c r="H225" s="1">
        <v>3</v>
      </c>
      <c r="I225" s="51">
        <v>0.15</v>
      </c>
      <c r="J225" s="51">
        <v>7.1428571428571397E-2</v>
      </c>
      <c r="K225" s="51">
        <v>0.33333333333333298</v>
      </c>
      <c r="L225" t="s">
        <v>198</v>
      </c>
    </row>
    <row r="226" spans="1:12" x14ac:dyDescent="0.2">
      <c r="A226" s="1" t="s">
        <v>193</v>
      </c>
      <c r="B226" s="66">
        <v>0.72</v>
      </c>
      <c r="C226" s="1">
        <v>60</v>
      </c>
      <c r="D226" s="1">
        <v>9</v>
      </c>
      <c r="E226" s="1">
        <v>39</v>
      </c>
      <c r="F226" s="1">
        <v>12</v>
      </c>
      <c r="G226" s="1">
        <v>6</v>
      </c>
      <c r="H226" s="1">
        <v>3</v>
      </c>
      <c r="I226" s="51">
        <v>0.15</v>
      </c>
      <c r="J226" s="51">
        <v>7.1428571428571397E-2</v>
      </c>
      <c r="K226" s="51">
        <v>0.33333333333333298</v>
      </c>
      <c r="L226" t="s">
        <v>198</v>
      </c>
    </row>
    <row r="227" spans="1:12" x14ac:dyDescent="0.2">
      <c r="A227" s="1" t="s">
        <v>193</v>
      </c>
      <c r="B227" s="66">
        <v>0.73</v>
      </c>
      <c r="C227" s="1">
        <v>60</v>
      </c>
      <c r="D227" s="1">
        <v>9</v>
      </c>
      <c r="E227" s="1">
        <v>39</v>
      </c>
      <c r="F227" s="1">
        <v>12</v>
      </c>
      <c r="G227" s="1">
        <v>6</v>
      </c>
      <c r="H227" s="1">
        <v>3</v>
      </c>
      <c r="I227" s="51">
        <v>0.15</v>
      </c>
      <c r="J227" s="51">
        <v>7.1428571428571397E-2</v>
      </c>
      <c r="K227" s="51">
        <v>0.33333333333333298</v>
      </c>
      <c r="L227" t="s">
        <v>198</v>
      </c>
    </row>
    <row r="228" spans="1:12" x14ac:dyDescent="0.2">
      <c r="A228" s="1" t="s">
        <v>193</v>
      </c>
      <c r="B228" s="66">
        <v>0.74</v>
      </c>
      <c r="C228" s="1">
        <v>60</v>
      </c>
      <c r="D228" s="1">
        <v>9</v>
      </c>
      <c r="E228" s="1">
        <v>39</v>
      </c>
      <c r="F228" s="1">
        <v>12</v>
      </c>
      <c r="G228" s="1">
        <v>6</v>
      </c>
      <c r="H228" s="1">
        <v>3</v>
      </c>
      <c r="I228" s="51">
        <v>0.15</v>
      </c>
      <c r="J228" s="51">
        <v>7.1428571428571397E-2</v>
      </c>
      <c r="K228" s="51">
        <v>0.33333333333333298</v>
      </c>
      <c r="L228" t="s">
        <v>198</v>
      </c>
    </row>
    <row r="229" spans="1:12" x14ac:dyDescent="0.2">
      <c r="A229" s="1" t="s">
        <v>193</v>
      </c>
      <c r="B229" s="66">
        <v>0.75</v>
      </c>
      <c r="C229" s="1">
        <v>60</v>
      </c>
      <c r="D229" s="1">
        <v>9</v>
      </c>
      <c r="E229" s="1">
        <v>39</v>
      </c>
      <c r="F229" s="1">
        <v>12</v>
      </c>
      <c r="G229" s="1">
        <v>6</v>
      </c>
      <c r="H229" s="1">
        <v>3</v>
      </c>
      <c r="I229" s="51">
        <v>0.15</v>
      </c>
      <c r="J229" s="51">
        <v>7.1428571428571397E-2</v>
      </c>
      <c r="K229" s="51">
        <v>0.33333333333333298</v>
      </c>
      <c r="L229" t="s">
        <v>198</v>
      </c>
    </row>
    <row r="230" spans="1:12" x14ac:dyDescent="0.2">
      <c r="A230" s="1" t="s">
        <v>193</v>
      </c>
      <c r="B230" s="66">
        <v>0.76</v>
      </c>
      <c r="C230" s="1">
        <v>60</v>
      </c>
      <c r="D230" s="1">
        <v>9</v>
      </c>
      <c r="E230" s="1">
        <v>39</v>
      </c>
      <c r="F230" s="1">
        <v>12</v>
      </c>
      <c r="G230" s="1">
        <v>6</v>
      </c>
      <c r="H230" s="1">
        <v>3</v>
      </c>
      <c r="I230" s="51">
        <v>0.15</v>
      </c>
      <c r="J230" s="51">
        <v>7.1428571428571397E-2</v>
      </c>
      <c r="K230" s="51">
        <v>0.33333333333333298</v>
      </c>
      <c r="L230" t="s">
        <v>198</v>
      </c>
    </row>
    <row r="231" spans="1:12" x14ac:dyDescent="0.2">
      <c r="A231" s="1" t="s">
        <v>193</v>
      </c>
      <c r="B231" s="66">
        <v>0.77</v>
      </c>
      <c r="C231" s="1">
        <v>60</v>
      </c>
      <c r="D231" s="1">
        <v>9</v>
      </c>
      <c r="E231" s="1">
        <v>39</v>
      </c>
      <c r="F231" s="1">
        <v>12</v>
      </c>
      <c r="G231" s="1">
        <v>6</v>
      </c>
      <c r="H231" s="1">
        <v>3</v>
      </c>
      <c r="I231" s="51">
        <v>0.15</v>
      </c>
      <c r="J231" s="51">
        <v>7.1428571428571397E-2</v>
      </c>
      <c r="K231" s="51">
        <v>0.33333333333333298</v>
      </c>
      <c r="L231" t="s">
        <v>198</v>
      </c>
    </row>
    <row r="232" spans="1:12" x14ac:dyDescent="0.2">
      <c r="A232" s="1" t="s">
        <v>193</v>
      </c>
      <c r="B232" s="66">
        <v>0.78</v>
      </c>
      <c r="C232" s="1">
        <v>60</v>
      </c>
      <c r="D232" s="1">
        <v>9</v>
      </c>
      <c r="E232" s="1">
        <v>39</v>
      </c>
      <c r="F232" s="1">
        <v>12</v>
      </c>
      <c r="G232" s="1">
        <v>6</v>
      </c>
      <c r="H232" s="1">
        <v>3</v>
      </c>
      <c r="I232" s="51">
        <v>0.15</v>
      </c>
      <c r="J232" s="51">
        <v>7.1428571428571397E-2</v>
      </c>
      <c r="K232" s="51">
        <v>0.33333333333333298</v>
      </c>
      <c r="L232" t="s">
        <v>198</v>
      </c>
    </row>
    <row r="233" spans="1:12" x14ac:dyDescent="0.2">
      <c r="A233" s="1" t="s">
        <v>193</v>
      </c>
      <c r="B233" s="66">
        <v>0.79</v>
      </c>
      <c r="C233" s="1">
        <v>60</v>
      </c>
      <c r="D233" s="1">
        <v>9</v>
      </c>
      <c r="E233" s="1">
        <v>39</v>
      </c>
      <c r="F233" s="1">
        <v>12</v>
      </c>
      <c r="G233" s="1">
        <v>6</v>
      </c>
      <c r="H233" s="1">
        <v>3</v>
      </c>
      <c r="I233" s="51">
        <v>0.15</v>
      </c>
      <c r="J233" s="51">
        <v>7.1428571428571397E-2</v>
      </c>
      <c r="K233" s="51">
        <v>0.33333333333333298</v>
      </c>
      <c r="L233" t="s">
        <v>198</v>
      </c>
    </row>
    <row r="234" spans="1:12" x14ac:dyDescent="0.2">
      <c r="A234" s="1" t="s">
        <v>193</v>
      </c>
      <c r="B234" s="66">
        <v>0.8</v>
      </c>
      <c r="C234" s="1">
        <v>60</v>
      </c>
      <c r="D234" s="1">
        <v>10</v>
      </c>
      <c r="E234" s="1">
        <v>38</v>
      </c>
      <c r="F234" s="1">
        <v>12</v>
      </c>
      <c r="G234" s="1">
        <v>7</v>
      </c>
      <c r="H234" s="1">
        <v>3</v>
      </c>
      <c r="I234" s="51">
        <v>0.16666666666666699</v>
      </c>
      <c r="J234" s="51">
        <v>7.3170731707317097E-2</v>
      </c>
      <c r="K234" s="51">
        <v>0.36842105263157898</v>
      </c>
      <c r="L234" t="s">
        <v>198</v>
      </c>
    </row>
    <row r="235" spans="1:12" x14ac:dyDescent="0.2">
      <c r="A235" s="1" t="s">
        <v>193</v>
      </c>
      <c r="B235" s="66">
        <v>0.81</v>
      </c>
      <c r="C235" s="1">
        <v>60</v>
      </c>
      <c r="D235" s="1">
        <v>11</v>
      </c>
      <c r="E235" s="1">
        <v>37</v>
      </c>
      <c r="F235" s="1">
        <v>12</v>
      </c>
      <c r="G235" s="1">
        <v>8</v>
      </c>
      <c r="H235" s="1">
        <v>3</v>
      </c>
      <c r="I235" s="51">
        <v>0.18333333333333299</v>
      </c>
      <c r="J235" s="51">
        <v>7.4999999999999997E-2</v>
      </c>
      <c r="K235" s="51">
        <v>0.4</v>
      </c>
      <c r="L235" t="s">
        <v>198</v>
      </c>
    </row>
    <row r="236" spans="1:12" x14ac:dyDescent="0.2">
      <c r="A236" s="1" t="s">
        <v>193</v>
      </c>
      <c r="B236" s="66">
        <v>0.82</v>
      </c>
      <c r="C236" s="1">
        <v>60</v>
      </c>
      <c r="D236" s="1">
        <v>11</v>
      </c>
      <c r="E236" s="1">
        <v>37</v>
      </c>
      <c r="F236" s="1">
        <v>12</v>
      </c>
      <c r="G236" s="1">
        <v>8</v>
      </c>
      <c r="H236" s="1">
        <v>3</v>
      </c>
      <c r="I236" s="51">
        <v>0.18333333333333299</v>
      </c>
      <c r="J236" s="51">
        <v>7.4999999999999997E-2</v>
      </c>
      <c r="K236" s="51">
        <v>0.4</v>
      </c>
      <c r="L236" t="s">
        <v>198</v>
      </c>
    </row>
    <row r="237" spans="1:12" x14ac:dyDescent="0.2">
      <c r="A237" s="1" t="s">
        <v>193</v>
      </c>
      <c r="B237" s="66">
        <v>0.83</v>
      </c>
      <c r="C237" s="1">
        <v>60</v>
      </c>
      <c r="D237" s="1">
        <v>11</v>
      </c>
      <c r="E237" s="1">
        <v>37</v>
      </c>
      <c r="F237" s="1">
        <v>12</v>
      </c>
      <c r="G237" s="1">
        <v>8</v>
      </c>
      <c r="H237" s="1">
        <v>3</v>
      </c>
      <c r="I237" s="51">
        <v>0.18333333333333299</v>
      </c>
      <c r="J237" s="51">
        <v>7.4999999999999997E-2</v>
      </c>
      <c r="K237" s="51">
        <v>0.4</v>
      </c>
      <c r="L237" t="s">
        <v>198</v>
      </c>
    </row>
    <row r="238" spans="1:12" x14ac:dyDescent="0.2">
      <c r="A238" s="1" t="s">
        <v>193</v>
      </c>
      <c r="B238" s="66">
        <v>0.84</v>
      </c>
      <c r="C238" s="1">
        <v>60</v>
      </c>
      <c r="D238" s="1">
        <v>11</v>
      </c>
      <c r="E238" s="1">
        <v>37</v>
      </c>
      <c r="F238" s="1">
        <v>12</v>
      </c>
      <c r="G238" s="1">
        <v>8</v>
      </c>
      <c r="H238" s="1">
        <v>3</v>
      </c>
      <c r="I238" s="51">
        <v>0.18333333333333299</v>
      </c>
      <c r="J238" s="51">
        <v>7.4999999999999997E-2</v>
      </c>
      <c r="K238" s="51">
        <v>0.4</v>
      </c>
      <c r="L238" t="s">
        <v>198</v>
      </c>
    </row>
    <row r="239" spans="1:12" x14ac:dyDescent="0.2">
      <c r="A239" s="1" t="s">
        <v>193</v>
      </c>
      <c r="B239" s="66">
        <v>0.85</v>
      </c>
      <c r="C239" s="1">
        <v>60</v>
      </c>
      <c r="D239" s="1">
        <v>12</v>
      </c>
      <c r="E239" s="1">
        <v>36</v>
      </c>
      <c r="F239" s="1">
        <v>12</v>
      </c>
      <c r="G239" s="1">
        <v>9</v>
      </c>
      <c r="H239" s="1">
        <v>3</v>
      </c>
      <c r="I239" s="51">
        <v>0.2</v>
      </c>
      <c r="J239" s="51">
        <v>7.69230769230769E-2</v>
      </c>
      <c r="K239" s="51">
        <v>0.42857142857142899</v>
      </c>
      <c r="L239" t="s">
        <v>198</v>
      </c>
    </row>
    <row r="240" spans="1:12" x14ac:dyDescent="0.2">
      <c r="A240" s="1" t="s">
        <v>193</v>
      </c>
      <c r="B240" s="66">
        <v>0.86</v>
      </c>
      <c r="C240" s="1">
        <v>60</v>
      </c>
      <c r="D240" s="1">
        <v>12</v>
      </c>
      <c r="E240" s="1">
        <v>36</v>
      </c>
      <c r="F240" s="1">
        <v>12</v>
      </c>
      <c r="G240" s="1">
        <v>9</v>
      </c>
      <c r="H240" s="1">
        <v>3</v>
      </c>
      <c r="I240" s="51">
        <v>0.2</v>
      </c>
      <c r="J240" s="51">
        <v>7.69230769230769E-2</v>
      </c>
      <c r="K240" s="51">
        <v>0.42857142857142899</v>
      </c>
      <c r="L240" t="s">
        <v>198</v>
      </c>
    </row>
    <row r="241" spans="1:12" x14ac:dyDescent="0.2">
      <c r="A241" s="1" t="s">
        <v>193</v>
      </c>
      <c r="B241" s="66">
        <v>0.87</v>
      </c>
      <c r="C241" s="1">
        <v>60</v>
      </c>
      <c r="D241" s="1">
        <v>13</v>
      </c>
      <c r="E241" s="1">
        <v>34</v>
      </c>
      <c r="F241" s="1">
        <v>13</v>
      </c>
      <c r="G241" s="1">
        <v>11</v>
      </c>
      <c r="H241" s="1">
        <v>2</v>
      </c>
      <c r="I241" s="51">
        <v>0.21666666666666701</v>
      </c>
      <c r="J241" s="51">
        <v>5.5555555555555601E-2</v>
      </c>
      <c r="K241" s="51">
        <v>0.45833333333333298</v>
      </c>
      <c r="L241" t="s">
        <v>198</v>
      </c>
    </row>
    <row r="242" spans="1:12" x14ac:dyDescent="0.2">
      <c r="A242" s="1" t="s">
        <v>193</v>
      </c>
      <c r="B242" s="66">
        <v>0.88</v>
      </c>
      <c r="C242" s="1">
        <v>60</v>
      </c>
      <c r="D242" s="1">
        <v>14</v>
      </c>
      <c r="E242" s="1">
        <v>33</v>
      </c>
      <c r="F242" s="1">
        <v>13</v>
      </c>
      <c r="G242" s="1">
        <v>12</v>
      </c>
      <c r="H242" s="1">
        <v>2</v>
      </c>
      <c r="I242" s="51">
        <v>0.233333333333333</v>
      </c>
      <c r="J242" s="51">
        <v>5.7142857142857099E-2</v>
      </c>
      <c r="K242" s="51">
        <v>0.48</v>
      </c>
      <c r="L242" t="s">
        <v>198</v>
      </c>
    </row>
    <row r="243" spans="1:12" x14ac:dyDescent="0.2">
      <c r="A243" s="1" t="s">
        <v>193</v>
      </c>
      <c r="B243" s="66">
        <v>0.89</v>
      </c>
      <c r="C243" s="1">
        <v>60</v>
      </c>
      <c r="D243" s="1">
        <v>16</v>
      </c>
      <c r="E243" s="1">
        <v>31</v>
      </c>
      <c r="F243" s="1">
        <v>13</v>
      </c>
      <c r="G243" s="1">
        <v>14</v>
      </c>
      <c r="H243" s="1">
        <v>2</v>
      </c>
      <c r="I243" s="51">
        <v>0.266666666666667</v>
      </c>
      <c r="J243" s="51">
        <v>6.0606060606060601E-2</v>
      </c>
      <c r="K243" s="51">
        <v>0.51851851851851805</v>
      </c>
      <c r="L243" t="s">
        <v>198</v>
      </c>
    </row>
    <row r="244" spans="1:12" x14ac:dyDescent="0.2">
      <c r="A244" s="1" t="s">
        <v>193</v>
      </c>
      <c r="B244" s="66">
        <v>0.9</v>
      </c>
      <c r="C244" s="1">
        <v>60</v>
      </c>
      <c r="D244" s="1">
        <v>16</v>
      </c>
      <c r="E244" s="1">
        <v>31</v>
      </c>
      <c r="F244" s="1">
        <v>13</v>
      </c>
      <c r="G244" s="1">
        <v>14</v>
      </c>
      <c r="H244" s="1">
        <v>2</v>
      </c>
      <c r="I244" s="51">
        <v>0.266666666666667</v>
      </c>
      <c r="J244" s="51">
        <v>6.0606060606060601E-2</v>
      </c>
      <c r="K244" s="51">
        <v>0.51851851851851805</v>
      </c>
      <c r="L244" t="s">
        <v>198</v>
      </c>
    </row>
    <row r="245" spans="1:12" x14ac:dyDescent="0.2">
      <c r="A245" s="1" t="s">
        <v>194</v>
      </c>
      <c r="B245" s="66">
        <v>0.1</v>
      </c>
      <c r="C245" s="1">
        <v>60</v>
      </c>
      <c r="D245" s="1">
        <v>41</v>
      </c>
      <c r="E245" s="1">
        <v>16</v>
      </c>
      <c r="F245" s="1">
        <v>3</v>
      </c>
      <c r="G245" s="1">
        <v>29</v>
      </c>
      <c r="H245" s="1">
        <v>12</v>
      </c>
      <c r="I245" s="51">
        <v>0.68333333333333302</v>
      </c>
      <c r="J245" s="51">
        <v>0.42857142857142899</v>
      </c>
      <c r="K245" s="51">
        <v>0.90625</v>
      </c>
      <c r="L245" t="s">
        <v>198</v>
      </c>
    </row>
    <row r="246" spans="1:12" x14ac:dyDescent="0.2">
      <c r="A246" s="1" t="s">
        <v>194</v>
      </c>
      <c r="B246" s="66">
        <v>0.11</v>
      </c>
      <c r="C246" s="1">
        <v>60</v>
      </c>
      <c r="D246" s="1">
        <v>41</v>
      </c>
      <c r="E246" s="1">
        <v>16</v>
      </c>
      <c r="F246" s="1">
        <v>3</v>
      </c>
      <c r="G246" s="1">
        <v>29</v>
      </c>
      <c r="H246" s="1">
        <v>12</v>
      </c>
      <c r="I246" s="51">
        <v>0.68333333333333302</v>
      </c>
      <c r="J246" s="51">
        <v>0.42857142857142899</v>
      </c>
      <c r="K246" s="51">
        <v>0.90625</v>
      </c>
      <c r="L246" t="s">
        <v>198</v>
      </c>
    </row>
    <row r="247" spans="1:12" x14ac:dyDescent="0.2">
      <c r="A247" s="1" t="s">
        <v>194</v>
      </c>
      <c r="B247" s="66">
        <v>0.12</v>
      </c>
      <c r="C247" s="1">
        <v>60</v>
      </c>
      <c r="D247" s="1">
        <v>41</v>
      </c>
      <c r="E247" s="1">
        <v>16</v>
      </c>
      <c r="F247" s="1">
        <v>3</v>
      </c>
      <c r="G247" s="1">
        <v>29</v>
      </c>
      <c r="H247" s="1">
        <v>12</v>
      </c>
      <c r="I247" s="51">
        <v>0.68333333333333302</v>
      </c>
      <c r="J247" s="51">
        <v>0.42857142857142899</v>
      </c>
      <c r="K247" s="51">
        <v>0.90625</v>
      </c>
      <c r="L247" t="s">
        <v>198</v>
      </c>
    </row>
    <row r="248" spans="1:12" x14ac:dyDescent="0.2">
      <c r="A248" s="1" t="s">
        <v>194</v>
      </c>
      <c r="B248" s="66">
        <v>0.13</v>
      </c>
      <c r="C248" s="1">
        <v>60</v>
      </c>
      <c r="D248" s="1">
        <v>41</v>
      </c>
      <c r="E248" s="1">
        <v>16</v>
      </c>
      <c r="F248" s="1">
        <v>3</v>
      </c>
      <c r="G248" s="1">
        <v>29</v>
      </c>
      <c r="H248" s="1">
        <v>12</v>
      </c>
      <c r="I248" s="51">
        <v>0.68333333333333302</v>
      </c>
      <c r="J248" s="51">
        <v>0.42857142857142899</v>
      </c>
      <c r="K248" s="51">
        <v>0.90625</v>
      </c>
      <c r="L248" t="s">
        <v>198</v>
      </c>
    </row>
    <row r="249" spans="1:12" x14ac:dyDescent="0.2">
      <c r="A249" s="1" t="s">
        <v>194</v>
      </c>
      <c r="B249" s="66">
        <v>0.14000000000000001</v>
      </c>
      <c r="C249" s="1">
        <v>60</v>
      </c>
      <c r="D249" s="1">
        <v>41</v>
      </c>
      <c r="E249" s="1">
        <v>16</v>
      </c>
      <c r="F249" s="1">
        <v>3</v>
      </c>
      <c r="G249" s="1">
        <v>29</v>
      </c>
      <c r="H249" s="1">
        <v>12</v>
      </c>
      <c r="I249" s="51">
        <v>0.68333333333333302</v>
      </c>
      <c r="J249" s="51">
        <v>0.42857142857142899</v>
      </c>
      <c r="K249" s="51">
        <v>0.90625</v>
      </c>
      <c r="L249" t="s">
        <v>198</v>
      </c>
    </row>
    <row r="250" spans="1:12" x14ac:dyDescent="0.2">
      <c r="A250" s="1" t="s">
        <v>194</v>
      </c>
      <c r="B250" s="66">
        <v>0.15</v>
      </c>
      <c r="C250" s="1">
        <v>60</v>
      </c>
      <c r="D250" s="1">
        <v>41</v>
      </c>
      <c r="E250" s="1">
        <v>16</v>
      </c>
      <c r="F250" s="1">
        <v>3</v>
      </c>
      <c r="G250" s="1">
        <v>29</v>
      </c>
      <c r="H250" s="1">
        <v>12</v>
      </c>
      <c r="I250" s="51">
        <v>0.68333333333333302</v>
      </c>
      <c r="J250" s="51">
        <v>0.42857142857142899</v>
      </c>
      <c r="K250" s="51">
        <v>0.90625</v>
      </c>
      <c r="L250" t="s">
        <v>198</v>
      </c>
    </row>
    <row r="251" spans="1:12" x14ac:dyDescent="0.2">
      <c r="A251" s="1" t="s">
        <v>194</v>
      </c>
      <c r="B251" s="66">
        <v>0.16</v>
      </c>
      <c r="C251" s="1">
        <v>60</v>
      </c>
      <c r="D251" s="1">
        <v>41</v>
      </c>
      <c r="E251" s="1">
        <v>16</v>
      </c>
      <c r="F251" s="1">
        <v>3</v>
      </c>
      <c r="G251" s="1">
        <v>29</v>
      </c>
      <c r="H251" s="1">
        <v>12</v>
      </c>
      <c r="I251" s="51">
        <v>0.68333333333333302</v>
      </c>
      <c r="J251" s="51">
        <v>0.42857142857142899</v>
      </c>
      <c r="K251" s="51">
        <v>0.90625</v>
      </c>
      <c r="L251" t="s">
        <v>198</v>
      </c>
    </row>
    <row r="252" spans="1:12" x14ac:dyDescent="0.2">
      <c r="A252" s="1" t="s">
        <v>194</v>
      </c>
      <c r="B252" s="66">
        <v>0.17</v>
      </c>
      <c r="C252" s="1">
        <v>60</v>
      </c>
      <c r="D252" s="1">
        <v>41</v>
      </c>
      <c r="E252" s="1">
        <v>16</v>
      </c>
      <c r="F252" s="1">
        <v>3</v>
      </c>
      <c r="G252" s="1">
        <v>29</v>
      </c>
      <c r="H252" s="1">
        <v>12</v>
      </c>
      <c r="I252" s="51">
        <v>0.68333333333333302</v>
      </c>
      <c r="J252" s="51">
        <v>0.42857142857142899</v>
      </c>
      <c r="K252" s="51">
        <v>0.90625</v>
      </c>
      <c r="L252" t="s">
        <v>198</v>
      </c>
    </row>
    <row r="253" spans="1:12" x14ac:dyDescent="0.2">
      <c r="A253" s="1" t="s">
        <v>194</v>
      </c>
      <c r="B253" s="66">
        <v>0.18</v>
      </c>
      <c r="C253" s="1">
        <v>60</v>
      </c>
      <c r="D253" s="1">
        <v>49</v>
      </c>
      <c r="E253" s="1">
        <v>6</v>
      </c>
      <c r="F253" s="1">
        <v>5</v>
      </c>
      <c r="G253" s="1">
        <v>39</v>
      </c>
      <c r="H253" s="1">
        <v>10</v>
      </c>
      <c r="I253" s="51">
        <v>0.81666666666666698</v>
      </c>
      <c r="J253" s="51">
        <v>0.625</v>
      </c>
      <c r="K253" s="51">
        <v>0.88636363636363602</v>
      </c>
      <c r="L253" t="s">
        <v>198</v>
      </c>
    </row>
    <row r="254" spans="1:12" x14ac:dyDescent="0.2">
      <c r="A254" s="1" t="s">
        <v>194</v>
      </c>
      <c r="B254" s="66">
        <v>0.19</v>
      </c>
      <c r="C254" s="1">
        <v>60</v>
      </c>
      <c r="D254" s="1">
        <v>49</v>
      </c>
      <c r="E254" s="1">
        <v>6</v>
      </c>
      <c r="F254" s="1">
        <v>5</v>
      </c>
      <c r="G254" s="1">
        <v>39</v>
      </c>
      <c r="H254" s="1">
        <v>10</v>
      </c>
      <c r="I254" s="51">
        <v>0.81666666666666698</v>
      </c>
      <c r="J254" s="51">
        <v>0.625</v>
      </c>
      <c r="K254" s="51">
        <v>0.88636363636363602</v>
      </c>
      <c r="L254" t="s">
        <v>198</v>
      </c>
    </row>
    <row r="255" spans="1:12" x14ac:dyDescent="0.2">
      <c r="A255" s="1" t="s">
        <v>194</v>
      </c>
      <c r="B255" s="66">
        <v>0.2</v>
      </c>
      <c r="C255" s="1">
        <v>60</v>
      </c>
      <c r="D255" s="1">
        <v>49</v>
      </c>
      <c r="E255" s="1">
        <v>6</v>
      </c>
      <c r="F255" s="1">
        <v>5</v>
      </c>
      <c r="G255" s="1">
        <v>39</v>
      </c>
      <c r="H255" s="1">
        <v>10</v>
      </c>
      <c r="I255" s="51">
        <v>0.81666666666666698</v>
      </c>
      <c r="J255" s="51">
        <v>0.625</v>
      </c>
      <c r="K255" s="51">
        <v>0.88636363636363602</v>
      </c>
      <c r="L255" t="s">
        <v>198</v>
      </c>
    </row>
    <row r="256" spans="1:12" x14ac:dyDescent="0.2">
      <c r="A256" s="1" t="s">
        <v>194</v>
      </c>
      <c r="B256" s="66">
        <v>0.21</v>
      </c>
      <c r="C256" s="1">
        <v>60</v>
      </c>
      <c r="D256" s="1">
        <v>49</v>
      </c>
      <c r="E256" s="1">
        <v>6</v>
      </c>
      <c r="F256" s="1">
        <v>5</v>
      </c>
      <c r="G256" s="1">
        <v>39</v>
      </c>
      <c r="H256" s="1">
        <v>10</v>
      </c>
      <c r="I256" s="51">
        <v>0.81666666666666698</v>
      </c>
      <c r="J256" s="51">
        <v>0.625</v>
      </c>
      <c r="K256" s="51">
        <v>0.88636363636363602</v>
      </c>
      <c r="L256" t="s">
        <v>198</v>
      </c>
    </row>
    <row r="257" spans="1:12" x14ac:dyDescent="0.2">
      <c r="A257" s="1" t="s">
        <v>194</v>
      </c>
      <c r="B257" s="66">
        <v>0.22</v>
      </c>
      <c r="C257" s="1">
        <v>60</v>
      </c>
      <c r="D257" s="1">
        <v>49</v>
      </c>
      <c r="E257" s="1">
        <v>6</v>
      </c>
      <c r="F257" s="1">
        <v>5</v>
      </c>
      <c r="G257" s="1">
        <v>39</v>
      </c>
      <c r="H257" s="1">
        <v>10</v>
      </c>
      <c r="I257" s="51">
        <v>0.81666666666666698</v>
      </c>
      <c r="J257" s="51">
        <v>0.625</v>
      </c>
      <c r="K257" s="51">
        <v>0.88636363636363602</v>
      </c>
      <c r="L257" t="s">
        <v>198</v>
      </c>
    </row>
    <row r="258" spans="1:12" x14ac:dyDescent="0.2">
      <c r="A258" s="1" t="s">
        <v>194</v>
      </c>
      <c r="B258" s="66">
        <v>0.23</v>
      </c>
      <c r="C258" s="1">
        <v>60</v>
      </c>
      <c r="D258" s="1">
        <v>49</v>
      </c>
      <c r="E258" s="1">
        <v>6</v>
      </c>
      <c r="F258" s="1">
        <v>5</v>
      </c>
      <c r="G258" s="1">
        <v>39</v>
      </c>
      <c r="H258" s="1">
        <v>10</v>
      </c>
      <c r="I258" s="51">
        <v>0.81666666666666698</v>
      </c>
      <c r="J258" s="51">
        <v>0.625</v>
      </c>
      <c r="K258" s="51">
        <v>0.88636363636363602</v>
      </c>
      <c r="L258" t="s">
        <v>198</v>
      </c>
    </row>
    <row r="259" spans="1:12" x14ac:dyDescent="0.2">
      <c r="A259" s="1" t="s">
        <v>194</v>
      </c>
      <c r="B259" s="66">
        <v>0.24</v>
      </c>
      <c r="C259" s="1">
        <v>60</v>
      </c>
      <c r="D259" s="1">
        <v>49</v>
      </c>
      <c r="E259" s="1">
        <v>6</v>
      </c>
      <c r="F259" s="1">
        <v>5</v>
      </c>
      <c r="G259" s="1">
        <v>39</v>
      </c>
      <c r="H259" s="1">
        <v>10</v>
      </c>
      <c r="I259" s="51">
        <v>0.81666666666666698</v>
      </c>
      <c r="J259" s="51">
        <v>0.625</v>
      </c>
      <c r="K259" s="51">
        <v>0.88636363636363602</v>
      </c>
      <c r="L259" t="s">
        <v>198</v>
      </c>
    </row>
    <row r="260" spans="1:12" x14ac:dyDescent="0.2">
      <c r="A260" s="1" t="s">
        <v>194</v>
      </c>
      <c r="B260" s="66">
        <v>0.25</v>
      </c>
      <c r="C260" s="1">
        <v>60</v>
      </c>
      <c r="D260" s="1">
        <v>49</v>
      </c>
      <c r="E260" s="1">
        <v>6</v>
      </c>
      <c r="F260" s="1">
        <v>5</v>
      </c>
      <c r="G260" s="1">
        <v>39</v>
      </c>
      <c r="H260" s="1">
        <v>10</v>
      </c>
      <c r="I260" s="51">
        <v>0.81666666666666698</v>
      </c>
      <c r="J260" s="51">
        <v>0.625</v>
      </c>
      <c r="K260" s="51">
        <v>0.88636363636363602</v>
      </c>
      <c r="L260" t="s">
        <v>198</v>
      </c>
    </row>
    <row r="261" spans="1:12" x14ac:dyDescent="0.2">
      <c r="A261" s="1" t="s">
        <v>194</v>
      </c>
      <c r="B261" s="66">
        <v>0.26</v>
      </c>
      <c r="C261" s="1">
        <v>60</v>
      </c>
      <c r="D261" s="1">
        <v>49</v>
      </c>
      <c r="E261" s="1">
        <v>6</v>
      </c>
      <c r="F261" s="1">
        <v>5</v>
      </c>
      <c r="G261" s="1">
        <v>39</v>
      </c>
      <c r="H261" s="1">
        <v>10</v>
      </c>
      <c r="I261" s="51">
        <v>0.81666666666666698</v>
      </c>
      <c r="J261" s="51">
        <v>0.625</v>
      </c>
      <c r="K261" s="51">
        <v>0.88636363636363602</v>
      </c>
      <c r="L261" t="s">
        <v>198</v>
      </c>
    </row>
    <row r="262" spans="1:12" x14ac:dyDescent="0.2">
      <c r="A262" s="1" t="s">
        <v>194</v>
      </c>
      <c r="B262" s="66">
        <v>0.27</v>
      </c>
      <c r="C262" s="1">
        <v>60</v>
      </c>
      <c r="D262" s="1">
        <v>49</v>
      </c>
      <c r="E262" s="1">
        <v>6</v>
      </c>
      <c r="F262" s="1">
        <v>5</v>
      </c>
      <c r="G262" s="1">
        <v>39</v>
      </c>
      <c r="H262" s="1">
        <v>10</v>
      </c>
      <c r="I262" s="51">
        <v>0.81666666666666698</v>
      </c>
      <c r="J262" s="51">
        <v>0.625</v>
      </c>
      <c r="K262" s="51">
        <v>0.88636363636363602</v>
      </c>
      <c r="L262" t="s">
        <v>198</v>
      </c>
    </row>
    <row r="263" spans="1:12" x14ac:dyDescent="0.2">
      <c r="A263" s="1" t="s">
        <v>194</v>
      </c>
      <c r="B263" s="66">
        <v>0.28000000000000003</v>
      </c>
      <c r="C263" s="1">
        <v>60</v>
      </c>
      <c r="D263" s="1">
        <v>49</v>
      </c>
      <c r="E263" s="1">
        <v>6</v>
      </c>
      <c r="F263" s="1">
        <v>5</v>
      </c>
      <c r="G263" s="1">
        <v>39</v>
      </c>
      <c r="H263" s="1">
        <v>10</v>
      </c>
      <c r="I263" s="51">
        <v>0.81666666666666698</v>
      </c>
      <c r="J263" s="51">
        <v>0.625</v>
      </c>
      <c r="K263" s="51">
        <v>0.88636363636363602</v>
      </c>
      <c r="L263" t="s">
        <v>198</v>
      </c>
    </row>
    <row r="264" spans="1:12" x14ac:dyDescent="0.2">
      <c r="A264" s="1" t="s">
        <v>194</v>
      </c>
      <c r="B264" s="66">
        <v>0.28999999999999998</v>
      </c>
      <c r="C264" s="1">
        <v>60</v>
      </c>
      <c r="D264" s="1">
        <v>49</v>
      </c>
      <c r="E264" s="1">
        <v>6</v>
      </c>
      <c r="F264" s="1">
        <v>5</v>
      </c>
      <c r="G264" s="1">
        <v>39</v>
      </c>
      <c r="H264" s="1">
        <v>10</v>
      </c>
      <c r="I264" s="51">
        <v>0.81666666666666698</v>
      </c>
      <c r="J264" s="51">
        <v>0.625</v>
      </c>
      <c r="K264" s="51">
        <v>0.88636363636363602</v>
      </c>
      <c r="L264" t="s">
        <v>198</v>
      </c>
    </row>
    <row r="265" spans="1:12" x14ac:dyDescent="0.2">
      <c r="A265" s="1" t="s">
        <v>194</v>
      </c>
      <c r="B265" s="66">
        <v>0.3</v>
      </c>
      <c r="C265" s="1">
        <v>60</v>
      </c>
      <c r="D265" s="1">
        <v>49</v>
      </c>
      <c r="E265" s="1">
        <v>6</v>
      </c>
      <c r="F265" s="1">
        <v>5</v>
      </c>
      <c r="G265" s="1">
        <v>39</v>
      </c>
      <c r="H265" s="1">
        <v>10</v>
      </c>
      <c r="I265" s="51">
        <v>0.81666666666666698</v>
      </c>
      <c r="J265" s="51">
        <v>0.625</v>
      </c>
      <c r="K265" s="51">
        <v>0.88636363636363602</v>
      </c>
      <c r="L265" t="s">
        <v>198</v>
      </c>
    </row>
    <row r="266" spans="1:12" x14ac:dyDescent="0.2">
      <c r="A266" s="1" t="s">
        <v>194</v>
      </c>
      <c r="B266" s="66">
        <v>0.31</v>
      </c>
      <c r="C266" s="1">
        <v>60</v>
      </c>
      <c r="D266" s="1">
        <v>49</v>
      </c>
      <c r="E266" s="1">
        <v>6</v>
      </c>
      <c r="F266" s="1">
        <v>5</v>
      </c>
      <c r="G266" s="1">
        <v>39</v>
      </c>
      <c r="H266" s="1">
        <v>10</v>
      </c>
      <c r="I266" s="51">
        <v>0.81666666666666698</v>
      </c>
      <c r="J266" s="51">
        <v>0.625</v>
      </c>
      <c r="K266" s="51">
        <v>0.88636363636363602</v>
      </c>
      <c r="L266" t="s">
        <v>198</v>
      </c>
    </row>
    <row r="267" spans="1:12" x14ac:dyDescent="0.2">
      <c r="A267" s="1" t="s">
        <v>194</v>
      </c>
      <c r="B267" s="66">
        <v>0.32</v>
      </c>
      <c r="C267" s="1">
        <v>60</v>
      </c>
      <c r="D267" s="1">
        <v>49</v>
      </c>
      <c r="E267" s="1">
        <v>6</v>
      </c>
      <c r="F267" s="1">
        <v>5</v>
      </c>
      <c r="G267" s="1">
        <v>39</v>
      </c>
      <c r="H267" s="1">
        <v>10</v>
      </c>
      <c r="I267" s="51">
        <v>0.81666666666666698</v>
      </c>
      <c r="J267" s="51">
        <v>0.625</v>
      </c>
      <c r="K267" s="51">
        <v>0.88636363636363602</v>
      </c>
      <c r="L267" t="s">
        <v>198</v>
      </c>
    </row>
    <row r="268" spans="1:12" x14ac:dyDescent="0.2">
      <c r="A268" s="1" t="s">
        <v>194</v>
      </c>
      <c r="B268" s="66">
        <v>0.33</v>
      </c>
      <c r="C268" s="1">
        <v>60</v>
      </c>
      <c r="D268" s="1">
        <v>49</v>
      </c>
      <c r="E268" s="1">
        <v>6</v>
      </c>
      <c r="F268" s="1">
        <v>5</v>
      </c>
      <c r="G268" s="1">
        <v>39</v>
      </c>
      <c r="H268" s="1">
        <v>10</v>
      </c>
      <c r="I268" s="51">
        <v>0.81666666666666698</v>
      </c>
      <c r="J268" s="51">
        <v>0.625</v>
      </c>
      <c r="K268" s="51">
        <v>0.88636363636363602</v>
      </c>
      <c r="L268" t="s">
        <v>198</v>
      </c>
    </row>
    <row r="269" spans="1:12" x14ac:dyDescent="0.2">
      <c r="A269" s="1" t="s">
        <v>194</v>
      </c>
      <c r="B269" s="66">
        <v>0.34</v>
      </c>
      <c r="C269" s="1">
        <v>60</v>
      </c>
      <c r="D269" s="1">
        <v>49</v>
      </c>
      <c r="E269" s="1">
        <v>6</v>
      </c>
      <c r="F269" s="1">
        <v>5</v>
      </c>
      <c r="G269" s="1">
        <v>39</v>
      </c>
      <c r="H269" s="1">
        <v>10</v>
      </c>
      <c r="I269" s="51">
        <v>0.81666666666666698</v>
      </c>
      <c r="J269" s="51">
        <v>0.625</v>
      </c>
      <c r="K269" s="51">
        <v>0.88636363636363602</v>
      </c>
      <c r="L269" t="s">
        <v>198</v>
      </c>
    </row>
    <row r="270" spans="1:12" x14ac:dyDescent="0.2">
      <c r="A270" s="1" t="s">
        <v>194</v>
      </c>
      <c r="B270" s="66">
        <v>0.35</v>
      </c>
      <c r="C270" s="1">
        <v>60</v>
      </c>
      <c r="D270" s="1">
        <v>49</v>
      </c>
      <c r="E270" s="1">
        <v>6</v>
      </c>
      <c r="F270" s="1">
        <v>5</v>
      </c>
      <c r="G270" s="1">
        <v>39</v>
      </c>
      <c r="H270" s="1">
        <v>10</v>
      </c>
      <c r="I270" s="51">
        <v>0.81666666666666698</v>
      </c>
      <c r="J270" s="51">
        <v>0.625</v>
      </c>
      <c r="K270" s="51">
        <v>0.88636363636363602</v>
      </c>
      <c r="L270" t="s">
        <v>198</v>
      </c>
    </row>
    <row r="271" spans="1:12" x14ac:dyDescent="0.2">
      <c r="A271" s="1" t="s">
        <v>194</v>
      </c>
      <c r="B271" s="66">
        <v>0.36</v>
      </c>
      <c r="C271" s="1">
        <v>60</v>
      </c>
      <c r="D271" s="1">
        <v>49</v>
      </c>
      <c r="E271" s="1">
        <v>6</v>
      </c>
      <c r="F271" s="1">
        <v>5</v>
      </c>
      <c r="G271" s="1">
        <v>39</v>
      </c>
      <c r="H271" s="1">
        <v>10</v>
      </c>
      <c r="I271" s="51">
        <v>0.81666666666666698</v>
      </c>
      <c r="J271" s="51">
        <v>0.625</v>
      </c>
      <c r="K271" s="51">
        <v>0.88636363636363602</v>
      </c>
      <c r="L271" t="s">
        <v>198</v>
      </c>
    </row>
    <row r="272" spans="1:12" x14ac:dyDescent="0.2">
      <c r="A272" s="1" t="s">
        <v>194</v>
      </c>
      <c r="B272" s="66">
        <v>0.37</v>
      </c>
      <c r="C272" s="1">
        <v>60</v>
      </c>
      <c r="D272" s="1">
        <v>49</v>
      </c>
      <c r="E272" s="1">
        <v>6</v>
      </c>
      <c r="F272" s="1">
        <v>5</v>
      </c>
      <c r="G272" s="1">
        <v>39</v>
      </c>
      <c r="H272" s="1">
        <v>10</v>
      </c>
      <c r="I272" s="51">
        <v>0.81666666666666698</v>
      </c>
      <c r="J272" s="51">
        <v>0.625</v>
      </c>
      <c r="K272" s="51">
        <v>0.88636363636363602</v>
      </c>
      <c r="L272" t="s">
        <v>198</v>
      </c>
    </row>
    <row r="273" spans="1:12" x14ac:dyDescent="0.2">
      <c r="A273" s="1" t="s">
        <v>194</v>
      </c>
      <c r="B273" s="66">
        <v>0.38</v>
      </c>
      <c r="C273" s="1">
        <v>60</v>
      </c>
      <c r="D273" s="1">
        <v>49</v>
      </c>
      <c r="E273" s="1">
        <v>6</v>
      </c>
      <c r="F273" s="1">
        <v>5</v>
      </c>
      <c r="G273" s="1">
        <v>39</v>
      </c>
      <c r="H273" s="1">
        <v>10</v>
      </c>
      <c r="I273" s="51">
        <v>0.81666666666666698</v>
      </c>
      <c r="J273" s="51">
        <v>0.625</v>
      </c>
      <c r="K273" s="51">
        <v>0.88636363636363602</v>
      </c>
      <c r="L273" t="s">
        <v>198</v>
      </c>
    </row>
    <row r="274" spans="1:12" x14ac:dyDescent="0.2">
      <c r="A274" s="1" t="s">
        <v>194</v>
      </c>
      <c r="B274" s="66">
        <v>0.39</v>
      </c>
      <c r="C274" s="1">
        <v>60</v>
      </c>
      <c r="D274" s="1">
        <v>49</v>
      </c>
      <c r="E274" s="1">
        <v>6</v>
      </c>
      <c r="F274" s="1">
        <v>5</v>
      </c>
      <c r="G274" s="1">
        <v>39</v>
      </c>
      <c r="H274" s="1">
        <v>10</v>
      </c>
      <c r="I274" s="51">
        <v>0.81666666666666698</v>
      </c>
      <c r="J274" s="51">
        <v>0.625</v>
      </c>
      <c r="K274" s="51">
        <v>0.88636363636363602</v>
      </c>
      <c r="L274" t="s">
        <v>198</v>
      </c>
    </row>
    <row r="275" spans="1:12" x14ac:dyDescent="0.2">
      <c r="A275" s="1" t="s">
        <v>194</v>
      </c>
      <c r="B275" s="66">
        <v>0.4</v>
      </c>
      <c r="C275" s="1">
        <v>60</v>
      </c>
      <c r="D275" s="1">
        <v>49</v>
      </c>
      <c r="E275" s="1">
        <v>6</v>
      </c>
      <c r="F275" s="1">
        <v>5</v>
      </c>
      <c r="G275" s="1">
        <v>39</v>
      </c>
      <c r="H275" s="1">
        <v>10</v>
      </c>
      <c r="I275" s="51">
        <v>0.81666666666666698</v>
      </c>
      <c r="J275" s="51">
        <v>0.625</v>
      </c>
      <c r="K275" s="51">
        <v>0.88636363636363602</v>
      </c>
      <c r="L275" t="s">
        <v>198</v>
      </c>
    </row>
    <row r="276" spans="1:12" x14ac:dyDescent="0.2">
      <c r="A276" s="1" t="s">
        <v>194</v>
      </c>
      <c r="B276" s="66">
        <v>0.41</v>
      </c>
      <c r="C276" s="1">
        <v>60</v>
      </c>
      <c r="D276" s="1">
        <v>49</v>
      </c>
      <c r="E276" s="1">
        <v>6</v>
      </c>
      <c r="F276" s="1">
        <v>5</v>
      </c>
      <c r="G276" s="1">
        <v>39</v>
      </c>
      <c r="H276" s="1">
        <v>10</v>
      </c>
      <c r="I276" s="51">
        <v>0.81666666666666698</v>
      </c>
      <c r="J276" s="51">
        <v>0.625</v>
      </c>
      <c r="K276" s="51">
        <v>0.88636363636363602</v>
      </c>
      <c r="L276" t="s">
        <v>198</v>
      </c>
    </row>
    <row r="277" spans="1:12" x14ac:dyDescent="0.2">
      <c r="A277" s="1" t="s">
        <v>194</v>
      </c>
      <c r="B277" s="66">
        <v>0.42</v>
      </c>
      <c r="C277" s="1">
        <v>60</v>
      </c>
      <c r="D277" s="1">
        <v>49</v>
      </c>
      <c r="E277" s="1">
        <v>6</v>
      </c>
      <c r="F277" s="1">
        <v>5</v>
      </c>
      <c r="G277" s="1">
        <v>39</v>
      </c>
      <c r="H277" s="1">
        <v>10</v>
      </c>
      <c r="I277" s="51">
        <v>0.81666666666666698</v>
      </c>
      <c r="J277" s="51">
        <v>0.625</v>
      </c>
      <c r="K277" s="51">
        <v>0.88636363636363602</v>
      </c>
      <c r="L277" t="s">
        <v>198</v>
      </c>
    </row>
    <row r="278" spans="1:12" x14ac:dyDescent="0.2">
      <c r="A278" s="1" t="s">
        <v>194</v>
      </c>
      <c r="B278" s="66">
        <v>0.43</v>
      </c>
      <c r="C278" s="1">
        <v>60</v>
      </c>
      <c r="D278" s="1">
        <v>49</v>
      </c>
      <c r="E278" s="1">
        <v>6</v>
      </c>
      <c r="F278" s="1">
        <v>5</v>
      </c>
      <c r="G278" s="1">
        <v>39</v>
      </c>
      <c r="H278" s="1">
        <v>10</v>
      </c>
      <c r="I278" s="51">
        <v>0.81666666666666698</v>
      </c>
      <c r="J278" s="51">
        <v>0.625</v>
      </c>
      <c r="K278" s="51">
        <v>0.88636363636363602</v>
      </c>
      <c r="L278" t="s">
        <v>198</v>
      </c>
    </row>
    <row r="279" spans="1:12" x14ac:dyDescent="0.2">
      <c r="A279" s="1" t="s">
        <v>194</v>
      </c>
      <c r="B279" s="66">
        <v>0.44</v>
      </c>
      <c r="C279" s="1">
        <v>60</v>
      </c>
      <c r="D279" s="1">
        <v>49</v>
      </c>
      <c r="E279" s="1">
        <v>6</v>
      </c>
      <c r="F279" s="1">
        <v>5</v>
      </c>
      <c r="G279" s="1">
        <v>39</v>
      </c>
      <c r="H279" s="1">
        <v>10</v>
      </c>
      <c r="I279" s="51">
        <v>0.81666666666666698</v>
      </c>
      <c r="J279" s="51">
        <v>0.625</v>
      </c>
      <c r="K279" s="51">
        <v>0.88636363636363602</v>
      </c>
      <c r="L279" t="s">
        <v>198</v>
      </c>
    </row>
    <row r="280" spans="1:12" x14ac:dyDescent="0.2">
      <c r="A280" s="1" t="s">
        <v>194</v>
      </c>
      <c r="B280" s="66">
        <v>0.45</v>
      </c>
      <c r="C280" s="1">
        <v>60</v>
      </c>
      <c r="D280" s="1">
        <v>49</v>
      </c>
      <c r="E280" s="1">
        <v>6</v>
      </c>
      <c r="F280" s="1">
        <v>5</v>
      </c>
      <c r="G280" s="1">
        <v>39</v>
      </c>
      <c r="H280" s="1">
        <v>10</v>
      </c>
      <c r="I280" s="51">
        <v>0.81666666666666698</v>
      </c>
      <c r="J280" s="51">
        <v>0.625</v>
      </c>
      <c r="K280" s="51">
        <v>0.88636363636363602</v>
      </c>
      <c r="L280" t="s">
        <v>198</v>
      </c>
    </row>
    <row r="281" spans="1:12" x14ac:dyDescent="0.2">
      <c r="A281" s="1" t="s">
        <v>194</v>
      </c>
      <c r="B281" s="66">
        <v>0.46</v>
      </c>
      <c r="C281" s="1">
        <v>60</v>
      </c>
      <c r="D281" s="1">
        <v>49</v>
      </c>
      <c r="E281" s="1">
        <v>6</v>
      </c>
      <c r="F281" s="1">
        <v>5</v>
      </c>
      <c r="G281" s="1">
        <v>39</v>
      </c>
      <c r="H281" s="1">
        <v>10</v>
      </c>
      <c r="I281" s="51">
        <v>0.81666666666666698</v>
      </c>
      <c r="J281" s="51">
        <v>0.625</v>
      </c>
      <c r="K281" s="51">
        <v>0.88636363636363602</v>
      </c>
      <c r="L281" t="s">
        <v>198</v>
      </c>
    </row>
    <row r="282" spans="1:12" x14ac:dyDescent="0.2">
      <c r="A282" s="1" t="s">
        <v>194</v>
      </c>
      <c r="B282" s="66">
        <v>0.47</v>
      </c>
      <c r="C282" s="1">
        <v>60</v>
      </c>
      <c r="D282" s="1">
        <v>49</v>
      </c>
      <c r="E282" s="1">
        <v>6</v>
      </c>
      <c r="F282" s="1">
        <v>5</v>
      </c>
      <c r="G282" s="1">
        <v>39</v>
      </c>
      <c r="H282" s="1">
        <v>10</v>
      </c>
      <c r="I282" s="51">
        <v>0.81666666666666698</v>
      </c>
      <c r="J282" s="51">
        <v>0.625</v>
      </c>
      <c r="K282" s="51">
        <v>0.88636363636363602</v>
      </c>
      <c r="L282" t="s">
        <v>198</v>
      </c>
    </row>
    <row r="283" spans="1:12" x14ac:dyDescent="0.2">
      <c r="A283" s="1" t="s">
        <v>194</v>
      </c>
      <c r="B283" s="66">
        <v>0.48</v>
      </c>
      <c r="C283" s="1">
        <v>60</v>
      </c>
      <c r="D283" s="1">
        <v>49</v>
      </c>
      <c r="E283" s="1">
        <v>6</v>
      </c>
      <c r="F283" s="1">
        <v>5</v>
      </c>
      <c r="G283" s="1">
        <v>39</v>
      </c>
      <c r="H283" s="1">
        <v>10</v>
      </c>
      <c r="I283" s="51">
        <v>0.81666666666666698</v>
      </c>
      <c r="J283" s="51">
        <v>0.625</v>
      </c>
      <c r="K283" s="51">
        <v>0.88636363636363602</v>
      </c>
      <c r="L283" t="s">
        <v>198</v>
      </c>
    </row>
    <row r="284" spans="1:12" x14ac:dyDescent="0.2">
      <c r="A284" s="1" t="s">
        <v>194</v>
      </c>
      <c r="B284" s="66">
        <v>0.49</v>
      </c>
      <c r="C284" s="1">
        <v>60</v>
      </c>
      <c r="D284" s="1">
        <v>49</v>
      </c>
      <c r="E284" s="1">
        <v>6</v>
      </c>
      <c r="F284" s="1">
        <v>5</v>
      </c>
      <c r="G284" s="1">
        <v>39</v>
      </c>
      <c r="H284" s="1">
        <v>10</v>
      </c>
      <c r="I284" s="51">
        <v>0.81666666666666698</v>
      </c>
      <c r="J284" s="51">
        <v>0.625</v>
      </c>
      <c r="K284" s="51">
        <v>0.88636363636363602</v>
      </c>
      <c r="L284" t="s">
        <v>198</v>
      </c>
    </row>
    <row r="285" spans="1:12" x14ac:dyDescent="0.2">
      <c r="A285" s="1" t="s">
        <v>194</v>
      </c>
      <c r="B285" s="66">
        <v>0.5</v>
      </c>
      <c r="C285" s="1">
        <v>60</v>
      </c>
      <c r="D285" s="1">
        <v>49</v>
      </c>
      <c r="E285" s="1">
        <v>6</v>
      </c>
      <c r="F285" s="1">
        <v>5</v>
      </c>
      <c r="G285" s="1">
        <v>39</v>
      </c>
      <c r="H285" s="1">
        <v>10</v>
      </c>
      <c r="I285" s="51">
        <v>0.81666666666666698</v>
      </c>
      <c r="J285" s="51">
        <v>0.625</v>
      </c>
      <c r="K285" s="51">
        <v>0.88636363636363602</v>
      </c>
      <c r="L285" t="s">
        <v>198</v>
      </c>
    </row>
    <row r="286" spans="1:12" x14ac:dyDescent="0.2">
      <c r="A286" s="1" t="s">
        <v>194</v>
      </c>
      <c r="B286" s="66">
        <v>0.51</v>
      </c>
      <c r="C286" s="1">
        <v>60</v>
      </c>
      <c r="D286" s="1">
        <v>49</v>
      </c>
      <c r="E286" s="1">
        <v>6</v>
      </c>
      <c r="F286" s="1">
        <v>5</v>
      </c>
      <c r="G286" s="1">
        <v>39</v>
      </c>
      <c r="H286" s="1">
        <v>10</v>
      </c>
      <c r="I286" s="51">
        <v>0.81666666666666698</v>
      </c>
      <c r="J286" s="51">
        <v>0.625</v>
      </c>
      <c r="K286" s="51">
        <v>0.88636363636363602</v>
      </c>
      <c r="L286" t="s">
        <v>198</v>
      </c>
    </row>
    <row r="287" spans="1:12" x14ac:dyDescent="0.2">
      <c r="A287" s="1" t="s">
        <v>194</v>
      </c>
      <c r="B287" s="66">
        <v>0.52</v>
      </c>
      <c r="C287" s="1">
        <v>60</v>
      </c>
      <c r="D287" s="1">
        <v>49</v>
      </c>
      <c r="E287" s="1">
        <v>6</v>
      </c>
      <c r="F287" s="1">
        <v>5</v>
      </c>
      <c r="G287" s="1">
        <v>39</v>
      </c>
      <c r="H287" s="1">
        <v>10</v>
      </c>
      <c r="I287" s="51">
        <v>0.81666666666666698</v>
      </c>
      <c r="J287" s="51">
        <v>0.625</v>
      </c>
      <c r="K287" s="51">
        <v>0.88636363636363602</v>
      </c>
      <c r="L287" t="s">
        <v>198</v>
      </c>
    </row>
    <row r="288" spans="1:12" x14ac:dyDescent="0.2">
      <c r="A288" s="1" t="s">
        <v>194</v>
      </c>
      <c r="B288" s="66">
        <v>0.53</v>
      </c>
      <c r="C288" s="1">
        <v>60</v>
      </c>
      <c r="D288" s="1">
        <v>49</v>
      </c>
      <c r="E288" s="1">
        <v>6</v>
      </c>
      <c r="F288" s="1">
        <v>5</v>
      </c>
      <c r="G288" s="1">
        <v>39</v>
      </c>
      <c r="H288" s="1">
        <v>10</v>
      </c>
      <c r="I288" s="51">
        <v>0.81666666666666698</v>
      </c>
      <c r="J288" s="51">
        <v>0.625</v>
      </c>
      <c r="K288" s="51">
        <v>0.88636363636363602</v>
      </c>
      <c r="L288" t="s">
        <v>198</v>
      </c>
    </row>
    <row r="289" spans="1:12" x14ac:dyDescent="0.2">
      <c r="A289" s="1" t="s">
        <v>194</v>
      </c>
      <c r="B289" s="66">
        <v>0.54</v>
      </c>
      <c r="C289" s="1">
        <v>60</v>
      </c>
      <c r="D289" s="1">
        <v>49</v>
      </c>
      <c r="E289" s="1">
        <v>6</v>
      </c>
      <c r="F289" s="1">
        <v>5</v>
      </c>
      <c r="G289" s="1">
        <v>39</v>
      </c>
      <c r="H289" s="1">
        <v>10</v>
      </c>
      <c r="I289" s="51">
        <v>0.81666666666666698</v>
      </c>
      <c r="J289" s="51">
        <v>0.625</v>
      </c>
      <c r="K289" s="51">
        <v>0.88636363636363602</v>
      </c>
      <c r="L289" t="s">
        <v>198</v>
      </c>
    </row>
    <row r="290" spans="1:12" x14ac:dyDescent="0.2">
      <c r="A290" s="1" t="s">
        <v>194</v>
      </c>
      <c r="B290" s="66">
        <v>0.55000000000000004</v>
      </c>
      <c r="C290" s="1">
        <v>60</v>
      </c>
      <c r="D290" s="1">
        <v>49</v>
      </c>
      <c r="E290" s="1">
        <v>6</v>
      </c>
      <c r="F290" s="1">
        <v>5</v>
      </c>
      <c r="G290" s="1">
        <v>39</v>
      </c>
      <c r="H290" s="1">
        <v>10</v>
      </c>
      <c r="I290" s="51">
        <v>0.81666666666666698</v>
      </c>
      <c r="J290" s="51">
        <v>0.625</v>
      </c>
      <c r="K290" s="51">
        <v>0.88636363636363602</v>
      </c>
      <c r="L290" t="s">
        <v>198</v>
      </c>
    </row>
    <row r="291" spans="1:12" x14ac:dyDescent="0.2">
      <c r="A291" s="1" t="s">
        <v>194</v>
      </c>
      <c r="B291" s="66">
        <v>0.56000000000000005</v>
      </c>
      <c r="C291" s="1">
        <v>60</v>
      </c>
      <c r="D291" s="1">
        <v>49</v>
      </c>
      <c r="E291" s="1">
        <v>6</v>
      </c>
      <c r="F291" s="1">
        <v>5</v>
      </c>
      <c r="G291" s="1">
        <v>39</v>
      </c>
      <c r="H291" s="1">
        <v>10</v>
      </c>
      <c r="I291" s="51">
        <v>0.81666666666666698</v>
      </c>
      <c r="J291" s="51">
        <v>0.625</v>
      </c>
      <c r="K291" s="51">
        <v>0.88636363636363602</v>
      </c>
      <c r="L291" t="s">
        <v>198</v>
      </c>
    </row>
    <row r="292" spans="1:12" x14ac:dyDescent="0.2">
      <c r="A292" s="1" t="s">
        <v>194</v>
      </c>
      <c r="B292" s="66">
        <v>0.56999999999999995</v>
      </c>
      <c r="C292" s="1">
        <v>60</v>
      </c>
      <c r="D292" s="1">
        <v>49</v>
      </c>
      <c r="E292" s="1">
        <v>6</v>
      </c>
      <c r="F292" s="1">
        <v>5</v>
      </c>
      <c r="G292" s="1">
        <v>39</v>
      </c>
      <c r="H292" s="1">
        <v>10</v>
      </c>
      <c r="I292" s="51">
        <v>0.81666666666666698</v>
      </c>
      <c r="J292" s="51">
        <v>0.625</v>
      </c>
      <c r="K292" s="51">
        <v>0.88636363636363602</v>
      </c>
      <c r="L292" t="s">
        <v>198</v>
      </c>
    </row>
    <row r="293" spans="1:12" x14ac:dyDescent="0.2">
      <c r="A293" s="1" t="s">
        <v>194</v>
      </c>
      <c r="B293" s="66">
        <v>0.57999999999999996</v>
      </c>
      <c r="C293" s="1">
        <v>60</v>
      </c>
      <c r="D293" s="1">
        <v>50</v>
      </c>
      <c r="E293" s="1">
        <v>4</v>
      </c>
      <c r="F293" s="1">
        <v>6</v>
      </c>
      <c r="G293" s="1">
        <v>41</v>
      </c>
      <c r="H293" s="1">
        <v>9</v>
      </c>
      <c r="I293" s="51">
        <v>0.83333333333333304</v>
      </c>
      <c r="J293" s="51">
        <v>0.69230769230769196</v>
      </c>
      <c r="K293" s="51">
        <v>0.87234042553191504</v>
      </c>
      <c r="L293" t="s">
        <v>199</v>
      </c>
    </row>
    <row r="294" spans="1:12" x14ac:dyDescent="0.2">
      <c r="A294" s="1" t="s">
        <v>194</v>
      </c>
      <c r="B294" s="66">
        <v>0.59</v>
      </c>
      <c r="C294" s="1">
        <v>60</v>
      </c>
      <c r="D294" s="1">
        <v>50</v>
      </c>
      <c r="E294" s="1">
        <v>4</v>
      </c>
      <c r="F294" s="1">
        <v>6</v>
      </c>
      <c r="G294" s="1">
        <v>41</v>
      </c>
      <c r="H294" s="1">
        <v>9</v>
      </c>
      <c r="I294" s="51">
        <v>0.83333333333333304</v>
      </c>
      <c r="J294" s="51">
        <v>0.69230769230769196</v>
      </c>
      <c r="K294" s="51">
        <v>0.87234042553191504</v>
      </c>
      <c r="L294" t="s">
        <v>199</v>
      </c>
    </row>
    <row r="295" spans="1:12" x14ac:dyDescent="0.2">
      <c r="A295" s="1" t="s">
        <v>194</v>
      </c>
      <c r="B295" s="66">
        <v>0.6</v>
      </c>
      <c r="C295" s="1">
        <v>60</v>
      </c>
      <c r="D295" s="1">
        <v>50</v>
      </c>
      <c r="E295" s="1">
        <v>4</v>
      </c>
      <c r="F295" s="1">
        <v>6</v>
      </c>
      <c r="G295" s="1">
        <v>41</v>
      </c>
      <c r="H295" s="1">
        <v>9</v>
      </c>
      <c r="I295" s="51">
        <v>0.83333333333333304</v>
      </c>
      <c r="J295" s="51">
        <v>0.69230769230769196</v>
      </c>
      <c r="K295" s="51">
        <v>0.87234042553191504</v>
      </c>
      <c r="L295" t="s">
        <v>199</v>
      </c>
    </row>
    <row r="296" spans="1:12" x14ac:dyDescent="0.2">
      <c r="A296" s="1" t="s">
        <v>194</v>
      </c>
      <c r="B296" s="66">
        <v>0.61</v>
      </c>
      <c r="C296" s="1">
        <v>60</v>
      </c>
      <c r="D296" s="1">
        <v>50</v>
      </c>
      <c r="E296" s="1">
        <v>4</v>
      </c>
      <c r="F296" s="1">
        <v>6</v>
      </c>
      <c r="G296" s="1">
        <v>41</v>
      </c>
      <c r="H296" s="1">
        <v>9</v>
      </c>
      <c r="I296" s="51">
        <v>0.83333333333333304</v>
      </c>
      <c r="J296" s="51">
        <v>0.69230769230769196</v>
      </c>
      <c r="K296" s="51">
        <v>0.87234042553191504</v>
      </c>
      <c r="L296" t="s">
        <v>199</v>
      </c>
    </row>
    <row r="297" spans="1:12" x14ac:dyDescent="0.2">
      <c r="A297" s="1" t="s">
        <v>194</v>
      </c>
      <c r="B297" s="66">
        <v>0.62</v>
      </c>
      <c r="C297" s="1">
        <v>60</v>
      </c>
      <c r="D297" s="1">
        <v>50</v>
      </c>
      <c r="E297" s="1">
        <v>4</v>
      </c>
      <c r="F297" s="1">
        <v>6</v>
      </c>
      <c r="G297" s="1">
        <v>41</v>
      </c>
      <c r="H297" s="1">
        <v>9</v>
      </c>
      <c r="I297" s="51">
        <v>0.83333333333333304</v>
      </c>
      <c r="J297" s="51">
        <v>0.69230769230769196</v>
      </c>
      <c r="K297" s="51">
        <v>0.87234042553191504</v>
      </c>
      <c r="L297" t="s">
        <v>199</v>
      </c>
    </row>
    <row r="298" spans="1:12" x14ac:dyDescent="0.2">
      <c r="A298" s="1" t="s">
        <v>194</v>
      </c>
      <c r="B298" s="66">
        <v>0.63</v>
      </c>
      <c r="C298" s="1">
        <v>60</v>
      </c>
      <c r="D298" s="1">
        <v>50</v>
      </c>
      <c r="E298" s="1">
        <v>4</v>
      </c>
      <c r="F298" s="1">
        <v>6</v>
      </c>
      <c r="G298" s="1">
        <v>41</v>
      </c>
      <c r="H298" s="1">
        <v>9</v>
      </c>
      <c r="I298" s="51">
        <v>0.83333333333333304</v>
      </c>
      <c r="J298" s="51">
        <v>0.69230769230769196</v>
      </c>
      <c r="K298" s="51">
        <v>0.87234042553191504</v>
      </c>
      <c r="L298" t="s">
        <v>199</v>
      </c>
    </row>
    <row r="299" spans="1:12" x14ac:dyDescent="0.2">
      <c r="A299" s="1" t="s">
        <v>194</v>
      </c>
      <c r="B299" s="66">
        <v>0.64</v>
      </c>
      <c r="C299" s="1">
        <v>60</v>
      </c>
      <c r="D299" s="1">
        <v>50</v>
      </c>
      <c r="E299" s="1">
        <v>4</v>
      </c>
      <c r="F299" s="1">
        <v>6</v>
      </c>
      <c r="G299" s="1">
        <v>41</v>
      </c>
      <c r="H299" s="1">
        <v>9</v>
      </c>
      <c r="I299" s="51">
        <v>0.83333333333333304</v>
      </c>
      <c r="J299" s="51">
        <v>0.69230769230769196</v>
      </c>
      <c r="K299" s="51">
        <v>0.87234042553191504</v>
      </c>
      <c r="L299" t="s">
        <v>199</v>
      </c>
    </row>
    <row r="300" spans="1:12" x14ac:dyDescent="0.2">
      <c r="A300" s="1" t="s">
        <v>194</v>
      </c>
      <c r="B300" s="66">
        <v>0.65</v>
      </c>
      <c r="C300" s="1">
        <v>60</v>
      </c>
      <c r="D300" s="1">
        <v>50</v>
      </c>
      <c r="E300" s="1">
        <v>4</v>
      </c>
      <c r="F300" s="1">
        <v>6</v>
      </c>
      <c r="G300" s="1">
        <v>41</v>
      </c>
      <c r="H300" s="1">
        <v>9</v>
      </c>
      <c r="I300" s="51">
        <v>0.83333333333333304</v>
      </c>
      <c r="J300" s="51">
        <v>0.69230769230769196</v>
      </c>
      <c r="K300" s="51">
        <v>0.87234042553191504</v>
      </c>
      <c r="L300" t="s">
        <v>199</v>
      </c>
    </row>
    <row r="301" spans="1:12" x14ac:dyDescent="0.2">
      <c r="A301" s="1" t="s">
        <v>194</v>
      </c>
      <c r="B301" s="66">
        <v>0.66</v>
      </c>
      <c r="C301" s="1">
        <v>60</v>
      </c>
      <c r="D301" s="1">
        <v>50</v>
      </c>
      <c r="E301" s="1">
        <v>4</v>
      </c>
      <c r="F301" s="1">
        <v>6</v>
      </c>
      <c r="G301" s="1">
        <v>41</v>
      </c>
      <c r="H301" s="1">
        <v>9</v>
      </c>
      <c r="I301" s="51">
        <v>0.83333333333333304</v>
      </c>
      <c r="J301" s="51">
        <v>0.69230769230769196</v>
      </c>
      <c r="K301" s="51">
        <v>0.87234042553191504</v>
      </c>
      <c r="L301" t="s">
        <v>199</v>
      </c>
    </row>
    <row r="302" spans="1:12" x14ac:dyDescent="0.2">
      <c r="A302" s="1" t="s">
        <v>194</v>
      </c>
      <c r="B302" s="66">
        <v>0.67</v>
      </c>
      <c r="C302" s="1">
        <v>60</v>
      </c>
      <c r="D302" s="1">
        <v>50</v>
      </c>
      <c r="E302" s="1">
        <v>4</v>
      </c>
      <c r="F302" s="1">
        <v>6</v>
      </c>
      <c r="G302" s="1">
        <v>41</v>
      </c>
      <c r="H302" s="1">
        <v>9</v>
      </c>
      <c r="I302" s="51">
        <v>0.83333333333333304</v>
      </c>
      <c r="J302" s="51">
        <v>0.69230769230769196</v>
      </c>
      <c r="K302" s="51">
        <v>0.87234042553191504</v>
      </c>
      <c r="L302" t="s">
        <v>199</v>
      </c>
    </row>
    <row r="303" spans="1:12" x14ac:dyDescent="0.2">
      <c r="A303" s="1" t="s">
        <v>194</v>
      </c>
      <c r="B303" s="66">
        <v>0.68</v>
      </c>
      <c r="C303" s="1">
        <v>60</v>
      </c>
      <c r="D303" s="1">
        <v>50</v>
      </c>
      <c r="E303" s="1">
        <v>4</v>
      </c>
      <c r="F303" s="1">
        <v>6</v>
      </c>
      <c r="G303" s="1">
        <v>41</v>
      </c>
      <c r="H303" s="1">
        <v>9</v>
      </c>
      <c r="I303" s="51">
        <v>0.83333333333333304</v>
      </c>
      <c r="J303" s="51">
        <v>0.69230769230769196</v>
      </c>
      <c r="K303" s="51">
        <v>0.87234042553191504</v>
      </c>
      <c r="L303" t="s">
        <v>199</v>
      </c>
    </row>
    <row r="304" spans="1:12" x14ac:dyDescent="0.2">
      <c r="A304" s="1" t="s">
        <v>194</v>
      </c>
      <c r="B304" s="66">
        <v>0.69</v>
      </c>
      <c r="C304" s="1">
        <v>60</v>
      </c>
      <c r="D304" s="1">
        <v>50</v>
      </c>
      <c r="E304" s="1">
        <v>4</v>
      </c>
      <c r="F304" s="1">
        <v>6</v>
      </c>
      <c r="G304" s="1">
        <v>41</v>
      </c>
      <c r="H304" s="1">
        <v>9</v>
      </c>
      <c r="I304" s="51">
        <v>0.83333333333333304</v>
      </c>
      <c r="J304" s="51">
        <v>0.69230769230769196</v>
      </c>
      <c r="K304" s="51">
        <v>0.87234042553191504</v>
      </c>
      <c r="L304" t="s">
        <v>199</v>
      </c>
    </row>
    <row r="305" spans="1:12" x14ac:dyDescent="0.2">
      <c r="A305" s="1" t="s">
        <v>194</v>
      </c>
      <c r="B305" s="66">
        <v>0.7</v>
      </c>
      <c r="C305" s="1">
        <v>60</v>
      </c>
      <c r="D305" s="1">
        <v>50</v>
      </c>
      <c r="E305" s="1">
        <v>4</v>
      </c>
      <c r="F305" s="1">
        <v>6</v>
      </c>
      <c r="G305" s="1">
        <v>41</v>
      </c>
      <c r="H305" s="1">
        <v>9</v>
      </c>
      <c r="I305" s="51">
        <v>0.83333333333333304</v>
      </c>
      <c r="J305" s="51">
        <v>0.69230769230769196</v>
      </c>
      <c r="K305" s="51">
        <v>0.87234042553191504</v>
      </c>
      <c r="L305" t="s">
        <v>199</v>
      </c>
    </row>
    <row r="306" spans="1:12" x14ac:dyDescent="0.2">
      <c r="A306" s="1" t="s">
        <v>194</v>
      </c>
      <c r="B306" s="66">
        <v>0.71</v>
      </c>
      <c r="C306" s="1">
        <v>60</v>
      </c>
      <c r="D306" s="1">
        <v>50</v>
      </c>
      <c r="E306" s="1">
        <v>4</v>
      </c>
      <c r="F306" s="1">
        <v>6</v>
      </c>
      <c r="G306" s="1">
        <v>41</v>
      </c>
      <c r="H306" s="1">
        <v>9</v>
      </c>
      <c r="I306" s="51">
        <v>0.83333333333333304</v>
      </c>
      <c r="J306" s="51">
        <v>0.69230769230769196</v>
      </c>
      <c r="K306" s="51">
        <v>0.87234042553191504</v>
      </c>
      <c r="L306" t="s">
        <v>199</v>
      </c>
    </row>
    <row r="307" spans="1:12" x14ac:dyDescent="0.2">
      <c r="A307" s="1" t="s">
        <v>194</v>
      </c>
      <c r="B307" s="66">
        <v>0.72</v>
      </c>
      <c r="C307" s="1">
        <v>60</v>
      </c>
      <c r="D307" s="1">
        <v>50</v>
      </c>
      <c r="E307" s="1">
        <v>4</v>
      </c>
      <c r="F307" s="1">
        <v>6</v>
      </c>
      <c r="G307" s="1">
        <v>41</v>
      </c>
      <c r="H307" s="1">
        <v>9</v>
      </c>
      <c r="I307" s="51">
        <v>0.83333333333333304</v>
      </c>
      <c r="J307" s="51">
        <v>0.69230769230769196</v>
      </c>
      <c r="K307" s="51">
        <v>0.87234042553191504</v>
      </c>
      <c r="L307" t="s">
        <v>199</v>
      </c>
    </row>
    <row r="308" spans="1:12" x14ac:dyDescent="0.2">
      <c r="A308" s="1" t="s">
        <v>194</v>
      </c>
      <c r="B308" s="66">
        <v>0.73</v>
      </c>
      <c r="C308" s="1">
        <v>60</v>
      </c>
      <c r="D308" s="1">
        <v>50</v>
      </c>
      <c r="E308" s="1">
        <v>4</v>
      </c>
      <c r="F308" s="1">
        <v>6</v>
      </c>
      <c r="G308" s="1">
        <v>41</v>
      </c>
      <c r="H308" s="1">
        <v>9</v>
      </c>
      <c r="I308" s="51">
        <v>0.83333333333333304</v>
      </c>
      <c r="J308" s="51">
        <v>0.69230769230769196</v>
      </c>
      <c r="K308" s="51">
        <v>0.87234042553191504</v>
      </c>
      <c r="L308" t="s">
        <v>199</v>
      </c>
    </row>
    <row r="309" spans="1:12" x14ac:dyDescent="0.2">
      <c r="A309" s="1" t="s">
        <v>194</v>
      </c>
      <c r="B309" s="66">
        <v>0.74</v>
      </c>
      <c r="C309" s="1">
        <v>60</v>
      </c>
      <c r="D309" s="1">
        <v>50</v>
      </c>
      <c r="E309" s="1">
        <v>4</v>
      </c>
      <c r="F309" s="1">
        <v>6</v>
      </c>
      <c r="G309" s="1">
        <v>41</v>
      </c>
      <c r="H309" s="1">
        <v>9</v>
      </c>
      <c r="I309" s="51">
        <v>0.83333333333333304</v>
      </c>
      <c r="J309" s="51">
        <v>0.69230769230769196</v>
      </c>
      <c r="K309" s="51">
        <v>0.87234042553191504</v>
      </c>
      <c r="L309" t="s">
        <v>199</v>
      </c>
    </row>
    <row r="310" spans="1:12" x14ac:dyDescent="0.2">
      <c r="A310" s="1" t="s">
        <v>194</v>
      </c>
      <c r="B310" s="66">
        <v>0.75</v>
      </c>
      <c r="C310" s="1">
        <v>60</v>
      </c>
      <c r="D310" s="1">
        <v>50</v>
      </c>
      <c r="E310" s="1">
        <v>4</v>
      </c>
      <c r="F310" s="1">
        <v>6</v>
      </c>
      <c r="G310" s="1">
        <v>41</v>
      </c>
      <c r="H310" s="1">
        <v>9</v>
      </c>
      <c r="I310" s="51">
        <v>0.83333333333333304</v>
      </c>
      <c r="J310" s="51">
        <v>0.69230769230769196</v>
      </c>
      <c r="K310" s="51">
        <v>0.87234042553191504</v>
      </c>
      <c r="L310" t="s">
        <v>199</v>
      </c>
    </row>
    <row r="311" spans="1:12" x14ac:dyDescent="0.2">
      <c r="A311" s="1" t="s">
        <v>194</v>
      </c>
      <c r="B311" s="66">
        <v>0.76</v>
      </c>
      <c r="C311" s="1">
        <v>60</v>
      </c>
      <c r="D311" s="1">
        <v>50</v>
      </c>
      <c r="E311" s="1">
        <v>4</v>
      </c>
      <c r="F311" s="1">
        <v>6</v>
      </c>
      <c r="G311" s="1">
        <v>41</v>
      </c>
      <c r="H311" s="1">
        <v>9</v>
      </c>
      <c r="I311" s="51">
        <v>0.83333333333333304</v>
      </c>
      <c r="J311" s="51">
        <v>0.69230769230769196</v>
      </c>
      <c r="K311" s="51">
        <v>0.87234042553191504</v>
      </c>
      <c r="L311" t="s">
        <v>199</v>
      </c>
    </row>
    <row r="312" spans="1:12" x14ac:dyDescent="0.2">
      <c r="A312" s="1" t="s">
        <v>194</v>
      </c>
      <c r="B312" s="66">
        <v>0.77</v>
      </c>
      <c r="C312" s="1">
        <v>60</v>
      </c>
      <c r="D312" s="1">
        <v>50</v>
      </c>
      <c r="E312" s="1">
        <v>4</v>
      </c>
      <c r="F312" s="1">
        <v>6</v>
      </c>
      <c r="G312" s="1">
        <v>41</v>
      </c>
      <c r="H312" s="1">
        <v>9</v>
      </c>
      <c r="I312" s="51">
        <v>0.83333333333333304</v>
      </c>
      <c r="J312" s="51">
        <v>0.69230769230769196</v>
      </c>
      <c r="K312" s="51">
        <v>0.87234042553191504</v>
      </c>
      <c r="L312" t="s">
        <v>199</v>
      </c>
    </row>
    <row r="313" spans="1:12" x14ac:dyDescent="0.2">
      <c r="A313" s="1" t="s">
        <v>194</v>
      </c>
      <c r="B313" s="66">
        <v>0.78</v>
      </c>
      <c r="C313" s="1">
        <v>60</v>
      </c>
      <c r="D313" s="1">
        <v>50</v>
      </c>
      <c r="E313" s="1">
        <v>4</v>
      </c>
      <c r="F313" s="1">
        <v>6</v>
      </c>
      <c r="G313" s="1">
        <v>41</v>
      </c>
      <c r="H313" s="1">
        <v>9</v>
      </c>
      <c r="I313" s="51">
        <v>0.83333333333333304</v>
      </c>
      <c r="J313" s="51">
        <v>0.69230769230769196</v>
      </c>
      <c r="K313" s="51">
        <v>0.87234042553191504</v>
      </c>
      <c r="L313" t="s">
        <v>199</v>
      </c>
    </row>
    <row r="314" spans="1:12" x14ac:dyDescent="0.2">
      <c r="A314" s="1" t="s">
        <v>194</v>
      </c>
      <c r="B314" s="66">
        <v>0.79</v>
      </c>
      <c r="C314" s="1">
        <v>60</v>
      </c>
      <c r="D314" s="1">
        <v>50</v>
      </c>
      <c r="E314" s="1">
        <v>4</v>
      </c>
      <c r="F314" s="1">
        <v>6</v>
      </c>
      <c r="G314" s="1">
        <v>41</v>
      </c>
      <c r="H314" s="1">
        <v>9</v>
      </c>
      <c r="I314" s="51">
        <v>0.83333333333333304</v>
      </c>
      <c r="J314" s="51">
        <v>0.69230769230769196</v>
      </c>
      <c r="K314" s="51">
        <v>0.87234042553191504</v>
      </c>
      <c r="L314" t="s">
        <v>199</v>
      </c>
    </row>
    <row r="315" spans="1:12" x14ac:dyDescent="0.2">
      <c r="A315" s="1" t="s">
        <v>194</v>
      </c>
      <c r="B315" s="66">
        <v>0.8</v>
      </c>
      <c r="C315" s="1">
        <v>60</v>
      </c>
      <c r="D315" s="1">
        <v>50</v>
      </c>
      <c r="E315" s="1">
        <v>4</v>
      </c>
      <c r="F315" s="1">
        <v>6</v>
      </c>
      <c r="G315" s="1">
        <v>41</v>
      </c>
      <c r="H315" s="1">
        <v>9</v>
      </c>
      <c r="I315" s="51">
        <v>0.83333333333333304</v>
      </c>
      <c r="J315" s="51">
        <v>0.69230769230769196</v>
      </c>
      <c r="K315" s="51">
        <v>0.87234042553191504</v>
      </c>
      <c r="L315" t="s">
        <v>199</v>
      </c>
    </row>
    <row r="316" spans="1:12" x14ac:dyDescent="0.2">
      <c r="A316" s="1" t="s">
        <v>194</v>
      </c>
      <c r="B316" s="66">
        <v>0.81</v>
      </c>
      <c r="C316" s="1">
        <v>60</v>
      </c>
      <c r="D316" s="1">
        <v>50</v>
      </c>
      <c r="E316" s="1">
        <v>4</v>
      </c>
      <c r="F316" s="1">
        <v>6</v>
      </c>
      <c r="G316" s="1">
        <v>41</v>
      </c>
      <c r="H316" s="1">
        <v>9</v>
      </c>
      <c r="I316" s="51">
        <v>0.83333333333333304</v>
      </c>
      <c r="J316" s="51">
        <v>0.69230769230769196</v>
      </c>
      <c r="K316" s="51">
        <v>0.87234042553191504</v>
      </c>
      <c r="L316" t="s">
        <v>199</v>
      </c>
    </row>
    <row r="317" spans="1:12" x14ac:dyDescent="0.2">
      <c r="A317" s="1" t="s">
        <v>194</v>
      </c>
      <c r="B317" s="66">
        <v>0.82</v>
      </c>
      <c r="C317" s="1">
        <v>60</v>
      </c>
      <c r="D317" s="1">
        <v>50</v>
      </c>
      <c r="E317" s="1">
        <v>4</v>
      </c>
      <c r="F317" s="1">
        <v>6</v>
      </c>
      <c r="G317" s="1">
        <v>41</v>
      </c>
      <c r="H317" s="1">
        <v>9</v>
      </c>
      <c r="I317" s="51">
        <v>0.83333333333333304</v>
      </c>
      <c r="J317" s="51">
        <v>0.69230769230769196</v>
      </c>
      <c r="K317" s="51">
        <v>0.87234042553191504</v>
      </c>
      <c r="L317" t="s">
        <v>199</v>
      </c>
    </row>
    <row r="318" spans="1:12" x14ac:dyDescent="0.2">
      <c r="A318" s="1" t="s">
        <v>194</v>
      </c>
      <c r="B318" s="66">
        <v>0.83</v>
      </c>
      <c r="C318" s="1">
        <v>60</v>
      </c>
      <c r="D318" s="1">
        <v>50</v>
      </c>
      <c r="E318" s="1">
        <v>4</v>
      </c>
      <c r="F318" s="1">
        <v>6</v>
      </c>
      <c r="G318" s="1">
        <v>41</v>
      </c>
      <c r="H318" s="1">
        <v>9</v>
      </c>
      <c r="I318" s="51">
        <v>0.83333333333333304</v>
      </c>
      <c r="J318" s="51">
        <v>0.69230769230769196</v>
      </c>
      <c r="K318" s="51">
        <v>0.87234042553191504</v>
      </c>
      <c r="L318" t="s">
        <v>199</v>
      </c>
    </row>
    <row r="319" spans="1:12" x14ac:dyDescent="0.2">
      <c r="A319" s="1" t="s">
        <v>194</v>
      </c>
      <c r="B319" s="66">
        <v>0.84</v>
      </c>
      <c r="C319" s="1">
        <v>60</v>
      </c>
      <c r="D319" s="1">
        <v>50</v>
      </c>
      <c r="E319" s="1">
        <v>4</v>
      </c>
      <c r="F319" s="1">
        <v>6</v>
      </c>
      <c r="G319" s="1">
        <v>41</v>
      </c>
      <c r="H319" s="1">
        <v>9</v>
      </c>
      <c r="I319" s="51">
        <v>0.83333333333333304</v>
      </c>
      <c r="J319" s="51">
        <v>0.69230769230769196</v>
      </c>
      <c r="K319" s="51">
        <v>0.87234042553191504</v>
      </c>
      <c r="L319" t="s">
        <v>199</v>
      </c>
    </row>
    <row r="320" spans="1:12" x14ac:dyDescent="0.2">
      <c r="A320" s="1" t="s">
        <v>194</v>
      </c>
      <c r="B320" s="66">
        <v>0.85</v>
      </c>
      <c r="C320" s="1">
        <v>60</v>
      </c>
      <c r="D320" s="1">
        <v>50</v>
      </c>
      <c r="E320" s="1">
        <v>4</v>
      </c>
      <c r="F320" s="1">
        <v>6</v>
      </c>
      <c r="G320" s="1">
        <v>41</v>
      </c>
      <c r="H320" s="1">
        <v>9</v>
      </c>
      <c r="I320" s="51">
        <v>0.83333333333333304</v>
      </c>
      <c r="J320" s="51">
        <v>0.69230769230769196</v>
      </c>
      <c r="K320" s="51">
        <v>0.87234042553191504</v>
      </c>
      <c r="L320" t="s">
        <v>199</v>
      </c>
    </row>
    <row r="321" spans="1:12" x14ac:dyDescent="0.2">
      <c r="A321" s="1" t="s">
        <v>194</v>
      </c>
      <c r="B321" s="66">
        <v>0.86</v>
      </c>
      <c r="C321" s="1">
        <v>60</v>
      </c>
      <c r="D321" s="1">
        <v>48</v>
      </c>
      <c r="E321" s="1">
        <v>1</v>
      </c>
      <c r="F321" s="1">
        <v>11</v>
      </c>
      <c r="G321" s="1">
        <v>44</v>
      </c>
      <c r="H321" s="1">
        <v>4</v>
      </c>
      <c r="I321" s="51">
        <v>0.8</v>
      </c>
      <c r="J321" s="51">
        <v>0.8</v>
      </c>
      <c r="K321" s="51">
        <v>0.8</v>
      </c>
      <c r="L321" t="s">
        <v>198</v>
      </c>
    </row>
    <row r="322" spans="1:12" x14ac:dyDescent="0.2">
      <c r="A322" s="1" t="s">
        <v>194</v>
      </c>
      <c r="B322" s="66">
        <v>0.87</v>
      </c>
      <c r="C322" s="1">
        <v>60</v>
      </c>
      <c r="D322" s="1">
        <v>48</v>
      </c>
      <c r="E322" s="1">
        <v>1</v>
      </c>
      <c r="F322" s="1">
        <v>11</v>
      </c>
      <c r="G322" s="1">
        <v>44</v>
      </c>
      <c r="H322" s="1">
        <v>4</v>
      </c>
      <c r="I322" s="51">
        <v>0.8</v>
      </c>
      <c r="J322" s="51">
        <v>0.8</v>
      </c>
      <c r="K322" s="51">
        <v>0.8</v>
      </c>
      <c r="L322" t="s">
        <v>198</v>
      </c>
    </row>
    <row r="323" spans="1:12" x14ac:dyDescent="0.2">
      <c r="A323" s="1" t="s">
        <v>194</v>
      </c>
      <c r="B323" s="66">
        <v>0.88</v>
      </c>
      <c r="C323" s="1">
        <v>60</v>
      </c>
      <c r="D323" s="1">
        <v>48</v>
      </c>
      <c r="E323" s="1">
        <v>1</v>
      </c>
      <c r="F323" s="1">
        <v>11</v>
      </c>
      <c r="G323" s="1">
        <v>44</v>
      </c>
      <c r="H323" s="1">
        <v>4</v>
      </c>
      <c r="I323" s="51">
        <v>0.8</v>
      </c>
      <c r="J323" s="51">
        <v>0.8</v>
      </c>
      <c r="K323" s="51">
        <v>0.8</v>
      </c>
      <c r="L323" t="s">
        <v>198</v>
      </c>
    </row>
    <row r="324" spans="1:12" x14ac:dyDescent="0.2">
      <c r="A324" s="1" t="s">
        <v>194</v>
      </c>
      <c r="B324" s="66">
        <v>0.89</v>
      </c>
      <c r="C324" s="1">
        <v>60</v>
      </c>
      <c r="D324" s="1">
        <v>48</v>
      </c>
      <c r="E324" s="1">
        <v>1</v>
      </c>
      <c r="F324" s="1">
        <v>11</v>
      </c>
      <c r="G324" s="1">
        <v>44</v>
      </c>
      <c r="H324" s="1">
        <v>4</v>
      </c>
      <c r="I324" s="51">
        <v>0.8</v>
      </c>
      <c r="J324" s="51">
        <v>0.8</v>
      </c>
      <c r="K324" s="51">
        <v>0.8</v>
      </c>
      <c r="L324" t="s">
        <v>198</v>
      </c>
    </row>
    <row r="325" spans="1:12" x14ac:dyDescent="0.2">
      <c r="A325" s="1" t="s">
        <v>194</v>
      </c>
      <c r="B325" s="66">
        <v>0.9</v>
      </c>
      <c r="C325" s="1">
        <v>60</v>
      </c>
      <c r="D325" s="1">
        <v>48</v>
      </c>
      <c r="E325" s="1">
        <v>1</v>
      </c>
      <c r="F325" s="1">
        <v>11</v>
      </c>
      <c r="G325" s="1">
        <v>44</v>
      </c>
      <c r="H325" s="1">
        <v>4</v>
      </c>
      <c r="I325" s="51">
        <v>0.8</v>
      </c>
      <c r="J325" s="51">
        <v>0.8</v>
      </c>
      <c r="K325" s="51">
        <v>0.8</v>
      </c>
      <c r="L325" t="s">
        <v>198</v>
      </c>
    </row>
    <row r="326" spans="1:12" x14ac:dyDescent="0.2">
      <c r="A326" s="1" t="s">
        <v>195</v>
      </c>
      <c r="B326" s="66">
        <v>0.1</v>
      </c>
      <c r="C326" s="1">
        <v>60</v>
      </c>
      <c r="D326" s="1">
        <v>36</v>
      </c>
      <c r="E326" s="1">
        <v>24</v>
      </c>
      <c r="F326" s="1">
        <v>0</v>
      </c>
      <c r="G326" s="1">
        <v>16</v>
      </c>
      <c r="H326" s="1">
        <v>20</v>
      </c>
      <c r="I326" s="51">
        <v>0.6</v>
      </c>
      <c r="J326" s="51">
        <v>0.45454545454545497</v>
      </c>
      <c r="K326" s="51">
        <v>1</v>
      </c>
      <c r="L326" t="s">
        <v>198</v>
      </c>
    </row>
    <row r="327" spans="1:12" x14ac:dyDescent="0.2">
      <c r="A327" s="1" t="s">
        <v>195</v>
      </c>
      <c r="B327" s="66">
        <v>0.11</v>
      </c>
      <c r="C327" s="1">
        <v>60</v>
      </c>
      <c r="D327" s="1">
        <v>36</v>
      </c>
      <c r="E327" s="1">
        <v>24</v>
      </c>
      <c r="F327" s="1">
        <v>0</v>
      </c>
      <c r="G327" s="1">
        <v>16</v>
      </c>
      <c r="H327" s="1">
        <v>20</v>
      </c>
      <c r="I327" s="51">
        <v>0.6</v>
      </c>
      <c r="J327" s="51">
        <v>0.45454545454545497</v>
      </c>
      <c r="K327" s="51">
        <v>1</v>
      </c>
      <c r="L327" t="s">
        <v>198</v>
      </c>
    </row>
    <row r="328" spans="1:12" x14ac:dyDescent="0.2">
      <c r="A328" s="1" t="s">
        <v>195</v>
      </c>
      <c r="B328" s="66">
        <v>0.12</v>
      </c>
      <c r="C328" s="1">
        <v>60</v>
      </c>
      <c r="D328" s="1">
        <v>37</v>
      </c>
      <c r="E328" s="1">
        <v>23</v>
      </c>
      <c r="F328" s="1">
        <v>0</v>
      </c>
      <c r="G328" s="1">
        <v>17</v>
      </c>
      <c r="H328" s="1">
        <v>20</v>
      </c>
      <c r="I328" s="51">
        <v>0.61666666666666703</v>
      </c>
      <c r="J328" s="51">
        <v>0.46511627906976699</v>
      </c>
      <c r="K328" s="51">
        <v>1</v>
      </c>
      <c r="L328" t="s">
        <v>198</v>
      </c>
    </row>
    <row r="329" spans="1:12" x14ac:dyDescent="0.2">
      <c r="A329" s="1" t="s">
        <v>195</v>
      </c>
      <c r="B329" s="66">
        <v>0.13</v>
      </c>
      <c r="C329" s="1">
        <v>60</v>
      </c>
      <c r="D329" s="1">
        <v>38</v>
      </c>
      <c r="E329" s="1">
        <v>22</v>
      </c>
      <c r="F329" s="1">
        <v>0</v>
      </c>
      <c r="G329" s="1">
        <v>18</v>
      </c>
      <c r="H329" s="1">
        <v>20</v>
      </c>
      <c r="I329" s="51">
        <v>0.63333333333333297</v>
      </c>
      <c r="J329" s="51">
        <v>0.476190476190476</v>
      </c>
      <c r="K329" s="51">
        <v>1</v>
      </c>
      <c r="L329" t="s">
        <v>198</v>
      </c>
    </row>
    <row r="330" spans="1:12" x14ac:dyDescent="0.2">
      <c r="A330" s="1" t="s">
        <v>195</v>
      </c>
      <c r="B330" s="66">
        <v>0.14000000000000001</v>
      </c>
      <c r="C330" s="1">
        <v>60</v>
      </c>
      <c r="D330" s="1">
        <v>38</v>
      </c>
      <c r="E330" s="1">
        <v>22</v>
      </c>
      <c r="F330" s="1">
        <v>0</v>
      </c>
      <c r="G330" s="1">
        <v>18</v>
      </c>
      <c r="H330" s="1">
        <v>20</v>
      </c>
      <c r="I330" s="51">
        <v>0.63333333333333297</v>
      </c>
      <c r="J330" s="51">
        <v>0.476190476190476</v>
      </c>
      <c r="K330" s="51">
        <v>1</v>
      </c>
      <c r="L330" t="s">
        <v>198</v>
      </c>
    </row>
    <row r="331" spans="1:12" x14ac:dyDescent="0.2">
      <c r="A331" s="1" t="s">
        <v>195</v>
      </c>
      <c r="B331" s="66">
        <v>0.15</v>
      </c>
      <c r="C331" s="1">
        <v>60</v>
      </c>
      <c r="D331" s="1">
        <v>38</v>
      </c>
      <c r="E331" s="1">
        <v>21</v>
      </c>
      <c r="F331" s="1">
        <v>1</v>
      </c>
      <c r="G331" s="1">
        <v>19</v>
      </c>
      <c r="H331" s="1">
        <v>19</v>
      </c>
      <c r="I331" s="51">
        <v>0.63333333333333297</v>
      </c>
      <c r="J331" s="51">
        <v>0.47499999999999998</v>
      </c>
      <c r="K331" s="51">
        <v>0.95</v>
      </c>
      <c r="L331" t="s">
        <v>198</v>
      </c>
    </row>
    <row r="332" spans="1:12" x14ac:dyDescent="0.2">
      <c r="A332" s="1" t="s">
        <v>195</v>
      </c>
      <c r="B332" s="66">
        <v>0.16</v>
      </c>
      <c r="C332" s="1">
        <v>60</v>
      </c>
      <c r="D332" s="1">
        <v>38</v>
      </c>
      <c r="E332" s="1">
        <v>21</v>
      </c>
      <c r="F332" s="1">
        <v>1</v>
      </c>
      <c r="G332" s="1">
        <v>19</v>
      </c>
      <c r="H332" s="1">
        <v>19</v>
      </c>
      <c r="I332" s="51">
        <v>0.63333333333333297</v>
      </c>
      <c r="J332" s="51">
        <v>0.47499999999999998</v>
      </c>
      <c r="K332" s="51">
        <v>0.95</v>
      </c>
      <c r="L332" t="s">
        <v>198</v>
      </c>
    </row>
    <row r="333" spans="1:12" x14ac:dyDescent="0.2">
      <c r="A333" s="1" t="s">
        <v>195</v>
      </c>
      <c r="B333" s="66">
        <v>0.17</v>
      </c>
      <c r="C333" s="1">
        <v>60</v>
      </c>
      <c r="D333" s="1">
        <v>38</v>
      </c>
      <c r="E333" s="1">
        <v>21</v>
      </c>
      <c r="F333" s="1">
        <v>1</v>
      </c>
      <c r="G333" s="1">
        <v>19</v>
      </c>
      <c r="H333" s="1">
        <v>19</v>
      </c>
      <c r="I333" s="51">
        <v>0.63333333333333297</v>
      </c>
      <c r="J333" s="51">
        <v>0.47499999999999998</v>
      </c>
      <c r="K333" s="51">
        <v>0.95</v>
      </c>
      <c r="L333" t="s">
        <v>198</v>
      </c>
    </row>
    <row r="334" spans="1:12" x14ac:dyDescent="0.2">
      <c r="A334" s="1" t="s">
        <v>195</v>
      </c>
      <c r="B334" s="66">
        <v>0.18</v>
      </c>
      <c r="C334" s="1">
        <v>60</v>
      </c>
      <c r="D334" s="1">
        <v>38</v>
      </c>
      <c r="E334" s="1">
        <v>21</v>
      </c>
      <c r="F334" s="1">
        <v>1</v>
      </c>
      <c r="G334" s="1">
        <v>19</v>
      </c>
      <c r="H334" s="1">
        <v>19</v>
      </c>
      <c r="I334" s="51">
        <v>0.63333333333333297</v>
      </c>
      <c r="J334" s="51">
        <v>0.47499999999999998</v>
      </c>
      <c r="K334" s="51">
        <v>0.95</v>
      </c>
      <c r="L334" t="s">
        <v>198</v>
      </c>
    </row>
    <row r="335" spans="1:12" x14ac:dyDescent="0.2">
      <c r="A335" s="1" t="s">
        <v>195</v>
      </c>
      <c r="B335" s="66">
        <v>0.19</v>
      </c>
      <c r="C335" s="1">
        <v>60</v>
      </c>
      <c r="D335" s="1">
        <v>39</v>
      </c>
      <c r="E335" s="1">
        <v>20</v>
      </c>
      <c r="F335" s="1">
        <v>1</v>
      </c>
      <c r="G335" s="1">
        <v>20</v>
      </c>
      <c r="H335" s="1">
        <v>19</v>
      </c>
      <c r="I335" s="51">
        <v>0.65</v>
      </c>
      <c r="J335" s="51">
        <v>0.487179487179487</v>
      </c>
      <c r="K335" s="51">
        <v>0.952380952380952</v>
      </c>
      <c r="L335" t="s">
        <v>198</v>
      </c>
    </row>
    <row r="336" spans="1:12" x14ac:dyDescent="0.2">
      <c r="A336" s="1" t="s">
        <v>195</v>
      </c>
      <c r="B336" s="66">
        <v>0.2</v>
      </c>
      <c r="C336" s="1">
        <v>60</v>
      </c>
      <c r="D336" s="1">
        <v>41</v>
      </c>
      <c r="E336" s="1">
        <v>18</v>
      </c>
      <c r="F336" s="1">
        <v>1</v>
      </c>
      <c r="G336" s="1">
        <v>22</v>
      </c>
      <c r="H336" s="1">
        <v>19</v>
      </c>
      <c r="I336" s="51">
        <v>0.68333333333333302</v>
      </c>
      <c r="J336" s="51">
        <v>0.51351351351351304</v>
      </c>
      <c r="K336" s="51">
        <v>0.95652173913043503</v>
      </c>
      <c r="L336" t="s">
        <v>198</v>
      </c>
    </row>
    <row r="337" spans="1:12" x14ac:dyDescent="0.2">
      <c r="A337" s="1" t="s">
        <v>195</v>
      </c>
      <c r="B337" s="66">
        <v>0.21</v>
      </c>
      <c r="C337" s="1">
        <v>60</v>
      </c>
      <c r="D337" s="1">
        <v>42</v>
      </c>
      <c r="E337" s="1">
        <v>17</v>
      </c>
      <c r="F337" s="1">
        <v>1</v>
      </c>
      <c r="G337" s="1">
        <v>23</v>
      </c>
      <c r="H337" s="1">
        <v>19</v>
      </c>
      <c r="I337" s="51">
        <v>0.7</v>
      </c>
      <c r="J337" s="51">
        <v>0.52777777777777801</v>
      </c>
      <c r="K337" s="51">
        <v>0.95833333333333304</v>
      </c>
      <c r="L337" t="s">
        <v>198</v>
      </c>
    </row>
    <row r="338" spans="1:12" x14ac:dyDescent="0.2">
      <c r="A338" s="1" t="s">
        <v>195</v>
      </c>
      <c r="B338" s="66">
        <v>0.22</v>
      </c>
      <c r="C338" s="1">
        <v>60</v>
      </c>
      <c r="D338" s="1">
        <v>41</v>
      </c>
      <c r="E338" s="1">
        <v>17</v>
      </c>
      <c r="F338" s="1">
        <v>2</v>
      </c>
      <c r="G338" s="1">
        <v>23</v>
      </c>
      <c r="H338" s="1">
        <v>18</v>
      </c>
      <c r="I338" s="51">
        <v>0.68333333333333302</v>
      </c>
      <c r="J338" s="51">
        <v>0.51428571428571401</v>
      </c>
      <c r="K338" s="51">
        <v>0.92</v>
      </c>
      <c r="L338" t="s">
        <v>198</v>
      </c>
    </row>
    <row r="339" spans="1:12" x14ac:dyDescent="0.2">
      <c r="A339" s="1" t="s">
        <v>195</v>
      </c>
      <c r="B339" s="66">
        <v>0.23</v>
      </c>
      <c r="C339" s="1">
        <v>60</v>
      </c>
      <c r="D339" s="1">
        <v>41</v>
      </c>
      <c r="E339" s="1">
        <v>17</v>
      </c>
      <c r="F339" s="1">
        <v>2</v>
      </c>
      <c r="G339" s="1">
        <v>23</v>
      </c>
      <c r="H339" s="1">
        <v>18</v>
      </c>
      <c r="I339" s="51">
        <v>0.68333333333333302</v>
      </c>
      <c r="J339" s="51">
        <v>0.51428571428571401</v>
      </c>
      <c r="K339" s="51">
        <v>0.92</v>
      </c>
      <c r="L339" t="s">
        <v>198</v>
      </c>
    </row>
    <row r="340" spans="1:12" x14ac:dyDescent="0.2">
      <c r="A340" s="1" t="s">
        <v>195</v>
      </c>
      <c r="B340" s="66">
        <v>0.24</v>
      </c>
      <c r="C340" s="1">
        <v>60</v>
      </c>
      <c r="D340" s="1">
        <v>41</v>
      </c>
      <c r="E340" s="1">
        <v>17</v>
      </c>
      <c r="F340" s="1">
        <v>2</v>
      </c>
      <c r="G340" s="1">
        <v>23</v>
      </c>
      <c r="H340" s="1">
        <v>18</v>
      </c>
      <c r="I340" s="51">
        <v>0.68333333333333302</v>
      </c>
      <c r="J340" s="51">
        <v>0.51428571428571401</v>
      </c>
      <c r="K340" s="51">
        <v>0.92</v>
      </c>
      <c r="L340" t="s">
        <v>198</v>
      </c>
    </row>
    <row r="341" spans="1:12" x14ac:dyDescent="0.2">
      <c r="A341" s="1" t="s">
        <v>195</v>
      </c>
      <c r="B341" s="66">
        <v>0.25</v>
      </c>
      <c r="C341" s="1">
        <v>60</v>
      </c>
      <c r="D341" s="1">
        <v>39</v>
      </c>
      <c r="E341" s="1">
        <v>17</v>
      </c>
      <c r="F341" s="1">
        <v>4</v>
      </c>
      <c r="G341" s="1">
        <v>23</v>
      </c>
      <c r="H341" s="1">
        <v>16</v>
      </c>
      <c r="I341" s="51">
        <v>0.65</v>
      </c>
      <c r="J341" s="51">
        <v>0.48484848484848497</v>
      </c>
      <c r="K341" s="51">
        <v>0.85185185185185197</v>
      </c>
      <c r="L341" t="s">
        <v>198</v>
      </c>
    </row>
    <row r="342" spans="1:12" x14ac:dyDescent="0.2">
      <c r="A342" s="1" t="s">
        <v>195</v>
      </c>
      <c r="B342" s="66">
        <v>0.26</v>
      </c>
      <c r="C342" s="1">
        <v>60</v>
      </c>
      <c r="D342" s="1">
        <v>40</v>
      </c>
      <c r="E342" s="1">
        <v>16</v>
      </c>
      <c r="F342" s="1">
        <v>4</v>
      </c>
      <c r="G342" s="1">
        <v>24</v>
      </c>
      <c r="H342" s="1">
        <v>16</v>
      </c>
      <c r="I342" s="51">
        <v>0.66666666666666696</v>
      </c>
      <c r="J342" s="51">
        <v>0.5</v>
      </c>
      <c r="K342" s="51">
        <v>0.85714285714285698</v>
      </c>
      <c r="L342" t="s">
        <v>198</v>
      </c>
    </row>
    <row r="343" spans="1:12" x14ac:dyDescent="0.2">
      <c r="A343" s="1" t="s">
        <v>195</v>
      </c>
      <c r="B343" s="66">
        <v>0.27</v>
      </c>
      <c r="C343" s="1">
        <v>60</v>
      </c>
      <c r="D343" s="1">
        <v>40</v>
      </c>
      <c r="E343" s="1">
        <v>15</v>
      </c>
      <c r="F343" s="1">
        <v>5</v>
      </c>
      <c r="G343" s="1">
        <v>25</v>
      </c>
      <c r="H343" s="1">
        <v>15</v>
      </c>
      <c r="I343" s="51">
        <v>0.66666666666666696</v>
      </c>
      <c r="J343" s="51">
        <v>0.5</v>
      </c>
      <c r="K343" s="51">
        <v>0.83333333333333304</v>
      </c>
      <c r="L343" t="s">
        <v>198</v>
      </c>
    </row>
    <row r="344" spans="1:12" x14ac:dyDescent="0.2">
      <c r="A344" s="1" t="s">
        <v>195</v>
      </c>
      <c r="B344" s="66">
        <v>0.28000000000000003</v>
      </c>
      <c r="C344" s="1">
        <v>60</v>
      </c>
      <c r="D344" s="1">
        <v>41</v>
      </c>
      <c r="E344" s="1">
        <v>14</v>
      </c>
      <c r="F344" s="1">
        <v>5</v>
      </c>
      <c r="G344" s="1">
        <v>26</v>
      </c>
      <c r="H344" s="1">
        <v>15</v>
      </c>
      <c r="I344" s="51">
        <v>0.68333333333333302</v>
      </c>
      <c r="J344" s="51">
        <v>0.51724137931034497</v>
      </c>
      <c r="K344" s="51">
        <v>0.83870967741935498</v>
      </c>
      <c r="L344" t="s">
        <v>198</v>
      </c>
    </row>
    <row r="345" spans="1:12" x14ac:dyDescent="0.2">
      <c r="A345" s="1" t="s">
        <v>195</v>
      </c>
      <c r="B345" s="66">
        <v>0.28999999999999998</v>
      </c>
      <c r="C345" s="1">
        <v>60</v>
      </c>
      <c r="D345" s="1">
        <v>42</v>
      </c>
      <c r="E345" s="1">
        <v>13</v>
      </c>
      <c r="F345" s="1">
        <v>5</v>
      </c>
      <c r="G345" s="1">
        <v>27</v>
      </c>
      <c r="H345" s="1">
        <v>15</v>
      </c>
      <c r="I345" s="51">
        <v>0.7</v>
      </c>
      <c r="J345" s="51">
        <v>0.53571428571428603</v>
      </c>
      <c r="K345" s="51">
        <v>0.84375</v>
      </c>
      <c r="L345" t="s">
        <v>198</v>
      </c>
    </row>
    <row r="346" spans="1:12" x14ac:dyDescent="0.2">
      <c r="A346" s="1" t="s">
        <v>195</v>
      </c>
      <c r="B346" s="66">
        <v>0.3</v>
      </c>
      <c r="C346" s="1">
        <v>60</v>
      </c>
      <c r="D346" s="1">
        <v>42</v>
      </c>
      <c r="E346" s="1">
        <v>13</v>
      </c>
      <c r="F346" s="1">
        <v>5</v>
      </c>
      <c r="G346" s="1">
        <v>27</v>
      </c>
      <c r="H346" s="1">
        <v>15</v>
      </c>
      <c r="I346" s="51">
        <v>0.7</v>
      </c>
      <c r="J346" s="51">
        <v>0.53571428571428603</v>
      </c>
      <c r="K346" s="51">
        <v>0.84375</v>
      </c>
      <c r="L346" t="s">
        <v>198</v>
      </c>
    </row>
    <row r="347" spans="1:12" x14ac:dyDescent="0.2">
      <c r="A347" s="1" t="s">
        <v>195</v>
      </c>
      <c r="B347" s="66">
        <v>0.31</v>
      </c>
      <c r="C347" s="1">
        <v>60</v>
      </c>
      <c r="D347" s="1">
        <v>43</v>
      </c>
      <c r="E347" s="1">
        <v>12</v>
      </c>
      <c r="F347" s="1">
        <v>5</v>
      </c>
      <c r="G347" s="1">
        <v>28</v>
      </c>
      <c r="H347" s="1">
        <v>15</v>
      </c>
      <c r="I347" s="51">
        <v>0.71666666666666701</v>
      </c>
      <c r="J347" s="51">
        <v>0.55555555555555602</v>
      </c>
      <c r="K347" s="51">
        <v>0.84848484848484895</v>
      </c>
      <c r="L347" t="s">
        <v>198</v>
      </c>
    </row>
    <row r="348" spans="1:12" x14ac:dyDescent="0.2">
      <c r="A348" s="1" t="s">
        <v>195</v>
      </c>
      <c r="B348" s="66">
        <v>0.32</v>
      </c>
      <c r="C348" s="1">
        <v>60</v>
      </c>
      <c r="D348" s="1">
        <v>42</v>
      </c>
      <c r="E348" s="1">
        <v>12</v>
      </c>
      <c r="F348" s="1">
        <v>6</v>
      </c>
      <c r="G348" s="1">
        <v>28</v>
      </c>
      <c r="H348" s="1">
        <v>14</v>
      </c>
      <c r="I348" s="51">
        <v>0.7</v>
      </c>
      <c r="J348" s="51">
        <v>0.53846153846153799</v>
      </c>
      <c r="K348" s="51">
        <v>0.82352941176470595</v>
      </c>
      <c r="L348" t="s">
        <v>198</v>
      </c>
    </row>
    <row r="349" spans="1:12" x14ac:dyDescent="0.2">
      <c r="A349" s="1" t="s">
        <v>195</v>
      </c>
      <c r="B349" s="66">
        <v>0.33</v>
      </c>
      <c r="C349" s="1">
        <v>60</v>
      </c>
      <c r="D349" s="1">
        <v>42</v>
      </c>
      <c r="E349" s="1">
        <v>12</v>
      </c>
      <c r="F349" s="1">
        <v>6</v>
      </c>
      <c r="G349" s="1">
        <v>28</v>
      </c>
      <c r="H349" s="1">
        <v>14</v>
      </c>
      <c r="I349" s="51">
        <v>0.7</v>
      </c>
      <c r="J349" s="51">
        <v>0.53846153846153799</v>
      </c>
      <c r="K349" s="51">
        <v>0.82352941176470595</v>
      </c>
      <c r="L349" t="s">
        <v>198</v>
      </c>
    </row>
    <row r="350" spans="1:12" x14ac:dyDescent="0.2">
      <c r="A350" s="1" t="s">
        <v>195</v>
      </c>
      <c r="B350" s="66">
        <v>0.34</v>
      </c>
      <c r="C350" s="1">
        <v>60</v>
      </c>
      <c r="D350" s="1">
        <v>42</v>
      </c>
      <c r="E350" s="1">
        <v>12</v>
      </c>
      <c r="F350" s="1">
        <v>6</v>
      </c>
      <c r="G350" s="1">
        <v>28</v>
      </c>
      <c r="H350" s="1">
        <v>14</v>
      </c>
      <c r="I350" s="51">
        <v>0.7</v>
      </c>
      <c r="J350" s="51">
        <v>0.53846153846153799</v>
      </c>
      <c r="K350" s="51">
        <v>0.82352941176470595</v>
      </c>
      <c r="L350" t="s">
        <v>198</v>
      </c>
    </row>
    <row r="351" spans="1:12" x14ac:dyDescent="0.2">
      <c r="A351" s="1" t="s">
        <v>195</v>
      </c>
      <c r="B351" s="66">
        <v>0.35</v>
      </c>
      <c r="C351" s="1">
        <v>60</v>
      </c>
      <c r="D351" s="1">
        <v>44</v>
      </c>
      <c r="E351" s="1">
        <v>10</v>
      </c>
      <c r="F351" s="1">
        <v>6</v>
      </c>
      <c r="G351" s="1">
        <v>30</v>
      </c>
      <c r="H351" s="1">
        <v>14</v>
      </c>
      <c r="I351" s="51">
        <v>0.73333333333333295</v>
      </c>
      <c r="J351" s="51">
        <v>0.58333333333333304</v>
      </c>
      <c r="K351" s="51">
        <v>0.83333333333333304</v>
      </c>
      <c r="L351" t="s">
        <v>198</v>
      </c>
    </row>
    <row r="352" spans="1:12" x14ac:dyDescent="0.2">
      <c r="A352" s="1" t="s">
        <v>195</v>
      </c>
      <c r="B352" s="66">
        <v>0.36</v>
      </c>
      <c r="C352" s="1">
        <v>60</v>
      </c>
      <c r="D352" s="1">
        <v>46</v>
      </c>
      <c r="E352" s="1">
        <v>8</v>
      </c>
      <c r="F352" s="1">
        <v>6</v>
      </c>
      <c r="G352" s="1">
        <v>32</v>
      </c>
      <c r="H352" s="1">
        <v>14</v>
      </c>
      <c r="I352" s="51">
        <v>0.76666666666666705</v>
      </c>
      <c r="J352" s="51">
        <v>0.63636363636363602</v>
      </c>
      <c r="K352" s="51">
        <v>0.84210526315789502</v>
      </c>
      <c r="L352" t="s">
        <v>198</v>
      </c>
    </row>
    <row r="353" spans="1:12" x14ac:dyDescent="0.2">
      <c r="A353" s="1" t="s">
        <v>195</v>
      </c>
      <c r="B353" s="66">
        <v>0.37</v>
      </c>
      <c r="C353" s="1">
        <v>60</v>
      </c>
      <c r="D353" s="1">
        <v>47</v>
      </c>
      <c r="E353" s="1">
        <v>7</v>
      </c>
      <c r="F353" s="1">
        <v>6</v>
      </c>
      <c r="G353" s="1">
        <v>33</v>
      </c>
      <c r="H353" s="1">
        <v>14</v>
      </c>
      <c r="I353" s="51">
        <v>0.78333333333333299</v>
      </c>
      <c r="J353" s="51">
        <v>0.66666666666666696</v>
      </c>
      <c r="K353" s="51">
        <v>0.84615384615384603</v>
      </c>
      <c r="L353" t="s">
        <v>198</v>
      </c>
    </row>
    <row r="354" spans="1:12" x14ac:dyDescent="0.2">
      <c r="A354" s="1" t="s">
        <v>195</v>
      </c>
      <c r="B354" s="66">
        <v>0.38</v>
      </c>
      <c r="C354" s="1">
        <v>60</v>
      </c>
      <c r="D354" s="1">
        <v>47</v>
      </c>
      <c r="E354" s="1">
        <v>7</v>
      </c>
      <c r="F354" s="1">
        <v>6</v>
      </c>
      <c r="G354" s="1">
        <v>33</v>
      </c>
      <c r="H354" s="1">
        <v>14</v>
      </c>
      <c r="I354" s="51">
        <v>0.78333333333333299</v>
      </c>
      <c r="J354" s="51">
        <v>0.66666666666666696</v>
      </c>
      <c r="K354" s="51">
        <v>0.84615384615384603</v>
      </c>
      <c r="L354" t="s">
        <v>198</v>
      </c>
    </row>
    <row r="355" spans="1:12" x14ac:dyDescent="0.2">
      <c r="A355" s="1" t="s">
        <v>195</v>
      </c>
      <c r="B355" s="66">
        <v>0.39</v>
      </c>
      <c r="C355" s="1">
        <v>60</v>
      </c>
      <c r="D355" s="1">
        <v>47</v>
      </c>
      <c r="E355" s="1">
        <v>7</v>
      </c>
      <c r="F355" s="1">
        <v>6</v>
      </c>
      <c r="G355" s="1">
        <v>33</v>
      </c>
      <c r="H355" s="1">
        <v>14</v>
      </c>
      <c r="I355" s="51">
        <v>0.78333333333333299</v>
      </c>
      <c r="J355" s="51">
        <v>0.66666666666666696</v>
      </c>
      <c r="K355" s="51">
        <v>0.84615384615384603</v>
      </c>
      <c r="L355" t="s">
        <v>198</v>
      </c>
    </row>
    <row r="356" spans="1:12" x14ac:dyDescent="0.2">
      <c r="A356" s="1" t="s">
        <v>195</v>
      </c>
      <c r="B356" s="66">
        <v>0.4</v>
      </c>
      <c r="C356" s="1">
        <v>60</v>
      </c>
      <c r="D356" s="1">
        <v>46</v>
      </c>
      <c r="E356" s="1">
        <v>7</v>
      </c>
      <c r="F356" s="1">
        <v>7</v>
      </c>
      <c r="G356" s="1">
        <v>33</v>
      </c>
      <c r="H356" s="1">
        <v>13</v>
      </c>
      <c r="I356" s="51">
        <v>0.76666666666666705</v>
      </c>
      <c r="J356" s="51">
        <v>0.65</v>
      </c>
      <c r="K356" s="51">
        <v>0.82499999999999996</v>
      </c>
      <c r="L356" t="s">
        <v>198</v>
      </c>
    </row>
    <row r="357" spans="1:12" x14ac:dyDescent="0.2">
      <c r="A357" s="1" t="s">
        <v>195</v>
      </c>
      <c r="B357" s="66">
        <v>0.41</v>
      </c>
      <c r="C357" s="1">
        <v>60</v>
      </c>
      <c r="D357" s="1">
        <v>47</v>
      </c>
      <c r="E357" s="1">
        <v>6</v>
      </c>
      <c r="F357" s="1">
        <v>7</v>
      </c>
      <c r="G357" s="1">
        <v>34</v>
      </c>
      <c r="H357" s="1">
        <v>13</v>
      </c>
      <c r="I357" s="51">
        <v>0.78333333333333299</v>
      </c>
      <c r="J357" s="51">
        <v>0.68421052631578905</v>
      </c>
      <c r="K357" s="51">
        <v>0.82926829268292701</v>
      </c>
      <c r="L357" t="s">
        <v>198</v>
      </c>
    </row>
    <row r="358" spans="1:12" x14ac:dyDescent="0.2">
      <c r="A358" s="1" t="s">
        <v>195</v>
      </c>
      <c r="B358" s="66">
        <v>0.42</v>
      </c>
      <c r="C358" s="1">
        <v>60</v>
      </c>
      <c r="D358" s="1">
        <v>47</v>
      </c>
      <c r="E358" s="1">
        <v>6</v>
      </c>
      <c r="F358" s="1">
        <v>7</v>
      </c>
      <c r="G358" s="1">
        <v>34</v>
      </c>
      <c r="H358" s="1">
        <v>13</v>
      </c>
      <c r="I358" s="51">
        <v>0.78333333333333299</v>
      </c>
      <c r="J358" s="51">
        <v>0.68421052631578905</v>
      </c>
      <c r="K358" s="51">
        <v>0.82926829268292701</v>
      </c>
      <c r="L358" t="s">
        <v>198</v>
      </c>
    </row>
    <row r="359" spans="1:12" x14ac:dyDescent="0.2">
      <c r="A359" s="1" t="s">
        <v>195</v>
      </c>
      <c r="B359" s="66">
        <v>0.43</v>
      </c>
      <c r="C359" s="1">
        <v>60</v>
      </c>
      <c r="D359" s="1">
        <v>47</v>
      </c>
      <c r="E359" s="1">
        <v>6</v>
      </c>
      <c r="F359" s="1">
        <v>7</v>
      </c>
      <c r="G359" s="1">
        <v>34</v>
      </c>
      <c r="H359" s="1">
        <v>13</v>
      </c>
      <c r="I359" s="51">
        <v>0.78333333333333299</v>
      </c>
      <c r="J359" s="51">
        <v>0.68421052631578905</v>
      </c>
      <c r="K359" s="51">
        <v>0.82926829268292701</v>
      </c>
      <c r="L359" t="s">
        <v>198</v>
      </c>
    </row>
    <row r="360" spans="1:12" x14ac:dyDescent="0.2">
      <c r="A360" s="1" t="s">
        <v>195</v>
      </c>
      <c r="B360" s="66">
        <v>0.44</v>
      </c>
      <c r="C360" s="1">
        <v>60</v>
      </c>
      <c r="D360" s="1">
        <v>47</v>
      </c>
      <c r="E360" s="1">
        <v>6</v>
      </c>
      <c r="F360" s="1">
        <v>7</v>
      </c>
      <c r="G360" s="1">
        <v>34</v>
      </c>
      <c r="H360" s="1">
        <v>13</v>
      </c>
      <c r="I360" s="51">
        <v>0.78333333333333299</v>
      </c>
      <c r="J360" s="51">
        <v>0.68421052631578905</v>
      </c>
      <c r="K360" s="51">
        <v>0.82926829268292701</v>
      </c>
      <c r="L360" t="s">
        <v>198</v>
      </c>
    </row>
    <row r="361" spans="1:12" x14ac:dyDescent="0.2">
      <c r="A361" s="1" t="s">
        <v>195</v>
      </c>
      <c r="B361" s="66">
        <v>0.45</v>
      </c>
      <c r="C361" s="1">
        <v>60</v>
      </c>
      <c r="D361" s="1">
        <v>46</v>
      </c>
      <c r="E361" s="1">
        <v>6</v>
      </c>
      <c r="F361" s="1">
        <v>8</v>
      </c>
      <c r="G361" s="1">
        <v>34</v>
      </c>
      <c r="H361" s="1">
        <v>12</v>
      </c>
      <c r="I361" s="51">
        <v>0.76666666666666705</v>
      </c>
      <c r="J361" s="51">
        <v>0.66666666666666696</v>
      </c>
      <c r="K361" s="51">
        <v>0.80952380952380998</v>
      </c>
      <c r="L361" t="s">
        <v>198</v>
      </c>
    </row>
    <row r="362" spans="1:12" x14ac:dyDescent="0.2">
      <c r="A362" s="1" t="s">
        <v>195</v>
      </c>
      <c r="B362" s="66">
        <v>0.46</v>
      </c>
      <c r="C362" s="1">
        <v>60</v>
      </c>
      <c r="D362" s="1">
        <v>46</v>
      </c>
      <c r="E362" s="1">
        <v>6</v>
      </c>
      <c r="F362" s="1">
        <v>8</v>
      </c>
      <c r="G362" s="1">
        <v>34</v>
      </c>
      <c r="H362" s="1">
        <v>12</v>
      </c>
      <c r="I362" s="51">
        <v>0.76666666666666705</v>
      </c>
      <c r="J362" s="51">
        <v>0.66666666666666696</v>
      </c>
      <c r="K362" s="51">
        <v>0.80952380952380998</v>
      </c>
      <c r="L362" t="s">
        <v>198</v>
      </c>
    </row>
    <row r="363" spans="1:12" x14ac:dyDescent="0.2">
      <c r="A363" s="1" t="s">
        <v>195</v>
      </c>
      <c r="B363" s="66">
        <v>0.47</v>
      </c>
      <c r="C363" s="1">
        <v>60</v>
      </c>
      <c r="D363" s="1">
        <v>46</v>
      </c>
      <c r="E363" s="1">
        <v>6</v>
      </c>
      <c r="F363" s="1">
        <v>8</v>
      </c>
      <c r="G363" s="1">
        <v>34</v>
      </c>
      <c r="H363" s="1">
        <v>12</v>
      </c>
      <c r="I363" s="51">
        <v>0.76666666666666705</v>
      </c>
      <c r="J363" s="51">
        <v>0.66666666666666696</v>
      </c>
      <c r="K363" s="51">
        <v>0.80952380952380998</v>
      </c>
      <c r="L363" t="s">
        <v>198</v>
      </c>
    </row>
    <row r="364" spans="1:12" x14ac:dyDescent="0.2">
      <c r="A364" s="1" t="s">
        <v>195</v>
      </c>
      <c r="B364" s="66">
        <v>0.48</v>
      </c>
      <c r="C364" s="1">
        <v>60</v>
      </c>
      <c r="D364" s="1">
        <v>47</v>
      </c>
      <c r="E364" s="1">
        <v>5</v>
      </c>
      <c r="F364" s="1">
        <v>8</v>
      </c>
      <c r="G364" s="1">
        <v>35</v>
      </c>
      <c r="H364" s="1">
        <v>12</v>
      </c>
      <c r="I364" s="51">
        <v>0.78333333333333299</v>
      </c>
      <c r="J364" s="51">
        <v>0.70588235294117696</v>
      </c>
      <c r="K364" s="51">
        <v>0.81395348837209303</v>
      </c>
      <c r="L364" t="s">
        <v>198</v>
      </c>
    </row>
    <row r="365" spans="1:12" x14ac:dyDescent="0.2">
      <c r="A365" s="1" t="s">
        <v>195</v>
      </c>
      <c r="B365" s="66">
        <v>0.49</v>
      </c>
      <c r="C365" s="1">
        <v>60</v>
      </c>
      <c r="D365" s="1">
        <v>47</v>
      </c>
      <c r="E365" s="1">
        <v>5</v>
      </c>
      <c r="F365" s="1">
        <v>8</v>
      </c>
      <c r="G365" s="1">
        <v>35</v>
      </c>
      <c r="H365" s="1">
        <v>12</v>
      </c>
      <c r="I365" s="51">
        <v>0.78333333333333299</v>
      </c>
      <c r="J365" s="51">
        <v>0.70588235294117696</v>
      </c>
      <c r="K365" s="51">
        <v>0.81395348837209303</v>
      </c>
      <c r="L365" t="s">
        <v>198</v>
      </c>
    </row>
    <row r="366" spans="1:12" x14ac:dyDescent="0.2">
      <c r="A366" s="1" t="s">
        <v>195</v>
      </c>
      <c r="B366" s="66">
        <v>0.5</v>
      </c>
      <c r="C366" s="1">
        <v>60</v>
      </c>
      <c r="D366" s="1">
        <v>47</v>
      </c>
      <c r="E366" s="1">
        <v>5</v>
      </c>
      <c r="F366" s="1">
        <v>8</v>
      </c>
      <c r="G366" s="1">
        <v>35</v>
      </c>
      <c r="H366" s="1">
        <v>12</v>
      </c>
      <c r="I366" s="51">
        <v>0.78333333333333299</v>
      </c>
      <c r="J366" s="51">
        <v>0.70588235294117696</v>
      </c>
      <c r="K366" s="51">
        <v>0.81395348837209303</v>
      </c>
      <c r="L366" t="s">
        <v>198</v>
      </c>
    </row>
    <row r="367" spans="1:12" x14ac:dyDescent="0.2">
      <c r="A367" s="1" t="s">
        <v>195</v>
      </c>
      <c r="B367" s="66">
        <v>0.51</v>
      </c>
      <c r="C367" s="1">
        <v>60</v>
      </c>
      <c r="D367" s="1">
        <v>47</v>
      </c>
      <c r="E367" s="1">
        <v>5</v>
      </c>
      <c r="F367" s="1">
        <v>8</v>
      </c>
      <c r="G367" s="1">
        <v>35</v>
      </c>
      <c r="H367" s="1">
        <v>12</v>
      </c>
      <c r="I367" s="51">
        <v>0.78333333333333299</v>
      </c>
      <c r="J367" s="51">
        <v>0.70588235294117696</v>
      </c>
      <c r="K367" s="51">
        <v>0.81395348837209303</v>
      </c>
      <c r="L367" t="s">
        <v>198</v>
      </c>
    </row>
    <row r="368" spans="1:12" x14ac:dyDescent="0.2">
      <c r="A368" s="1" t="s">
        <v>195</v>
      </c>
      <c r="B368" s="66">
        <v>0.52</v>
      </c>
      <c r="C368" s="1">
        <v>60</v>
      </c>
      <c r="D368" s="1">
        <v>46</v>
      </c>
      <c r="E368" s="1">
        <v>5</v>
      </c>
      <c r="F368" s="1">
        <v>9</v>
      </c>
      <c r="G368" s="1">
        <v>35</v>
      </c>
      <c r="H368" s="1">
        <v>11</v>
      </c>
      <c r="I368" s="51">
        <v>0.76666666666666705</v>
      </c>
      <c r="J368" s="51">
        <v>0.6875</v>
      </c>
      <c r="K368" s="51">
        <v>0.79545454545454497</v>
      </c>
      <c r="L368" t="s">
        <v>198</v>
      </c>
    </row>
    <row r="369" spans="1:12" x14ac:dyDescent="0.2">
      <c r="A369" s="1" t="s">
        <v>195</v>
      </c>
      <c r="B369" s="66">
        <v>0.53</v>
      </c>
      <c r="C369" s="1">
        <v>60</v>
      </c>
      <c r="D369" s="1">
        <v>47</v>
      </c>
      <c r="E369" s="1">
        <v>4</v>
      </c>
      <c r="F369" s="1">
        <v>9</v>
      </c>
      <c r="G369" s="1">
        <v>36</v>
      </c>
      <c r="H369" s="1">
        <v>11</v>
      </c>
      <c r="I369" s="51">
        <v>0.78333333333333299</v>
      </c>
      <c r="J369" s="51">
        <v>0.73333333333333295</v>
      </c>
      <c r="K369" s="51">
        <v>0.8</v>
      </c>
      <c r="L369" t="s">
        <v>198</v>
      </c>
    </row>
    <row r="370" spans="1:12" x14ac:dyDescent="0.2">
      <c r="A370" s="1" t="s">
        <v>195</v>
      </c>
      <c r="B370" s="66">
        <v>0.54</v>
      </c>
      <c r="C370" s="1">
        <v>60</v>
      </c>
      <c r="D370" s="1">
        <v>47</v>
      </c>
      <c r="E370" s="1">
        <v>4</v>
      </c>
      <c r="F370" s="1">
        <v>9</v>
      </c>
      <c r="G370" s="1">
        <v>36</v>
      </c>
      <c r="H370" s="1">
        <v>11</v>
      </c>
      <c r="I370" s="51">
        <v>0.78333333333333299</v>
      </c>
      <c r="J370" s="51">
        <v>0.73333333333333295</v>
      </c>
      <c r="K370" s="51">
        <v>0.8</v>
      </c>
      <c r="L370" t="s">
        <v>198</v>
      </c>
    </row>
    <row r="371" spans="1:12" x14ac:dyDescent="0.2">
      <c r="A371" s="1" t="s">
        <v>195</v>
      </c>
      <c r="B371" s="66">
        <v>0.55000000000000004</v>
      </c>
      <c r="C371" s="1">
        <v>60</v>
      </c>
      <c r="D371" s="1">
        <v>48</v>
      </c>
      <c r="E371" s="1">
        <v>3</v>
      </c>
      <c r="F371" s="1">
        <v>9</v>
      </c>
      <c r="G371" s="1">
        <v>37</v>
      </c>
      <c r="H371" s="1">
        <v>11</v>
      </c>
      <c r="I371" s="51">
        <v>0.8</v>
      </c>
      <c r="J371" s="51">
        <v>0.78571428571428603</v>
      </c>
      <c r="K371" s="51">
        <v>0.80434782608695699</v>
      </c>
      <c r="L371" t="s">
        <v>199</v>
      </c>
    </row>
    <row r="372" spans="1:12" x14ac:dyDescent="0.2">
      <c r="A372" s="1" t="s">
        <v>195</v>
      </c>
      <c r="B372" s="66">
        <v>0.56000000000000005</v>
      </c>
      <c r="C372" s="1">
        <v>60</v>
      </c>
      <c r="D372" s="1">
        <v>48</v>
      </c>
      <c r="E372" s="1">
        <v>3</v>
      </c>
      <c r="F372" s="1">
        <v>9</v>
      </c>
      <c r="G372" s="1">
        <v>37</v>
      </c>
      <c r="H372" s="1">
        <v>11</v>
      </c>
      <c r="I372" s="51">
        <v>0.8</v>
      </c>
      <c r="J372" s="51">
        <v>0.78571428571428603</v>
      </c>
      <c r="K372" s="51">
        <v>0.80434782608695699</v>
      </c>
      <c r="L372" t="s">
        <v>199</v>
      </c>
    </row>
    <row r="373" spans="1:12" x14ac:dyDescent="0.2">
      <c r="A373" s="1" t="s">
        <v>195</v>
      </c>
      <c r="B373" s="66">
        <v>0.56999999999999995</v>
      </c>
      <c r="C373" s="1">
        <v>60</v>
      </c>
      <c r="D373" s="1">
        <v>48</v>
      </c>
      <c r="E373" s="1">
        <v>3</v>
      </c>
      <c r="F373" s="1">
        <v>9</v>
      </c>
      <c r="G373" s="1">
        <v>37</v>
      </c>
      <c r="H373" s="1">
        <v>11</v>
      </c>
      <c r="I373" s="51">
        <v>0.8</v>
      </c>
      <c r="J373" s="51">
        <v>0.78571428571428603</v>
      </c>
      <c r="K373" s="51">
        <v>0.80434782608695699</v>
      </c>
      <c r="L373" t="s">
        <v>199</v>
      </c>
    </row>
    <row r="374" spans="1:12" x14ac:dyDescent="0.2">
      <c r="A374" s="1" t="s">
        <v>195</v>
      </c>
      <c r="B374" s="66">
        <v>0.57999999999999996</v>
      </c>
      <c r="C374" s="1">
        <v>60</v>
      </c>
      <c r="D374" s="1">
        <v>48</v>
      </c>
      <c r="E374" s="1">
        <v>3</v>
      </c>
      <c r="F374" s="1">
        <v>9</v>
      </c>
      <c r="G374" s="1">
        <v>37</v>
      </c>
      <c r="H374" s="1">
        <v>11</v>
      </c>
      <c r="I374" s="51">
        <v>0.8</v>
      </c>
      <c r="J374" s="51">
        <v>0.78571428571428603</v>
      </c>
      <c r="K374" s="51">
        <v>0.80434782608695699</v>
      </c>
      <c r="L374" t="s">
        <v>199</v>
      </c>
    </row>
    <row r="375" spans="1:12" x14ac:dyDescent="0.2">
      <c r="A375" s="1" t="s">
        <v>195</v>
      </c>
      <c r="B375" s="66">
        <v>0.59</v>
      </c>
      <c r="C375" s="1">
        <v>60</v>
      </c>
      <c r="D375" s="1">
        <v>48</v>
      </c>
      <c r="E375" s="1">
        <v>3</v>
      </c>
      <c r="F375" s="1">
        <v>9</v>
      </c>
      <c r="G375" s="1">
        <v>37</v>
      </c>
      <c r="H375" s="1">
        <v>11</v>
      </c>
      <c r="I375" s="51">
        <v>0.8</v>
      </c>
      <c r="J375" s="51">
        <v>0.78571428571428603</v>
      </c>
      <c r="K375" s="51">
        <v>0.80434782608695699</v>
      </c>
      <c r="L375" t="s">
        <v>199</v>
      </c>
    </row>
    <row r="376" spans="1:12" x14ac:dyDescent="0.2">
      <c r="A376" s="1" t="s">
        <v>195</v>
      </c>
      <c r="B376" s="66">
        <v>0.6</v>
      </c>
      <c r="C376" s="1">
        <v>60</v>
      </c>
      <c r="D376" s="1">
        <v>48</v>
      </c>
      <c r="E376" s="1">
        <v>3</v>
      </c>
      <c r="F376" s="1">
        <v>9</v>
      </c>
      <c r="G376" s="1">
        <v>37</v>
      </c>
      <c r="H376" s="1">
        <v>11</v>
      </c>
      <c r="I376" s="51">
        <v>0.8</v>
      </c>
      <c r="J376" s="51">
        <v>0.78571428571428603</v>
      </c>
      <c r="K376" s="51">
        <v>0.80434782608695699</v>
      </c>
      <c r="L376" t="s">
        <v>199</v>
      </c>
    </row>
    <row r="377" spans="1:12" x14ac:dyDescent="0.2">
      <c r="A377" s="1" t="s">
        <v>195</v>
      </c>
      <c r="B377" s="66">
        <v>0.61</v>
      </c>
      <c r="C377" s="1">
        <v>60</v>
      </c>
      <c r="D377" s="1">
        <v>48</v>
      </c>
      <c r="E377" s="1">
        <v>3</v>
      </c>
      <c r="F377" s="1">
        <v>9</v>
      </c>
      <c r="G377" s="1">
        <v>37</v>
      </c>
      <c r="H377" s="1">
        <v>11</v>
      </c>
      <c r="I377" s="51">
        <v>0.8</v>
      </c>
      <c r="J377" s="51">
        <v>0.78571428571428603</v>
      </c>
      <c r="K377" s="51">
        <v>0.80434782608695699</v>
      </c>
      <c r="L377" t="s">
        <v>199</v>
      </c>
    </row>
    <row r="378" spans="1:12" x14ac:dyDescent="0.2">
      <c r="A378" s="1" t="s">
        <v>195</v>
      </c>
      <c r="B378" s="66">
        <v>0.62</v>
      </c>
      <c r="C378" s="1">
        <v>60</v>
      </c>
      <c r="D378" s="1">
        <v>48</v>
      </c>
      <c r="E378" s="1">
        <v>3</v>
      </c>
      <c r="F378" s="1">
        <v>9</v>
      </c>
      <c r="G378" s="1">
        <v>37</v>
      </c>
      <c r="H378" s="1">
        <v>11</v>
      </c>
      <c r="I378" s="51">
        <v>0.8</v>
      </c>
      <c r="J378" s="51">
        <v>0.78571428571428603</v>
      </c>
      <c r="K378" s="51">
        <v>0.80434782608695699</v>
      </c>
      <c r="L378" t="s">
        <v>199</v>
      </c>
    </row>
    <row r="379" spans="1:12" x14ac:dyDescent="0.2">
      <c r="A379" s="1" t="s">
        <v>195</v>
      </c>
      <c r="B379" s="66">
        <v>0.63</v>
      </c>
      <c r="C379" s="1">
        <v>60</v>
      </c>
      <c r="D379" s="1">
        <v>47</v>
      </c>
      <c r="E379" s="1">
        <v>3</v>
      </c>
      <c r="F379" s="1">
        <v>10</v>
      </c>
      <c r="G379" s="1">
        <v>37</v>
      </c>
      <c r="H379" s="1">
        <v>10</v>
      </c>
      <c r="I379" s="51">
        <v>0.78333333333333299</v>
      </c>
      <c r="J379" s="51">
        <v>0.76923076923076905</v>
      </c>
      <c r="K379" s="51">
        <v>0.78723404255319196</v>
      </c>
      <c r="L379" t="s">
        <v>198</v>
      </c>
    </row>
    <row r="380" spans="1:12" x14ac:dyDescent="0.2">
      <c r="A380" s="1" t="s">
        <v>195</v>
      </c>
      <c r="B380" s="66">
        <v>0.64</v>
      </c>
      <c r="C380" s="1">
        <v>60</v>
      </c>
      <c r="D380" s="1">
        <v>46</v>
      </c>
      <c r="E380" s="1">
        <v>3</v>
      </c>
      <c r="F380" s="1">
        <v>11</v>
      </c>
      <c r="G380" s="1">
        <v>37</v>
      </c>
      <c r="H380" s="1">
        <v>9</v>
      </c>
      <c r="I380" s="51">
        <v>0.76666666666666705</v>
      </c>
      <c r="J380" s="51">
        <v>0.75</v>
      </c>
      <c r="K380" s="51">
        <v>0.77083333333333304</v>
      </c>
      <c r="L380" t="s">
        <v>198</v>
      </c>
    </row>
    <row r="381" spans="1:12" x14ac:dyDescent="0.2">
      <c r="A381" s="1" t="s">
        <v>195</v>
      </c>
      <c r="B381" s="66">
        <v>0.65</v>
      </c>
      <c r="C381" s="1">
        <v>60</v>
      </c>
      <c r="D381" s="1">
        <v>46</v>
      </c>
      <c r="E381" s="1">
        <v>3</v>
      </c>
      <c r="F381" s="1">
        <v>11</v>
      </c>
      <c r="G381" s="1">
        <v>37</v>
      </c>
      <c r="H381" s="1">
        <v>9</v>
      </c>
      <c r="I381" s="51">
        <v>0.76666666666666705</v>
      </c>
      <c r="J381" s="51">
        <v>0.75</v>
      </c>
      <c r="K381" s="51">
        <v>0.77083333333333304</v>
      </c>
      <c r="L381" t="s">
        <v>198</v>
      </c>
    </row>
    <row r="382" spans="1:12" x14ac:dyDescent="0.2">
      <c r="A382" s="1" t="s">
        <v>195</v>
      </c>
      <c r="B382" s="66">
        <v>0.66</v>
      </c>
      <c r="C382" s="1">
        <v>60</v>
      </c>
      <c r="D382" s="1">
        <v>44</v>
      </c>
      <c r="E382" s="1">
        <v>3</v>
      </c>
      <c r="F382" s="1">
        <v>13</v>
      </c>
      <c r="G382" s="1">
        <v>37</v>
      </c>
      <c r="H382" s="1">
        <v>7</v>
      </c>
      <c r="I382" s="51">
        <v>0.73333333333333295</v>
      </c>
      <c r="J382" s="51">
        <v>0.7</v>
      </c>
      <c r="K382" s="51">
        <v>0.74</v>
      </c>
      <c r="L382" t="s">
        <v>198</v>
      </c>
    </row>
    <row r="383" spans="1:12" x14ac:dyDescent="0.2">
      <c r="A383" s="1" t="s">
        <v>195</v>
      </c>
      <c r="B383" s="66">
        <v>0.67</v>
      </c>
      <c r="C383" s="1">
        <v>60</v>
      </c>
      <c r="D383" s="1">
        <v>44</v>
      </c>
      <c r="E383" s="1">
        <v>3</v>
      </c>
      <c r="F383" s="1">
        <v>13</v>
      </c>
      <c r="G383" s="1">
        <v>37</v>
      </c>
      <c r="H383" s="1">
        <v>7</v>
      </c>
      <c r="I383" s="51">
        <v>0.73333333333333295</v>
      </c>
      <c r="J383" s="51">
        <v>0.7</v>
      </c>
      <c r="K383" s="51">
        <v>0.74</v>
      </c>
      <c r="L383" t="s">
        <v>198</v>
      </c>
    </row>
    <row r="384" spans="1:12" x14ac:dyDescent="0.2">
      <c r="A384" s="1" t="s">
        <v>195</v>
      </c>
      <c r="B384" s="66">
        <v>0.68</v>
      </c>
      <c r="C384" s="1">
        <v>60</v>
      </c>
      <c r="D384" s="1">
        <v>45</v>
      </c>
      <c r="E384" s="1">
        <v>2</v>
      </c>
      <c r="F384" s="1">
        <v>13</v>
      </c>
      <c r="G384" s="1">
        <v>38</v>
      </c>
      <c r="H384" s="1">
        <v>7</v>
      </c>
      <c r="I384" s="51">
        <v>0.75</v>
      </c>
      <c r="J384" s="51">
        <v>0.77777777777777801</v>
      </c>
      <c r="K384" s="51">
        <v>0.74509803921568596</v>
      </c>
      <c r="L384" t="s">
        <v>198</v>
      </c>
    </row>
    <row r="385" spans="1:12" x14ac:dyDescent="0.2">
      <c r="A385" s="1" t="s">
        <v>195</v>
      </c>
      <c r="B385" s="66">
        <v>0.69</v>
      </c>
      <c r="C385" s="1">
        <v>60</v>
      </c>
      <c r="D385" s="1">
        <v>43</v>
      </c>
      <c r="E385" s="1">
        <v>2</v>
      </c>
      <c r="F385" s="1">
        <v>15</v>
      </c>
      <c r="G385" s="1">
        <v>38</v>
      </c>
      <c r="H385" s="1">
        <v>5</v>
      </c>
      <c r="I385" s="51">
        <v>0.71666666666666701</v>
      </c>
      <c r="J385" s="51">
        <v>0.71428571428571397</v>
      </c>
      <c r="K385" s="51">
        <v>0.71698113207547198</v>
      </c>
      <c r="L385" t="s">
        <v>198</v>
      </c>
    </row>
    <row r="386" spans="1:12" x14ac:dyDescent="0.2">
      <c r="A386" s="1" t="s">
        <v>195</v>
      </c>
      <c r="B386" s="66">
        <v>0.7</v>
      </c>
      <c r="C386" s="1">
        <v>60</v>
      </c>
      <c r="D386" s="1">
        <v>43</v>
      </c>
      <c r="E386" s="1">
        <v>2</v>
      </c>
      <c r="F386" s="1">
        <v>15</v>
      </c>
      <c r="G386" s="1">
        <v>38</v>
      </c>
      <c r="H386" s="1">
        <v>5</v>
      </c>
      <c r="I386" s="51">
        <v>0.71666666666666701</v>
      </c>
      <c r="J386" s="51">
        <v>0.71428571428571397</v>
      </c>
      <c r="K386" s="51">
        <v>0.71698113207547198</v>
      </c>
      <c r="L386" t="s">
        <v>198</v>
      </c>
    </row>
    <row r="387" spans="1:12" x14ac:dyDescent="0.2">
      <c r="A387" s="1" t="s">
        <v>195</v>
      </c>
      <c r="B387" s="66">
        <v>0.71</v>
      </c>
      <c r="C387" s="1">
        <v>60</v>
      </c>
      <c r="D387" s="1">
        <v>43</v>
      </c>
      <c r="E387" s="1">
        <v>2</v>
      </c>
      <c r="F387" s="1">
        <v>15</v>
      </c>
      <c r="G387" s="1">
        <v>38</v>
      </c>
      <c r="H387" s="1">
        <v>5</v>
      </c>
      <c r="I387" s="51">
        <v>0.71666666666666701</v>
      </c>
      <c r="J387" s="51">
        <v>0.71428571428571397</v>
      </c>
      <c r="K387" s="51">
        <v>0.71698113207547198</v>
      </c>
      <c r="L387" t="s">
        <v>198</v>
      </c>
    </row>
    <row r="388" spans="1:12" x14ac:dyDescent="0.2">
      <c r="A388" s="1" t="s">
        <v>195</v>
      </c>
      <c r="B388" s="66">
        <v>0.72</v>
      </c>
      <c r="C388" s="1">
        <v>60</v>
      </c>
      <c r="D388" s="1">
        <v>44</v>
      </c>
      <c r="E388" s="1">
        <v>1</v>
      </c>
      <c r="F388" s="1">
        <v>15</v>
      </c>
      <c r="G388" s="1">
        <v>39</v>
      </c>
      <c r="H388" s="1">
        <v>5</v>
      </c>
      <c r="I388" s="51">
        <v>0.73333333333333295</v>
      </c>
      <c r="J388" s="51">
        <v>0.83333333333333304</v>
      </c>
      <c r="K388" s="51">
        <v>0.72222222222222199</v>
      </c>
      <c r="L388" t="s">
        <v>198</v>
      </c>
    </row>
    <row r="389" spans="1:12" x14ac:dyDescent="0.2">
      <c r="A389" s="1" t="s">
        <v>195</v>
      </c>
      <c r="B389" s="66">
        <v>0.73</v>
      </c>
      <c r="C389" s="1">
        <v>60</v>
      </c>
      <c r="D389" s="1">
        <v>43</v>
      </c>
      <c r="E389" s="1">
        <v>1</v>
      </c>
      <c r="F389" s="1">
        <v>16</v>
      </c>
      <c r="G389" s="1">
        <v>39</v>
      </c>
      <c r="H389" s="1">
        <v>4</v>
      </c>
      <c r="I389" s="51">
        <v>0.71666666666666701</v>
      </c>
      <c r="J389" s="51">
        <v>0.8</v>
      </c>
      <c r="K389" s="51">
        <v>0.70909090909090899</v>
      </c>
      <c r="L389" t="s">
        <v>198</v>
      </c>
    </row>
    <row r="390" spans="1:12" x14ac:dyDescent="0.2">
      <c r="A390" s="1" t="s">
        <v>195</v>
      </c>
      <c r="B390" s="66">
        <v>0.74</v>
      </c>
      <c r="C390" s="1">
        <v>60</v>
      </c>
      <c r="D390" s="1">
        <v>43</v>
      </c>
      <c r="E390" s="1">
        <v>1</v>
      </c>
      <c r="F390" s="1">
        <v>16</v>
      </c>
      <c r="G390" s="1">
        <v>39</v>
      </c>
      <c r="H390" s="1">
        <v>4</v>
      </c>
      <c r="I390" s="51">
        <v>0.71666666666666701</v>
      </c>
      <c r="J390" s="51">
        <v>0.8</v>
      </c>
      <c r="K390" s="51">
        <v>0.70909090909090899</v>
      </c>
      <c r="L390" t="s">
        <v>198</v>
      </c>
    </row>
    <row r="391" spans="1:12" x14ac:dyDescent="0.2">
      <c r="A391" s="1" t="s">
        <v>195</v>
      </c>
      <c r="B391" s="66">
        <v>0.75</v>
      </c>
      <c r="C391" s="1">
        <v>60</v>
      </c>
      <c r="D391" s="1">
        <v>44</v>
      </c>
      <c r="E391" s="1">
        <v>0</v>
      </c>
      <c r="F391" s="1">
        <v>16</v>
      </c>
      <c r="G391" s="1">
        <v>40</v>
      </c>
      <c r="H391" s="1">
        <v>4</v>
      </c>
      <c r="I391" s="51">
        <v>0.73333333333333295</v>
      </c>
      <c r="J391" s="51">
        <v>1</v>
      </c>
      <c r="K391" s="51">
        <v>0.71428571428571397</v>
      </c>
      <c r="L391" t="s">
        <v>198</v>
      </c>
    </row>
    <row r="392" spans="1:12" x14ac:dyDescent="0.2">
      <c r="A392" s="1" t="s">
        <v>195</v>
      </c>
      <c r="B392" s="66">
        <v>0.76</v>
      </c>
      <c r="C392" s="1">
        <v>60</v>
      </c>
      <c r="D392" s="1">
        <v>42</v>
      </c>
      <c r="E392" s="1">
        <v>0</v>
      </c>
      <c r="F392" s="1">
        <v>18</v>
      </c>
      <c r="G392" s="1">
        <v>40</v>
      </c>
      <c r="H392" s="1">
        <v>2</v>
      </c>
      <c r="I392" s="51">
        <v>0.7</v>
      </c>
      <c r="J392" s="51">
        <v>1</v>
      </c>
      <c r="K392" s="51">
        <v>0.68965517241379304</v>
      </c>
      <c r="L392" t="s">
        <v>198</v>
      </c>
    </row>
    <row r="393" spans="1:12" x14ac:dyDescent="0.2">
      <c r="A393" s="1" t="s">
        <v>195</v>
      </c>
      <c r="B393" s="66">
        <v>0.77</v>
      </c>
      <c r="C393" s="1">
        <v>60</v>
      </c>
      <c r="D393" s="1">
        <v>42</v>
      </c>
      <c r="E393" s="1">
        <v>0</v>
      </c>
      <c r="F393" s="1">
        <v>18</v>
      </c>
      <c r="G393" s="1">
        <v>40</v>
      </c>
      <c r="H393" s="1">
        <v>2</v>
      </c>
      <c r="I393" s="51">
        <v>0.7</v>
      </c>
      <c r="J393" s="51">
        <v>1</v>
      </c>
      <c r="K393" s="51">
        <v>0.68965517241379304</v>
      </c>
      <c r="L393" t="s">
        <v>198</v>
      </c>
    </row>
    <row r="394" spans="1:12" x14ac:dyDescent="0.2">
      <c r="A394" s="1" t="s">
        <v>195</v>
      </c>
      <c r="B394" s="66">
        <v>0.78</v>
      </c>
      <c r="C394" s="1">
        <v>60</v>
      </c>
      <c r="D394" s="1">
        <v>42</v>
      </c>
      <c r="E394" s="1">
        <v>0</v>
      </c>
      <c r="F394" s="1">
        <v>18</v>
      </c>
      <c r="G394" s="1">
        <v>40</v>
      </c>
      <c r="H394" s="1">
        <v>2</v>
      </c>
      <c r="I394" s="51">
        <v>0.7</v>
      </c>
      <c r="J394" s="51">
        <v>1</v>
      </c>
      <c r="K394" s="51">
        <v>0.68965517241379304</v>
      </c>
      <c r="L394" t="s">
        <v>198</v>
      </c>
    </row>
    <row r="395" spans="1:12" x14ac:dyDescent="0.2">
      <c r="A395" s="1" t="s">
        <v>195</v>
      </c>
      <c r="B395" s="66">
        <v>0.79</v>
      </c>
      <c r="C395" s="1">
        <v>60</v>
      </c>
      <c r="D395" s="1">
        <v>42</v>
      </c>
      <c r="E395" s="1">
        <v>0</v>
      </c>
      <c r="F395" s="1">
        <v>18</v>
      </c>
      <c r="G395" s="1">
        <v>40</v>
      </c>
      <c r="H395" s="1">
        <v>2</v>
      </c>
      <c r="I395" s="51">
        <v>0.7</v>
      </c>
      <c r="J395" s="51">
        <v>1</v>
      </c>
      <c r="K395" s="51">
        <v>0.68965517241379304</v>
      </c>
      <c r="L395" t="s">
        <v>198</v>
      </c>
    </row>
    <row r="396" spans="1:12" x14ac:dyDescent="0.2">
      <c r="A396" s="1" t="s">
        <v>195</v>
      </c>
      <c r="B396" s="66">
        <v>0.8</v>
      </c>
      <c r="C396" s="1">
        <v>60</v>
      </c>
      <c r="D396" s="1">
        <v>42</v>
      </c>
      <c r="E396" s="1">
        <v>0</v>
      </c>
      <c r="F396" s="1">
        <v>18</v>
      </c>
      <c r="G396" s="1">
        <v>40</v>
      </c>
      <c r="H396" s="1">
        <v>2</v>
      </c>
      <c r="I396" s="51">
        <v>0.7</v>
      </c>
      <c r="J396" s="51">
        <v>1</v>
      </c>
      <c r="K396" s="51">
        <v>0.68965517241379304</v>
      </c>
      <c r="L396" t="s">
        <v>198</v>
      </c>
    </row>
    <row r="397" spans="1:12" x14ac:dyDescent="0.2">
      <c r="A397" s="1" t="s">
        <v>195</v>
      </c>
      <c r="B397" s="66">
        <v>0.81</v>
      </c>
      <c r="C397" s="1">
        <v>60</v>
      </c>
      <c r="D397" s="1">
        <v>42</v>
      </c>
      <c r="E397" s="1">
        <v>0</v>
      </c>
      <c r="F397" s="1">
        <v>18</v>
      </c>
      <c r="G397" s="1">
        <v>40</v>
      </c>
      <c r="H397" s="1">
        <v>2</v>
      </c>
      <c r="I397" s="51">
        <v>0.7</v>
      </c>
      <c r="J397" s="51">
        <v>1</v>
      </c>
      <c r="K397" s="51">
        <v>0.68965517241379304</v>
      </c>
      <c r="L397" t="s">
        <v>198</v>
      </c>
    </row>
    <row r="398" spans="1:12" x14ac:dyDescent="0.2">
      <c r="A398" s="1" t="s">
        <v>195</v>
      </c>
      <c r="B398" s="66">
        <v>0.82</v>
      </c>
      <c r="C398" s="1">
        <v>60</v>
      </c>
      <c r="D398" s="1">
        <v>42</v>
      </c>
      <c r="E398" s="1">
        <v>0</v>
      </c>
      <c r="F398" s="1">
        <v>18</v>
      </c>
      <c r="G398" s="1">
        <v>40</v>
      </c>
      <c r="H398" s="1">
        <v>2</v>
      </c>
      <c r="I398" s="51">
        <v>0.7</v>
      </c>
      <c r="J398" s="51">
        <v>1</v>
      </c>
      <c r="K398" s="51">
        <v>0.68965517241379304</v>
      </c>
      <c r="L398" t="s">
        <v>198</v>
      </c>
    </row>
    <row r="399" spans="1:12" x14ac:dyDescent="0.2">
      <c r="A399" s="1" t="s">
        <v>195</v>
      </c>
      <c r="B399" s="66">
        <v>0.83</v>
      </c>
      <c r="C399" s="1">
        <v>60</v>
      </c>
      <c r="D399" s="1">
        <v>42</v>
      </c>
      <c r="E399" s="1">
        <v>0</v>
      </c>
      <c r="F399" s="1">
        <v>18</v>
      </c>
      <c r="G399" s="1">
        <v>40</v>
      </c>
      <c r="H399" s="1">
        <v>2</v>
      </c>
      <c r="I399" s="51">
        <v>0.7</v>
      </c>
      <c r="J399" s="51">
        <v>1</v>
      </c>
      <c r="K399" s="51">
        <v>0.68965517241379304</v>
      </c>
      <c r="L399" t="s">
        <v>198</v>
      </c>
    </row>
    <row r="400" spans="1:12" x14ac:dyDescent="0.2">
      <c r="A400" s="1" t="s">
        <v>195</v>
      </c>
      <c r="B400" s="66">
        <v>0.84</v>
      </c>
      <c r="C400" s="1">
        <v>60</v>
      </c>
      <c r="D400" s="1">
        <v>42</v>
      </c>
      <c r="E400" s="1">
        <v>0</v>
      </c>
      <c r="F400" s="1">
        <v>18</v>
      </c>
      <c r="G400" s="1">
        <v>40</v>
      </c>
      <c r="H400" s="1">
        <v>2</v>
      </c>
      <c r="I400" s="51">
        <v>0.7</v>
      </c>
      <c r="J400" s="51">
        <v>1</v>
      </c>
      <c r="K400" s="51">
        <v>0.68965517241379304</v>
      </c>
      <c r="L400" t="s">
        <v>198</v>
      </c>
    </row>
    <row r="401" spans="1:12" x14ac:dyDescent="0.2">
      <c r="A401" s="1" t="s">
        <v>195</v>
      </c>
      <c r="B401" s="66">
        <v>0.85</v>
      </c>
      <c r="C401" s="1">
        <v>60</v>
      </c>
      <c r="D401" s="1">
        <v>42</v>
      </c>
      <c r="E401" s="1">
        <v>0</v>
      </c>
      <c r="F401" s="1">
        <v>18</v>
      </c>
      <c r="G401" s="1">
        <v>40</v>
      </c>
      <c r="H401" s="1">
        <v>2</v>
      </c>
      <c r="I401" s="51">
        <v>0.7</v>
      </c>
      <c r="J401" s="51">
        <v>1</v>
      </c>
      <c r="K401" s="51">
        <v>0.68965517241379304</v>
      </c>
      <c r="L401" t="s">
        <v>198</v>
      </c>
    </row>
    <row r="402" spans="1:12" x14ac:dyDescent="0.2">
      <c r="A402" s="1" t="s">
        <v>195</v>
      </c>
      <c r="B402" s="66">
        <v>0.86</v>
      </c>
      <c r="C402" s="1">
        <v>60</v>
      </c>
      <c r="D402" s="1">
        <v>42</v>
      </c>
      <c r="E402" s="1">
        <v>0</v>
      </c>
      <c r="F402" s="1">
        <v>18</v>
      </c>
      <c r="G402" s="1">
        <v>40</v>
      </c>
      <c r="H402" s="1">
        <v>2</v>
      </c>
      <c r="I402" s="51">
        <v>0.7</v>
      </c>
      <c r="J402" s="51">
        <v>1</v>
      </c>
      <c r="K402" s="51">
        <v>0.68965517241379304</v>
      </c>
      <c r="L402" t="s">
        <v>198</v>
      </c>
    </row>
    <row r="403" spans="1:12" x14ac:dyDescent="0.2">
      <c r="A403" s="1" t="s">
        <v>195</v>
      </c>
      <c r="B403" s="66">
        <v>0.87</v>
      </c>
      <c r="C403" s="1">
        <v>60</v>
      </c>
      <c r="D403" s="1">
        <v>42</v>
      </c>
      <c r="E403" s="1">
        <v>0</v>
      </c>
      <c r="F403" s="1">
        <v>18</v>
      </c>
      <c r="G403" s="1">
        <v>40</v>
      </c>
      <c r="H403" s="1">
        <v>2</v>
      </c>
      <c r="I403" s="51">
        <v>0.7</v>
      </c>
      <c r="J403" s="51">
        <v>1</v>
      </c>
      <c r="K403" s="51">
        <v>0.68965517241379304</v>
      </c>
      <c r="L403" t="s">
        <v>198</v>
      </c>
    </row>
    <row r="404" spans="1:12" x14ac:dyDescent="0.2">
      <c r="A404" s="1" t="s">
        <v>195</v>
      </c>
      <c r="B404" s="66">
        <v>0.88</v>
      </c>
      <c r="C404" s="1">
        <v>60</v>
      </c>
      <c r="D404" s="1">
        <v>42</v>
      </c>
      <c r="E404" s="1">
        <v>0</v>
      </c>
      <c r="F404" s="1">
        <v>18</v>
      </c>
      <c r="G404" s="1">
        <v>40</v>
      </c>
      <c r="H404" s="1">
        <v>2</v>
      </c>
      <c r="I404" s="51">
        <v>0.7</v>
      </c>
      <c r="J404" s="51">
        <v>1</v>
      </c>
      <c r="K404" s="51">
        <v>0.68965517241379304</v>
      </c>
      <c r="L404" t="s">
        <v>198</v>
      </c>
    </row>
    <row r="405" spans="1:12" x14ac:dyDescent="0.2">
      <c r="A405" s="1" t="s">
        <v>195</v>
      </c>
      <c r="B405" s="66">
        <v>0.89</v>
      </c>
      <c r="C405" s="1">
        <v>60</v>
      </c>
      <c r="D405" s="1">
        <v>42</v>
      </c>
      <c r="E405" s="1">
        <v>0</v>
      </c>
      <c r="F405" s="1">
        <v>18</v>
      </c>
      <c r="G405" s="1">
        <v>40</v>
      </c>
      <c r="H405" s="1">
        <v>2</v>
      </c>
      <c r="I405" s="51">
        <v>0.7</v>
      </c>
      <c r="J405" s="51">
        <v>1</v>
      </c>
      <c r="K405" s="51">
        <v>0.68965517241379304</v>
      </c>
      <c r="L405" t="s">
        <v>198</v>
      </c>
    </row>
    <row r="406" spans="1:12" x14ac:dyDescent="0.2">
      <c r="A406" s="1" t="s">
        <v>195</v>
      </c>
      <c r="B406" s="66">
        <v>0.9</v>
      </c>
      <c r="C406" s="1">
        <v>60</v>
      </c>
      <c r="D406" s="1">
        <v>42</v>
      </c>
      <c r="E406" s="1">
        <v>0</v>
      </c>
      <c r="F406" s="1">
        <v>18</v>
      </c>
      <c r="G406" s="1">
        <v>40</v>
      </c>
      <c r="H406" s="1">
        <v>2</v>
      </c>
      <c r="I406" s="51">
        <v>0.7</v>
      </c>
      <c r="J406" s="51">
        <v>1</v>
      </c>
      <c r="K406" s="51">
        <v>0.68965517241379304</v>
      </c>
      <c r="L406" t="s">
        <v>198</v>
      </c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839A9-1FE5-7C4F-97C2-0EA90306EFD4}">
  <dimension ref="A1:Q95"/>
  <sheetViews>
    <sheetView zoomScale="140" zoomScaleNormal="140" workbookViewId="0">
      <selection activeCell="I49" sqref="I49"/>
    </sheetView>
  </sheetViews>
  <sheetFormatPr baseColWidth="10" defaultRowHeight="16" x14ac:dyDescent="0.2"/>
  <cols>
    <col min="1" max="1" width="22.6640625" customWidth="1"/>
    <col min="2" max="6" width="12" customWidth="1"/>
    <col min="7" max="7" width="4.33203125" customWidth="1"/>
    <col min="8" max="8" width="15.5" customWidth="1"/>
    <col min="9" max="9" width="13.6640625" bestFit="1" customWidth="1"/>
    <col min="11" max="11" width="25.33203125" bestFit="1" customWidth="1"/>
    <col min="17" max="17" width="23.83203125" bestFit="1" customWidth="1"/>
  </cols>
  <sheetData>
    <row r="1" spans="1:8" s="72" customFormat="1" ht="13" x14ac:dyDescent="0.15"/>
    <row r="2" spans="1:8" s="72" customFormat="1" ht="13" x14ac:dyDescent="0.15">
      <c r="A2" s="120" t="s">
        <v>238</v>
      </c>
      <c r="B2" s="120"/>
      <c r="C2" s="120"/>
      <c r="D2" s="120"/>
      <c r="E2" s="120"/>
      <c r="F2" s="120"/>
    </row>
    <row r="3" spans="1:8" s="72" customFormat="1" ht="13" x14ac:dyDescent="0.15">
      <c r="A3" s="76" t="s">
        <v>239</v>
      </c>
      <c r="B3" s="76" t="s">
        <v>78</v>
      </c>
      <c r="C3" s="76" t="s">
        <v>80</v>
      </c>
      <c r="D3" s="76" t="s">
        <v>79</v>
      </c>
      <c r="E3" s="76" t="s">
        <v>237</v>
      </c>
      <c r="F3" s="76" t="s">
        <v>110</v>
      </c>
      <c r="H3" s="72" t="s">
        <v>250</v>
      </c>
    </row>
    <row r="4" spans="1:8" s="72" customFormat="1" ht="13" x14ac:dyDescent="0.15">
      <c r="A4" s="72" t="s">
        <v>240</v>
      </c>
      <c r="B4" s="89">
        <v>0.91666666666666663</v>
      </c>
      <c r="C4" s="89">
        <v>0.8571428571428571</v>
      </c>
      <c r="D4" s="89">
        <v>0.93478260869565222</v>
      </c>
      <c r="E4" s="89">
        <v>0.8</v>
      </c>
      <c r="F4" s="89">
        <v>0.87780000000000002</v>
      </c>
    </row>
    <row r="5" spans="1:8" s="72" customFormat="1" ht="13" x14ac:dyDescent="0.15">
      <c r="A5" s="72" t="s">
        <v>241</v>
      </c>
      <c r="B5" s="89">
        <v>0.83333333333333337</v>
      </c>
      <c r="C5" s="89">
        <v>0.6</v>
      </c>
      <c r="D5" s="89">
        <v>0.91111111111111109</v>
      </c>
      <c r="E5" s="89">
        <v>0.69230769230769229</v>
      </c>
      <c r="F5" s="89">
        <v>0.75560000000000005</v>
      </c>
    </row>
    <row r="6" spans="1:8" s="72" customFormat="1" ht="13" x14ac:dyDescent="0.15">
      <c r="A6" s="72" t="s">
        <v>242</v>
      </c>
      <c r="B6" s="89">
        <v>0.83333333333333337</v>
      </c>
      <c r="C6" s="89">
        <v>0.6</v>
      </c>
      <c r="D6" s="89">
        <v>0.91111111111111109</v>
      </c>
      <c r="E6" s="89">
        <v>0.69230769230769229</v>
      </c>
      <c r="F6" s="89">
        <v>0.75560000000000005</v>
      </c>
    </row>
    <row r="7" spans="1:8" s="72" customFormat="1" ht="13" x14ac:dyDescent="0.15">
      <c r="A7" s="72" t="s">
        <v>243</v>
      </c>
      <c r="B7" s="89">
        <v>0.8</v>
      </c>
      <c r="C7" s="89">
        <v>0.7857142857142857</v>
      </c>
      <c r="D7" s="89">
        <v>0.80434782608695654</v>
      </c>
      <c r="E7" s="89">
        <v>0.55000000000000004</v>
      </c>
      <c r="F7" s="89">
        <v>0.73750000000000004</v>
      </c>
    </row>
    <row r="8" spans="1:8" s="72" customFormat="1" ht="13" x14ac:dyDescent="0.15">
      <c r="A8" s="72" t="s">
        <v>244</v>
      </c>
      <c r="B8" s="89">
        <v>0.26666666666666666</v>
      </c>
      <c r="C8" s="89">
        <v>0.8</v>
      </c>
      <c r="D8" s="89">
        <v>8.8888888888888892E-2</v>
      </c>
      <c r="E8" s="89">
        <v>0.22641509433962265</v>
      </c>
      <c r="F8" s="89">
        <v>0.61109999999999998</v>
      </c>
    </row>
    <row r="9" spans="1:8" s="72" customFormat="1" ht="13" x14ac:dyDescent="0.15">
      <c r="A9" s="72" t="s">
        <v>245</v>
      </c>
      <c r="B9" s="89">
        <v>0.9</v>
      </c>
      <c r="C9" s="89">
        <v>0.76470588235294112</v>
      </c>
      <c r="D9" s="89">
        <v>0.95348837209302328</v>
      </c>
      <c r="E9" s="89">
        <v>0.8666666666666667</v>
      </c>
      <c r="F9" s="89">
        <v>0.88890000000000002</v>
      </c>
    </row>
    <row r="10" spans="1:8" s="72" customFormat="1" ht="13" x14ac:dyDescent="0.15">
      <c r="A10" s="72" t="s">
        <v>246</v>
      </c>
      <c r="B10" s="89">
        <v>0.85</v>
      </c>
      <c r="C10" s="89">
        <v>0.8666666666666667</v>
      </c>
      <c r="D10" s="89">
        <v>0.84444444444444444</v>
      </c>
      <c r="E10" s="89">
        <v>0.65</v>
      </c>
      <c r="F10" s="89">
        <v>0.85560000000000003</v>
      </c>
    </row>
    <row r="11" spans="1:8" s="72" customFormat="1" ht="13" x14ac:dyDescent="0.15">
      <c r="A11" s="72" t="s">
        <v>247</v>
      </c>
      <c r="B11" s="89">
        <v>0.81666666666666665</v>
      </c>
      <c r="C11" s="89">
        <v>0.66666666666666663</v>
      </c>
      <c r="D11" s="89">
        <v>0.8666666666666667</v>
      </c>
      <c r="E11" s="89">
        <v>0.625</v>
      </c>
      <c r="F11" s="89">
        <v>0.76670000000000005</v>
      </c>
    </row>
    <row r="12" spans="1:8" s="72" customFormat="1" ht="13" x14ac:dyDescent="0.15">
      <c r="A12" s="72" t="s">
        <v>248</v>
      </c>
      <c r="B12" s="89">
        <v>0.81666666666666665</v>
      </c>
      <c r="C12" s="89">
        <v>0.8</v>
      </c>
      <c r="D12" s="89">
        <v>0.82222222222222219</v>
      </c>
      <c r="E12" s="89">
        <v>0.6</v>
      </c>
      <c r="F12" s="89">
        <v>0.76249999999999996</v>
      </c>
    </row>
    <row r="13" spans="1:8" s="72" customFormat="1" ht="13" x14ac:dyDescent="0.15">
      <c r="A13" s="75" t="s">
        <v>249</v>
      </c>
      <c r="B13" s="98">
        <v>0.23333333333333334</v>
      </c>
      <c r="C13" s="98">
        <v>0.6</v>
      </c>
      <c r="D13" s="98">
        <v>0.1111111111111111</v>
      </c>
      <c r="E13" s="98">
        <v>0.18367346938775511</v>
      </c>
      <c r="F13" s="98">
        <v>0.35560000000000003</v>
      </c>
    </row>
    <row r="14" spans="1:8" s="72" customFormat="1" ht="13" x14ac:dyDescent="0.15">
      <c r="A14" s="72" t="s">
        <v>254</v>
      </c>
      <c r="B14" s="89">
        <f>SUM(B4:B13)</f>
        <v>7.2666666666666666</v>
      </c>
      <c r="C14" s="89">
        <f t="shared" ref="C14:F14" si="0">SUM(C4:C13)</f>
        <v>7.3408963585434162</v>
      </c>
      <c r="D14" s="89">
        <f t="shared" si="0"/>
        <v>7.248174362431187</v>
      </c>
      <c r="E14" s="89">
        <f t="shared" si="0"/>
        <v>5.8863706150094286</v>
      </c>
      <c r="F14" s="89">
        <f t="shared" si="0"/>
        <v>7.3669000000000002</v>
      </c>
    </row>
    <row r="15" spans="1:8" s="72" customFormat="1" ht="13" x14ac:dyDescent="0.15">
      <c r="B15" s="89"/>
      <c r="C15" s="89"/>
      <c r="D15" s="89"/>
      <c r="E15" s="89"/>
      <c r="F15" s="89"/>
    </row>
    <row r="16" spans="1:8" s="72" customFormat="1" ht="13" x14ac:dyDescent="0.15">
      <c r="A16" s="120" t="s">
        <v>260</v>
      </c>
      <c r="B16" s="120"/>
      <c r="C16" s="120"/>
      <c r="D16" s="120"/>
      <c r="E16" s="120"/>
      <c r="F16" s="120"/>
    </row>
    <row r="17" spans="1:17" s="72" customFormat="1" ht="13" x14ac:dyDescent="0.15">
      <c r="A17" s="76" t="s">
        <v>239</v>
      </c>
      <c r="B17" s="76" t="s">
        <v>78</v>
      </c>
      <c r="C17" s="76" t="s">
        <v>80</v>
      </c>
      <c r="D17" s="76" t="s">
        <v>79</v>
      </c>
      <c r="E17" s="76" t="s">
        <v>237</v>
      </c>
      <c r="F17" s="76" t="s">
        <v>110</v>
      </c>
    </row>
    <row r="18" spans="1:17" s="72" customFormat="1" ht="13" x14ac:dyDescent="0.15">
      <c r="A18" s="72" t="s">
        <v>240</v>
      </c>
      <c r="B18" s="89">
        <f>B4/$B$14</f>
        <v>0.12614678899082568</v>
      </c>
      <c r="C18" s="89">
        <f>C4/$C$14</f>
        <v>0.116762696989354</v>
      </c>
      <c r="D18" s="89">
        <f>D4/$D$14</f>
        <v>0.1289680079360159</v>
      </c>
      <c r="E18" s="89">
        <f>E4/$E$14</f>
        <v>0.13590717478102907</v>
      </c>
      <c r="F18" s="89">
        <f>F4/$F$14</f>
        <v>0.11915459691321995</v>
      </c>
    </row>
    <row r="19" spans="1:17" s="72" customFormat="1" ht="13" x14ac:dyDescent="0.15">
      <c r="A19" s="72" t="s">
        <v>241</v>
      </c>
      <c r="B19" s="89">
        <f t="shared" ref="B19:B27" si="1">B5/$B$14</f>
        <v>0.11467889908256881</v>
      </c>
      <c r="C19" s="89">
        <f t="shared" ref="C19:C27" si="2">C5/$C$14</f>
        <v>8.1733887892547805E-2</v>
      </c>
      <c r="D19" s="89">
        <f t="shared" ref="D19:D27" si="3">D5/$D$14</f>
        <v>0.12570215140430283</v>
      </c>
      <c r="E19" s="89">
        <f t="shared" ref="E19:E27" si="4">E5/$E$14</f>
        <v>0.11761197817589054</v>
      </c>
      <c r="F19" s="89">
        <f t="shared" ref="F19:F27" si="5">F5/$F$14</f>
        <v>0.10256688702167804</v>
      </c>
    </row>
    <row r="20" spans="1:17" s="72" customFormat="1" ht="13" x14ac:dyDescent="0.15">
      <c r="A20" s="72" t="s">
        <v>242</v>
      </c>
      <c r="B20" s="89">
        <f t="shared" si="1"/>
        <v>0.11467889908256881</v>
      </c>
      <c r="C20" s="89">
        <f t="shared" si="2"/>
        <v>8.1733887892547805E-2</v>
      </c>
      <c r="D20" s="89">
        <f t="shared" si="3"/>
        <v>0.12570215140430283</v>
      </c>
      <c r="E20" s="89">
        <f t="shared" si="4"/>
        <v>0.11761197817589054</v>
      </c>
      <c r="F20" s="89">
        <f t="shared" si="5"/>
        <v>0.10256688702167804</v>
      </c>
    </row>
    <row r="21" spans="1:17" s="72" customFormat="1" ht="13" x14ac:dyDescent="0.15">
      <c r="A21" s="72" t="s">
        <v>243</v>
      </c>
      <c r="B21" s="89">
        <f t="shared" si="1"/>
        <v>0.11009174311926606</v>
      </c>
      <c r="C21" s="89">
        <f t="shared" si="2"/>
        <v>0.10703247224024118</v>
      </c>
      <c r="D21" s="89">
        <f t="shared" si="3"/>
        <v>0.1109724719449439</v>
      </c>
      <c r="E21" s="89">
        <f t="shared" si="4"/>
        <v>9.3436182661957495E-2</v>
      </c>
      <c r="F21" s="89">
        <f t="shared" si="5"/>
        <v>0.10010995126851185</v>
      </c>
    </row>
    <row r="22" spans="1:17" s="72" customFormat="1" ht="13" x14ac:dyDescent="0.15">
      <c r="A22" s="72" t="s">
        <v>244</v>
      </c>
      <c r="B22" s="89">
        <f t="shared" si="1"/>
        <v>3.669724770642202E-2</v>
      </c>
      <c r="C22" s="89">
        <f t="shared" si="2"/>
        <v>0.10897851719006375</v>
      </c>
      <c r="D22" s="89">
        <f t="shared" si="3"/>
        <v>1.2263624527249056E-2</v>
      </c>
      <c r="E22" s="89">
        <f t="shared" si="4"/>
        <v>3.8464294749347851E-2</v>
      </c>
      <c r="F22" s="89">
        <f t="shared" si="5"/>
        <v>8.2952123688389959E-2</v>
      </c>
    </row>
    <row r="23" spans="1:17" s="72" customFormat="1" ht="13" x14ac:dyDescent="0.15">
      <c r="A23" s="72" t="s">
        <v>245</v>
      </c>
      <c r="B23" s="89">
        <f t="shared" si="1"/>
        <v>0.12385321100917432</v>
      </c>
      <c r="C23" s="89">
        <f t="shared" si="2"/>
        <v>0.10417064143167858</v>
      </c>
      <c r="D23" s="89">
        <f t="shared" si="3"/>
        <v>0.13154876309752622</v>
      </c>
      <c r="E23" s="89">
        <f t="shared" si="4"/>
        <v>0.14723277267944818</v>
      </c>
      <c r="F23" s="89">
        <f t="shared" si="5"/>
        <v>0.1206613365187528</v>
      </c>
    </row>
    <row r="24" spans="1:17" s="72" customFormat="1" ht="13" x14ac:dyDescent="0.15">
      <c r="A24" s="72" t="s">
        <v>246</v>
      </c>
      <c r="B24" s="89">
        <f t="shared" si="1"/>
        <v>0.11697247706422018</v>
      </c>
      <c r="C24" s="89">
        <f t="shared" si="2"/>
        <v>0.11806006028923573</v>
      </c>
      <c r="D24" s="89">
        <f t="shared" si="3"/>
        <v>0.11650443300886602</v>
      </c>
      <c r="E24" s="89">
        <f t="shared" si="4"/>
        <v>0.11042457950958612</v>
      </c>
      <c r="F24" s="89">
        <f t="shared" si="5"/>
        <v>0.11614111770215423</v>
      </c>
    </row>
    <row r="25" spans="1:17" s="72" customFormat="1" ht="13" x14ac:dyDescent="0.15">
      <c r="A25" s="72" t="s">
        <v>247</v>
      </c>
      <c r="B25" s="89">
        <f t="shared" si="1"/>
        <v>0.11238532110091742</v>
      </c>
      <c r="C25" s="89">
        <f t="shared" si="2"/>
        <v>9.0815430991719778E-2</v>
      </c>
      <c r="D25" s="89">
        <f t="shared" si="3"/>
        <v>0.1195703391406783</v>
      </c>
      <c r="E25" s="89">
        <f t="shared" si="4"/>
        <v>0.10617748029767896</v>
      </c>
      <c r="F25" s="89">
        <f t="shared" si="5"/>
        <v>0.10407362662721091</v>
      </c>
    </row>
    <row r="26" spans="1:17" s="72" customFormat="1" ht="13" x14ac:dyDescent="0.15">
      <c r="A26" s="72" t="s">
        <v>248</v>
      </c>
      <c r="B26" s="89">
        <f t="shared" si="1"/>
        <v>0.11238532110091742</v>
      </c>
      <c r="C26" s="89">
        <f t="shared" si="2"/>
        <v>0.10897851719006375</v>
      </c>
      <c r="D26" s="89">
        <f t="shared" si="3"/>
        <v>0.11343852687705376</v>
      </c>
      <c r="E26" s="89">
        <f t="shared" si="4"/>
        <v>0.10193038108577181</v>
      </c>
      <c r="F26" s="89">
        <f t="shared" si="5"/>
        <v>0.10350350893863089</v>
      </c>
    </row>
    <row r="27" spans="1:17" s="72" customFormat="1" ht="13" x14ac:dyDescent="0.15">
      <c r="A27" s="75" t="s">
        <v>249</v>
      </c>
      <c r="B27" s="98">
        <f t="shared" si="1"/>
        <v>3.2110091743119268E-2</v>
      </c>
      <c r="C27" s="98">
        <f t="shared" si="2"/>
        <v>8.1733887892547805E-2</v>
      </c>
      <c r="D27" s="98">
        <f t="shared" si="3"/>
        <v>1.5329530659061319E-2</v>
      </c>
      <c r="E27" s="98">
        <f t="shared" si="4"/>
        <v>3.1203177883399533E-2</v>
      </c>
      <c r="F27" s="98">
        <f t="shared" si="5"/>
        <v>4.8269964299773316E-2</v>
      </c>
    </row>
    <row r="28" spans="1:17" s="72" customFormat="1" ht="13" x14ac:dyDescent="0.15"/>
    <row r="29" spans="1:17" s="72" customFormat="1" ht="13" x14ac:dyDescent="0.15">
      <c r="A29" s="72" t="s">
        <v>251</v>
      </c>
    </row>
    <row r="30" spans="1:17" s="72" customFormat="1" ht="13" x14ac:dyDescent="0.15">
      <c r="A30" s="77"/>
      <c r="B30" s="85" t="s">
        <v>78</v>
      </c>
      <c r="C30" s="85" t="s">
        <v>80</v>
      </c>
      <c r="D30" s="85" t="s">
        <v>79</v>
      </c>
      <c r="E30" s="85" t="s">
        <v>237</v>
      </c>
      <c r="F30" s="85" t="s">
        <v>110</v>
      </c>
    </row>
    <row r="31" spans="1:17" s="72" customFormat="1" ht="13" x14ac:dyDescent="0.15">
      <c r="A31" s="84" t="s">
        <v>78</v>
      </c>
      <c r="B31" s="85">
        <v>1</v>
      </c>
      <c r="C31" s="85">
        <v>4</v>
      </c>
      <c r="D31" s="85">
        <v>7</v>
      </c>
      <c r="E31" s="85">
        <v>9</v>
      </c>
      <c r="F31" s="85">
        <v>5</v>
      </c>
    </row>
    <row r="32" spans="1:17" s="72" customFormat="1" ht="13" x14ac:dyDescent="0.15">
      <c r="A32" s="79" t="s">
        <v>80</v>
      </c>
      <c r="B32" s="87">
        <f>1/C31</f>
        <v>0.25</v>
      </c>
      <c r="C32" s="86">
        <v>1</v>
      </c>
      <c r="D32" s="86">
        <v>5</v>
      </c>
      <c r="E32" s="83">
        <v>3</v>
      </c>
      <c r="F32" s="86">
        <v>1</v>
      </c>
      <c r="K32" s="121" t="s">
        <v>260</v>
      </c>
      <c r="L32" s="121"/>
      <c r="M32" s="121"/>
      <c r="N32" s="121"/>
      <c r="O32" s="121"/>
      <c r="P32" s="121"/>
      <c r="Q32" s="121"/>
    </row>
    <row r="33" spans="1:17" s="72" customFormat="1" ht="13" x14ac:dyDescent="0.15">
      <c r="A33" s="79" t="s">
        <v>79</v>
      </c>
      <c r="B33" s="87">
        <f>1/D31</f>
        <v>0.14285714285714285</v>
      </c>
      <c r="C33" s="87">
        <f>1/D32</f>
        <v>0.2</v>
      </c>
      <c r="D33" s="86">
        <v>1</v>
      </c>
      <c r="E33" s="96">
        <f>1/3</f>
        <v>0.33333333333333331</v>
      </c>
      <c r="F33" s="87">
        <f>1/7</f>
        <v>0.14285714285714285</v>
      </c>
      <c r="K33" s="75" t="s">
        <v>239</v>
      </c>
      <c r="L33" s="75" t="s">
        <v>78</v>
      </c>
      <c r="M33" s="75" t="s">
        <v>80</v>
      </c>
      <c r="N33" s="75" t="s">
        <v>79</v>
      </c>
      <c r="O33" s="75" t="s">
        <v>237</v>
      </c>
      <c r="P33" s="75" t="s">
        <v>110</v>
      </c>
      <c r="Q33" s="100" t="s">
        <v>261</v>
      </c>
    </row>
    <row r="34" spans="1:17" s="72" customFormat="1" ht="13" x14ac:dyDescent="0.15">
      <c r="A34" s="79" t="s">
        <v>237</v>
      </c>
      <c r="B34" s="87">
        <f>1/E31</f>
        <v>0.1111111111111111</v>
      </c>
      <c r="C34" s="96">
        <f>1/E31</f>
        <v>0.1111111111111111</v>
      </c>
      <c r="D34" s="87">
        <f>1/E33</f>
        <v>3</v>
      </c>
      <c r="E34" s="86">
        <v>1</v>
      </c>
      <c r="F34" s="87">
        <f>1/6</f>
        <v>0.16666666666666666</v>
      </c>
      <c r="K34" s="72" t="s">
        <v>240</v>
      </c>
      <c r="L34" s="89">
        <f>B18*$H$39</f>
        <v>6.747774317607301E-2</v>
      </c>
      <c r="M34" s="89">
        <f>C18*$H$40</f>
        <v>1.9021544475505265E-2</v>
      </c>
      <c r="N34" s="89">
        <f>D18*$H$41</f>
        <v>5.0501722870968449E-3</v>
      </c>
      <c r="O34" s="89">
        <f>E18*$H$42</f>
        <v>7.8220864311289787E-3</v>
      </c>
      <c r="P34" s="89">
        <f>F18*$H$43</f>
        <v>2.448208148173648E-2</v>
      </c>
      <c r="Q34" s="99">
        <f>SUM(L34:P34)</f>
        <v>0.12385362785154055</v>
      </c>
    </row>
    <row r="35" spans="1:17" s="72" customFormat="1" ht="13" x14ac:dyDescent="0.15">
      <c r="A35" s="80" t="s">
        <v>110</v>
      </c>
      <c r="B35" s="82">
        <f>1/F31</f>
        <v>0.2</v>
      </c>
      <c r="C35" s="82">
        <f>1/F32</f>
        <v>1</v>
      </c>
      <c r="D35" s="97">
        <f>1/F33</f>
        <v>7</v>
      </c>
      <c r="E35" s="97">
        <f>1/F34</f>
        <v>6</v>
      </c>
      <c r="F35" s="81">
        <v>1</v>
      </c>
      <c r="K35" s="72" t="s">
        <v>241</v>
      </c>
      <c r="L35" s="89">
        <f t="shared" ref="L35:L43" si="6">B19*$H$39</f>
        <v>6.134340288733911E-2</v>
      </c>
      <c r="M35" s="89">
        <f t="shared" ref="M35:M43" si="7">C19*$H$40</f>
        <v>1.3315081132853686E-2</v>
      </c>
      <c r="N35" s="89">
        <f t="shared" ref="N35:N43" si="8">D19*$H$41</f>
        <v>4.9222867873202313E-3</v>
      </c>
      <c r="O35" s="89">
        <f t="shared" ref="O35:O43" si="9">E19*$H$42</f>
        <v>6.7691132577077703E-3</v>
      </c>
      <c r="P35" s="89">
        <f t="shared" ref="P35:P43" si="10">F19*$H$43</f>
        <v>2.107389014308508E-2</v>
      </c>
      <c r="Q35" s="99">
        <f t="shared" ref="Q35:Q43" si="11">SUM(L35:P35)</f>
        <v>0.10742377420830587</v>
      </c>
    </row>
    <row r="36" spans="1:17" s="72" customFormat="1" ht="13" x14ac:dyDescent="0.15">
      <c r="A36" s="76" t="s">
        <v>254</v>
      </c>
      <c r="B36" s="93">
        <f>SUM(B31:B35)</f>
        <v>1.7039682539682539</v>
      </c>
      <c r="C36" s="93">
        <f>SUM(C31:C35)</f>
        <v>6.3111111111111109</v>
      </c>
      <c r="D36" s="93">
        <f>SUM(D31:D35)</f>
        <v>23</v>
      </c>
      <c r="E36" s="93">
        <f>SUM(E31:E35)</f>
        <v>19.333333333333336</v>
      </c>
      <c r="F36" s="93">
        <f>SUM(F31:F35)</f>
        <v>7.3095238095238102</v>
      </c>
      <c r="K36" s="72" t="s">
        <v>242</v>
      </c>
      <c r="L36" s="89">
        <f t="shared" si="6"/>
        <v>6.134340288733911E-2</v>
      </c>
      <c r="M36" s="89">
        <f t="shared" si="7"/>
        <v>1.3315081132853686E-2</v>
      </c>
      <c r="N36" s="89">
        <f t="shared" si="8"/>
        <v>4.9222867873202313E-3</v>
      </c>
      <c r="O36" s="89">
        <f t="shared" si="9"/>
        <v>6.7691132577077703E-3</v>
      </c>
      <c r="P36" s="89">
        <f t="shared" si="10"/>
        <v>2.107389014308508E-2</v>
      </c>
      <c r="Q36" s="99">
        <f t="shared" si="11"/>
        <v>0.10742377420830587</v>
      </c>
    </row>
    <row r="37" spans="1:17" s="72" customFormat="1" ht="13" x14ac:dyDescent="0.15">
      <c r="K37" s="72" t="s">
        <v>243</v>
      </c>
      <c r="L37" s="89">
        <f t="shared" si="6"/>
        <v>5.8889666771845546E-2</v>
      </c>
      <c r="M37" s="89">
        <f t="shared" si="7"/>
        <v>1.7436415769213162E-2</v>
      </c>
      <c r="N37" s="89">
        <f t="shared" si="8"/>
        <v>4.3454970842461216E-3</v>
      </c>
      <c r="O37" s="89">
        <f t="shared" si="9"/>
        <v>5.3776844214011733E-3</v>
      </c>
      <c r="P37" s="89">
        <f t="shared" si="10"/>
        <v>2.056907620503606E-2</v>
      </c>
      <c r="Q37" s="99">
        <f t="shared" si="11"/>
        <v>0.10661834025174208</v>
      </c>
    </row>
    <row r="38" spans="1:17" s="72" customFormat="1" ht="13" x14ac:dyDescent="0.15">
      <c r="A38" s="77"/>
      <c r="B38" s="78" t="s">
        <v>78</v>
      </c>
      <c r="C38" s="78" t="s">
        <v>80</v>
      </c>
      <c r="D38" s="78" t="s">
        <v>79</v>
      </c>
      <c r="E38" s="78" t="s">
        <v>237</v>
      </c>
      <c r="F38" s="78" t="s">
        <v>110</v>
      </c>
      <c r="H38" s="73" t="s">
        <v>255</v>
      </c>
      <c r="K38" s="72" t="s">
        <v>244</v>
      </c>
      <c r="L38" s="89">
        <f t="shared" si="6"/>
        <v>1.9629888923948513E-2</v>
      </c>
      <c r="M38" s="89">
        <f t="shared" si="7"/>
        <v>1.7753441510471583E-2</v>
      </c>
      <c r="N38" s="89">
        <f t="shared" si="8"/>
        <v>4.8022310120197383E-4</v>
      </c>
      <c r="O38" s="89">
        <f t="shared" si="9"/>
        <v>2.2137980465459376E-3</v>
      </c>
      <c r="P38" s="89">
        <f t="shared" si="10"/>
        <v>1.7043745720539034E-2</v>
      </c>
      <c r="Q38" s="99">
        <f t="shared" si="11"/>
        <v>5.7121097302707036E-2</v>
      </c>
    </row>
    <row r="39" spans="1:17" s="72" customFormat="1" ht="13" x14ac:dyDescent="0.15">
      <c r="A39" s="79" t="s">
        <v>78</v>
      </c>
      <c r="B39" s="91">
        <f>B31/SUM($B$31:$B$35)</f>
        <v>0.58686539357242662</v>
      </c>
      <c r="C39" s="91">
        <f>C31/SUM($C$31:$C$35)</f>
        <v>0.63380281690140849</v>
      </c>
      <c r="D39" s="91">
        <f>D31/SUM($D$31:$D$35)</f>
        <v>0.30434782608695654</v>
      </c>
      <c r="E39" s="91">
        <f>E31/SUM(E$31:E$35)</f>
        <v>0.46551724137931028</v>
      </c>
      <c r="F39" s="91">
        <f>F31/SUM($F$31:$F$35)</f>
        <v>0.68403908794788271</v>
      </c>
      <c r="H39" s="90">
        <f>AVERAGE(B39:F39)</f>
        <v>0.53491447317759699</v>
      </c>
      <c r="K39" s="72" t="s">
        <v>245</v>
      </c>
      <c r="L39" s="89">
        <f t="shared" si="6"/>
        <v>6.6250875118326238E-2</v>
      </c>
      <c r="M39" s="89">
        <f t="shared" si="7"/>
        <v>1.6970201443833131E-2</v>
      </c>
      <c r="N39" s="89">
        <f t="shared" si="8"/>
        <v>5.1512303588234984E-3</v>
      </c>
      <c r="O39" s="89">
        <f t="shared" si="9"/>
        <v>8.4739269670563947E-3</v>
      </c>
      <c r="P39" s="89">
        <f t="shared" si="10"/>
        <v>2.4791663510042784E-2</v>
      </c>
      <c r="Q39" s="99">
        <f t="shared" si="11"/>
        <v>0.12163789739808203</v>
      </c>
    </row>
    <row r="40" spans="1:17" s="72" customFormat="1" ht="13" x14ac:dyDescent="0.15">
      <c r="A40" s="79" t="s">
        <v>80</v>
      </c>
      <c r="B40" s="91">
        <f t="shared" ref="B40:B43" si="12">B32/SUM($B$31:$B$35)</f>
        <v>0.14671634839310665</v>
      </c>
      <c r="C40" s="91">
        <f t="shared" ref="C40:C43" si="13">C32/SUM($C$31:$C$35)</f>
        <v>0.15845070422535212</v>
      </c>
      <c r="D40" s="91">
        <f t="shared" ref="D40:D43" si="14">D32/SUM($D$31:$D$35)</f>
        <v>0.21739130434782608</v>
      </c>
      <c r="E40" s="91">
        <f t="shared" ref="E40:E43" si="15">E32/SUM(E$31:E$35)</f>
        <v>0.15517241379310343</v>
      </c>
      <c r="F40" s="91">
        <f t="shared" ref="F40:F43" si="16">F32/SUM($F$31:$F$35)</f>
        <v>0.13680781758957652</v>
      </c>
      <c r="H40" s="90">
        <f>AVERAGE(B40:F40)</f>
        <v>0.16290771766979295</v>
      </c>
      <c r="K40" s="72" t="s">
        <v>246</v>
      </c>
      <c r="L40" s="89">
        <f t="shared" si="6"/>
        <v>6.2570270945085882E-2</v>
      </c>
      <c r="M40" s="89">
        <f t="shared" si="7"/>
        <v>1.9232894969677547E-2</v>
      </c>
      <c r="N40" s="89">
        <f t="shared" si="8"/>
        <v>4.5621194614187512E-3</v>
      </c>
      <c r="O40" s="89">
        <f t="shared" si="9"/>
        <v>6.3554452252922947E-3</v>
      </c>
      <c r="P40" s="89">
        <f t="shared" si="10"/>
        <v>2.3862917425123868E-2</v>
      </c>
      <c r="Q40" s="99">
        <f t="shared" si="11"/>
        <v>0.11658364802659835</v>
      </c>
    </row>
    <row r="41" spans="1:17" s="72" customFormat="1" ht="13" x14ac:dyDescent="0.15">
      <c r="A41" s="79" t="s">
        <v>79</v>
      </c>
      <c r="B41" s="91">
        <f t="shared" si="12"/>
        <v>8.3837913367489525E-2</v>
      </c>
      <c r="C41" s="91">
        <f t="shared" si="13"/>
        <v>3.1690140845070422E-2</v>
      </c>
      <c r="D41" s="91">
        <f t="shared" si="14"/>
        <v>4.3478260869565216E-2</v>
      </c>
      <c r="E41" s="91">
        <f t="shared" si="15"/>
        <v>1.7241379310344824E-2</v>
      </c>
      <c r="F41" s="91">
        <f t="shared" si="16"/>
        <v>1.9543973941368076E-2</v>
      </c>
      <c r="H41" s="90">
        <f>AVERAGE(B41:F41)</f>
        <v>3.9158333666767617E-2</v>
      </c>
      <c r="K41" s="72" t="s">
        <v>247</v>
      </c>
      <c r="L41" s="89">
        <f t="shared" si="6"/>
        <v>6.0116534829592318E-2</v>
      </c>
      <c r="M41" s="89">
        <f t="shared" si="7"/>
        <v>1.4794534592059651E-2</v>
      </c>
      <c r="N41" s="89">
        <f t="shared" si="8"/>
        <v>4.6821752367192451E-3</v>
      </c>
      <c r="O41" s="89">
        <f t="shared" si="9"/>
        <v>6.1110050243195144E-3</v>
      </c>
      <c r="P41" s="89">
        <f t="shared" si="10"/>
        <v>2.1383472171391388E-2</v>
      </c>
      <c r="Q41" s="99">
        <f t="shared" si="11"/>
        <v>0.10708772185408214</v>
      </c>
    </row>
    <row r="42" spans="1:17" s="72" customFormat="1" ht="13" x14ac:dyDescent="0.15">
      <c r="A42" s="79" t="s">
        <v>237</v>
      </c>
      <c r="B42" s="91">
        <f t="shared" si="12"/>
        <v>6.520726595249185E-2</v>
      </c>
      <c r="C42" s="91">
        <f t="shared" si="13"/>
        <v>1.7605633802816902E-2</v>
      </c>
      <c r="D42" s="91">
        <f t="shared" si="14"/>
        <v>0.13043478260869565</v>
      </c>
      <c r="E42" s="91">
        <f t="shared" si="15"/>
        <v>5.1724137931034475E-2</v>
      </c>
      <c r="F42" s="91">
        <f t="shared" si="16"/>
        <v>2.2801302931596087E-2</v>
      </c>
      <c r="H42" s="90">
        <f>AVERAGE(B42:F42)</f>
        <v>5.7554624645326992E-2</v>
      </c>
      <c r="K42" s="72" t="s">
        <v>248</v>
      </c>
      <c r="L42" s="89">
        <f t="shared" si="6"/>
        <v>6.0116534829592318E-2</v>
      </c>
      <c r="M42" s="89">
        <f t="shared" si="7"/>
        <v>1.7753441510471583E-2</v>
      </c>
      <c r="N42" s="89">
        <f t="shared" si="8"/>
        <v>4.4420636861182573E-3</v>
      </c>
      <c r="O42" s="89">
        <f t="shared" si="9"/>
        <v>5.866564823346734E-3</v>
      </c>
      <c r="P42" s="89">
        <f t="shared" si="10"/>
        <v>2.1266333025545755E-2</v>
      </c>
      <c r="Q42" s="99">
        <f t="shared" si="11"/>
        <v>0.10944493787507464</v>
      </c>
    </row>
    <row r="43" spans="1:17" s="72" customFormat="1" ht="13" x14ac:dyDescent="0.15">
      <c r="A43" s="80" t="s">
        <v>110</v>
      </c>
      <c r="B43" s="92">
        <f t="shared" si="12"/>
        <v>0.11737307871448534</v>
      </c>
      <c r="C43" s="92">
        <f t="shared" si="13"/>
        <v>0.15845070422535212</v>
      </c>
      <c r="D43" s="92">
        <f t="shared" si="14"/>
        <v>0.30434782608695654</v>
      </c>
      <c r="E43" s="92">
        <f t="shared" si="15"/>
        <v>0.31034482758620685</v>
      </c>
      <c r="F43" s="92">
        <f t="shared" si="16"/>
        <v>0.13680781758957652</v>
      </c>
      <c r="H43" s="90">
        <f>AVERAGE(B43:F43)</f>
        <v>0.20546485084051547</v>
      </c>
      <c r="K43" s="75" t="s">
        <v>249</v>
      </c>
      <c r="L43" s="98">
        <f t="shared" si="6"/>
        <v>1.7176152808454949E-2</v>
      </c>
      <c r="M43" s="98">
        <f t="shared" si="7"/>
        <v>1.3315081132853686E-2</v>
      </c>
      <c r="N43" s="98">
        <f t="shared" si="8"/>
        <v>6.0027887650246717E-4</v>
      </c>
      <c r="O43" s="98">
        <f t="shared" si="9"/>
        <v>1.7958871908204288E-3</v>
      </c>
      <c r="P43" s="98">
        <f t="shared" si="10"/>
        <v>9.9177810149299311E-3</v>
      </c>
      <c r="Q43" s="101">
        <f t="shared" si="11"/>
        <v>4.2805181023561463E-2</v>
      </c>
    </row>
    <row r="44" spans="1:17" s="72" customFormat="1" ht="13" x14ac:dyDescent="0.15">
      <c r="A44" s="79"/>
      <c r="B44" s="83"/>
      <c r="C44" s="83"/>
      <c r="D44" s="87"/>
      <c r="E44" s="87"/>
      <c r="F44" s="86"/>
    </row>
    <row r="45" spans="1:17" s="72" customFormat="1" ht="13" x14ac:dyDescent="0.15"/>
    <row r="46" spans="1:17" s="72" customFormat="1" ht="13" x14ac:dyDescent="0.15"/>
    <row r="47" spans="1:17" s="72" customFormat="1" ht="13" x14ac:dyDescent="0.15"/>
    <row r="48" spans="1:17" s="72" customFormat="1" ht="13" x14ac:dyDescent="0.15">
      <c r="A48" s="77"/>
      <c r="B48" s="78" t="s">
        <v>78</v>
      </c>
      <c r="C48" s="78" t="s">
        <v>80</v>
      </c>
      <c r="D48" s="78" t="s">
        <v>79</v>
      </c>
      <c r="E48" s="78" t="s">
        <v>237</v>
      </c>
      <c r="F48" s="78" t="s">
        <v>110</v>
      </c>
      <c r="H48" s="74" t="s">
        <v>256</v>
      </c>
    </row>
    <row r="49" spans="1:9" s="72" customFormat="1" ht="13" x14ac:dyDescent="0.15">
      <c r="A49" s="79" t="s">
        <v>78</v>
      </c>
      <c r="B49" s="91">
        <f>$H$39*B31</f>
        <v>0.53491447317759699</v>
      </c>
      <c r="C49" s="91">
        <f>$H$40*C31</f>
        <v>0.6516308706791718</v>
      </c>
      <c r="D49" s="91">
        <f>$H$41*D31</f>
        <v>0.2741083356673733</v>
      </c>
      <c r="E49" s="91">
        <f>$H$42*E31</f>
        <v>0.51799162180794289</v>
      </c>
      <c r="F49" s="91">
        <f>$H$43*F31</f>
        <v>1.0273242542025773</v>
      </c>
      <c r="H49" s="90">
        <f>SUM(B49:F49)</f>
        <v>3.0059695555346622</v>
      </c>
      <c r="I49" s="90">
        <f>H49/H39</f>
        <v>5.6195330398858925</v>
      </c>
    </row>
    <row r="50" spans="1:9" s="72" customFormat="1" ht="13" x14ac:dyDescent="0.15">
      <c r="A50" s="79" t="s">
        <v>80</v>
      </c>
      <c r="B50" s="91">
        <f t="shared" ref="B50:B53" si="17">$H$39*B32</f>
        <v>0.13372861829439925</v>
      </c>
      <c r="C50" s="91">
        <f t="shared" ref="C50:C53" si="18">$H$40*C32</f>
        <v>0.16290771766979295</v>
      </c>
      <c r="D50" s="91">
        <f t="shared" ref="D50:D53" si="19">$H$41*D32</f>
        <v>0.1957916683338381</v>
      </c>
      <c r="E50" s="91">
        <f t="shared" ref="E50:E53" si="20">$H$42*E32</f>
        <v>0.17266387393598098</v>
      </c>
      <c r="F50" s="91">
        <f t="shared" ref="F50:F53" si="21">$H$43*F32</f>
        <v>0.20546485084051547</v>
      </c>
      <c r="H50" s="90">
        <f t="shared" ref="H50:H53" si="22">SUM(B50:F50)</f>
        <v>0.87055672907452675</v>
      </c>
      <c r="I50" s="90">
        <f t="shared" ref="I50:I53" si="23">H50/H40</f>
        <v>5.3438642534978511</v>
      </c>
    </row>
    <row r="51" spans="1:9" s="72" customFormat="1" ht="13" x14ac:dyDescent="0.15">
      <c r="A51" s="79" t="s">
        <v>79</v>
      </c>
      <c r="B51" s="91">
        <f t="shared" si="17"/>
        <v>7.6416353311085275E-2</v>
      </c>
      <c r="C51" s="91">
        <f t="shared" si="18"/>
        <v>3.258154353395859E-2</v>
      </c>
      <c r="D51" s="91">
        <f t="shared" si="19"/>
        <v>3.9158333666767617E-2</v>
      </c>
      <c r="E51" s="91">
        <f t="shared" si="20"/>
        <v>1.9184874881775664E-2</v>
      </c>
      <c r="F51" s="91">
        <f t="shared" si="21"/>
        <v>2.9352121548645065E-2</v>
      </c>
      <c r="H51" s="90">
        <f t="shared" si="22"/>
        <v>0.19669322694223221</v>
      </c>
      <c r="I51" s="90">
        <f t="shared" si="23"/>
        <v>5.0230234160642855</v>
      </c>
    </row>
    <row r="52" spans="1:9" s="72" customFormat="1" ht="13" x14ac:dyDescent="0.15">
      <c r="A52" s="79" t="s">
        <v>237</v>
      </c>
      <c r="B52" s="91">
        <f t="shared" si="17"/>
        <v>5.9434941464177438E-2</v>
      </c>
      <c r="C52" s="91">
        <f t="shared" si="18"/>
        <v>1.8100857518865882E-2</v>
      </c>
      <c r="D52" s="91">
        <f t="shared" si="19"/>
        <v>0.11747500100030285</v>
      </c>
      <c r="E52" s="91">
        <f t="shared" si="20"/>
        <v>5.7554624645326992E-2</v>
      </c>
      <c r="F52" s="91">
        <f t="shared" si="21"/>
        <v>3.4244141806752573E-2</v>
      </c>
      <c r="H52" s="90">
        <f t="shared" si="22"/>
        <v>0.28680956643542571</v>
      </c>
      <c r="I52" s="90">
        <f t="shared" si="23"/>
        <v>4.9832583950091403</v>
      </c>
    </row>
    <row r="53" spans="1:9" s="72" customFormat="1" ht="13" x14ac:dyDescent="0.15">
      <c r="A53" s="80" t="s">
        <v>110</v>
      </c>
      <c r="B53" s="92">
        <f t="shared" si="17"/>
        <v>0.10698289463551941</v>
      </c>
      <c r="C53" s="92">
        <f t="shared" si="18"/>
        <v>0.16290771766979295</v>
      </c>
      <c r="D53" s="92">
        <f t="shared" si="19"/>
        <v>0.2741083356673733</v>
      </c>
      <c r="E53" s="92">
        <f t="shared" si="20"/>
        <v>0.34532774787196197</v>
      </c>
      <c r="F53" s="92">
        <f t="shared" si="21"/>
        <v>0.20546485084051547</v>
      </c>
      <c r="H53" s="90">
        <f t="shared" si="22"/>
        <v>1.0947915466851632</v>
      </c>
      <c r="I53" s="90">
        <f t="shared" si="23"/>
        <v>5.3283641567235991</v>
      </c>
    </row>
    <row r="54" spans="1:9" s="72" customFormat="1" ht="13" x14ac:dyDescent="0.15"/>
    <row r="55" spans="1:9" s="72" customFormat="1" ht="13" x14ac:dyDescent="0.15">
      <c r="H55" s="94" t="s">
        <v>257</v>
      </c>
      <c r="I55" s="95">
        <f>SUM(I49:I53)/5</f>
        <v>5.2596086522361531</v>
      </c>
    </row>
    <row r="56" spans="1:9" s="72" customFormat="1" ht="13" x14ac:dyDescent="0.15">
      <c r="A56" s="72" t="s">
        <v>252</v>
      </c>
    </row>
    <row r="57" spans="1:9" s="72" customFormat="1" ht="13" x14ac:dyDescent="0.15">
      <c r="A57" s="94" t="s">
        <v>253</v>
      </c>
      <c r="B57" s="94">
        <v>1.1200000000000001</v>
      </c>
    </row>
    <row r="58" spans="1:9" s="72" customFormat="1" ht="13" x14ac:dyDescent="0.15"/>
    <row r="59" spans="1:9" s="72" customFormat="1" ht="13" x14ac:dyDescent="0.15">
      <c r="A59" s="72" t="s">
        <v>258</v>
      </c>
      <c r="B59" s="89">
        <f>(I55-5)/4</f>
        <v>6.4902163059038287E-2</v>
      </c>
    </row>
    <row r="60" spans="1:9" s="72" customFormat="1" ht="13" x14ac:dyDescent="0.15">
      <c r="A60" s="72" t="s">
        <v>259</v>
      </c>
      <c r="B60" s="89">
        <f>B59/B57</f>
        <v>5.794835987414132E-2</v>
      </c>
    </row>
    <row r="61" spans="1:9" s="72" customFormat="1" ht="13" x14ac:dyDescent="0.15"/>
    <row r="62" spans="1:9" s="72" customFormat="1" ht="13" x14ac:dyDescent="0.15"/>
    <row r="63" spans="1:9" s="72" customFormat="1" ht="13" x14ac:dyDescent="0.15">
      <c r="B63" s="89"/>
      <c r="C63" s="89"/>
      <c r="D63" s="89"/>
      <c r="E63" s="89"/>
      <c r="F63" s="89"/>
    </row>
    <row r="64" spans="1:9" s="72" customFormat="1" ht="13" x14ac:dyDescent="0.15"/>
    <row r="65" s="72" customFormat="1" ht="13" x14ac:dyDescent="0.15"/>
    <row r="66" s="72" customFormat="1" ht="13" x14ac:dyDescent="0.15"/>
    <row r="67" s="72" customFormat="1" ht="13" x14ac:dyDescent="0.15"/>
    <row r="68" s="72" customFormat="1" ht="13" x14ac:dyDescent="0.15"/>
    <row r="69" s="72" customFormat="1" ht="13" x14ac:dyDescent="0.15"/>
    <row r="70" s="72" customFormat="1" ht="13" x14ac:dyDescent="0.15"/>
    <row r="71" s="72" customFormat="1" ht="13" x14ac:dyDescent="0.15"/>
    <row r="72" s="72" customFormat="1" ht="13" x14ac:dyDescent="0.15"/>
    <row r="73" s="72" customFormat="1" ht="13" x14ac:dyDescent="0.15"/>
    <row r="74" s="72" customFormat="1" ht="13" x14ac:dyDescent="0.15"/>
    <row r="75" s="72" customFormat="1" ht="13" x14ac:dyDescent="0.15"/>
    <row r="76" s="72" customFormat="1" ht="13" x14ac:dyDescent="0.15"/>
    <row r="77" s="72" customFormat="1" ht="13" x14ac:dyDescent="0.15"/>
    <row r="78" s="72" customFormat="1" ht="13" x14ac:dyDescent="0.15"/>
    <row r="79" s="72" customFormat="1" ht="13" x14ac:dyDescent="0.15"/>
    <row r="80" s="72" customFormat="1" ht="13" x14ac:dyDescent="0.15"/>
    <row r="81" s="72" customFormat="1" ht="13" x14ac:dyDescent="0.15"/>
    <row r="82" s="72" customFormat="1" ht="13" x14ac:dyDescent="0.15"/>
    <row r="83" s="72" customFormat="1" ht="13" x14ac:dyDescent="0.15"/>
    <row r="84" s="72" customFormat="1" ht="13" x14ac:dyDescent="0.15"/>
    <row r="85" s="72" customFormat="1" ht="13" x14ac:dyDescent="0.15"/>
    <row r="86" s="72" customFormat="1" ht="13" x14ac:dyDescent="0.15"/>
    <row r="87" s="72" customFormat="1" ht="13" x14ac:dyDescent="0.15"/>
    <row r="88" s="72" customFormat="1" ht="13" x14ac:dyDescent="0.15"/>
    <row r="89" s="72" customFormat="1" ht="13" x14ac:dyDescent="0.15"/>
    <row r="90" s="72" customFormat="1" ht="13" x14ac:dyDescent="0.15"/>
    <row r="91" s="72" customFormat="1" ht="13" x14ac:dyDescent="0.15"/>
    <row r="92" s="72" customFormat="1" ht="13" x14ac:dyDescent="0.15"/>
    <row r="93" s="72" customFormat="1" ht="13" x14ac:dyDescent="0.15"/>
    <row r="94" s="72" customFormat="1" ht="13" x14ac:dyDescent="0.15"/>
    <row r="95" s="72" customFormat="1" ht="13" x14ac:dyDescent="0.15"/>
  </sheetData>
  <mergeCells count="3">
    <mergeCell ref="A2:F2"/>
    <mergeCell ref="A16:F16"/>
    <mergeCell ref="K32:Q32"/>
  </mergeCells>
  <pageMargins left="0.7" right="0.7" top="0.75" bottom="0.75" header="0.3" footer="0.3"/>
  <pageSetup paperSize="9" orientation="portrait" horizontalDpi="0" verticalDpi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6F831-E2F4-F042-B5CF-89F120F7BD8E}">
  <dimension ref="A3:D12"/>
  <sheetViews>
    <sheetView workbookViewId="0">
      <selection activeCell="I14" sqref="I14"/>
    </sheetView>
  </sheetViews>
  <sheetFormatPr baseColWidth="10" defaultRowHeight="16" x14ac:dyDescent="0.2"/>
  <cols>
    <col min="1" max="1" width="29.33203125" bestFit="1" customWidth="1"/>
    <col min="2" max="2" width="11.1640625" bestFit="1" customWidth="1"/>
    <col min="4" max="4" width="13.33203125" bestFit="1" customWidth="1"/>
  </cols>
  <sheetData>
    <row r="3" spans="1:4" x14ac:dyDescent="0.2">
      <c r="A3" t="s">
        <v>271</v>
      </c>
      <c r="B3">
        <v>620000000</v>
      </c>
    </row>
    <row r="4" spans="1:4" x14ac:dyDescent="0.2">
      <c r="A4" t="s">
        <v>269</v>
      </c>
      <c r="B4">
        <v>1.7144999999999999</v>
      </c>
    </row>
    <row r="6" spans="1:4" x14ac:dyDescent="0.2">
      <c r="A6" t="s">
        <v>272</v>
      </c>
      <c r="B6">
        <f>B3*B4</f>
        <v>1062990000</v>
      </c>
    </row>
    <row r="8" spans="1:4" x14ac:dyDescent="0.2">
      <c r="D8" t="s">
        <v>270</v>
      </c>
    </row>
    <row r="9" spans="1:4" x14ac:dyDescent="0.2">
      <c r="A9" t="s">
        <v>268</v>
      </c>
      <c r="B9">
        <f>40000*1000</f>
        <v>40000000</v>
      </c>
      <c r="D9">
        <f>B6/B9</f>
        <v>26.574750000000002</v>
      </c>
    </row>
    <row r="11" spans="1:4" x14ac:dyDescent="0.2">
      <c r="D11" t="s">
        <v>270</v>
      </c>
    </row>
    <row r="12" spans="1:4" x14ac:dyDescent="0.2">
      <c r="A12" t="s">
        <v>273</v>
      </c>
      <c r="B12">
        <v>17900000</v>
      </c>
      <c r="D12">
        <f>(B4*B12)/B9</f>
        <v>0.76723874999999997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</vt:i4>
      </vt:variant>
    </vt:vector>
  </HeadingPairs>
  <TitlesOfParts>
    <vt:vector size="15" baseType="lpstr">
      <vt:lpstr>Pacotes_Utilizados</vt:lpstr>
      <vt:lpstr>Acuracia_Esp_Sens_AUC_Original</vt:lpstr>
      <vt:lpstr>Acuracia_Esp_Sens_AUC_BALANCEAD</vt:lpstr>
      <vt:lpstr>ComparacaoDeResultados</vt:lpstr>
      <vt:lpstr>AHP</vt:lpstr>
      <vt:lpstr>EstatisticasBasicas</vt:lpstr>
      <vt:lpstr>Betas</vt:lpstr>
      <vt:lpstr>Cutoff_analysis</vt:lpstr>
      <vt:lpstr>AHP_especificidade</vt:lpstr>
      <vt:lpstr>Sheet1</vt:lpstr>
      <vt:lpstr>Cutoff_analysis!BinomialBoosting_Cutoff</vt:lpstr>
      <vt:lpstr>Cutoff_analysis!DecisionTree_Cutoff</vt:lpstr>
      <vt:lpstr>Cutoff_analysis!Logistico_Cutoff</vt:lpstr>
      <vt:lpstr>Cutoff_analysis!NaiveBayes_Cutoff</vt:lpstr>
      <vt:lpstr>Cutoff_analysis!SVM_Cutoff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Baldini</dc:creator>
  <cp:lastModifiedBy>Daniel Baldini</cp:lastModifiedBy>
  <dcterms:created xsi:type="dcterms:W3CDTF">2024-01-14T17:45:55Z</dcterms:created>
  <dcterms:modified xsi:type="dcterms:W3CDTF">2024-04-03T07:45:45Z</dcterms:modified>
</cp:coreProperties>
</file>