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Ifood\"/>
    </mc:Choice>
  </mc:AlternateContent>
  <xr:revisionPtr revIDLastSave="0" documentId="8_{C619BB7C-7FC8-437B-A67A-6CCCA0A1EC00}" xr6:coauthVersionLast="47" xr6:coauthVersionMax="47" xr10:uidLastSave="{00000000-0000-0000-0000-000000000000}"/>
  <bookViews>
    <workbookView xWindow="-110" yWindow="-110" windowWidth="19420" windowHeight="11500" xr2:uid="{9006D95B-30AE-49E7-A9B0-3944490DACF6}"/>
  </bookViews>
  <sheets>
    <sheet name="Base" sheetId="1" r:id="rId1"/>
    <sheet name="Analise Estados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10" i="1" s="1"/>
  <c r="D12" i="1" s="1"/>
  <c r="D16" i="1" s="1"/>
  <c r="D17" i="1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4" i="2"/>
  <c r="D18" i="1"/>
  <c r="D13" i="1"/>
  <c r="C9" i="1"/>
  <c r="P3" i="1"/>
  <c r="P2" i="1"/>
  <c r="O3" i="1"/>
  <c r="O2" i="1"/>
  <c r="F4" i="1"/>
  <c r="G4" i="1"/>
  <c r="H4" i="1"/>
  <c r="I4" i="1"/>
  <c r="J4" i="1"/>
  <c r="K4" i="1"/>
  <c r="L4" i="1"/>
  <c r="M4" i="1"/>
  <c r="E4" i="1"/>
  <c r="C4" i="1"/>
  <c r="D4" i="1"/>
  <c r="B4" i="1"/>
  <c r="D21" i="1" l="1"/>
  <c r="D22" i="1" s="1"/>
  <c r="D23" i="1" s="1"/>
  <c r="D19" i="1"/>
</calcChain>
</file>

<file path=xl/sharedStrings.xml><?xml version="1.0" encoding="utf-8"?>
<sst xmlns="http://schemas.openxmlformats.org/spreadsheetml/2006/main" count="199" uniqueCount="56">
  <si>
    <t>is_target</t>
  </si>
  <si>
    <t>media_recorrencia_pedidos</t>
  </si>
  <si>
    <t>media_dias_entre_pedidos</t>
  </si>
  <si>
    <t>media_dias_entre_primeiro_ultimo_pedido</t>
  </si>
  <si>
    <t>media_dias_do_ultimo_pedido</t>
  </si>
  <si>
    <t>media_tkt_medio</t>
  </si>
  <si>
    <t>media_pedidos_por_cliente</t>
  </si>
  <si>
    <t>media_valor_pedido</t>
  </si>
  <si>
    <t>media_valor_cliente</t>
  </si>
  <si>
    <t>comissao</t>
  </si>
  <si>
    <t>target</t>
  </si>
  <si>
    <t>control</t>
  </si>
  <si>
    <t>total_clientes</t>
  </si>
  <si>
    <t>total_pedidos</t>
  </si>
  <si>
    <t>valor_gasto_cupons</t>
  </si>
  <si>
    <t>Ticket Médio</t>
  </si>
  <si>
    <t>Total de Pedidos</t>
  </si>
  <si>
    <t>Custo por Cupom</t>
  </si>
  <si>
    <t>Margem</t>
  </si>
  <si>
    <t>Receita</t>
  </si>
  <si>
    <t>Lucro</t>
  </si>
  <si>
    <t>Custo</t>
  </si>
  <si>
    <t>ROI</t>
  </si>
  <si>
    <t>merchant_state</t>
  </si>
  <si>
    <t>total_customers</t>
  </si>
  <si>
    <t>total_orders</t>
  </si>
  <si>
    <t>total_amount</t>
  </si>
  <si>
    <t>ticket_medio</t>
  </si>
  <si>
    <t>SP</t>
  </si>
  <si>
    <t>RJ</t>
  </si>
  <si>
    <t>MG</t>
  </si>
  <si>
    <t>PR</t>
  </si>
  <si>
    <t>CE</t>
  </si>
  <si>
    <t>PE</t>
  </si>
  <si>
    <t>DF</t>
  </si>
  <si>
    <t>BA</t>
  </si>
  <si>
    <t>RS</t>
  </si>
  <si>
    <t>ES</t>
  </si>
  <si>
    <t>SC</t>
  </si>
  <si>
    <t>PB</t>
  </si>
  <si>
    <t>AM</t>
  </si>
  <si>
    <t>RN</t>
  </si>
  <si>
    <t>GO</t>
  </si>
  <si>
    <t>PA</t>
  </si>
  <si>
    <t>AL</t>
  </si>
  <si>
    <t>MS</t>
  </si>
  <si>
    <t>SE</t>
  </si>
  <si>
    <t>MA</t>
  </si>
  <si>
    <t>MT</t>
  </si>
  <si>
    <t>PI</t>
  </si>
  <si>
    <t>AC</t>
  </si>
  <si>
    <t>Rótulos de Linha</t>
  </si>
  <si>
    <t>Total Geral</t>
  </si>
  <si>
    <t>Soma de total_customers</t>
  </si>
  <si>
    <t>Soma de total_amount</t>
  </si>
  <si>
    <t>Soma de Tkt_Medio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</si>
</sst>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64" fontId="0" fillId="0" borderId="0" xfId="0" applyNumberFormat="1"/>
    <xf numFmtId="165" fontId="0" fillId="0" borderId="0" xfId="1" applyNumberFormat="1" applyFont="1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Porcentagem" xfId="1" builtinId="5"/>
  </cellStyles>
  <dxfs count="6">
    <dxf>
      <fill>
        <patternFill patternType="solid">
          <bgColor rgb="FFFFFF00"/>
        </patternFill>
      </fill>
    </dxf>
    <dxf>
      <numFmt numFmtId="4" formatCode="#,##0.00"/>
    </dxf>
    <dxf>
      <fill>
        <patternFill patternType="solid">
          <bgColor rgb="FFFFFF00"/>
        </patternFill>
      </fill>
    </dxf>
    <dxf>
      <numFmt numFmtId="4" formatCode="#,##0.00"/>
    </dxf>
    <dxf>
      <fill>
        <patternFill patternType="solid">
          <bgColor rgb="FFFFFF00"/>
        </patternFill>
      </fill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Bastos Barrocas" refreshedDate="45827.507101504627" createdVersion="8" refreshedVersion="8" minRefreshableVersion="3" recordCount="46" xr:uid="{0AC8B5A8-A287-47F7-9221-66A3DD6C1814}">
  <cacheSource type="worksheet">
    <worksheetSource ref="A1:F47" sheet="Analise Estados"/>
  </cacheSource>
  <cacheFields count="7">
    <cacheField name="is_target" numFmtId="0">
      <sharedItems/>
    </cacheField>
    <cacheField name="merchant_state" numFmtId="0">
      <sharedItems count="23">
        <s v="SP"/>
        <s v="RJ"/>
        <s v="MG"/>
        <s v="PR"/>
        <s v="CE"/>
        <s v="PE"/>
        <s v="DF"/>
        <s v="BA"/>
        <s v="RS"/>
        <s v="ES"/>
        <s v="SC"/>
        <s v="PB"/>
        <s v="AM"/>
        <s v="RN"/>
        <s v="GO"/>
        <s v="PA"/>
        <s v="AL"/>
        <s v="MS"/>
        <s v="SE"/>
        <s v="MA"/>
        <s v="MT"/>
        <s v="PI"/>
        <s v="AC"/>
      </sharedItems>
    </cacheField>
    <cacheField name="total_customers" numFmtId="0">
      <sharedItems containsSemiMixedTypes="0" containsString="0" containsNumber="1" containsInteger="1" minValue="6" maxValue="192123"/>
    </cacheField>
    <cacheField name="total_orders" numFmtId="0">
      <sharedItems containsSemiMixedTypes="0" containsString="0" containsNumber="1" containsInteger="1" minValue="7" maxValue="884805"/>
    </cacheField>
    <cacheField name="total_amount" numFmtId="0">
      <sharedItems containsSemiMixedTypes="0" containsString="0" containsNumber="1" minValue="266.60000000000002" maxValue="45134462.380000003"/>
    </cacheField>
    <cacheField name="ticket_medio" numFmtId="0">
      <sharedItems containsSemiMixedTypes="0" containsString="0" containsNumber="1" minValue="44.43" maxValue="115.48"/>
    </cacheField>
    <cacheField name="Tkt_Medio" numFmtId="0" formula="total_amount/total_ord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target"/>
    <x v="0"/>
    <n v="192123"/>
    <n v="884805"/>
    <n v="45134462.380000003"/>
    <n v="108.3"/>
  </r>
  <r>
    <s v="control"/>
    <x v="0"/>
    <n v="155240"/>
    <n v="632815"/>
    <n v="32207603.530000001"/>
    <n v="105.42"/>
  </r>
  <r>
    <s v="target"/>
    <x v="1"/>
    <n v="85695"/>
    <n v="443599"/>
    <n v="23033632.98"/>
    <n v="115.48"/>
  </r>
  <r>
    <s v="control"/>
    <x v="1"/>
    <n v="68636"/>
    <n v="312654"/>
    <n v="16170815.800000001"/>
    <n v="111.88"/>
  </r>
  <r>
    <s v="target"/>
    <x v="2"/>
    <n v="25596"/>
    <n v="110225"/>
    <n v="4116366.47"/>
    <n v="79.650000000000006"/>
  </r>
  <r>
    <s v="target"/>
    <x v="3"/>
    <n v="22146"/>
    <n v="96289"/>
    <n v="3983178.31"/>
    <n v="85.12"/>
  </r>
  <r>
    <s v="target"/>
    <x v="4"/>
    <n v="16963"/>
    <n v="100557"/>
    <n v="3950075.48"/>
    <n v="93.03"/>
  </r>
  <r>
    <s v="target"/>
    <x v="5"/>
    <n v="18074"/>
    <n v="83264"/>
    <n v="3726902.86"/>
    <n v="97.52"/>
  </r>
  <r>
    <s v="target"/>
    <x v="6"/>
    <n v="16264"/>
    <n v="76914"/>
    <n v="3442190.45"/>
    <n v="97.09"/>
  </r>
  <r>
    <s v="control"/>
    <x v="2"/>
    <n v="20817"/>
    <n v="77900"/>
    <n v="2931745.64"/>
    <n v="77.14"/>
  </r>
  <r>
    <s v="control"/>
    <x v="3"/>
    <n v="18023"/>
    <n v="70397"/>
    <n v="2912819.13"/>
    <n v="83.96"/>
  </r>
  <r>
    <s v="target"/>
    <x v="7"/>
    <n v="13283"/>
    <n v="54637"/>
    <n v="2779122.39"/>
    <n v="106.09"/>
  </r>
  <r>
    <s v="control"/>
    <x v="4"/>
    <n v="13277"/>
    <n v="70828"/>
    <n v="2777241.74"/>
    <n v="91.47"/>
  </r>
  <r>
    <s v="target"/>
    <x v="8"/>
    <n v="13901"/>
    <n v="62810"/>
    <n v="2756474.38"/>
    <n v="91.1"/>
  </r>
  <r>
    <s v="control"/>
    <x v="5"/>
    <n v="14479"/>
    <n v="60830"/>
    <n v="2733446.25"/>
    <n v="95.78"/>
  </r>
  <r>
    <s v="control"/>
    <x v="6"/>
    <n v="13105"/>
    <n v="54369"/>
    <n v="2427713.7200000002"/>
    <n v="95.1"/>
  </r>
  <r>
    <s v="control"/>
    <x v="7"/>
    <n v="10839"/>
    <n v="39827"/>
    <n v="2041888.79"/>
    <n v="104.52"/>
  </r>
  <r>
    <s v="control"/>
    <x v="8"/>
    <n v="11170"/>
    <n v="45821"/>
    <n v="2018002.9"/>
    <n v="90.23"/>
  </r>
  <r>
    <s v="target"/>
    <x v="9"/>
    <n v="9707"/>
    <n v="48798"/>
    <n v="1911484.13"/>
    <n v="88.42"/>
  </r>
  <r>
    <s v="target"/>
    <x v="10"/>
    <n v="9442"/>
    <n v="38887"/>
    <n v="1640542.09"/>
    <n v="90.83"/>
  </r>
  <r>
    <s v="control"/>
    <x v="10"/>
    <n v="7871"/>
    <n v="29051"/>
    <n v="1502941.13"/>
    <n v="107.6"/>
  </r>
  <r>
    <s v="control"/>
    <x v="9"/>
    <n v="7576"/>
    <n v="33219"/>
    <n v="1311924.49"/>
    <n v="86.58"/>
  </r>
  <r>
    <s v="target"/>
    <x v="11"/>
    <n v="6904"/>
    <n v="33993"/>
    <n v="1256579.5900000001"/>
    <n v="85.83"/>
  </r>
  <r>
    <s v="target"/>
    <x v="12"/>
    <n v="5624"/>
    <n v="25081"/>
    <n v="1117756.4099999999"/>
    <n v="94.62"/>
  </r>
  <r>
    <s v="control"/>
    <x v="11"/>
    <n v="5609"/>
    <n v="24222"/>
    <n v="918091.39"/>
    <n v="83.71"/>
  </r>
  <r>
    <s v="control"/>
    <x v="12"/>
    <n v="4521"/>
    <n v="18639"/>
    <n v="830229.54"/>
    <n v="95.7"/>
  </r>
  <r>
    <s v="target"/>
    <x v="13"/>
    <n v="4458"/>
    <n v="19000"/>
    <n v="748767.61"/>
    <n v="82.55"/>
  </r>
  <r>
    <s v="target"/>
    <x v="14"/>
    <n v="4269"/>
    <n v="16451"/>
    <n v="685519.37"/>
    <n v="88.05"/>
  </r>
  <r>
    <s v="target"/>
    <x v="15"/>
    <n v="3042"/>
    <n v="13230"/>
    <n v="603073.68999999994"/>
    <n v="99.24"/>
  </r>
  <r>
    <s v="control"/>
    <x v="13"/>
    <n v="3593"/>
    <n v="13716"/>
    <n v="544438.96"/>
    <n v="81.099999999999994"/>
  </r>
  <r>
    <s v="control"/>
    <x v="14"/>
    <n v="3393"/>
    <n v="11398"/>
    <n v="483004.76"/>
    <n v="85.64"/>
  </r>
  <r>
    <s v="control"/>
    <x v="15"/>
    <n v="2375"/>
    <n v="9476"/>
    <n v="435579.82"/>
    <n v="97.8"/>
  </r>
  <r>
    <s v="target"/>
    <x v="16"/>
    <n v="2370"/>
    <n v="10215"/>
    <n v="400775.94"/>
    <n v="86.84"/>
  </r>
  <r>
    <s v="target"/>
    <x v="17"/>
    <n v="2302"/>
    <n v="8043"/>
    <n v="315140.34999999998"/>
    <n v="82.07"/>
  </r>
  <r>
    <s v="control"/>
    <x v="16"/>
    <n v="1970"/>
    <n v="6948"/>
    <n v="285225.81"/>
    <n v="85.65"/>
  </r>
  <r>
    <s v="control"/>
    <x v="17"/>
    <n v="1891"/>
    <n v="6009"/>
    <n v="226751.31"/>
    <n v="77.209999999999994"/>
  </r>
  <r>
    <s v="target"/>
    <x v="18"/>
    <n v="1159"/>
    <n v="4403"/>
    <n v="155478.88"/>
    <n v="76.739999999999995"/>
  </r>
  <r>
    <s v="target"/>
    <x v="19"/>
    <n v="993"/>
    <n v="3347"/>
    <n v="150559.48000000001"/>
    <n v="101.18"/>
  </r>
  <r>
    <s v="control"/>
    <x v="19"/>
    <n v="871"/>
    <n v="2735"/>
    <n v="128863.01"/>
    <n v="102.76"/>
  </r>
  <r>
    <s v="control"/>
    <x v="18"/>
    <n v="964"/>
    <n v="2987"/>
    <n v="108658.67"/>
    <n v="74.319999999999993"/>
  </r>
  <r>
    <s v="target"/>
    <x v="20"/>
    <n v="486"/>
    <n v="1242"/>
    <n v="57011.02"/>
    <n v="93.16"/>
  </r>
  <r>
    <s v="control"/>
    <x v="20"/>
    <n v="431"/>
    <n v="1070"/>
    <n v="43620.78"/>
    <n v="82.3"/>
  </r>
  <r>
    <s v="target"/>
    <x v="21"/>
    <n v="94"/>
    <n v="195"/>
    <n v="7867"/>
    <n v="75.64"/>
  </r>
  <r>
    <s v="control"/>
    <x v="21"/>
    <n v="68"/>
    <n v="135"/>
    <n v="5361.3"/>
    <n v="73.44"/>
  </r>
  <r>
    <s v="control"/>
    <x v="22"/>
    <n v="6"/>
    <n v="12"/>
    <n v="361"/>
    <n v="60.17"/>
  </r>
  <r>
    <s v="target"/>
    <x v="22"/>
    <n v="6"/>
    <n v="7"/>
    <n v="266.60000000000002"/>
    <n v="44.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33493-F8E4-42AD-9C51-9BAB9C9990F9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3:K27" firstHeaderRow="1" firstDataRow="1" firstDataCol="1"/>
  <pivotFields count="7">
    <pivotField showAll="0"/>
    <pivotField axis="axisRow" showAll="0" sortType="descending">
      <items count="24">
        <item x="22"/>
        <item x="16"/>
        <item x="12"/>
        <item x="7"/>
        <item x="4"/>
        <item x="6"/>
        <item x="9"/>
        <item x="14"/>
        <item x="19"/>
        <item x="2"/>
        <item x="17"/>
        <item x="20"/>
        <item x="15"/>
        <item x="11"/>
        <item x="5"/>
        <item x="21"/>
        <item x="3"/>
        <item x="1"/>
        <item x="13"/>
        <item x="8"/>
        <item x="10"/>
        <item x="1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24">
    <i>
      <x v="17"/>
    </i>
    <i>
      <x v="3"/>
    </i>
    <i>
      <x v="22"/>
    </i>
    <i>
      <x v="20"/>
    </i>
    <i>
      <x v="8"/>
    </i>
    <i>
      <x v="12"/>
    </i>
    <i>
      <x v="14"/>
    </i>
    <i>
      <x v="5"/>
    </i>
    <i>
      <x v="2"/>
    </i>
    <i>
      <x v="19"/>
    </i>
    <i>
      <x v="11"/>
    </i>
    <i>
      <x v="7"/>
    </i>
    <i>
      <x v="16"/>
    </i>
    <i>
      <x v="15"/>
    </i>
    <i>
      <x v="1"/>
    </i>
    <i>
      <x v="18"/>
    </i>
    <i>
      <x v="6"/>
    </i>
    <i>
      <x v="4"/>
    </i>
    <i>
      <x v="10"/>
    </i>
    <i>
      <x v="9"/>
    </i>
    <i>
      <x v="13"/>
    </i>
    <i>
      <x v="21"/>
    </i>
    <i>
      <x/>
    </i>
    <i t="grand">
      <x/>
    </i>
  </rowItems>
  <colItems count="1">
    <i/>
  </colItems>
  <dataFields count="1">
    <dataField name="Soma de Tkt_Medio" fld="6" baseField="0" baseItem="0" numFmtId="4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fieldPosition="0">
        <references count="1">
          <reference field="1" count="3">
            <x v="3"/>
            <x v="17"/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E688B-0BFF-49D9-9947-5449E27D7131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3:Q27" firstHeaderRow="1" firstDataRow="1" firstDataCol="1"/>
  <pivotFields count="7">
    <pivotField showAll="0"/>
    <pivotField axis="axisRow" showAll="0" sortType="descending">
      <items count="24">
        <item x="22"/>
        <item x="16"/>
        <item x="12"/>
        <item x="7"/>
        <item x="4"/>
        <item x="6"/>
        <item x="9"/>
        <item x="14"/>
        <item x="19"/>
        <item x="2"/>
        <item x="17"/>
        <item x="20"/>
        <item x="15"/>
        <item x="11"/>
        <item x="5"/>
        <item x="21"/>
        <item x="3"/>
        <item x="1"/>
        <item x="13"/>
        <item x="8"/>
        <item x="10"/>
        <item x="1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24">
    <i>
      <x v="22"/>
    </i>
    <i>
      <x v="17"/>
    </i>
    <i>
      <x v="9"/>
    </i>
    <i>
      <x v="16"/>
    </i>
    <i>
      <x v="14"/>
    </i>
    <i>
      <x v="4"/>
    </i>
    <i>
      <x v="5"/>
    </i>
    <i>
      <x v="19"/>
    </i>
    <i>
      <x v="3"/>
    </i>
    <i>
      <x v="20"/>
    </i>
    <i>
      <x v="6"/>
    </i>
    <i>
      <x v="13"/>
    </i>
    <i>
      <x v="2"/>
    </i>
    <i>
      <x v="18"/>
    </i>
    <i>
      <x v="7"/>
    </i>
    <i>
      <x v="12"/>
    </i>
    <i>
      <x v="1"/>
    </i>
    <i>
      <x v="10"/>
    </i>
    <i>
      <x v="21"/>
    </i>
    <i>
      <x v="8"/>
    </i>
    <i>
      <x v="11"/>
    </i>
    <i>
      <x v="15"/>
    </i>
    <i>
      <x/>
    </i>
    <i t="grand">
      <x/>
    </i>
  </rowItems>
  <colItems count="1">
    <i/>
  </colItems>
  <dataFields count="1">
    <dataField name="Soma de total_customers" fld="2" baseField="0" baseItem="0"/>
  </dataFields>
  <formats count="2">
    <format dxfId="3">
      <pivotArea outline="0" collapsedLevelsAreSubtotals="1" fieldPosition="0"/>
    </format>
    <format dxfId="2">
      <pivotArea dataOnly="0" labelOnly="1" fieldPosition="0">
        <references count="1">
          <reference field="1" count="3">
            <x v="9"/>
            <x v="17"/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7D60A-74C4-489C-8FA8-3BCBB76DF3D3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3:N27" firstHeaderRow="1" firstDataRow="1" firstDataCol="1"/>
  <pivotFields count="7">
    <pivotField showAll="0"/>
    <pivotField axis="axisRow" showAll="0" sortType="descending">
      <items count="24">
        <item x="22"/>
        <item x="16"/>
        <item x="12"/>
        <item x="7"/>
        <item x="4"/>
        <item x="6"/>
        <item x="9"/>
        <item x="14"/>
        <item x="19"/>
        <item x="2"/>
        <item x="17"/>
        <item x="20"/>
        <item x="15"/>
        <item x="11"/>
        <item x="5"/>
        <item x="21"/>
        <item x="3"/>
        <item x="1"/>
        <item x="13"/>
        <item x="8"/>
        <item x="10"/>
        <item x="1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dragToRow="0" dragToCol="0" dragToPage="0" showAll="0" defaultSubtotal="0"/>
  </pivotFields>
  <rowFields count="1">
    <field x="1"/>
  </rowFields>
  <rowItems count="24">
    <i>
      <x v="22"/>
    </i>
    <i>
      <x v="17"/>
    </i>
    <i>
      <x v="9"/>
    </i>
    <i>
      <x v="16"/>
    </i>
    <i>
      <x v="4"/>
    </i>
    <i>
      <x v="14"/>
    </i>
    <i>
      <x v="5"/>
    </i>
    <i>
      <x v="3"/>
    </i>
    <i>
      <x v="19"/>
    </i>
    <i>
      <x v="6"/>
    </i>
    <i>
      <x v="20"/>
    </i>
    <i>
      <x v="13"/>
    </i>
    <i>
      <x v="2"/>
    </i>
    <i>
      <x v="18"/>
    </i>
    <i>
      <x v="7"/>
    </i>
    <i>
      <x v="12"/>
    </i>
    <i>
      <x v="1"/>
    </i>
    <i>
      <x v="10"/>
    </i>
    <i>
      <x v="8"/>
    </i>
    <i>
      <x v="21"/>
    </i>
    <i>
      <x v="11"/>
    </i>
    <i>
      <x v="15"/>
    </i>
    <i>
      <x/>
    </i>
    <i t="grand">
      <x/>
    </i>
  </rowItems>
  <colItems count="1">
    <i/>
  </colItems>
  <dataFields count="1">
    <dataField name="Soma de total_amount" fld="4" baseField="0" baseItem="0" numFmtId="4"/>
  </dataFields>
  <formats count="2">
    <format dxfId="5">
      <pivotArea outline="0" collapsedLevelsAreSubtotals="1" fieldPosition="0"/>
    </format>
    <format dxfId="4">
      <pivotArea dataOnly="0" labelOnly="1" fieldPosition="0">
        <references count="1">
          <reference field="1" count="3">
            <x v="9"/>
            <x v="17"/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99D0-753D-496E-B12C-A184BE698144}">
  <dimension ref="A1:P23"/>
  <sheetViews>
    <sheetView tabSelected="1" workbookViewId="0">
      <selection activeCell="D10" sqref="D10"/>
    </sheetView>
  </sheetViews>
  <sheetFormatPr defaultRowHeight="14.5" x14ac:dyDescent="0.35"/>
  <cols>
    <col min="1" max="1" width="8" bestFit="1" customWidth="1"/>
    <col min="2" max="2" width="25" bestFit="1" customWidth="1"/>
    <col min="3" max="3" width="23.90625" bestFit="1" customWidth="1"/>
    <col min="4" max="4" width="37.81640625" bestFit="1" customWidth="1"/>
    <col min="5" max="5" width="27.36328125" bestFit="1" customWidth="1"/>
    <col min="6" max="6" width="15.453125" bestFit="1" customWidth="1"/>
    <col min="7" max="7" width="24.6328125" bestFit="1" customWidth="1"/>
    <col min="8" max="8" width="18.36328125" bestFit="1" customWidth="1"/>
    <col min="9" max="9" width="18.08984375" bestFit="1" customWidth="1"/>
    <col min="10" max="10" width="18.08984375" customWidth="1"/>
    <col min="11" max="12" width="18" bestFit="1" customWidth="1"/>
    <col min="13" max="13" width="12.453125" bestFit="1" customWidth="1"/>
    <col min="14" max="14" width="11.36328125" bestFit="1" customWidth="1"/>
    <col min="15" max="15" width="11.453125" bestFit="1" customWidth="1"/>
    <col min="16" max="16" width="12.453125" bestFit="1" customWidth="1"/>
  </cols>
  <sheetData>
    <row r="1" spans="1:16" x14ac:dyDescent="0.3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9</v>
      </c>
    </row>
    <row r="2" spans="1:16" x14ac:dyDescent="0.35">
      <c r="A2" t="s">
        <v>10</v>
      </c>
      <c r="B2" s="2">
        <v>445743</v>
      </c>
      <c r="C2" s="2">
        <v>2135992</v>
      </c>
      <c r="D2" s="2">
        <v>4.79</v>
      </c>
      <c r="E2" s="2">
        <v>7.23</v>
      </c>
      <c r="F2" s="2">
        <v>28.4</v>
      </c>
      <c r="G2" s="2">
        <v>10.06</v>
      </c>
      <c r="H2" s="2">
        <v>47.83</v>
      </c>
      <c r="I2" s="2">
        <v>4.79</v>
      </c>
      <c r="J2" s="2">
        <v>47.74</v>
      </c>
      <c r="K2" s="2">
        <v>228.77</v>
      </c>
      <c r="L2" s="4">
        <v>4457430</v>
      </c>
      <c r="M2" s="4">
        <v>12236787.34</v>
      </c>
      <c r="N2" s="1"/>
      <c r="O2" s="4">
        <f>M2-L2</f>
        <v>7779357.3399999999</v>
      </c>
      <c r="P2" s="4">
        <f>SUM(M2:M3)-L2</f>
        <v>16544916.879999999</v>
      </c>
    </row>
    <row r="3" spans="1:16" x14ac:dyDescent="0.35">
      <c r="A3" t="s">
        <v>11</v>
      </c>
      <c r="B3" s="2">
        <v>360413</v>
      </c>
      <c r="C3" s="2">
        <v>1525058</v>
      </c>
      <c r="D3" s="2">
        <v>4.2300000000000004</v>
      </c>
      <c r="E3" s="2">
        <v>7.32</v>
      </c>
      <c r="F3" s="2">
        <v>26.18</v>
      </c>
      <c r="G3" s="2">
        <v>10.83</v>
      </c>
      <c r="H3" s="2">
        <v>48.01</v>
      </c>
      <c r="I3" s="2">
        <v>4.2300000000000004</v>
      </c>
      <c r="J3" s="2">
        <v>47.9</v>
      </c>
      <c r="K3" s="2">
        <v>202.67</v>
      </c>
      <c r="L3" s="4">
        <v>3604130</v>
      </c>
      <c r="M3" s="4">
        <v>8765559.5399999991</v>
      </c>
      <c r="N3" s="1"/>
      <c r="O3">
        <f>O2/L2</f>
        <v>1.7452561991999873</v>
      </c>
      <c r="P3">
        <f>P2/L2</f>
        <v>3.7117614589572914</v>
      </c>
    </row>
    <row r="4" spans="1:16" x14ac:dyDescent="0.35">
      <c r="B4" s="3">
        <f>(B2-B3)/B2</f>
        <v>0.19143318010602522</v>
      </c>
      <c r="C4" s="3">
        <f t="shared" ref="C4:D4" si="0">(C2-C3)/C2</f>
        <v>0.2860188614938633</v>
      </c>
      <c r="D4" s="3">
        <f t="shared" si="0"/>
        <v>0.11691022964509386</v>
      </c>
      <c r="E4" s="3">
        <f>(E2-E3)/E2</f>
        <v>-1.2448132780082968E-2</v>
      </c>
      <c r="F4" s="3">
        <f t="shared" ref="F4:M4" si="1">(F2-F3)/F2</f>
        <v>7.8169014084507008E-2</v>
      </c>
      <c r="G4" s="3">
        <f t="shared" si="1"/>
        <v>-7.6540755467196769E-2</v>
      </c>
      <c r="H4" s="3">
        <f t="shared" si="1"/>
        <v>-3.7633284549445896E-3</v>
      </c>
      <c r="I4" s="3">
        <f t="shared" si="1"/>
        <v>0.11691022964509386</v>
      </c>
      <c r="J4" s="3">
        <f t="shared" si="1"/>
        <v>-3.3514872224548928E-3</v>
      </c>
      <c r="K4" s="3">
        <f t="shared" si="1"/>
        <v>0.11408838571491027</v>
      </c>
      <c r="L4" s="3">
        <f t="shared" si="1"/>
        <v>0.19143318010602522</v>
      </c>
      <c r="M4" s="3">
        <f t="shared" si="1"/>
        <v>0.28367149837221906</v>
      </c>
    </row>
    <row r="8" spans="1:16" x14ac:dyDescent="0.35">
      <c r="C8" s="4">
        <f>SUM(M2:M3)/12%</f>
        <v>175019557.33333334</v>
      </c>
    </row>
    <row r="9" spans="1:16" x14ac:dyDescent="0.35">
      <c r="C9" s="5">
        <f>SUM(C2:C3)</f>
        <v>3661050</v>
      </c>
    </row>
    <row r="10" spans="1:16" x14ac:dyDescent="0.35">
      <c r="C10" s="4">
        <f>C8/C9</f>
        <v>47.805836394841194</v>
      </c>
    </row>
    <row r="12" spans="1:16" x14ac:dyDescent="0.35">
      <c r="C12" t="s">
        <v>15</v>
      </c>
      <c r="D12" s="4">
        <f>C10</f>
        <v>47.805836394841194</v>
      </c>
    </row>
    <row r="13" spans="1:16" x14ac:dyDescent="0.35">
      <c r="C13" t="s">
        <v>16</v>
      </c>
      <c r="D13" s="5">
        <f>B2</f>
        <v>445743</v>
      </c>
    </row>
    <row r="14" spans="1:16" x14ac:dyDescent="0.35">
      <c r="C14" t="s">
        <v>17</v>
      </c>
      <c r="D14">
        <v>10</v>
      </c>
    </row>
    <row r="15" spans="1:16" x14ac:dyDescent="0.35">
      <c r="C15" t="s">
        <v>18</v>
      </c>
      <c r="D15" s="6">
        <v>0.12</v>
      </c>
    </row>
    <row r="16" spans="1:16" x14ac:dyDescent="0.35">
      <c r="C16" t="s">
        <v>19</v>
      </c>
      <c r="D16" s="4">
        <f>D13*D12</f>
        <v>21309116.9321457</v>
      </c>
    </row>
    <row r="17" spans="3:4" x14ac:dyDescent="0.35">
      <c r="C17" t="s">
        <v>20</v>
      </c>
      <c r="D17" s="4">
        <f>D16*D15</f>
        <v>2557094.031857484</v>
      </c>
    </row>
    <row r="18" spans="3:4" x14ac:dyDescent="0.35">
      <c r="C18" t="s">
        <v>21</v>
      </c>
      <c r="D18" s="4">
        <f>D13*D14</f>
        <v>4457430</v>
      </c>
    </row>
    <row r="19" spans="3:4" x14ac:dyDescent="0.35">
      <c r="C19" t="s">
        <v>22</v>
      </c>
      <c r="D19">
        <f>1+(D17-D18)/D18</f>
        <v>0.57367003673809436</v>
      </c>
    </row>
    <row r="21" spans="3:4" x14ac:dyDescent="0.35">
      <c r="D21" s="4">
        <f>D18-D17</f>
        <v>1900335.968142516</v>
      </c>
    </row>
    <row r="22" spans="3:4" x14ac:dyDescent="0.35">
      <c r="D22">
        <f>D21/D13</f>
        <v>4.2632996326190566</v>
      </c>
    </row>
    <row r="23" spans="3:4" x14ac:dyDescent="0.35">
      <c r="D23">
        <f>10-D22</f>
        <v>5.7367003673809434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E56A-EF26-4D05-8132-E63A222897ED}">
  <dimension ref="A1:R47"/>
  <sheetViews>
    <sheetView topLeftCell="H1" workbookViewId="0">
      <selection activeCell="R4" sqref="R4:R27"/>
    </sheetView>
  </sheetViews>
  <sheetFormatPr defaultRowHeight="14.5" x14ac:dyDescent="0.35"/>
  <cols>
    <col min="1" max="1" width="7.81640625" bestFit="1" customWidth="1"/>
    <col min="2" max="2" width="13.7265625" bestFit="1" customWidth="1"/>
    <col min="3" max="3" width="14.08984375" bestFit="1" customWidth="1"/>
    <col min="4" max="4" width="10.54296875" bestFit="1" customWidth="1"/>
    <col min="5" max="5" width="11.54296875" bestFit="1" customWidth="1"/>
    <col min="6" max="6" width="11.26953125" bestFit="1" customWidth="1"/>
    <col min="10" max="13" width="17" bestFit="1" customWidth="1"/>
    <col min="14" max="14" width="19.6328125" bestFit="1" customWidth="1"/>
    <col min="16" max="16" width="17" bestFit="1" customWidth="1"/>
    <col min="17" max="17" width="22.08984375" bestFit="1" customWidth="1"/>
  </cols>
  <sheetData>
    <row r="1" spans="1:18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18" x14ac:dyDescent="0.35">
      <c r="A2" t="s">
        <v>10</v>
      </c>
      <c r="B2" t="s">
        <v>28</v>
      </c>
      <c r="C2">
        <v>192123</v>
      </c>
      <c r="D2">
        <v>884805</v>
      </c>
      <c r="E2">
        <v>45134462.380000003</v>
      </c>
      <c r="F2">
        <v>108.3</v>
      </c>
    </row>
    <row r="3" spans="1:18" x14ac:dyDescent="0.35">
      <c r="A3" t="s">
        <v>11</v>
      </c>
      <c r="B3" t="s">
        <v>28</v>
      </c>
      <c r="C3">
        <v>155240</v>
      </c>
      <c r="D3">
        <v>632815</v>
      </c>
      <c r="E3">
        <v>32207603.530000001</v>
      </c>
      <c r="F3">
        <v>105.42</v>
      </c>
      <c r="J3" s="7" t="s">
        <v>51</v>
      </c>
      <c r="K3" t="s">
        <v>55</v>
      </c>
      <c r="M3" s="7" t="s">
        <v>51</v>
      </c>
      <c r="N3" t="s">
        <v>54</v>
      </c>
      <c r="P3" s="7" t="s">
        <v>51</v>
      </c>
      <c r="Q3" t="s">
        <v>53</v>
      </c>
    </row>
    <row r="4" spans="1:18" x14ac:dyDescent="0.35">
      <c r="A4" t="s">
        <v>10</v>
      </c>
      <c r="B4" t="s">
        <v>29</v>
      </c>
      <c r="C4">
        <v>85695</v>
      </c>
      <c r="D4">
        <v>443599</v>
      </c>
      <c r="E4">
        <v>23033632.98</v>
      </c>
      <c r="F4">
        <v>115.48</v>
      </c>
      <c r="J4" s="9" t="s">
        <v>29</v>
      </c>
      <c r="K4" s="4">
        <v>51.840387780279883</v>
      </c>
      <c r="M4" s="9" t="s">
        <v>28</v>
      </c>
      <c r="N4" s="4">
        <v>77342065.909999996</v>
      </c>
      <c r="P4" s="9" t="s">
        <v>28</v>
      </c>
      <c r="Q4" s="4">
        <v>347363</v>
      </c>
      <c r="R4" s="1">
        <f>Q4/$Q$27</f>
        <v>0.42277508258015206</v>
      </c>
    </row>
    <row r="5" spans="1:18" x14ac:dyDescent="0.35">
      <c r="A5" t="s">
        <v>11</v>
      </c>
      <c r="B5" t="s">
        <v>29</v>
      </c>
      <c r="C5">
        <v>68636</v>
      </c>
      <c r="D5">
        <v>312654</v>
      </c>
      <c r="E5">
        <v>16170815.800000001</v>
      </c>
      <c r="F5">
        <v>111.88</v>
      </c>
      <c r="J5" s="9" t="s">
        <v>35</v>
      </c>
      <c r="K5" s="4">
        <v>51.035433392615175</v>
      </c>
      <c r="M5" s="9" t="s">
        <v>29</v>
      </c>
      <c r="N5" s="4">
        <v>39204448.780000001</v>
      </c>
      <c r="P5" s="9" t="s">
        <v>29</v>
      </c>
      <c r="Q5" s="4">
        <v>154331</v>
      </c>
      <c r="R5" s="1">
        <f t="shared" ref="R5:R27" si="0">Q5/$Q$27</f>
        <v>0.18783607139988268</v>
      </c>
    </row>
    <row r="6" spans="1:18" x14ac:dyDescent="0.35">
      <c r="A6" t="s">
        <v>10</v>
      </c>
      <c r="B6" t="s">
        <v>30</v>
      </c>
      <c r="C6">
        <v>25596</v>
      </c>
      <c r="D6">
        <v>110225</v>
      </c>
      <c r="E6">
        <v>4116366.47</v>
      </c>
      <c r="F6">
        <v>79.650000000000006</v>
      </c>
      <c r="J6" s="9" t="s">
        <v>28</v>
      </c>
      <c r="K6" s="4">
        <v>50.962735012717282</v>
      </c>
      <c r="M6" s="9" t="s">
        <v>30</v>
      </c>
      <c r="N6" s="4">
        <v>7048112.1100000003</v>
      </c>
      <c r="P6" s="9" t="s">
        <v>30</v>
      </c>
      <c r="Q6" s="4">
        <v>46413</v>
      </c>
      <c r="R6" s="1">
        <f t="shared" si="0"/>
        <v>5.6489205550944104E-2</v>
      </c>
    </row>
    <row r="7" spans="1:18" x14ac:dyDescent="0.35">
      <c r="A7" t="s">
        <v>10</v>
      </c>
      <c r="B7" t="s">
        <v>31</v>
      </c>
      <c r="C7">
        <v>22146</v>
      </c>
      <c r="D7">
        <v>96289</v>
      </c>
      <c r="E7">
        <v>3983178.31</v>
      </c>
      <c r="F7">
        <v>85.12</v>
      </c>
      <c r="J7" s="8" t="s">
        <v>38</v>
      </c>
      <c r="K7" s="4">
        <v>46.269881656804728</v>
      </c>
      <c r="M7" s="8" t="s">
        <v>31</v>
      </c>
      <c r="N7" s="4">
        <v>6895997.4399999995</v>
      </c>
      <c r="P7" s="8" t="s">
        <v>31</v>
      </c>
      <c r="Q7" s="4">
        <v>40169</v>
      </c>
      <c r="R7" s="1">
        <f t="shared" si="0"/>
        <v>4.888964078546687E-2</v>
      </c>
    </row>
    <row r="8" spans="1:18" x14ac:dyDescent="0.35">
      <c r="A8" t="s">
        <v>10</v>
      </c>
      <c r="B8" t="s">
        <v>32</v>
      </c>
      <c r="C8">
        <v>16963</v>
      </c>
      <c r="D8">
        <v>100557</v>
      </c>
      <c r="E8">
        <v>3950075.48</v>
      </c>
      <c r="F8">
        <v>93.03</v>
      </c>
      <c r="J8" s="8" t="s">
        <v>47</v>
      </c>
      <c r="K8" s="4">
        <v>45.942533706017755</v>
      </c>
      <c r="M8" s="8" t="s">
        <v>32</v>
      </c>
      <c r="N8" s="4">
        <v>6727317.2200000007</v>
      </c>
      <c r="P8" s="8" t="s">
        <v>33</v>
      </c>
      <c r="Q8" s="4">
        <v>32553</v>
      </c>
      <c r="R8" s="1">
        <f t="shared" si="0"/>
        <v>3.962021649753051E-2</v>
      </c>
    </row>
    <row r="9" spans="1:18" x14ac:dyDescent="0.35">
      <c r="A9" t="s">
        <v>10</v>
      </c>
      <c r="B9" t="s">
        <v>33</v>
      </c>
      <c r="C9">
        <v>18074</v>
      </c>
      <c r="D9">
        <v>83264</v>
      </c>
      <c r="E9">
        <v>3726902.86</v>
      </c>
      <c r="F9">
        <v>97.52</v>
      </c>
      <c r="J9" s="8" t="s">
        <v>43</v>
      </c>
      <c r="K9" s="4">
        <v>45.74357042191491</v>
      </c>
      <c r="M9" s="8" t="s">
        <v>33</v>
      </c>
      <c r="N9" s="4">
        <v>6460349.1099999994</v>
      </c>
      <c r="P9" s="8" t="s">
        <v>32</v>
      </c>
      <c r="Q9" s="4">
        <v>30240</v>
      </c>
      <c r="R9" s="1">
        <f t="shared" si="0"/>
        <v>3.6805067025629669E-2</v>
      </c>
    </row>
    <row r="10" spans="1:18" x14ac:dyDescent="0.35">
      <c r="A10" t="s">
        <v>10</v>
      </c>
      <c r="B10" t="s">
        <v>34</v>
      </c>
      <c r="C10">
        <v>16264</v>
      </c>
      <c r="D10">
        <v>76914</v>
      </c>
      <c r="E10">
        <v>3442190.45</v>
      </c>
      <c r="F10">
        <v>97.09</v>
      </c>
      <c r="J10" s="8" t="s">
        <v>33</v>
      </c>
      <c r="K10" s="4">
        <v>44.834268671839212</v>
      </c>
      <c r="M10" s="8" t="s">
        <v>34</v>
      </c>
      <c r="N10" s="4">
        <v>5869904.1699999999</v>
      </c>
      <c r="P10" s="8" t="s">
        <v>34</v>
      </c>
      <c r="Q10" s="4">
        <v>29369</v>
      </c>
      <c r="R10" s="1">
        <f t="shared" si="0"/>
        <v>3.574497399059913E-2</v>
      </c>
    </row>
    <row r="11" spans="1:18" x14ac:dyDescent="0.35">
      <c r="A11" t="s">
        <v>11</v>
      </c>
      <c r="B11" t="s">
        <v>30</v>
      </c>
      <c r="C11">
        <v>20817</v>
      </c>
      <c r="D11">
        <v>77900</v>
      </c>
      <c r="E11">
        <v>2931745.64</v>
      </c>
      <c r="F11">
        <v>77.14</v>
      </c>
      <c r="J11" s="8" t="s">
        <v>34</v>
      </c>
      <c r="K11" s="4">
        <v>44.711837557033277</v>
      </c>
      <c r="M11" s="8" t="s">
        <v>35</v>
      </c>
      <c r="N11" s="4">
        <v>4821011.18</v>
      </c>
      <c r="P11" s="8" t="s">
        <v>36</v>
      </c>
      <c r="Q11" s="4">
        <v>25071</v>
      </c>
      <c r="R11" s="1">
        <f t="shared" si="0"/>
        <v>3.051388344575269E-2</v>
      </c>
    </row>
    <row r="12" spans="1:18" x14ac:dyDescent="0.35">
      <c r="A12" t="s">
        <v>11</v>
      </c>
      <c r="B12" t="s">
        <v>31</v>
      </c>
      <c r="C12">
        <v>18023</v>
      </c>
      <c r="D12">
        <v>70397</v>
      </c>
      <c r="E12">
        <v>2912819.13</v>
      </c>
      <c r="F12">
        <v>83.96</v>
      </c>
      <c r="J12" s="8" t="s">
        <v>40</v>
      </c>
      <c r="K12" s="4">
        <v>44.555945791399814</v>
      </c>
      <c r="M12" s="8" t="s">
        <v>36</v>
      </c>
      <c r="N12" s="4">
        <v>4774477.2799999993</v>
      </c>
      <c r="P12" s="8" t="s">
        <v>35</v>
      </c>
      <c r="Q12" s="4">
        <v>24122</v>
      </c>
      <c r="R12" s="1">
        <f t="shared" si="0"/>
        <v>2.9358856706092552E-2</v>
      </c>
    </row>
    <row r="13" spans="1:18" x14ac:dyDescent="0.35">
      <c r="A13" t="s">
        <v>10</v>
      </c>
      <c r="B13" t="s">
        <v>35</v>
      </c>
      <c r="C13">
        <v>13283</v>
      </c>
      <c r="D13">
        <v>54637</v>
      </c>
      <c r="E13">
        <v>2779122.39</v>
      </c>
      <c r="F13">
        <v>106.09</v>
      </c>
      <c r="J13" s="8" t="s">
        <v>36</v>
      </c>
      <c r="K13" s="4">
        <v>43.951333229004604</v>
      </c>
      <c r="M13" s="8" t="s">
        <v>37</v>
      </c>
      <c r="N13" s="4">
        <v>3223408.62</v>
      </c>
      <c r="P13" s="8" t="s">
        <v>38</v>
      </c>
      <c r="Q13" s="4">
        <v>17313</v>
      </c>
      <c r="R13" s="1">
        <f t="shared" si="0"/>
        <v>2.1071631131439367E-2</v>
      </c>
    </row>
    <row r="14" spans="1:18" x14ac:dyDescent="0.35">
      <c r="A14" t="s">
        <v>11</v>
      </c>
      <c r="B14" t="s">
        <v>32</v>
      </c>
      <c r="C14">
        <v>13277</v>
      </c>
      <c r="D14">
        <v>70828</v>
      </c>
      <c r="E14">
        <v>2777241.74</v>
      </c>
      <c r="F14">
        <v>91.47</v>
      </c>
      <c r="J14" s="8" t="s">
        <v>48</v>
      </c>
      <c r="K14" s="4">
        <v>43.525865051903111</v>
      </c>
      <c r="M14" s="8" t="s">
        <v>38</v>
      </c>
      <c r="N14" s="4">
        <v>3143483.2199999997</v>
      </c>
      <c r="P14" s="8" t="s">
        <v>37</v>
      </c>
      <c r="Q14" s="4">
        <v>17283</v>
      </c>
      <c r="R14" s="1">
        <f t="shared" si="0"/>
        <v>2.1035118168120287E-2</v>
      </c>
    </row>
    <row r="15" spans="1:18" x14ac:dyDescent="0.35">
      <c r="A15" t="s">
        <v>10</v>
      </c>
      <c r="B15" t="s">
        <v>36</v>
      </c>
      <c r="C15">
        <v>13901</v>
      </c>
      <c r="D15">
        <v>62810</v>
      </c>
      <c r="E15">
        <v>2756474.38</v>
      </c>
      <c r="F15">
        <v>91.1</v>
      </c>
      <c r="J15" s="8" t="s">
        <v>42</v>
      </c>
      <c r="K15" s="4">
        <v>41.959285073072635</v>
      </c>
      <c r="M15" s="8" t="s">
        <v>39</v>
      </c>
      <c r="N15" s="4">
        <v>2174670.98</v>
      </c>
      <c r="P15" s="8" t="s">
        <v>39</v>
      </c>
      <c r="Q15" s="4">
        <v>12513</v>
      </c>
      <c r="R15" s="1">
        <f t="shared" si="0"/>
        <v>1.5229557000387037E-2</v>
      </c>
    </row>
    <row r="16" spans="1:18" x14ac:dyDescent="0.35">
      <c r="A16" t="s">
        <v>11</v>
      </c>
      <c r="B16" t="s">
        <v>33</v>
      </c>
      <c r="C16">
        <v>14479</v>
      </c>
      <c r="D16">
        <v>60830</v>
      </c>
      <c r="E16">
        <v>2733446.25</v>
      </c>
      <c r="F16">
        <v>95.78</v>
      </c>
      <c r="J16" s="8" t="s">
        <v>31</v>
      </c>
      <c r="K16" s="4">
        <v>41.371185582472428</v>
      </c>
      <c r="M16" s="8" t="s">
        <v>40</v>
      </c>
      <c r="N16" s="4">
        <v>1947985.95</v>
      </c>
      <c r="P16" s="8" t="s">
        <v>40</v>
      </c>
      <c r="Q16" s="4">
        <v>10145</v>
      </c>
      <c r="R16" s="1">
        <f t="shared" si="0"/>
        <v>1.2347467095734555E-2</v>
      </c>
    </row>
    <row r="17" spans="1:18" x14ac:dyDescent="0.35">
      <c r="A17" t="s">
        <v>11</v>
      </c>
      <c r="B17" t="s">
        <v>34</v>
      </c>
      <c r="C17">
        <v>13105</v>
      </c>
      <c r="D17">
        <v>54369</v>
      </c>
      <c r="E17">
        <v>2427713.7200000002</v>
      </c>
      <c r="F17">
        <v>95.1</v>
      </c>
      <c r="J17" s="8" t="s">
        <v>49</v>
      </c>
      <c r="K17" s="4">
        <v>40.085757575757576</v>
      </c>
      <c r="M17" s="8" t="s">
        <v>41</v>
      </c>
      <c r="N17" s="4">
        <v>1293206.5699999998</v>
      </c>
      <c r="P17" s="8" t="s">
        <v>41</v>
      </c>
      <c r="Q17" s="4">
        <v>8051</v>
      </c>
      <c r="R17" s="1">
        <f t="shared" si="0"/>
        <v>9.7988622560629783E-3</v>
      </c>
    </row>
    <row r="18" spans="1:18" x14ac:dyDescent="0.35">
      <c r="A18" t="s">
        <v>11</v>
      </c>
      <c r="B18" t="s">
        <v>35</v>
      </c>
      <c r="C18">
        <v>10839</v>
      </c>
      <c r="D18">
        <v>39827</v>
      </c>
      <c r="E18">
        <v>2041888.79</v>
      </c>
      <c r="F18">
        <v>104.52</v>
      </c>
      <c r="J18" s="8" t="s">
        <v>44</v>
      </c>
      <c r="K18" s="4">
        <v>39.969804230029716</v>
      </c>
      <c r="M18" s="8" t="s">
        <v>42</v>
      </c>
      <c r="N18" s="4">
        <v>1168524.1299999999</v>
      </c>
      <c r="P18" s="8" t="s">
        <v>42</v>
      </c>
      <c r="Q18" s="4">
        <v>7662</v>
      </c>
      <c r="R18" s="1">
        <f t="shared" si="0"/>
        <v>9.3254108316922785E-3</v>
      </c>
    </row>
    <row r="19" spans="1:18" x14ac:dyDescent="0.35">
      <c r="A19" t="s">
        <v>11</v>
      </c>
      <c r="B19" t="s">
        <v>36</v>
      </c>
      <c r="C19">
        <v>11170</v>
      </c>
      <c r="D19">
        <v>45821</v>
      </c>
      <c r="E19">
        <v>2018002.9</v>
      </c>
      <c r="F19">
        <v>90.23</v>
      </c>
      <c r="J19" s="8" t="s">
        <v>41</v>
      </c>
      <c r="K19" s="4">
        <v>39.528260484166765</v>
      </c>
      <c r="M19" s="8" t="s">
        <v>43</v>
      </c>
      <c r="N19" s="4">
        <v>1038653.51</v>
      </c>
      <c r="P19" s="8" t="s">
        <v>43</v>
      </c>
      <c r="Q19" s="4">
        <v>5417</v>
      </c>
      <c r="R19" s="1">
        <f t="shared" si="0"/>
        <v>6.5930240766480129E-3</v>
      </c>
    </row>
    <row r="20" spans="1:18" x14ac:dyDescent="0.35">
      <c r="A20" t="s">
        <v>10</v>
      </c>
      <c r="B20" t="s">
        <v>37</v>
      </c>
      <c r="C20">
        <v>9707</v>
      </c>
      <c r="D20">
        <v>48798</v>
      </c>
      <c r="E20">
        <v>1911484.13</v>
      </c>
      <c r="F20">
        <v>88.42</v>
      </c>
      <c r="J20" s="8" t="s">
        <v>37</v>
      </c>
      <c r="K20" s="4">
        <v>39.301713303339554</v>
      </c>
      <c r="M20" s="8" t="s">
        <v>44</v>
      </c>
      <c r="N20" s="4">
        <v>686001.75</v>
      </c>
      <c r="P20" s="8" t="s">
        <v>44</v>
      </c>
      <c r="Q20" s="4">
        <v>4340</v>
      </c>
      <c r="R20" s="1">
        <f t="shared" si="0"/>
        <v>5.2822086934931466E-3</v>
      </c>
    </row>
    <row r="21" spans="1:18" x14ac:dyDescent="0.35">
      <c r="A21" t="s">
        <v>10</v>
      </c>
      <c r="B21" t="s">
        <v>38</v>
      </c>
      <c r="C21">
        <v>9442</v>
      </c>
      <c r="D21">
        <v>38887</v>
      </c>
      <c r="E21">
        <v>1640542.09</v>
      </c>
      <c r="F21">
        <v>90.83</v>
      </c>
      <c r="J21" s="8" t="s">
        <v>32</v>
      </c>
      <c r="K21" s="4">
        <v>39.252660501210727</v>
      </c>
      <c r="M21" s="8" t="s">
        <v>45</v>
      </c>
      <c r="N21" s="4">
        <v>541891.65999999992</v>
      </c>
      <c r="P21" s="8" t="s">
        <v>45</v>
      </c>
      <c r="Q21" s="4">
        <v>4193</v>
      </c>
      <c r="R21" s="1">
        <f t="shared" si="0"/>
        <v>5.1032951732296692E-3</v>
      </c>
    </row>
    <row r="22" spans="1:18" x14ac:dyDescent="0.35">
      <c r="A22" t="s">
        <v>11</v>
      </c>
      <c r="B22" t="s">
        <v>38</v>
      </c>
      <c r="C22">
        <v>7871</v>
      </c>
      <c r="D22">
        <v>29051</v>
      </c>
      <c r="E22">
        <v>1502941.13</v>
      </c>
      <c r="F22">
        <v>107.6</v>
      </c>
      <c r="J22" s="8" t="s">
        <v>45</v>
      </c>
      <c r="K22" s="4">
        <v>38.563311984059204</v>
      </c>
      <c r="M22" s="8" t="s">
        <v>47</v>
      </c>
      <c r="N22" s="4">
        <v>279422.49</v>
      </c>
      <c r="P22" s="8" t="s">
        <v>46</v>
      </c>
      <c r="Q22" s="4">
        <v>2123</v>
      </c>
      <c r="R22" s="1">
        <f t="shared" si="0"/>
        <v>2.5839007042133526E-3</v>
      </c>
    </row>
    <row r="23" spans="1:18" x14ac:dyDescent="0.35">
      <c r="A23" t="s">
        <v>11</v>
      </c>
      <c r="B23" t="s">
        <v>37</v>
      </c>
      <c r="C23">
        <v>7576</v>
      </c>
      <c r="D23">
        <v>33219</v>
      </c>
      <c r="E23">
        <v>1311924.49</v>
      </c>
      <c r="F23">
        <v>86.58</v>
      </c>
      <c r="J23" s="8" t="s">
        <v>30</v>
      </c>
      <c r="K23" s="4">
        <v>37.465047760797347</v>
      </c>
      <c r="M23" s="8" t="s">
        <v>46</v>
      </c>
      <c r="N23" s="4">
        <v>264137.55</v>
      </c>
      <c r="P23" s="8" t="s">
        <v>47</v>
      </c>
      <c r="Q23" s="4">
        <v>1864</v>
      </c>
      <c r="R23" s="1">
        <f t="shared" si="0"/>
        <v>2.2686721208919872E-3</v>
      </c>
    </row>
    <row r="24" spans="1:18" x14ac:dyDescent="0.35">
      <c r="A24" t="s">
        <v>10</v>
      </c>
      <c r="B24" t="s">
        <v>39</v>
      </c>
      <c r="C24">
        <v>6904</v>
      </c>
      <c r="D24">
        <v>33993</v>
      </c>
      <c r="E24">
        <v>1256579.5900000001</v>
      </c>
      <c r="F24">
        <v>85.83</v>
      </c>
      <c r="J24" s="8" t="s">
        <v>39</v>
      </c>
      <c r="K24" s="4">
        <v>37.355852958859401</v>
      </c>
      <c r="M24" s="8" t="s">
        <v>48</v>
      </c>
      <c r="N24" s="4">
        <v>100631.79999999999</v>
      </c>
      <c r="P24" s="8" t="s">
        <v>48</v>
      </c>
      <c r="Q24" s="4">
        <v>917</v>
      </c>
      <c r="R24" s="1">
        <f t="shared" si="0"/>
        <v>1.1160795787864553E-3</v>
      </c>
    </row>
    <row r="25" spans="1:18" x14ac:dyDescent="0.35">
      <c r="A25" t="s">
        <v>10</v>
      </c>
      <c r="B25" t="s">
        <v>40</v>
      </c>
      <c r="C25">
        <v>5624</v>
      </c>
      <c r="D25">
        <v>25081</v>
      </c>
      <c r="E25">
        <v>1117756.4099999999</v>
      </c>
      <c r="F25">
        <v>94.62</v>
      </c>
      <c r="J25" s="8" t="s">
        <v>46</v>
      </c>
      <c r="K25" s="4">
        <v>35.742564276048711</v>
      </c>
      <c r="M25" s="8" t="s">
        <v>49</v>
      </c>
      <c r="N25" s="4">
        <v>13228.3</v>
      </c>
      <c r="P25" s="8" t="s">
        <v>49</v>
      </c>
      <c r="Q25" s="4">
        <v>162</v>
      </c>
      <c r="R25" s="1">
        <f t="shared" si="0"/>
        <v>1.9717000192301607E-4</v>
      </c>
    </row>
    <row r="26" spans="1:18" x14ac:dyDescent="0.35">
      <c r="A26" t="s">
        <v>11</v>
      </c>
      <c r="B26" t="s">
        <v>39</v>
      </c>
      <c r="C26">
        <v>5609</v>
      </c>
      <c r="D26">
        <v>24222</v>
      </c>
      <c r="E26">
        <v>918091.39</v>
      </c>
      <c r="F26">
        <v>83.71</v>
      </c>
      <c r="J26" s="8" t="s">
        <v>50</v>
      </c>
      <c r="K26" s="4">
        <v>33.031578947368423</v>
      </c>
      <c r="M26" s="8" t="s">
        <v>50</v>
      </c>
      <c r="N26" s="4">
        <v>627.6</v>
      </c>
      <c r="P26" s="8" t="s">
        <v>50</v>
      </c>
      <c r="Q26" s="4">
        <v>12</v>
      </c>
      <c r="R26" s="1">
        <f t="shared" si="0"/>
        <v>1.460518532763082E-5</v>
      </c>
    </row>
    <row r="27" spans="1:18" x14ac:dyDescent="0.35">
      <c r="A27" t="s">
        <v>11</v>
      </c>
      <c r="B27" t="s">
        <v>40</v>
      </c>
      <c r="C27">
        <v>4521</v>
      </c>
      <c r="D27">
        <v>18639</v>
      </c>
      <c r="E27">
        <v>830229.54</v>
      </c>
      <c r="F27">
        <v>95.7</v>
      </c>
      <c r="J27" s="8" t="s">
        <v>52</v>
      </c>
      <c r="K27" s="4">
        <v>47.805836393930697</v>
      </c>
      <c r="M27" s="8" t="s">
        <v>52</v>
      </c>
      <c r="N27" s="4">
        <v>175019557.32999998</v>
      </c>
      <c r="P27" s="8" t="s">
        <v>52</v>
      </c>
      <c r="Q27" s="4">
        <v>821626</v>
      </c>
      <c r="R27" s="1">
        <f t="shared" si="0"/>
        <v>1</v>
      </c>
    </row>
    <row r="28" spans="1:18" x14ac:dyDescent="0.35">
      <c r="A28" t="s">
        <v>10</v>
      </c>
      <c r="B28" t="s">
        <v>41</v>
      </c>
      <c r="C28">
        <v>4458</v>
      </c>
      <c r="D28">
        <v>19000</v>
      </c>
      <c r="E28">
        <v>748767.61</v>
      </c>
      <c r="F28">
        <v>82.55</v>
      </c>
    </row>
    <row r="29" spans="1:18" x14ac:dyDescent="0.35">
      <c r="A29" t="s">
        <v>10</v>
      </c>
      <c r="B29" t="s">
        <v>42</v>
      </c>
      <c r="C29">
        <v>4269</v>
      </c>
      <c r="D29">
        <v>16451</v>
      </c>
      <c r="E29">
        <v>685519.37</v>
      </c>
      <c r="F29">
        <v>88.05</v>
      </c>
    </row>
    <row r="30" spans="1:18" x14ac:dyDescent="0.35">
      <c r="A30" t="s">
        <v>10</v>
      </c>
      <c r="B30" t="s">
        <v>43</v>
      </c>
      <c r="C30">
        <v>3042</v>
      </c>
      <c r="D30">
        <v>13230</v>
      </c>
      <c r="E30">
        <v>603073.68999999994</v>
      </c>
      <c r="F30">
        <v>99.24</v>
      </c>
    </row>
    <row r="31" spans="1:18" x14ac:dyDescent="0.35">
      <c r="A31" t="s">
        <v>11</v>
      </c>
      <c r="B31" t="s">
        <v>41</v>
      </c>
      <c r="C31">
        <v>3593</v>
      </c>
      <c r="D31">
        <v>13716</v>
      </c>
      <c r="E31">
        <v>544438.96</v>
      </c>
      <c r="F31">
        <v>81.099999999999994</v>
      </c>
    </row>
    <row r="32" spans="1:18" x14ac:dyDescent="0.35">
      <c r="A32" t="s">
        <v>11</v>
      </c>
      <c r="B32" t="s">
        <v>42</v>
      </c>
      <c r="C32">
        <v>3393</v>
      </c>
      <c r="D32">
        <v>11398</v>
      </c>
      <c r="E32">
        <v>483004.76</v>
      </c>
      <c r="F32">
        <v>85.64</v>
      </c>
    </row>
    <row r="33" spans="1:6" x14ac:dyDescent="0.35">
      <c r="A33" t="s">
        <v>11</v>
      </c>
      <c r="B33" t="s">
        <v>43</v>
      </c>
      <c r="C33">
        <v>2375</v>
      </c>
      <c r="D33">
        <v>9476</v>
      </c>
      <c r="E33">
        <v>435579.82</v>
      </c>
      <c r="F33">
        <v>97.8</v>
      </c>
    </row>
    <row r="34" spans="1:6" x14ac:dyDescent="0.35">
      <c r="A34" t="s">
        <v>10</v>
      </c>
      <c r="B34" t="s">
        <v>44</v>
      </c>
      <c r="C34">
        <v>2370</v>
      </c>
      <c r="D34">
        <v>10215</v>
      </c>
      <c r="E34">
        <v>400775.94</v>
      </c>
      <c r="F34">
        <v>86.84</v>
      </c>
    </row>
    <row r="35" spans="1:6" x14ac:dyDescent="0.35">
      <c r="A35" t="s">
        <v>10</v>
      </c>
      <c r="B35" t="s">
        <v>45</v>
      </c>
      <c r="C35">
        <v>2302</v>
      </c>
      <c r="D35">
        <v>8043</v>
      </c>
      <c r="E35">
        <v>315140.34999999998</v>
      </c>
      <c r="F35">
        <v>82.07</v>
      </c>
    </row>
    <row r="36" spans="1:6" x14ac:dyDescent="0.35">
      <c r="A36" t="s">
        <v>11</v>
      </c>
      <c r="B36" t="s">
        <v>44</v>
      </c>
      <c r="C36">
        <v>1970</v>
      </c>
      <c r="D36">
        <v>6948</v>
      </c>
      <c r="E36">
        <v>285225.81</v>
      </c>
      <c r="F36">
        <v>85.65</v>
      </c>
    </row>
    <row r="37" spans="1:6" x14ac:dyDescent="0.35">
      <c r="A37" t="s">
        <v>11</v>
      </c>
      <c r="B37" t="s">
        <v>45</v>
      </c>
      <c r="C37">
        <v>1891</v>
      </c>
      <c r="D37">
        <v>6009</v>
      </c>
      <c r="E37">
        <v>226751.31</v>
      </c>
      <c r="F37">
        <v>77.209999999999994</v>
      </c>
    </row>
    <row r="38" spans="1:6" x14ac:dyDescent="0.35">
      <c r="A38" t="s">
        <v>10</v>
      </c>
      <c r="B38" t="s">
        <v>46</v>
      </c>
      <c r="C38">
        <v>1159</v>
      </c>
      <c r="D38">
        <v>4403</v>
      </c>
      <c r="E38">
        <v>155478.88</v>
      </c>
      <c r="F38">
        <v>76.739999999999995</v>
      </c>
    </row>
    <row r="39" spans="1:6" x14ac:dyDescent="0.35">
      <c r="A39" t="s">
        <v>10</v>
      </c>
      <c r="B39" t="s">
        <v>47</v>
      </c>
      <c r="C39">
        <v>993</v>
      </c>
      <c r="D39">
        <v>3347</v>
      </c>
      <c r="E39">
        <v>150559.48000000001</v>
      </c>
      <c r="F39">
        <v>101.18</v>
      </c>
    </row>
    <row r="40" spans="1:6" x14ac:dyDescent="0.35">
      <c r="A40" t="s">
        <v>11</v>
      </c>
      <c r="B40" t="s">
        <v>47</v>
      </c>
      <c r="C40">
        <v>871</v>
      </c>
      <c r="D40">
        <v>2735</v>
      </c>
      <c r="E40">
        <v>128863.01</v>
      </c>
      <c r="F40">
        <v>102.76</v>
      </c>
    </row>
    <row r="41" spans="1:6" x14ac:dyDescent="0.35">
      <c r="A41" t="s">
        <v>11</v>
      </c>
      <c r="B41" t="s">
        <v>46</v>
      </c>
      <c r="C41">
        <v>964</v>
      </c>
      <c r="D41">
        <v>2987</v>
      </c>
      <c r="E41">
        <v>108658.67</v>
      </c>
      <c r="F41">
        <v>74.319999999999993</v>
      </c>
    </row>
    <row r="42" spans="1:6" x14ac:dyDescent="0.35">
      <c r="A42" t="s">
        <v>10</v>
      </c>
      <c r="B42" t="s">
        <v>48</v>
      </c>
      <c r="C42">
        <v>486</v>
      </c>
      <c r="D42">
        <v>1242</v>
      </c>
      <c r="E42">
        <v>57011.02</v>
      </c>
      <c r="F42">
        <v>93.16</v>
      </c>
    </row>
    <row r="43" spans="1:6" x14ac:dyDescent="0.35">
      <c r="A43" t="s">
        <v>11</v>
      </c>
      <c r="B43" t="s">
        <v>48</v>
      </c>
      <c r="C43">
        <v>431</v>
      </c>
      <c r="D43">
        <v>1070</v>
      </c>
      <c r="E43">
        <v>43620.78</v>
      </c>
      <c r="F43">
        <v>82.3</v>
      </c>
    </row>
    <row r="44" spans="1:6" x14ac:dyDescent="0.35">
      <c r="A44" t="s">
        <v>10</v>
      </c>
      <c r="B44" t="s">
        <v>49</v>
      </c>
      <c r="C44">
        <v>94</v>
      </c>
      <c r="D44">
        <v>195</v>
      </c>
      <c r="E44">
        <v>7867</v>
      </c>
      <c r="F44">
        <v>75.64</v>
      </c>
    </row>
    <row r="45" spans="1:6" x14ac:dyDescent="0.35">
      <c r="A45" t="s">
        <v>11</v>
      </c>
      <c r="B45" t="s">
        <v>49</v>
      </c>
      <c r="C45">
        <v>68</v>
      </c>
      <c r="D45">
        <v>135</v>
      </c>
      <c r="E45">
        <v>5361.3</v>
      </c>
      <c r="F45">
        <v>73.44</v>
      </c>
    </row>
    <row r="46" spans="1:6" x14ac:dyDescent="0.35">
      <c r="A46" t="s">
        <v>11</v>
      </c>
      <c r="B46" t="s">
        <v>50</v>
      </c>
      <c r="C46">
        <v>6</v>
      </c>
      <c r="D46">
        <v>12</v>
      </c>
      <c r="E46">
        <v>361</v>
      </c>
      <c r="F46">
        <v>60.17</v>
      </c>
    </row>
    <row r="47" spans="1:6" x14ac:dyDescent="0.35">
      <c r="A47" t="s">
        <v>10</v>
      </c>
      <c r="B47" t="s">
        <v>50</v>
      </c>
      <c r="C47">
        <v>6</v>
      </c>
      <c r="D47">
        <v>7</v>
      </c>
      <c r="E47">
        <v>266.60000000000002</v>
      </c>
      <c r="F47">
        <v>44.43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Analise 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Bastos Barrocas</dc:creator>
  <cp:lastModifiedBy>Daniel Bastos Barrocas</cp:lastModifiedBy>
  <dcterms:created xsi:type="dcterms:W3CDTF">2025-06-19T14:01:38Z</dcterms:created>
  <dcterms:modified xsi:type="dcterms:W3CDTF">2025-06-20T00:19:02Z</dcterms:modified>
</cp:coreProperties>
</file>