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"/>
    </mc:Choice>
  </mc:AlternateContent>
  <xr:revisionPtr revIDLastSave="880" documentId="8_{2EFDF332-31E9-4C74-A6B5-E695634C1C45}" xr6:coauthVersionLast="47" xr6:coauthVersionMax="47" xr10:uidLastSave="{4A946E82-112F-4938-B437-D1CB62E2F15C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" i="1" l="1"/>
  <c r="K108" i="1" s="1"/>
  <c r="I108" i="1"/>
  <c r="G108" i="1"/>
  <c r="E108" i="1"/>
  <c r="K107" i="1"/>
  <c r="J107" i="1"/>
  <c r="I107" i="1"/>
  <c r="H107" i="1"/>
  <c r="F107" i="1"/>
  <c r="G107" i="1" s="1"/>
  <c r="D107" i="1"/>
  <c r="E107" i="1" s="1"/>
  <c r="K106" i="1"/>
  <c r="J106" i="1"/>
  <c r="I106" i="1"/>
  <c r="G106" i="1"/>
  <c r="E106" i="1"/>
  <c r="K105" i="1"/>
  <c r="J105" i="1"/>
  <c r="H105" i="1"/>
  <c r="I105" i="1" s="1"/>
  <c r="F105" i="1"/>
  <c r="G105" i="1" s="1"/>
  <c r="D105" i="1"/>
  <c r="E105" i="1" s="1"/>
  <c r="K104" i="1"/>
  <c r="J104" i="1"/>
  <c r="I104" i="1"/>
  <c r="G104" i="1"/>
  <c r="E104" i="1"/>
  <c r="K103" i="1"/>
  <c r="J103" i="1"/>
  <c r="H103" i="1"/>
  <c r="I103" i="1" s="1"/>
  <c r="F103" i="1"/>
  <c r="G103" i="1" s="1"/>
  <c r="E103" i="1"/>
  <c r="D103" i="1"/>
  <c r="K102" i="1"/>
  <c r="J102" i="1"/>
  <c r="I102" i="1"/>
  <c r="G102" i="1"/>
  <c r="E102" i="1"/>
  <c r="J96" i="1"/>
  <c r="K96" i="1" s="1"/>
  <c r="I96" i="1"/>
  <c r="G96" i="1"/>
  <c r="E96" i="1"/>
  <c r="K95" i="1"/>
  <c r="J95" i="1"/>
  <c r="I95" i="1"/>
  <c r="H95" i="1"/>
  <c r="G95" i="1"/>
  <c r="F95" i="1"/>
  <c r="E95" i="1"/>
  <c r="D95" i="1"/>
  <c r="K94" i="1"/>
  <c r="J94" i="1"/>
  <c r="I94" i="1"/>
  <c r="G94" i="1"/>
  <c r="E94" i="1"/>
  <c r="J93" i="1"/>
  <c r="K93" i="1" s="1"/>
  <c r="H93" i="1"/>
  <c r="I93" i="1" s="1"/>
  <c r="F93" i="1"/>
  <c r="G93" i="1" s="1"/>
  <c r="D93" i="1"/>
  <c r="E93" i="1" s="1"/>
  <c r="J92" i="1"/>
  <c r="K92" i="1" s="1"/>
  <c r="I92" i="1"/>
  <c r="G92" i="1"/>
  <c r="E92" i="1"/>
  <c r="K91" i="1"/>
  <c r="J91" i="1"/>
  <c r="I91" i="1"/>
  <c r="H91" i="1"/>
  <c r="G91" i="1"/>
  <c r="F91" i="1"/>
  <c r="E91" i="1"/>
  <c r="D91" i="1"/>
  <c r="K90" i="1"/>
  <c r="J90" i="1"/>
  <c r="I90" i="1"/>
  <c r="G90" i="1"/>
  <c r="E90" i="1"/>
  <c r="J83" i="1"/>
  <c r="K83" i="1" s="1"/>
  <c r="I83" i="1"/>
  <c r="G83" i="1"/>
  <c r="E83" i="1"/>
  <c r="J82" i="1"/>
  <c r="K82" i="1" s="1"/>
  <c r="I82" i="1"/>
  <c r="H82" i="1"/>
  <c r="F82" i="1"/>
  <c r="G82" i="1" s="1"/>
  <c r="D82" i="1"/>
  <c r="E82" i="1" s="1"/>
  <c r="J81" i="1"/>
  <c r="K81" i="1" s="1"/>
  <c r="I81" i="1"/>
  <c r="G81" i="1"/>
  <c r="E81" i="1"/>
  <c r="K80" i="1"/>
  <c r="J80" i="1"/>
  <c r="I80" i="1"/>
  <c r="H80" i="1"/>
  <c r="F80" i="1"/>
  <c r="G80" i="1" s="1"/>
  <c r="D80" i="1"/>
  <c r="E80" i="1" s="1"/>
  <c r="K79" i="1"/>
  <c r="J79" i="1"/>
  <c r="I79" i="1"/>
  <c r="G79" i="1"/>
  <c r="E79" i="1"/>
  <c r="K78" i="1"/>
  <c r="J78" i="1"/>
  <c r="H78" i="1"/>
  <c r="I78" i="1" s="1"/>
  <c r="F78" i="1"/>
  <c r="G78" i="1" s="1"/>
  <c r="D78" i="1"/>
  <c r="E78" i="1" s="1"/>
  <c r="K77" i="1"/>
  <c r="J77" i="1"/>
  <c r="I77" i="1"/>
  <c r="G77" i="1"/>
  <c r="E77" i="1"/>
  <c r="K70" i="1"/>
  <c r="J70" i="1"/>
  <c r="I70" i="1"/>
  <c r="G70" i="1"/>
  <c r="E70" i="1"/>
  <c r="K69" i="1"/>
  <c r="J69" i="1"/>
  <c r="I69" i="1"/>
  <c r="H69" i="1"/>
  <c r="F69" i="1"/>
  <c r="G69" i="1" s="1"/>
  <c r="D69" i="1"/>
  <c r="E69" i="1" s="1"/>
  <c r="K68" i="1"/>
  <c r="J68" i="1"/>
  <c r="I68" i="1"/>
  <c r="G68" i="1"/>
  <c r="E68" i="1"/>
  <c r="K67" i="1"/>
  <c r="J67" i="1"/>
  <c r="H67" i="1"/>
  <c r="I67" i="1" s="1"/>
  <c r="F67" i="1"/>
  <c r="G67" i="1" s="1"/>
  <c r="E67" i="1"/>
  <c r="D67" i="1"/>
  <c r="K66" i="1"/>
  <c r="J66" i="1"/>
  <c r="I66" i="1"/>
  <c r="G66" i="1"/>
  <c r="E66" i="1"/>
  <c r="K65" i="1"/>
  <c r="J65" i="1"/>
  <c r="H65" i="1"/>
  <c r="I65" i="1" s="1"/>
  <c r="G65" i="1"/>
  <c r="F65" i="1"/>
  <c r="E65" i="1"/>
  <c r="D65" i="1"/>
  <c r="K64" i="1"/>
  <c r="J64" i="1"/>
  <c r="I64" i="1"/>
  <c r="G64" i="1"/>
  <c r="E64" i="1"/>
  <c r="J57" i="1"/>
  <c r="K57" i="1" s="1"/>
  <c r="I57" i="1"/>
  <c r="G57" i="1"/>
  <c r="E57" i="1"/>
  <c r="J56" i="1"/>
  <c r="K56" i="1" s="1"/>
  <c r="I56" i="1"/>
  <c r="H56" i="1"/>
  <c r="F56" i="1"/>
  <c r="G56" i="1" s="1"/>
  <c r="D56" i="1"/>
  <c r="E56" i="1" s="1"/>
  <c r="J55" i="1"/>
  <c r="K55" i="1" s="1"/>
  <c r="I55" i="1"/>
  <c r="G55" i="1"/>
  <c r="E55" i="1"/>
  <c r="K54" i="1"/>
  <c r="J54" i="1"/>
  <c r="I54" i="1"/>
  <c r="H54" i="1"/>
  <c r="F54" i="1"/>
  <c r="G54" i="1" s="1"/>
  <c r="D54" i="1"/>
  <c r="E54" i="1" s="1"/>
  <c r="K53" i="1"/>
  <c r="J53" i="1"/>
  <c r="I53" i="1"/>
  <c r="G53" i="1"/>
  <c r="E53" i="1"/>
  <c r="K52" i="1"/>
  <c r="J52" i="1"/>
  <c r="H52" i="1"/>
  <c r="I52" i="1" s="1"/>
  <c r="F52" i="1"/>
  <c r="G52" i="1" s="1"/>
  <c r="D52" i="1"/>
  <c r="E52" i="1" s="1"/>
  <c r="E58" i="1" s="1"/>
  <c r="K51" i="1"/>
  <c r="J51" i="1"/>
  <c r="I51" i="1"/>
  <c r="G51" i="1"/>
  <c r="E51" i="1"/>
  <c r="J45" i="1"/>
  <c r="K45" i="1" s="1"/>
  <c r="I45" i="1"/>
  <c r="G45" i="1"/>
  <c r="E45" i="1"/>
  <c r="J44" i="1"/>
  <c r="K44" i="1" s="1"/>
  <c r="I44" i="1"/>
  <c r="H44" i="1"/>
  <c r="F44" i="1"/>
  <c r="G44" i="1" s="1"/>
  <c r="D44" i="1"/>
  <c r="E44" i="1" s="1"/>
  <c r="J43" i="1"/>
  <c r="K43" i="1" s="1"/>
  <c r="I43" i="1"/>
  <c r="G43" i="1"/>
  <c r="E43" i="1"/>
  <c r="K42" i="1"/>
  <c r="J42" i="1"/>
  <c r="I42" i="1"/>
  <c r="H42" i="1"/>
  <c r="F42" i="1"/>
  <c r="G42" i="1" s="1"/>
  <c r="D42" i="1"/>
  <c r="E42" i="1" s="1"/>
  <c r="K41" i="1"/>
  <c r="J41" i="1"/>
  <c r="I41" i="1"/>
  <c r="G41" i="1"/>
  <c r="E41" i="1"/>
  <c r="K40" i="1"/>
  <c r="J40" i="1"/>
  <c r="H40" i="1"/>
  <c r="I40" i="1" s="1"/>
  <c r="G40" i="1"/>
  <c r="F40" i="1"/>
  <c r="D40" i="1"/>
  <c r="E40" i="1" s="1"/>
  <c r="K39" i="1"/>
  <c r="J39" i="1"/>
  <c r="I39" i="1"/>
  <c r="G39" i="1"/>
  <c r="E39" i="1"/>
  <c r="J32" i="1"/>
  <c r="K32" i="1" s="1"/>
  <c r="I32" i="1"/>
  <c r="G32" i="1"/>
  <c r="E32" i="1"/>
  <c r="K31" i="1"/>
  <c r="J31" i="1"/>
  <c r="I31" i="1"/>
  <c r="H31" i="1"/>
  <c r="G31" i="1"/>
  <c r="F31" i="1"/>
  <c r="D31" i="1"/>
  <c r="E31" i="1" s="1"/>
  <c r="K30" i="1"/>
  <c r="J30" i="1"/>
  <c r="I30" i="1"/>
  <c r="G30" i="1"/>
  <c r="E30" i="1"/>
  <c r="J29" i="1"/>
  <c r="K29" i="1" s="1"/>
  <c r="H29" i="1"/>
  <c r="I29" i="1" s="1"/>
  <c r="F29" i="1"/>
  <c r="G29" i="1" s="1"/>
  <c r="D29" i="1"/>
  <c r="E29" i="1" s="1"/>
  <c r="J28" i="1"/>
  <c r="K28" i="1" s="1"/>
  <c r="I28" i="1"/>
  <c r="G28" i="1"/>
  <c r="E28" i="1"/>
  <c r="K27" i="1"/>
  <c r="J27" i="1"/>
  <c r="I27" i="1"/>
  <c r="H27" i="1"/>
  <c r="G27" i="1"/>
  <c r="F27" i="1"/>
  <c r="E27" i="1"/>
  <c r="D27" i="1"/>
  <c r="K26" i="1"/>
  <c r="J26" i="1"/>
  <c r="I26" i="1"/>
  <c r="G26" i="1"/>
  <c r="E26" i="1"/>
  <c r="B100" i="1"/>
  <c r="B49" i="1"/>
  <c r="B62" i="1"/>
  <c r="B64" i="1"/>
  <c r="B65" i="1"/>
  <c r="B66" i="1"/>
  <c r="B67" i="1"/>
  <c r="B68" i="1"/>
  <c r="B69" i="1"/>
  <c r="B70" i="1"/>
  <c r="B88" i="1"/>
  <c r="B75" i="1"/>
  <c r="B91" i="1"/>
  <c r="B92" i="1"/>
  <c r="B93" i="1"/>
  <c r="B94" i="1"/>
  <c r="B95" i="1"/>
  <c r="B96" i="1"/>
  <c r="B90" i="1"/>
  <c r="B78" i="1"/>
  <c r="B79" i="1"/>
  <c r="B80" i="1"/>
  <c r="B81" i="1"/>
  <c r="B82" i="1"/>
  <c r="B83" i="1"/>
  <c r="B77" i="1"/>
  <c r="B37" i="1"/>
  <c r="B24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E109" i="1" l="1"/>
  <c r="I109" i="1"/>
  <c r="K109" i="1"/>
  <c r="G109" i="1"/>
  <c r="C109" i="1" s="1"/>
  <c r="C110" i="1" s="1"/>
  <c r="D7" i="1" s="1"/>
  <c r="G58" i="1"/>
  <c r="I58" i="1"/>
  <c r="K58" i="1"/>
  <c r="G71" i="1"/>
  <c r="I71" i="1"/>
  <c r="E71" i="1"/>
  <c r="K71" i="1"/>
  <c r="E84" i="1"/>
  <c r="G46" i="1"/>
  <c r="E33" i="1"/>
  <c r="G33" i="1"/>
  <c r="K97" i="1"/>
  <c r="E97" i="1"/>
  <c r="I97" i="1"/>
  <c r="G97" i="1"/>
  <c r="G84" i="1"/>
  <c r="I84" i="1"/>
  <c r="K84" i="1"/>
  <c r="K46" i="1"/>
  <c r="I46" i="1"/>
  <c r="E46" i="1"/>
  <c r="I33" i="1"/>
  <c r="K33" i="1"/>
  <c r="C58" i="1" l="1"/>
  <c r="C59" i="1" s="1"/>
  <c r="C7" i="1" s="1"/>
  <c r="E7" i="1" s="1"/>
  <c r="C71" i="1"/>
  <c r="C72" i="1" s="1"/>
  <c r="D4" i="1" s="1"/>
  <c r="C33" i="1"/>
  <c r="C34" i="1" s="1"/>
  <c r="C5" i="1" s="1"/>
  <c r="C46" i="1"/>
  <c r="C47" i="1" s="1"/>
  <c r="C6" i="1" s="1"/>
  <c r="C84" i="1"/>
  <c r="C85" i="1" s="1"/>
  <c r="D5" i="1" s="1"/>
  <c r="C97" i="1"/>
  <c r="C98" i="1" s="1"/>
  <c r="D6" i="1" s="1"/>
  <c r="E6" i="1" l="1"/>
  <c r="B14" i="1"/>
  <c r="B15" i="1"/>
  <c r="B16" i="1"/>
  <c r="B17" i="1"/>
  <c r="B18" i="1"/>
  <c r="B19" i="1"/>
  <c r="E13" i="1" l="1"/>
  <c r="D14" i="1"/>
  <c r="E14" i="1" s="1"/>
  <c r="E15" i="1"/>
  <c r="D16" i="1"/>
  <c r="E16" i="1" s="1"/>
  <c r="E17" i="1"/>
  <c r="D18" i="1"/>
  <c r="E18" i="1" s="1"/>
  <c r="E19" i="1"/>
  <c r="G17" i="1" l="1"/>
  <c r="I17" i="1"/>
  <c r="J17" i="1"/>
  <c r="K17" i="1" s="1"/>
  <c r="J19" i="1"/>
  <c r="K19" i="1" s="1"/>
  <c r="I19" i="1"/>
  <c r="G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I15" i="1"/>
  <c r="G15" i="1"/>
  <c r="J14" i="1"/>
  <c r="H14" i="1"/>
  <c r="I14" i="1" s="1"/>
  <c r="F14" i="1"/>
  <c r="G14" i="1" s="1"/>
  <c r="J13" i="1"/>
  <c r="K13" i="1" s="1"/>
  <c r="I13" i="1"/>
  <c r="G13" i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<sst xmlns="http://schemas.openxmlformats.org/spreadsheetml/2006/main" count="245" uniqueCount="68">
  <si>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</si>
  <si>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</si>
  <si>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</si>
  <si>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</si>
  <si>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</si>
  <si>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</si>
  <si>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</si>
  <si>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</si>
  <si>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</si>
  <si>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</si>
  <si>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</si>
  <si>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</si>
  <si>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</si>
  <si>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</si>
  <si>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</si>
  <si>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</si>
  <si>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</si>
  <si>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</si>
  <si>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</si>
  <si>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</si>
  <si>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</si>
  <si>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</si>
  <si>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</si>
  <si>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</si>
  <si>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</si>
  <si>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</si>
  <si>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</si>
  <si>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</si>
  <si>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</si>
  <si>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</si>
  <si>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</si>
  <si>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</si>
  <si>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</si>
  <si>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</si>
  <si>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</si>
  <si>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</si>
  <si>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</si>
  <si>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</si>
  <si>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</si>
  <si>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</si>
  <si>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</si>
  <si>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</si>
  <si>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</si>
  <si>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</si>
  <si>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</si>
  <si>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</si>
  <si>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</si>
  <si>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</si>
  <si>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</si>
  <si>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</si>
  <si>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</si>
  <si>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</si>
  <si>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</si>
  <si>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</si>
  <si>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</si>
  <si>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</si>
  <si>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</si>
  <si>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</si>
  <si>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</si>
  <si>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</si>
  <si>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</si>
  <si>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</si>
  <si>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</si>
  <si>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</si>
  <si>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Daniel Belmar</t>
  </si>
  <si>
    <t>Joaquin Mora</t>
  </si>
  <si>
    <t>Alvaro Salinas</t>
  </si>
  <si>
    <t>Vicente Vergara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</si>
</sst>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0" xfId="0" applyFont="1" applyFill="1" applyBorder="1" applyAlignment="1">
      <alignment horizontal="left"/>
    </xf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  <xf numFmtId="0" fontId="5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09"/>
  <sheetViews>
    <sheetView tabSelected="1" zoomScale="91" zoomScaleNormal="91" workbookViewId="0">
      <selection activeCell="P10" sqref="P10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64</v>
      </c>
      <c r="C4" s="31">
        <f>C21</f>
        <v>6</v>
      </c>
      <c r="D4" s="37">
        <f>C72</f>
        <v>6</v>
      </c>
      <c r="E4" s="36">
        <f>C4*C$2+D4*D$2</f>
        <v>5.9999999999999991</v>
      </c>
    </row>
    <row r="5" spans="1:11" ht="14.4" x14ac:dyDescent="0.3">
      <c r="A5" s="3">
        <v>2</v>
      </c>
      <c r="B5" s="16" t="s">
        <v>65</v>
      </c>
      <c r="C5" s="31">
        <f>C34</f>
        <v>6</v>
      </c>
      <c r="D5" s="37">
        <f>C85</f>
        <v>6</v>
      </c>
      <c r="E5" s="36">
        <f t="shared" ref="E5" si="0">C5*C$2+D5*D$2</f>
        <v>5.9999999999999991</v>
      </c>
    </row>
    <row r="6" spans="1:11" ht="14.4" x14ac:dyDescent="0.3">
      <c r="A6" s="3">
        <v>3</v>
      </c>
      <c r="B6" s="16" t="s">
        <v>66</v>
      </c>
      <c r="C6" s="31">
        <f>C47</f>
        <v>6</v>
      </c>
      <c r="D6" s="37">
        <f>C98</f>
        <v>6</v>
      </c>
      <c r="E6" s="36">
        <f t="shared" ref="E6:E7" si="1">C6*C$2+D6*D$2</f>
        <v>5.9999999999999991</v>
      </c>
    </row>
    <row r="7" spans="1:11" ht="15" customHeight="1" x14ac:dyDescent="0.3">
      <c r="B7" s="58" t="s">
        <v>67</v>
      </c>
      <c r="C7" s="31">
        <f>C59</f>
        <v>6</v>
      </c>
      <c r="D7" s="37">
        <f>C110</f>
        <v>6</v>
      </c>
      <c r="E7" s="36">
        <f t="shared" si="1"/>
        <v>5.9999999999999991</v>
      </c>
    </row>
    <row r="11" spans="1:11" ht="18" outlineLevel="1" x14ac:dyDescent="0.3">
      <c r="A11" s="39" t="s">
        <v>4</v>
      </c>
      <c r="B11" s="11" t="str">
        <f>B4</f>
        <v>Daniel Belmar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">
        <v>63</v>
      </c>
      <c r="E13" s="12">
        <f>IF(D13="X",100*0.15,"")</f>
        <v>15</v>
      </c>
      <c r="F13" s="12"/>
      <c r="G13" s="12" t="str">
        <f>IF(F13="X",60*0.15,"")</f>
        <v/>
      </c>
      <c r="H13" s="12"/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ref="D14:D16" si="4">IF($C14=CL,"X","")</f>
        <v>X</v>
      </c>
      <c r="E14" s="12">
        <f>IF(D14="X",100*0.25,"")</f>
        <v>25</v>
      </c>
      <c r="F14" s="12" t="str">
        <f t="shared" ref="F14:F17" si="5">IF($C14=L,"X","")</f>
        <v/>
      </c>
      <c r="G14" s="12" t="str">
        <f>IF(F14="X",60*0.25,"")</f>
        <v/>
      </c>
      <c r="H14" s="12" t="str">
        <f t="shared" ref="H14:H16" si="6">IF($C14=ML,"X","")</f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 t="str">
        <f>IF(D15="X",100*0.2,"")</f>
        <v/>
      </c>
      <c r="F15" s="12" t="s">
        <v>63</v>
      </c>
      <c r="G15" s="12">
        <f>IF(F15="X",60*0.2,"")</f>
        <v>12</v>
      </c>
      <c r="H15" s="12"/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6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 t="str">
        <f>IF(D17="X",100*0.05,"")</f>
        <v/>
      </c>
      <c r="F17" s="12" t="s">
        <v>63</v>
      </c>
      <c r="G17" s="12">
        <f>IF(F17="X",60*0.05,"")</f>
        <v>3</v>
      </c>
      <c r="H17" s="12"/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7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/>
      <c r="E19" s="12" t="str">
        <f>IF(D19="X",100*0.1,"")</f>
        <v/>
      </c>
      <c r="F19" s="12" t="s">
        <v>63</v>
      </c>
      <c r="G19" s="12">
        <f>IF(F19="X",60*0.1,"")</f>
        <v>6</v>
      </c>
      <c r="H19" s="12"/>
      <c r="I19" s="12" t="str">
        <f>IF(H19="X",30*0.1,"")</f>
        <v/>
      </c>
      <c r="J19" s="12" t="str">
        <f>IF($C19=NL,"X","")</f>
        <v/>
      </c>
      <c r="K19" s="12" t="str">
        <f t="shared" si="7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86</v>
      </c>
      <c r="D20" s="13"/>
      <c r="E20" s="13">
        <f>SUM(E13:E19)</f>
        <v>65</v>
      </c>
      <c r="F20" s="13"/>
      <c r="G20" s="13">
        <f>SUM(G13:G19)</f>
        <v>21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6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</v>
      </c>
      <c r="B24" s="11" t="str">
        <f>B5</f>
        <v>Joaquin Mora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">
        <v>63</v>
      </c>
      <c r="E26" s="12">
        <f>IF(D26="X",100*0.15,"")</f>
        <v>15</v>
      </c>
      <c r="F26" s="12"/>
      <c r="G26" s="12" t="str">
        <f>IF(F26="X",60*0.15,"")</f>
        <v/>
      </c>
      <c r="H26" s="12"/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ref="D27:D29" si="10">IF($C27=CL,"X","")</f>
        <v>X</v>
      </c>
      <c r="E27" s="12">
        <f>IF(D27="X",100*0.25,"")</f>
        <v>25</v>
      </c>
      <c r="F27" s="12" t="str">
        <f t="shared" ref="F27:F30" si="11">IF($C27=L,"X","")</f>
        <v/>
      </c>
      <c r="G27" s="12" t="str">
        <f>IF(F27="X",60*0.25,"")</f>
        <v/>
      </c>
      <c r="H27" s="12" t="str">
        <f t="shared" ref="H27:H29" si="12">IF($C27=ML,"X","")</f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/>
      <c r="E28" s="12" t="str">
        <f>IF(D28="X",100*0.2,"")</f>
        <v/>
      </c>
      <c r="F28" s="12" t="s">
        <v>63</v>
      </c>
      <c r="G28" s="12">
        <f>IF(F28="X",60*0.2,"")</f>
        <v>12</v>
      </c>
      <c r="H28" s="12"/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12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/>
      <c r="E30" s="12" t="str">
        <f>IF(D30="X",100*0.05,"")</f>
        <v/>
      </c>
      <c r="F30" s="12" t="s">
        <v>63</v>
      </c>
      <c r="G30" s="12">
        <f>IF(F30="X",60*0.05,"")</f>
        <v>3</v>
      </c>
      <c r="H30" s="12"/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/>
      <c r="E32" s="12" t="str">
        <f>IF(D32="X",100*0.1,"")</f>
        <v/>
      </c>
      <c r="F32" s="12" t="s">
        <v>63</v>
      </c>
      <c r="G32" s="12">
        <f>IF(F32="X",60*0.1,"")</f>
        <v>6</v>
      </c>
      <c r="H32" s="12"/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0"/>
      <c r="B33" s="18" t="s">
        <v>12</v>
      </c>
      <c r="C33" s="22">
        <f>E33+G33+I33+K33</f>
        <v>86</v>
      </c>
      <c r="D33" s="13"/>
      <c r="E33" s="13">
        <f>SUM(E26:E32)</f>
        <v>65</v>
      </c>
      <c r="F33" s="13"/>
      <c r="G33" s="13">
        <f>SUM(G26:G32)</f>
        <v>21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6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39" t="s">
        <v>4</v>
      </c>
      <c r="B37" s="11" t="str">
        <f>B6</f>
        <v>Alvaro Salinas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">
        <v>63</v>
      </c>
      <c r="E39" s="12">
        <f>IF(D39="X",100*0.15,"")</f>
        <v>15</v>
      </c>
      <c r="F39" s="12"/>
      <c r="G39" s="12" t="str">
        <f>IF(F39="X",60*0.15,"")</f>
        <v/>
      </c>
      <c r="H39" s="12"/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ref="D40:D42" si="15">IF($C40=CL,"X","")</f>
        <v>X</v>
      </c>
      <c r="E40" s="12">
        <f>IF(D40="X",100*0.25,"")</f>
        <v>25</v>
      </c>
      <c r="F40" s="12" t="str">
        <f t="shared" ref="F40:F43" si="16">IF($C40=L,"X","")</f>
        <v/>
      </c>
      <c r="G40" s="12" t="str">
        <f>IF(F40="X",60*0.25,"")</f>
        <v/>
      </c>
      <c r="H40" s="12" t="str">
        <f t="shared" ref="H40:H42" si="17">IF($C40=ML,"X","")</f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/>
      <c r="E41" s="12" t="str">
        <f>IF(D41="X",100*0.2,"")</f>
        <v/>
      </c>
      <c r="F41" s="12" t="s">
        <v>63</v>
      </c>
      <c r="G41" s="12">
        <f>IF(F41="X",60*0.2,"")</f>
        <v>12</v>
      </c>
      <c r="H41" s="12"/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5"/>
        <v>X</v>
      </c>
      <c r="E42" s="12">
        <f>IF(D42="X",100*0.05,"")</f>
        <v>5</v>
      </c>
      <c r="F42" s="12" t="str">
        <f t="shared" si="16"/>
        <v/>
      </c>
      <c r="G42" s="12" t="str">
        <f>IF(F42="X",60*0.05,"")</f>
        <v/>
      </c>
      <c r="H42" s="12" t="str">
        <f t="shared" si="17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/>
      <c r="E43" s="12" t="str">
        <f>IF(D43="X",100*0.05,"")</f>
        <v/>
      </c>
      <c r="F43" s="12" t="s">
        <v>63</v>
      </c>
      <c r="G43" s="12">
        <f>IF(F43="X",60*0.05,"")</f>
        <v>3</v>
      </c>
      <c r="H43" s="12"/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/>
      <c r="E45" s="12" t="str">
        <f>IF(D45="X",100*0.1,"")</f>
        <v/>
      </c>
      <c r="F45" s="12" t="s">
        <v>63</v>
      </c>
      <c r="G45" s="12">
        <f>IF(F45="X",60*0.1,"")</f>
        <v>6</v>
      </c>
      <c r="H45" s="12"/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40"/>
      <c r="B46" s="18" t="s">
        <v>12</v>
      </c>
      <c r="C46" s="22">
        <f>E46+G46+I46+K46</f>
        <v>86</v>
      </c>
      <c r="D46" s="13"/>
      <c r="E46" s="13">
        <f>SUM(E39:E45)</f>
        <v>65</v>
      </c>
      <c r="F46" s="13"/>
      <c r="G46" s="13">
        <f>SUM(G39:G45)</f>
        <v>21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6</v>
      </c>
    </row>
    <row r="48" spans="1:11" ht="24" customHeight="1" x14ac:dyDescent="0.35">
      <c r="A48" s="59"/>
      <c r="B48" s="60"/>
      <c r="C48" s="61"/>
    </row>
    <row r="49" spans="1:11" ht="24" customHeight="1" x14ac:dyDescent="0.3">
      <c r="A49" s="39" t="s">
        <v>4</v>
      </c>
      <c r="B49" s="11" t="str">
        <f>B7</f>
        <v>Vicente Vergara</v>
      </c>
      <c r="C49" s="43" t="s">
        <v>5</v>
      </c>
      <c r="D49" s="44" t="s">
        <v>6</v>
      </c>
      <c r="E49" s="45"/>
      <c r="F49" s="45"/>
      <c r="G49" s="45"/>
      <c r="H49" s="45"/>
      <c r="I49" s="45"/>
      <c r="J49" s="45"/>
      <c r="K49" s="46"/>
    </row>
    <row r="50" spans="1:11" ht="24" customHeight="1" x14ac:dyDescent="0.3">
      <c r="A50" s="40"/>
      <c r="B50" s="15" t="s">
        <v>7</v>
      </c>
      <c r="C50" s="42"/>
      <c r="D50" s="44" t="s">
        <v>8</v>
      </c>
      <c r="E50" s="46"/>
      <c r="F50" s="44" t="s">
        <v>9</v>
      </c>
      <c r="G50" s="46"/>
      <c r="H50" s="47" t="s">
        <v>10</v>
      </c>
      <c r="I50" s="46"/>
      <c r="J50" s="44" t="s">
        <v>11</v>
      </c>
      <c r="K50" s="46"/>
    </row>
    <row r="51" spans="1:11" ht="24" customHeight="1" x14ac:dyDescent="0.3">
      <c r="A51" s="41"/>
      <c r="B51" s="19" t="s">
        <v>23</v>
      </c>
      <c r="C51" s="17" t="s">
        <v>8</v>
      </c>
      <c r="D51" s="12" t="s">
        <v>63</v>
      </c>
      <c r="E51" s="12">
        <f>IF(D51="X",100*0.15,"")</f>
        <v>15</v>
      </c>
      <c r="F51" s="12"/>
      <c r="G51" s="12" t="str">
        <f>IF(F51="X",60*0.15,"")</f>
        <v/>
      </c>
      <c r="H51" s="12"/>
      <c r="I51" s="12" t="str">
        <f>IF(H51="X",30*0.15,"")</f>
        <v/>
      </c>
      <c r="J51" s="12" t="str">
        <f t="shared" ref="J51:J55" si="18">IF($C51=NL,"X","")</f>
        <v/>
      </c>
      <c r="K51" s="12" t="str">
        <f t="shared" ref="K51:K57" si="19">IF($J51="X",0,"")</f>
        <v/>
      </c>
    </row>
    <row r="52" spans="1:11" ht="24" customHeight="1" x14ac:dyDescent="0.3">
      <c r="A52" s="41"/>
      <c r="B52" s="19" t="s">
        <v>28</v>
      </c>
      <c r="C52" s="17" t="s">
        <v>8</v>
      </c>
      <c r="D52" s="12" t="str">
        <f t="shared" ref="D52:D54" si="20">IF($C52=CL,"X","")</f>
        <v>X</v>
      </c>
      <c r="E52" s="12">
        <f>IF(D52="X",100*0.25,"")</f>
        <v>25</v>
      </c>
      <c r="F52" s="12" t="str">
        <f t="shared" ref="F52:F55" si="21">IF($C52=L,"X","")</f>
        <v/>
      </c>
      <c r="G52" s="12" t="str">
        <f>IF(F52="X",60*0.25,"")</f>
        <v/>
      </c>
      <c r="H52" s="12" t="str">
        <f t="shared" ref="H52:H54" si="22">IF($C52=ML,"X","")</f>
        <v/>
      </c>
      <c r="I52" s="12" t="str">
        <f>IF(H52="X",30*0.25,"")</f>
        <v/>
      </c>
      <c r="J52" s="12" t="str">
        <f t="shared" si="18"/>
        <v/>
      </c>
      <c r="K52" s="12" t="str">
        <f t="shared" si="19"/>
        <v/>
      </c>
    </row>
    <row r="53" spans="1:11" ht="24" customHeight="1" x14ac:dyDescent="0.3">
      <c r="A53" s="41"/>
      <c r="B53" s="19" t="s">
        <v>33</v>
      </c>
      <c r="C53" s="17" t="s">
        <v>8</v>
      </c>
      <c r="D53" s="12"/>
      <c r="E53" s="12" t="str">
        <f>IF(D53="X",100*0.2,"")</f>
        <v/>
      </c>
      <c r="F53" s="12" t="s">
        <v>63</v>
      </c>
      <c r="G53" s="12">
        <f>IF(F53="X",60*0.2,"")</f>
        <v>12</v>
      </c>
      <c r="H53" s="12"/>
      <c r="I53" s="12" t="str">
        <f>IF(H53="X",30*0.2,"")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1"/>
      <c r="B54" s="19" t="s">
        <v>38</v>
      </c>
      <c r="C54" s="17" t="s">
        <v>8</v>
      </c>
      <c r="D54" s="12" t="str">
        <f t="shared" si="20"/>
        <v>X</v>
      </c>
      <c r="E54" s="12">
        <f>IF(D54="X",100*0.05,"")</f>
        <v>5</v>
      </c>
      <c r="F54" s="12" t="str">
        <f t="shared" si="21"/>
        <v/>
      </c>
      <c r="G54" s="12" t="str">
        <f>IF(F54="X",60*0.05,"")</f>
        <v/>
      </c>
      <c r="H54" s="12" t="str">
        <f t="shared" si="22"/>
        <v/>
      </c>
      <c r="I54" s="12" t="str">
        <f>IF(H54="X",30*0.05,"")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1"/>
      <c r="B55" s="19" t="s">
        <v>43</v>
      </c>
      <c r="C55" s="17" t="s">
        <v>8</v>
      </c>
      <c r="D55" s="12"/>
      <c r="E55" s="12" t="str">
        <f>IF(D55="X",100*0.05,"")</f>
        <v/>
      </c>
      <c r="F55" s="12" t="s">
        <v>63</v>
      </c>
      <c r="G55" s="12">
        <f>IF(F55="X",60*0.05,"")</f>
        <v>3</v>
      </c>
      <c r="H55" s="12"/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1"/>
      <c r="B56" s="19" t="s">
        <v>48</v>
      </c>
      <c r="C56" s="17" t="s">
        <v>8</v>
      </c>
      <c r="D56" s="12" t="str">
        <f>IF($C56=CL,"X","")</f>
        <v>X</v>
      </c>
      <c r="E56" s="12">
        <f>IF(D56="X",100*0.2,"")</f>
        <v>20</v>
      </c>
      <c r="F56" s="12" t="str">
        <f>IF($C56=L,"X","")</f>
        <v/>
      </c>
      <c r="G56" s="12" t="str">
        <f>IF(F56="X",60*0.2,"")</f>
        <v/>
      </c>
      <c r="H56" s="12" t="str">
        <f>IF($C56=ML,"X","")</f>
        <v/>
      </c>
      <c r="I56" s="12" t="str">
        <f>IF(H56="X",30*0.2,"")</f>
        <v/>
      </c>
      <c r="J56" s="12" t="str">
        <f>IF($C56=NL,"X","")</f>
        <v/>
      </c>
      <c r="K56" s="12" t="str">
        <f t="shared" si="19"/>
        <v/>
      </c>
    </row>
    <row r="57" spans="1:11" ht="24" customHeight="1" x14ac:dyDescent="0.3">
      <c r="A57" s="41"/>
      <c r="B57" s="19" t="s">
        <v>53</v>
      </c>
      <c r="C57" s="17" t="s">
        <v>8</v>
      </c>
      <c r="D57" s="12"/>
      <c r="E57" s="12" t="str">
        <f>IF(D57="X",100*0.1,"")</f>
        <v/>
      </c>
      <c r="F57" s="12" t="s">
        <v>63</v>
      </c>
      <c r="G57" s="12">
        <f>IF(F57="X",60*0.1,"")</f>
        <v>6</v>
      </c>
      <c r="H57" s="12"/>
      <c r="I57" s="12" t="str">
        <f>IF(H57="X",30*0.1,"")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5">
      <c r="A58" s="40"/>
      <c r="B58" s="18" t="s">
        <v>12</v>
      </c>
      <c r="C58" s="22">
        <f>E58+G58+I58+K58</f>
        <v>86</v>
      </c>
      <c r="D58" s="13"/>
      <c r="E58" s="13">
        <f>SUM(E51:E57)</f>
        <v>65</v>
      </c>
      <c r="F58" s="13"/>
      <c r="G58" s="13">
        <f>SUM(G51:G57)</f>
        <v>21</v>
      </c>
      <c r="H58" s="13"/>
      <c r="I58" s="13">
        <f>SUM(I51:I57)</f>
        <v>0</v>
      </c>
      <c r="J58" s="13"/>
      <c r="K58" s="13">
        <f>SUM(K51:K57)</f>
        <v>0</v>
      </c>
    </row>
    <row r="59" spans="1:11" ht="24" customHeight="1" x14ac:dyDescent="0.35">
      <c r="A59" s="42"/>
      <c r="B59" s="21" t="s">
        <v>13</v>
      </c>
      <c r="C59" s="14">
        <f>VLOOKUP(C58,ESCALA_IEP!A40:B240,2,FALSE)</f>
        <v>6</v>
      </c>
    </row>
    <row r="60" spans="1:11" ht="15.75" customHeight="1" x14ac:dyDescent="0.3"/>
    <row r="61" spans="1:11" ht="15.75" customHeight="1" x14ac:dyDescent="0.3"/>
    <row r="62" spans="1:11" ht="24" customHeight="1" x14ac:dyDescent="0.3">
      <c r="A62" s="48" t="s">
        <v>14</v>
      </c>
      <c r="B62" s="11" t="str">
        <f>B4</f>
        <v>Daniel Belmar</v>
      </c>
      <c r="C62" s="43" t="s">
        <v>5</v>
      </c>
      <c r="D62" s="44" t="s">
        <v>6</v>
      </c>
      <c r="E62" s="64"/>
      <c r="F62" s="64"/>
      <c r="G62" s="64"/>
      <c r="H62" s="64"/>
      <c r="I62" s="64"/>
      <c r="J62" s="64"/>
      <c r="K62" s="62"/>
    </row>
    <row r="63" spans="1:11" ht="24" customHeight="1" x14ac:dyDescent="0.3">
      <c r="A63" s="40"/>
      <c r="B63" s="15" t="s">
        <v>7</v>
      </c>
      <c r="C63" s="65"/>
      <c r="D63" s="44" t="s">
        <v>8</v>
      </c>
      <c r="E63" s="62"/>
      <c r="F63" s="44" t="s">
        <v>9</v>
      </c>
      <c r="G63" s="62"/>
      <c r="H63" s="47" t="s">
        <v>10</v>
      </c>
      <c r="I63" s="63"/>
      <c r="J63" s="44" t="s">
        <v>11</v>
      </c>
      <c r="K63" s="62"/>
    </row>
    <row r="64" spans="1:11" ht="24" customHeight="1" x14ac:dyDescent="0.3">
      <c r="A64" s="41"/>
      <c r="B64" s="19" t="str">
        <f>RUBRICA!A4</f>
        <v xml:space="preserve">1. Presenta el proyecto considerando la relevancia, objetivos, metodología y desarrollo, de acuerdo a los estándares de calidad de la disciplina. </v>
      </c>
      <c r="C64" s="17" t="s">
        <v>8</v>
      </c>
      <c r="D64" s="12" t="s">
        <v>63</v>
      </c>
      <c r="E64" s="12">
        <f>IF(D64="X",100*0.15,"")</f>
        <v>15</v>
      </c>
      <c r="F64" s="12"/>
      <c r="G64" s="12" t="str">
        <f>IF(F64="X",60*0.15,"")</f>
        <v/>
      </c>
      <c r="H64" s="12"/>
      <c r="I64" s="12" t="str">
        <f>IF(H64="X",30*0.15,"")</f>
        <v/>
      </c>
      <c r="J64" s="12" t="str">
        <f t="shared" ref="J64:J68" si="23">IF($C64=NL,"X","")</f>
        <v/>
      </c>
      <c r="K64" s="12" t="str">
        <f t="shared" ref="K64:K70" si="24">IF($J64="X",0,"")</f>
        <v/>
      </c>
    </row>
    <row r="65" spans="1:11" ht="24" customHeight="1" x14ac:dyDescent="0.3">
      <c r="A65" s="41"/>
      <c r="B65" s="19" t="str">
        <f>RUBRICA!A5</f>
        <v xml:space="preserve">2. Presenta las evidencias del Proyecto APT, dando cuenta del cumplimiento de los objetivos y de acuerdo a los estándares de la disciplina. </v>
      </c>
      <c r="C65" s="17" t="s">
        <v>8</v>
      </c>
      <c r="D65" s="12" t="str">
        <f t="shared" ref="D65:D67" si="25">IF($C65=CL,"X","")</f>
        <v>X</v>
      </c>
      <c r="E65" s="12">
        <f>IF(D65="X",100*0.25,"")</f>
        <v>25</v>
      </c>
      <c r="F65" s="12" t="str">
        <f t="shared" ref="F65:F68" si="26">IF($C65=L,"X","")</f>
        <v/>
      </c>
      <c r="G65" s="12" t="str">
        <f>IF(F65="X",60*0.25,"")</f>
        <v/>
      </c>
      <c r="H65" s="12" t="str">
        <f t="shared" ref="H65:H67" si="27">IF($C65=ML,"X","")</f>
        <v/>
      </c>
      <c r="I65" s="12" t="str">
        <f>IF(H65="X",30*0.25,"")</f>
        <v/>
      </c>
      <c r="J65" s="12" t="str">
        <f t="shared" si="23"/>
        <v/>
      </c>
      <c r="K65" s="12" t="str">
        <f t="shared" si="24"/>
        <v/>
      </c>
    </row>
    <row r="66" spans="1:11" ht="24" customHeight="1" x14ac:dyDescent="0.3">
      <c r="A66" s="41"/>
      <c r="B66" s="19" t="str">
        <f>RUBRICA!A6</f>
        <v>3. Responde las preguntas realizadas por la comisión, cumpliendo con los estándares de calidad de la disciplina.</v>
      </c>
      <c r="C66" s="17" t="s">
        <v>8</v>
      </c>
      <c r="D66" s="12"/>
      <c r="E66" s="12" t="str">
        <f>IF(D66="X",100*0.2,"")</f>
        <v/>
      </c>
      <c r="F66" s="12" t="s">
        <v>63</v>
      </c>
      <c r="G66" s="12">
        <f>IF(F66="X",60*0.2,"")</f>
        <v>12</v>
      </c>
      <c r="H66" s="12"/>
      <c r="I66" s="12" t="str">
        <f>IF(H66="X",30*0.2,"")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1"/>
      <c r="B67" s="19" t="str">
        <f>RUBRICA!A7</f>
        <v>4. Expone el Proyecto APT, considerando el formato y el tiempo establecido para la presentación.</v>
      </c>
      <c r="C67" s="17" t="s">
        <v>8</v>
      </c>
      <c r="D67" s="12" t="str">
        <f t="shared" si="25"/>
        <v>X</v>
      </c>
      <c r="E67" s="12">
        <f>IF(D67="X",100*0.05,"")</f>
        <v>5</v>
      </c>
      <c r="F67" s="12" t="str">
        <f t="shared" si="26"/>
        <v/>
      </c>
      <c r="G67" s="12" t="str">
        <f>IF(F67="X",60*0.05,"")</f>
        <v/>
      </c>
      <c r="H67" s="12" t="str">
        <f t="shared" si="27"/>
        <v/>
      </c>
      <c r="I67" s="12" t="str">
        <f>IF(H67="X",30*0.05,"")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1"/>
      <c r="B68" s="19" t="str">
        <f>RUBRICA!A8</f>
        <v>5. Expresa sus ideas con fluidez, claridad y precisión, utilizando lenguaje técnico propio de la disciplina.</v>
      </c>
      <c r="C68" s="17" t="s">
        <v>8</v>
      </c>
      <c r="D68" s="12"/>
      <c r="E68" s="12" t="str">
        <f>IF(D68="X",100*0.05,"")</f>
        <v/>
      </c>
      <c r="F68" s="12" t="s">
        <v>63</v>
      </c>
      <c r="G68" s="12">
        <f>IF(F68="X",60*0.05,"")</f>
        <v>3</v>
      </c>
      <c r="H68" s="12"/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1"/>
      <c r="B69" s="19" t="str">
        <f>RUBRICA!A9</f>
        <v>6. Entrega la documentación y evidencias requerida por la asignatura de acuerdo a la estructura y nombres solicitados, guardando todas las evidencias de avances en Git</v>
      </c>
      <c r="C69" s="17" t="s">
        <v>8</v>
      </c>
      <c r="D69" s="12" t="str">
        <f>IF($C69=CL,"X","")</f>
        <v>X</v>
      </c>
      <c r="E69" s="12">
        <f>IF(D69="X",100*0.2,"")</f>
        <v>20</v>
      </c>
      <c r="F69" s="12" t="str">
        <f>IF($C69=L,"X","")</f>
        <v/>
      </c>
      <c r="G69" s="12" t="str">
        <f>IF(F69="X",60*0.2,"")</f>
        <v/>
      </c>
      <c r="H69" s="12" t="str">
        <f>IF($C69=ML,"X","")</f>
        <v/>
      </c>
      <c r="I69" s="12" t="str">
        <f>IF(H69="X",30*0.2,"")</f>
        <v/>
      </c>
      <c r="J69" s="12" t="str">
        <f>IF($C69=NL,"X","")</f>
        <v/>
      </c>
      <c r="K69" s="12" t="str">
        <f t="shared" si="24"/>
        <v/>
      </c>
    </row>
    <row r="70" spans="1:11" ht="24" customHeight="1" x14ac:dyDescent="0.3">
      <c r="A70" s="41"/>
      <c r="B70" s="19" t="str">
        <f>RUBRICA!A10</f>
        <v xml:space="preserve">7. Expone el tema utilizando un lenguaje técnico disciplinar al presentar la propuesta y responde evidenciando un manejo de la información. </v>
      </c>
      <c r="C70" s="17" t="s">
        <v>8</v>
      </c>
      <c r="D70" s="12"/>
      <c r="E70" s="12" t="str">
        <f>IF(D70="X",100*0.1,"")</f>
        <v/>
      </c>
      <c r="F70" s="12" t="s">
        <v>63</v>
      </c>
      <c r="G70" s="12">
        <f>IF(F70="X",60*0.1,"")</f>
        <v>6</v>
      </c>
      <c r="H70" s="12"/>
      <c r="I70" s="12" t="str">
        <f>IF(H70="X",30*0.1,"")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5">
      <c r="A71" s="40"/>
      <c r="B71" s="18" t="s">
        <v>12</v>
      </c>
      <c r="C71" s="22">
        <f>E71+G71+I71+K71</f>
        <v>86</v>
      </c>
      <c r="D71" s="13"/>
      <c r="E71" s="13">
        <f>SUM(E64:E70)</f>
        <v>65</v>
      </c>
      <c r="F71" s="13"/>
      <c r="G71" s="13">
        <f>SUM(G64:G70)</f>
        <v>21</v>
      </c>
      <c r="H71" s="13"/>
      <c r="I71" s="13">
        <f>SUM(I64:I70)</f>
        <v>0</v>
      </c>
      <c r="J71" s="13"/>
      <c r="K71" s="13">
        <f>SUM(K64:K70)</f>
        <v>0</v>
      </c>
    </row>
    <row r="72" spans="1:11" ht="24" customHeight="1" x14ac:dyDescent="0.35">
      <c r="A72" s="42"/>
      <c r="B72" s="21" t="s">
        <v>13</v>
      </c>
      <c r="C72" s="14">
        <f>VLOOKUP(C71,ESCALA_IEP!A41:B241,2,FALSE)</f>
        <v>6</v>
      </c>
    </row>
    <row r="73" spans="1:11" ht="15.75" customHeight="1" x14ac:dyDescent="0.3"/>
    <row r="74" spans="1:11" ht="15.75" customHeight="1" x14ac:dyDescent="0.3"/>
    <row r="75" spans="1:11" ht="24" customHeight="1" x14ac:dyDescent="0.3">
      <c r="A75" s="48" t="s">
        <v>15</v>
      </c>
      <c r="B75" s="11" t="str">
        <f>B5</f>
        <v>Joaquin Mora</v>
      </c>
      <c r="C75" s="43" t="s">
        <v>5</v>
      </c>
      <c r="D75" s="44" t="s">
        <v>6</v>
      </c>
      <c r="E75" s="45"/>
      <c r="F75" s="45"/>
      <c r="G75" s="45"/>
      <c r="H75" s="45"/>
      <c r="I75" s="45"/>
      <c r="J75" s="45"/>
      <c r="K75" s="46"/>
    </row>
    <row r="76" spans="1:11" ht="24" customHeight="1" x14ac:dyDescent="0.3">
      <c r="A76" s="40"/>
      <c r="B76" s="15" t="s">
        <v>7</v>
      </c>
      <c r="C76" s="42"/>
      <c r="D76" s="44" t="s">
        <v>8</v>
      </c>
      <c r="E76" s="46"/>
      <c r="F76" s="44" t="s">
        <v>9</v>
      </c>
      <c r="G76" s="46"/>
      <c r="H76" s="47" t="s">
        <v>10</v>
      </c>
      <c r="I76" s="46"/>
      <c r="J76" s="44" t="s">
        <v>11</v>
      </c>
      <c r="K76" s="46"/>
    </row>
    <row r="77" spans="1:11" ht="24" customHeight="1" x14ac:dyDescent="0.3">
      <c r="A77" s="41"/>
      <c r="B77" s="19" t="str">
        <f>RUBRICA!A4</f>
        <v xml:space="preserve">1. Presenta el proyecto considerando la relevancia, objetivos, metodología y desarrollo, de acuerdo a los estándares de calidad de la disciplina. </v>
      </c>
      <c r="C77" s="17" t="s">
        <v>8</v>
      </c>
      <c r="D77" s="12" t="s">
        <v>63</v>
      </c>
      <c r="E77" s="12">
        <f>IF(D77="X",100*0.15,"")</f>
        <v>15</v>
      </c>
      <c r="F77" s="12"/>
      <c r="G77" s="12" t="str">
        <f>IF(F77="X",60*0.15,"")</f>
        <v/>
      </c>
      <c r="H77" s="12"/>
      <c r="I77" s="12" t="str">
        <f>IF(H77="X",30*0.15,"")</f>
        <v/>
      </c>
      <c r="J77" s="12" t="str">
        <f t="shared" ref="J77:J81" si="28">IF($C77=NL,"X","")</f>
        <v/>
      </c>
      <c r="K77" s="12" t="str">
        <f t="shared" ref="K77:K83" si="29">IF($J77="X",0,"")</f>
        <v/>
      </c>
    </row>
    <row r="78" spans="1:11" ht="24" customHeight="1" x14ac:dyDescent="0.3">
      <c r="A78" s="41"/>
      <c r="B78" s="19" t="str">
        <f>RUBRICA!A5</f>
        <v xml:space="preserve">2. Presenta las evidencias del Proyecto APT, dando cuenta del cumplimiento de los objetivos y de acuerdo a los estándares de la disciplina. </v>
      </c>
      <c r="C78" s="17" t="s">
        <v>8</v>
      </c>
      <c r="D78" s="12" t="str">
        <f t="shared" ref="D78:D80" si="30">IF($C78=CL,"X","")</f>
        <v>X</v>
      </c>
      <c r="E78" s="12">
        <f>IF(D78="X",100*0.25,"")</f>
        <v>25</v>
      </c>
      <c r="F78" s="12" t="str">
        <f t="shared" ref="F78:F81" si="31">IF($C78=L,"X","")</f>
        <v/>
      </c>
      <c r="G78" s="12" t="str">
        <f>IF(F78="X",60*0.25,"")</f>
        <v/>
      </c>
      <c r="H78" s="12" t="str">
        <f t="shared" ref="H78:H80" si="32">IF($C78=ML,"X","")</f>
        <v/>
      </c>
      <c r="I78" s="12" t="str">
        <f>IF(H78="X",30*0.25,"")</f>
        <v/>
      </c>
      <c r="J78" s="12" t="str">
        <f t="shared" si="28"/>
        <v/>
      </c>
      <c r="K78" s="12" t="str">
        <f t="shared" si="29"/>
        <v/>
      </c>
    </row>
    <row r="79" spans="1:11" ht="24" customHeight="1" x14ac:dyDescent="0.3">
      <c r="A79" s="41"/>
      <c r="B79" s="19" t="str">
        <f>RUBRICA!A6</f>
        <v>3. Responde las preguntas realizadas por la comisión, cumpliendo con los estándares de calidad de la disciplina.</v>
      </c>
      <c r="C79" s="17" t="s">
        <v>8</v>
      </c>
      <c r="D79" s="12"/>
      <c r="E79" s="12" t="str">
        <f>IF(D79="X",100*0.2,"")</f>
        <v/>
      </c>
      <c r="F79" s="12" t="s">
        <v>63</v>
      </c>
      <c r="G79" s="12">
        <f>IF(F79="X",60*0.2,"")</f>
        <v>12</v>
      </c>
      <c r="H79" s="12"/>
      <c r="I79" s="12" t="str">
        <f>IF(H79="X",30*0.2,"")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3">
      <c r="A80" s="41"/>
      <c r="B80" s="19" t="str">
        <f>RUBRICA!A7</f>
        <v>4. Expone el Proyecto APT, considerando el formato y el tiempo establecido para la presentación.</v>
      </c>
      <c r="C80" s="17" t="s">
        <v>8</v>
      </c>
      <c r="D80" s="12" t="str">
        <f t="shared" si="30"/>
        <v>X</v>
      </c>
      <c r="E80" s="12">
        <f>IF(D80="X",100*0.05,"")</f>
        <v>5</v>
      </c>
      <c r="F80" s="12" t="str">
        <f t="shared" si="31"/>
        <v/>
      </c>
      <c r="G80" s="12" t="str">
        <f>IF(F80="X",60*0.05,"")</f>
        <v/>
      </c>
      <c r="H80" s="12" t="str">
        <f t="shared" si="32"/>
        <v/>
      </c>
      <c r="I80" s="12" t="str">
        <f>IF(H80="X",30*0.05,"")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3">
      <c r="A81" s="41"/>
      <c r="B81" s="19" t="str">
        <f>RUBRICA!A8</f>
        <v>5. Expresa sus ideas con fluidez, claridad y precisión, utilizando lenguaje técnico propio de la disciplina.</v>
      </c>
      <c r="C81" s="17" t="s">
        <v>8</v>
      </c>
      <c r="D81" s="12"/>
      <c r="E81" s="12" t="str">
        <f>IF(D81="X",100*0.05,"")</f>
        <v/>
      </c>
      <c r="F81" s="12" t="s">
        <v>63</v>
      </c>
      <c r="G81" s="12">
        <f>IF(F81="X",60*0.05,"")</f>
        <v>3</v>
      </c>
      <c r="H81" s="12"/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3">
      <c r="A82" s="41"/>
      <c r="B82" s="19" t="str">
        <f>RUBRICA!A9</f>
        <v>6. Entrega la documentación y evidencias requerida por la asignatura de acuerdo a la estructura y nombres solicitados, guardando todas las evidencias de avances en Git</v>
      </c>
      <c r="C82" s="17" t="s">
        <v>8</v>
      </c>
      <c r="D82" s="12" t="str">
        <f>IF($C82=CL,"X","")</f>
        <v>X</v>
      </c>
      <c r="E82" s="12">
        <f>IF(D82="X",100*0.2,"")</f>
        <v>20</v>
      </c>
      <c r="F82" s="12" t="str">
        <f>IF($C82=L,"X","")</f>
        <v/>
      </c>
      <c r="G82" s="12" t="str">
        <f>IF(F82="X",60*0.2,"")</f>
        <v/>
      </c>
      <c r="H82" s="12" t="str">
        <f>IF($C82=ML,"X","")</f>
        <v/>
      </c>
      <c r="I82" s="12" t="str">
        <f>IF(H82="X",30*0.2,"")</f>
        <v/>
      </c>
      <c r="J82" s="12" t="str">
        <f>IF($C82=NL,"X","")</f>
        <v/>
      </c>
      <c r="K82" s="12" t="str">
        <f t="shared" si="29"/>
        <v/>
      </c>
    </row>
    <row r="83" spans="1:11" ht="24" customHeight="1" x14ac:dyDescent="0.3">
      <c r="A83" s="41"/>
      <c r="B83" s="19" t="str">
        <f>RUBRICA!A10</f>
        <v xml:space="preserve">7. Expone el tema utilizando un lenguaje técnico disciplinar al presentar la propuesta y responde evidenciando un manejo de la información. </v>
      </c>
      <c r="C83" s="17" t="s">
        <v>8</v>
      </c>
      <c r="D83" s="12"/>
      <c r="E83" s="12" t="str">
        <f>IF(D83="X",100*0.1,"")</f>
        <v/>
      </c>
      <c r="F83" s="12" t="s">
        <v>63</v>
      </c>
      <c r="G83" s="12">
        <f>IF(F83="X",60*0.1,"")</f>
        <v>6</v>
      </c>
      <c r="H83" s="12"/>
      <c r="I83" s="12" t="str">
        <f>IF(H83="X",30*0.1,"")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35">
      <c r="A84" s="40"/>
      <c r="B84" s="18" t="s">
        <v>12</v>
      </c>
      <c r="C84" s="22">
        <f>E84+G84+I84+K84</f>
        <v>86</v>
      </c>
      <c r="D84" s="13"/>
      <c r="E84" s="13">
        <f>SUM(E77:E83)</f>
        <v>65</v>
      </c>
      <c r="F84" s="13"/>
      <c r="G84" s="13">
        <f>SUM(G77:G83)</f>
        <v>21</v>
      </c>
      <c r="H84" s="13"/>
      <c r="I84" s="13">
        <f>SUM(I77:I83)</f>
        <v>0</v>
      </c>
      <c r="J84" s="13"/>
      <c r="K84" s="13">
        <f>SUM(K77:K83)</f>
        <v>0</v>
      </c>
    </row>
    <row r="85" spans="1:11" ht="24" customHeight="1" x14ac:dyDescent="0.35">
      <c r="A85" s="42"/>
      <c r="B85" s="21" t="s">
        <v>13</v>
      </c>
      <c r="C85" s="14">
        <f>VLOOKUP(C84,ESCALA_IEP!A54:B254,2,FALSE)</f>
        <v>6</v>
      </c>
    </row>
    <row r="86" spans="1:11" ht="15.75" customHeight="1" x14ac:dyDescent="0.3"/>
    <row r="87" spans="1:11" ht="15.75" customHeight="1" x14ac:dyDescent="0.3"/>
    <row r="88" spans="1:11" ht="24" customHeight="1" x14ac:dyDescent="0.3">
      <c r="A88" s="48" t="s">
        <v>16</v>
      </c>
      <c r="B88" s="11" t="str">
        <f>B6</f>
        <v>Alvaro Salinas</v>
      </c>
      <c r="C88" s="43" t="s">
        <v>5</v>
      </c>
      <c r="D88" s="44" t="s">
        <v>6</v>
      </c>
      <c r="E88" s="45"/>
      <c r="F88" s="45"/>
      <c r="G88" s="45"/>
      <c r="H88" s="45"/>
      <c r="I88" s="45"/>
      <c r="J88" s="45"/>
      <c r="K88" s="46"/>
    </row>
    <row r="89" spans="1:11" ht="24" customHeight="1" x14ac:dyDescent="0.3">
      <c r="A89" s="40"/>
      <c r="B89" s="15" t="s">
        <v>7</v>
      </c>
      <c r="C89" s="42"/>
      <c r="D89" s="44" t="s">
        <v>8</v>
      </c>
      <c r="E89" s="46"/>
      <c r="F89" s="44" t="s">
        <v>9</v>
      </c>
      <c r="G89" s="46"/>
      <c r="H89" s="47" t="s">
        <v>10</v>
      </c>
      <c r="I89" s="46"/>
      <c r="J89" s="44" t="s">
        <v>11</v>
      </c>
      <c r="K89" s="46"/>
    </row>
    <row r="90" spans="1:11" ht="24" customHeight="1" x14ac:dyDescent="0.3">
      <c r="A90" s="41"/>
      <c r="B90" s="19" t="str">
        <f>RUBRICA!A4</f>
        <v xml:space="preserve">1. Presenta el proyecto considerando la relevancia, objetivos, metodología y desarrollo, de acuerdo a los estándares de calidad de la disciplina. </v>
      </c>
      <c r="C90" s="17" t="s">
        <v>8</v>
      </c>
      <c r="D90" s="12" t="s">
        <v>63</v>
      </c>
      <c r="E90" s="12">
        <f>IF(D90="X",100*0.15,"")</f>
        <v>15</v>
      </c>
      <c r="F90" s="12"/>
      <c r="G90" s="12" t="str">
        <f>IF(F90="X",60*0.15,"")</f>
        <v/>
      </c>
      <c r="H90" s="12"/>
      <c r="I90" s="12" t="str">
        <f>IF(H90="X",30*0.15,"")</f>
        <v/>
      </c>
      <c r="J90" s="12" t="str">
        <f t="shared" ref="J90:J94" si="33">IF($C90=NL,"X","")</f>
        <v/>
      </c>
      <c r="K90" s="12" t="str">
        <f t="shared" ref="K90:K96" si="34">IF($J90="X",0,"")</f>
        <v/>
      </c>
    </row>
    <row r="91" spans="1:11" ht="24" customHeight="1" x14ac:dyDescent="0.3">
      <c r="A91" s="41"/>
      <c r="B91" s="19" t="str">
        <f>RUBRICA!A5</f>
        <v xml:space="preserve">2. Presenta las evidencias del Proyecto APT, dando cuenta del cumplimiento de los objetivos y de acuerdo a los estándares de la disciplina. </v>
      </c>
      <c r="C91" s="17" t="s">
        <v>8</v>
      </c>
      <c r="D91" s="12" t="str">
        <f t="shared" ref="D91:D93" si="35">IF($C91=CL,"X","")</f>
        <v>X</v>
      </c>
      <c r="E91" s="12">
        <f>IF(D91="X",100*0.25,"")</f>
        <v>25</v>
      </c>
      <c r="F91" s="12" t="str">
        <f t="shared" ref="F91:F94" si="36">IF($C91=L,"X","")</f>
        <v/>
      </c>
      <c r="G91" s="12" t="str">
        <f>IF(F91="X",60*0.25,"")</f>
        <v/>
      </c>
      <c r="H91" s="12" t="str">
        <f t="shared" ref="H91:H93" si="37">IF($C91=ML,"X","")</f>
        <v/>
      </c>
      <c r="I91" s="12" t="str">
        <f>IF(H91="X",30*0.25,"")</f>
        <v/>
      </c>
      <c r="J91" s="12" t="str">
        <f t="shared" si="33"/>
        <v/>
      </c>
      <c r="K91" s="12" t="str">
        <f t="shared" si="34"/>
        <v/>
      </c>
    </row>
    <row r="92" spans="1:11" ht="24" customHeight="1" x14ac:dyDescent="0.3">
      <c r="A92" s="41"/>
      <c r="B92" s="19" t="str">
        <f>RUBRICA!A6</f>
        <v>3. Responde las preguntas realizadas por la comisión, cumpliendo con los estándares de calidad de la disciplina.</v>
      </c>
      <c r="C92" s="17" t="s">
        <v>8</v>
      </c>
      <c r="D92" s="12"/>
      <c r="E92" s="12" t="str">
        <f>IF(D92="X",100*0.2,"")</f>
        <v/>
      </c>
      <c r="F92" s="12" t="s">
        <v>63</v>
      </c>
      <c r="G92" s="12">
        <f>IF(F92="X",60*0.2,"")</f>
        <v>12</v>
      </c>
      <c r="H92" s="12"/>
      <c r="I92" s="12" t="str">
        <f>IF(H92="X",30*0.2,"")</f>
        <v/>
      </c>
      <c r="J92" s="12" t="str">
        <f t="shared" si="33"/>
        <v/>
      </c>
      <c r="K92" s="12" t="str">
        <f t="shared" si="34"/>
        <v/>
      </c>
    </row>
    <row r="93" spans="1:11" ht="24" customHeight="1" x14ac:dyDescent="0.3">
      <c r="A93" s="41"/>
      <c r="B93" s="19" t="str">
        <f>RUBRICA!A7</f>
        <v>4. Expone el Proyecto APT, considerando el formato y el tiempo establecido para la presentación.</v>
      </c>
      <c r="C93" s="17" t="s">
        <v>8</v>
      </c>
      <c r="D93" s="12" t="str">
        <f t="shared" si="35"/>
        <v>X</v>
      </c>
      <c r="E93" s="12">
        <f>IF(D93="X",100*0.05,"")</f>
        <v>5</v>
      </c>
      <c r="F93" s="12" t="str">
        <f t="shared" si="36"/>
        <v/>
      </c>
      <c r="G93" s="12" t="str">
        <f>IF(F93="X",60*0.05,"")</f>
        <v/>
      </c>
      <c r="H93" s="12" t="str">
        <f t="shared" si="37"/>
        <v/>
      </c>
      <c r="I93" s="12" t="str">
        <f>IF(H93="X",30*0.05,"")</f>
        <v/>
      </c>
      <c r="J93" s="12" t="str">
        <f t="shared" si="33"/>
        <v/>
      </c>
      <c r="K93" s="12" t="str">
        <f t="shared" si="34"/>
        <v/>
      </c>
    </row>
    <row r="94" spans="1:11" ht="24" customHeight="1" x14ac:dyDescent="0.3">
      <c r="A94" s="41"/>
      <c r="B94" s="19" t="str">
        <f>RUBRICA!A8</f>
        <v>5. Expresa sus ideas con fluidez, claridad y precisión, utilizando lenguaje técnico propio de la disciplina.</v>
      </c>
      <c r="C94" s="17" t="s">
        <v>8</v>
      </c>
      <c r="D94" s="12"/>
      <c r="E94" s="12" t="str">
        <f>IF(D94="X",100*0.05,"")</f>
        <v/>
      </c>
      <c r="F94" s="12" t="s">
        <v>63</v>
      </c>
      <c r="G94" s="12">
        <f>IF(F94="X",60*0.05,"")</f>
        <v>3</v>
      </c>
      <c r="H94" s="12"/>
      <c r="I94" s="12" t="str">
        <f>IF(H94="X",30*0.05,"")</f>
        <v/>
      </c>
      <c r="J94" s="12" t="str">
        <f t="shared" si="33"/>
        <v/>
      </c>
      <c r="K94" s="12" t="str">
        <f t="shared" si="34"/>
        <v/>
      </c>
    </row>
    <row r="95" spans="1:11" ht="24" customHeight="1" x14ac:dyDescent="0.3">
      <c r="A95" s="41"/>
      <c r="B95" s="19" t="str">
        <f>RUBRICA!A9</f>
        <v>6. Entrega la documentación y evidencias requerida por la asignatura de acuerdo a la estructura y nombres solicitados, guardando todas las evidencias de avances en Git</v>
      </c>
      <c r="C95" s="17" t="s">
        <v>8</v>
      </c>
      <c r="D95" s="12" t="str">
        <f>IF($C95=CL,"X","")</f>
        <v>X</v>
      </c>
      <c r="E95" s="12">
        <f>IF(D95="X",100*0.2,"")</f>
        <v>20</v>
      </c>
      <c r="F95" s="12" t="str">
        <f>IF($C95=L,"X","")</f>
        <v/>
      </c>
      <c r="G95" s="12" t="str">
        <f>IF(F95="X",60*0.2,"")</f>
        <v/>
      </c>
      <c r="H95" s="12" t="str">
        <f>IF($C95=ML,"X","")</f>
        <v/>
      </c>
      <c r="I95" s="12" t="str">
        <f>IF(H95="X",30*0.2,"")</f>
        <v/>
      </c>
      <c r="J95" s="12" t="str">
        <f>IF($C95=NL,"X","")</f>
        <v/>
      </c>
      <c r="K95" s="12" t="str">
        <f t="shared" si="34"/>
        <v/>
      </c>
    </row>
    <row r="96" spans="1:11" ht="24" customHeight="1" x14ac:dyDescent="0.3">
      <c r="A96" s="41"/>
      <c r="B96" s="19" t="str">
        <f>RUBRICA!A10</f>
        <v xml:space="preserve">7. Expone el tema utilizando un lenguaje técnico disciplinar al presentar la propuesta y responde evidenciando un manejo de la información. </v>
      </c>
      <c r="C96" s="17" t="s">
        <v>8</v>
      </c>
      <c r="D96" s="12"/>
      <c r="E96" s="12" t="str">
        <f>IF(D96="X",100*0.1,"")</f>
        <v/>
      </c>
      <c r="F96" s="12" t="s">
        <v>63</v>
      </c>
      <c r="G96" s="12">
        <f>IF(F96="X",60*0.1,"")</f>
        <v>6</v>
      </c>
      <c r="H96" s="12"/>
      <c r="I96" s="12" t="str">
        <f>IF(H96="X",30*0.1,"")</f>
        <v/>
      </c>
      <c r="J96" s="12" t="str">
        <f>IF($C96=NL,"X","")</f>
        <v/>
      </c>
      <c r="K96" s="12" t="str">
        <f t="shared" si="34"/>
        <v/>
      </c>
    </row>
    <row r="97" spans="1:11" ht="24" customHeight="1" x14ac:dyDescent="0.35">
      <c r="A97" s="40"/>
      <c r="B97" s="18" t="s">
        <v>12</v>
      </c>
      <c r="C97" s="22">
        <f>E97+G97+I97+K97</f>
        <v>86</v>
      </c>
      <c r="D97" s="13"/>
      <c r="E97" s="13">
        <f>SUM(E90:E96)</f>
        <v>65</v>
      </c>
      <c r="F97" s="13"/>
      <c r="G97" s="13">
        <f>SUM(G90:G96)</f>
        <v>21</v>
      </c>
      <c r="H97" s="13"/>
      <c r="I97" s="13">
        <f>SUM(I90:I96)</f>
        <v>0</v>
      </c>
      <c r="J97" s="13"/>
      <c r="K97" s="13">
        <f>SUM(K90:K96)</f>
        <v>0</v>
      </c>
    </row>
    <row r="98" spans="1:11" ht="24" customHeight="1" x14ac:dyDescent="0.35">
      <c r="A98" s="42"/>
      <c r="B98" s="21" t="s">
        <v>13</v>
      </c>
      <c r="C98" s="14">
        <f>VLOOKUP(C97,ESCALA_IEP!A67:B267,2,FALSE)</f>
        <v>6</v>
      </c>
    </row>
    <row r="99" spans="1:11" ht="15.75" customHeight="1" x14ac:dyDescent="0.3"/>
    <row r="100" spans="1:11" ht="24" customHeight="1" x14ac:dyDescent="0.3">
      <c r="A100" s="48" t="s">
        <v>16</v>
      </c>
      <c r="B100" s="11" t="str">
        <f>B7</f>
        <v>Vicente Vergara</v>
      </c>
      <c r="C100" s="43" t="s">
        <v>5</v>
      </c>
      <c r="D100" s="44" t="s">
        <v>6</v>
      </c>
      <c r="E100" s="45"/>
      <c r="F100" s="45"/>
      <c r="G100" s="45"/>
      <c r="H100" s="45"/>
      <c r="I100" s="45"/>
      <c r="J100" s="45"/>
      <c r="K100" s="46"/>
    </row>
    <row r="101" spans="1:11" ht="24" customHeight="1" x14ac:dyDescent="0.3">
      <c r="A101" s="40"/>
      <c r="B101" s="15" t="s">
        <v>7</v>
      </c>
      <c r="C101" s="42"/>
      <c r="D101" s="44" t="s">
        <v>8</v>
      </c>
      <c r="E101" s="46"/>
      <c r="F101" s="44" t="s">
        <v>9</v>
      </c>
      <c r="G101" s="46"/>
      <c r="H101" s="47" t="s">
        <v>10</v>
      </c>
      <c r="I101" s="46"/>
      <c r="J101" s="44" t="s">
        <v>11</v>
      </c>
      <c r="K101" s="46"/>
    </row>
    <row r="102" spans="1:11" ht="24" customHeight="1" x14ac:dyDescent="0.3">
      <c r="A102" s="41"/>
      <c r="B102" s="19" t="s">
        <v>23</v>
      </c>
      <c r="C102" s="17" t="s">
        <v>8</v>
      </c>
      <c r="D102" s="12" t="s">
        <v>63</v>
      </c>
      <c r="E102" s="12">
        <f>IF(D102="X",100*0.15,"")</f>
        <v>15</v>
      </c>
      <c r="F102" s="12"/>
      <c r="G102" s="12" t="str">
        <f>IF(F102="X",60*0.15,"")</f>
        <v/>
      </c>
      <c r="H102" s="12"/>
      <c r="I102" s="12" t="str">
        <f>IF(H102="X",30*0.15,"")</f>
        <v/>
      </c>
      <c r="J102" s="12" t="str">
        <f t="shared" ref="J102:J106" si="38">IF($C102=NL,"X","")</f>
        <v/>
      </c>
      <c r="K102" s="12" t="str">
        <f t="shared" ref="K102:K108" si="39">IF($J102="X",0,"")</f>
        <v/>
      </c>
    </row>
    <row r="103" spans="1:11" ht="24" customHeight="1" x14ac:dyDescent="0.3">
      <c r="A103" s="41"/>
      <c r="B103" s="19" t="s">
        <v>28</v>
      </c>
      <c r="C103" s="17" t="s">
        <v>8</v>
      </c>
      <c r="D103" s="12" t="str">
        <f t="shared" ref="D103:D105" si="40">IF($C103=CL,"X","")</f>
        <v>X</v>
      </c>
      <c r="E103" s="12">
        <f>IF(D103="X",100*0.25,"")</f>
        <v>25</v>
      </c>
      <c r="F103" s="12" t="str">
        <f t="shared" ref="F103:F106" si="41">IF($C103=L,"X","")</f>
        <v/>
      </c>
      <c r="G103" s="12" t="str">
        <f>IF(F103="X",60*0.25,"")</f>
        <v/>
      </c>
      <c r="H103" s="12" t="str">
        <f t="shared" ref="H103:H105" si="42">IF($C103=ML,"X","")</f>
        <v/>
      </c>
      <c r="I103" s="12" t="str">
        <f>IF(H103="X",30*0.25,"")</f>
        <v/>
      </c>
      <c r="J103" s="12" t="str">
        <f t="shared" si="38"/>
        <v/>
      </c>
      <c r="K103" s="12" t="str">
        <f t="shared" si="39"/>
        <v/>
      </c>
    </row>
    <row r="104" spans="1:11" ht="24" customHeight="1" x14ac:dyDescent="0.3">
      <c r="A104" s="41"/>
      <c r="B104" s="19" t="s">
        <v>33</v>
      </c>
      <c r="C104" s="17" t="s">
        <v>8</v>
      </c>
      <c r="D104" s="12"/>
      <c r="E104" s="12" t="str">
        <f>IF(D104="X",100*0.2,"")</f>
        <v/>
      </c>
      <c r="F104" s="12" t="s">
        <v>63</v>
      </c>
      <c r="G104" s="12">
        <f>IF(F104="X",60*0.2,"")</f>
        <v>12</v>
      </c>
      <c r="H104" s="12"/>
      <c r="I104" s="12" t="str">
        <f>IF(H104="X",30*0.2,"")</f>
        <v/>
      </c>
      <c r="J104" s="12" t="str">
        <f t="shared" si="38"/>
        <v/>
      </c>
      <c r="K104" s="12" t="str">
        <f t="shared" si="39"/>
        <v/>
      </c>
    </row>
    <row r="105" spans="1:11" ht="24" customHeight="1" x14ac:dyDescent="0.3">
      <c r="A105" s="41"/>
      <c r="B105" s="19" t="s">
        <v>38</v>
      </c>
      <c r="C105" s="17" t="s">
        <v>8</v>
      </c>
      <c r="D105" s="12" t="str">
        <f t="shared" si="40"/>
        <v>X</v>
      </c>
      <c r="E105" s="12">
        <f>IF(D105="X",100*0.05,"")</f>
        <v>5</v>
      </c>
      <c r="F105" s="12" t="str">
        <f t="shared" si="41"/>
        <v/>
      </c>
      <c r="G105" s="12" t="str">
        <f>IF(F105="X",60*0.05,"")</f>
        <v/>
      </c>
      <c r="H105" s="12" t="str">
        <f t="shared" si="42"/>
        <v/>
      </c>
      <c r="I105" s="12" t="str">
        <f>IF(H105="X",30*0.05,"")</f>
        <v/>
      </c>
      <c r="J105" s="12" t="str">
        <f t="shared" si="38"/>
        <v/>
      </c>
      <c r="K105" s="12" t="str">
        <f t="shared" si="39"/>
        <v/>
      </c>
    </row>
    <row r="106" spans="1:11" ht="24" customHeight="1" x14ac:dyDescent="0.3">
      <c r="A106" s="41"/>
      <c r="B106" s="19" t="s">
        <v>43</v>
      </c>
      <c r="C106" s="17" t="s">
        <v>8</v>
      </c>
      <c r="D106" s="12"/>
      <c r="E106" s="12" t="str">
        <f>IF(D106="X",100*0.05,"")</f>
        <v/>
      </c>
      <c r="F106" s="12" t="s">
        <v>63</v>
      </c>
      <c r="G106" s="12">
        <f>IF(F106="X",60*0.05,"")</f>
        <v>3</v>
      </c>
      <c r="H106" s="12"/>
      <c r="I106" s="12" t="str">
        <f>IF(H106="X",30*0.05,"")</f>
        <v/>
      </c>
      <c r="J106" s="12" t="str">
        <f t="shared" si="38"/>
        <v/>
      </c>
      <c r="K106" s="12" t="str">
        <f t="shared" si="39"/>
        <v/>
      </c>
    </row>
    <row r="107" spans="1:11" ht="24" customHeight="1" x14ac:dyDescent="0.3">
      <c r="A107" s="41"/>
      <c r="B107" s="19" t="s">
        <v>48</v>
      </c>
      <c r="C107" s="17" t="s">
        <v>8</v>
      </c>
      <c r="D107" s="12" t="str">
        <f>IF($C107=CL,"X","")</f>
        <v>X</v>
      </c>
      <c r="E107" s="12">
        <f>IF(D107="X",100*0.2,"")</f>
        <v>20</v>
      </c>
      <c r="F107" s="12" t="str">
        <f>IF($C107=L,"X","")</f>
        <v/>
      </c>
      <c r="G107" s="12" t="str">
        <f>IF(F107="X",60*0.2,"")</f>
        <v/>
      </c>
      <c r="H107" s="12" t="str">
        <f>IF($C107=ML,"X","")</f>
        <v/>
      </c>
      <c r="I107" s="12" t="str">
        <f>IF(H107="X",30*0.2,"")</f>
        <v/>
      </c>
      <c r="J107" s="12" t="str">
        <f>IF($C107=NL,"X","")</f>
        <v/>
      </c>
      <c r="K107" s="12" t="str">
        <f t="shared" si="39"/>
        <v/>
      </c>
    </row>
    <row r="108" spans="1:11" ht="24" customHeight="1" x14ac:dyDescent="0.3">
      <c r="A108" s="41"/>
      <c r="B108" s="19" t="s">
        <v>53</v>
      </c>
      <c r="C108" s="17" t="s">
        <v>8</v>
      </c>
      <c r="D108" s="12"/>
      <c r="E108" s="12" t="str">
        <f>IF(D108="X",100*0.1,"")</f>
        <v/>
      </c>
      <c r="F108" s="12" t="s">
        <v>63</v>
      </c>
      <c r="G108" s="12">
        <f>IF(F108="X",60*0.1,"")</f>
        <v>6</v>
      </c>
      <c r="H108" s="12"/>
      <c r="I108" s="12" t="str">
        <f>IF(H108="X",30*0.1,"")</f>
        <v/>
      </c>
      <c r="J108" s="12" t="str">
        <f>IF($C108=NL,"X","")</f>
        <v/>
      </c>
      <c r="K108" s="12" t="str">
        <f t="shared" si="39"/>
        <v/>
      </c>
    </row>
    <row r="109" spans="1:11" ht="24" customHeight="1" x14ac:dyDescent="0.35">
      <c r="A109" s="40"/>
      <c r="B109" s="18" t="s">
        <v>12</v>
      </c>
      <c r="C109" s="22">
        <f>E109+G109+I109+K109</f>
        <v>86</v>
      </c>
      <c r="D109" s="13"/>
      <c r="E109" s="13">
        <f>SUM(E102:E108)</f>
        <v>65</v>
      </c>
      <c r="F109" s="13"/>
      <c r="G109" s="13">
        <f>SUM(G102:G108)</f>
        <v>21</v>
      </c>
      <c r="H109" s="13"/>
      <c r="I109" s="13">
        <f>SUM(I102:I108)</f>
        <v>0</v>
      </c>
      <c r="J109" s="13"/>
      <c r="K109" s="13">
        <f>SUM(K102:K108)</f>
        <v>0</v>
      </c>
    </row>
    <row r="110" spans="1:11" ht="24" customHeight="1" x14ac:dyDescent="0.35">
      <c r="A110" s="42"/>
      <c r="B110" s="21" t="s">
        <v>13</v>
      </c>
      <c r="C110" s="14">
        <f>VLOOKUP(C109,ESCALA_IEP!A79:B279,2,FALSE)</f>
        <v>6</v>
      </c>
    </row>
    <row r="111" spans="1:11" ht="15.75" customHeight="1" x14ac:dyDescent="0.3"/>
    <row r="112" spans="1:11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</sheetData>
  <mergeCells count="56">
    <mergeCell ref="C62:C63"/>
    <mergeCell ref="A49:A59"/>
    <mergeCell ref="A100:A110"/>
    <mergeCell ref="C100:C101"/>
    <mergeCell ref="D100:K100"/>
    <mergeCell ref="D101:E101"/>
    <mergeCell ref="F101:G101"/>
    <mergeCell ref="H101:I101"/>
    <mergeCell ref="J101:K101"/>
    <mergeCell ref="J63:K63"/>
    <mergeCell ref="H63:I63"/>
    <mergeCell ref="F63:G63"/>
    <mergeCell ref="D63:E63"/>
    <mergeCell ref="D62:K62"/>
    <mergeCell ref="C49:C50"/>
    <mergeCell ref="D49:K49"/>
    <mergeCell ref="D50:E50"/>
    <mergeCell ref="F50:G50"/>
    <mergeCell ref="H50:I50"/>
    <mergeCell ref="J50:K50"/>
    <mergeCell ref="A88:A98"/>
    <mergeCell ref="C88:C89"/>
    <mergeCell ref="D88:K88"/>
    <mergeCell ref="D89:E89"/>
    <mergeCell ref="F89:G89"/>
    <mergeCell ref="H89:I89"/>
    <mergeCell ref="J89:K89"/>
    <mergeCell ref="A75:A85"/>
    <mergeCell ref="C75:C76"/>
    <mergeCell ref="D75:K75"/>
    <mergeCell ref="D76:E76"/>
    <mergeCell ref="F76:G76"/>
    <mergeCell ref="H76:I76"/>
    <mergeCell ref="J76:K76"/>
    <mergeCell ref="D24:K24"/>
    <mergeCell ref="D25:E25"/>
    <mergeCell ref="F25:G25"/>
    <mergeCell ref="H25:I25"/>
    <mergeCell ref="J25:K25"/>
    <mergeCell ref="A62:A72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C64:C70 C77:C83 C90:C96 C51:C57 C102:C108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2024-12-07T21:03:08Z</dcterms:modified>
  <cp:category/>
  <cp:contentStatus/>
</cp:coreProperties>
</file>