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Cap 005/G6/"/>
    </mc:Choice>
  </mc:AlternateContent>
  <xr:revisionPtr revIDLastSave="37" documentId="8_{AB0D35C4-7C3D-442D-BD05-8B8AE006FC76}" xr6:coauthVersionLast="47" xr6:coauthVersionMax="47" xr10:uidLastSave="{42BA0F53-572C-4194-A63F-81A2F4DF52E3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E84" i="1"/>
  <c r="F83" i="1"/>
  <c r="G83" i="1" s="1"/>
  <c r="D83" i="1"/>
  <c r="E83" i="1" s="1"/>
  <c r="G82" i="1"/>
  <c r="E82" i="1"/>
  <c r="F81" i="1"/>
  <c r="G81" i="1" s="1"/>
  <c r="D81" i="1"/>
  <c r="E81" i="1" s="1"/>
  <c r="G80" i="1"/>
  <c r="E80" i="1"/>
  <c r="F79" i="1"/>
  <c r="G79" i="1" s="1"/>
  <c r="D79" i="1"/>
  <c r="E79" i="1" s="1"/>
  <c r="G78" i="1"/>
  <c r="E78" i="1"/>
  <c r="G71" i="1"/>
  <c r="E71" i="1"/>
  <c r="F70" i="1"/>
  <c r="G70" i="1" s="1"/>
  <c r="D70" i="1"/>
  <c r="E70" i="1" s="1"/>
  <c r="G69" i="1"/>
  <c r="E69" i="1"/>
  <c r="F68" i="1"/>
  <c r="G68" i="1" s="1"/>
  <c r="D68" i="1"/>
  <c r="E68" i="1" s="1"/>
  <c r="G67" i="1"/>
  <c r="E67" i="1"/>
  <c r="F66" i="1"/>
  <c r="G66" i="1" s="1"/>
  <c r="D66" i="1"/>
  <c r="E66" i="1" s="1"/>
  <c r="G65" i="1"/>
  <c r="E65" i="1"/>
  <c r="G58" i="1"/>
  <c r="E58" i="1"/>
  <c r="F57" i="1"/>
  <c r="G57" i="1" s="1"/>
  <c r="D57" i="1"/>
  <c r="E57" i="1" s="1"/>
  <c r="G56" i="1"/>
  <c r="E56" i="1"/>
  <c r="F55" i="1"/>
  <c r="G55" i="1" s="1"/>
  <c r="D55" i="1"/>
  <c r="E55" i="1" s="1"/>
  <c r="G54" i="1"/>
  <c r="E54" i="1"/>
  <c r="F53" i="1"/>
  <c r="G53" i="1" s="1"/>
  <c r="D53" i="1"/>
  <c r="E53" i="1" s="1"/>
  <c r="G52" i="1"/>
  <c r="E52" i="1"/>
  <c r="G44" i="1"/>
  <c r="E44" i="1"/>
  <c r="F43" i="1"/>
  <c r="G43" i="1" s="1"/>
  <c r="D43" i="1"/>
  <c r="E43" i="1" s="1"/>
  <c r="G42" i="1"/>
  <c r="E42" i="1"/>
  <c r="F41" i="1"/>
  <c r="G41" i="1" s="1"/>
  <c r="D41" i="1"/>
  <c r="E41" i="1" s="1"/>
  <c r="G40" i="1"/>
  <c r="E40" i="1"/>
  <c r="F39" i="1"/>
  <c r="G39" i="1" s="1"/>
  <c r="D39" i="1"/>
  <c r="E39" i="1" s="1"/>
  <c r="G38" i="1"/>
  <c r="E38" i="1"/>
  <c r="G31" i="1"/>
  <c r="E31" i="1"/>
  <c r="F30" i="1"/>
  <c r="G30" i="1" s="1"/>
  <c r="D30" i="1"/>
  <c r="E30" i="1" s="1"/>
  <c r="G29" i="1"/>
  <c r="E29" i="1"/>
  <c r="F28" i="1"/>
  <c r="G28" i="1" s="1"/>
  <c r="D28" i="1"/>
  <c r="E28" i="1" s="1"/>
  <c r="G27" i="1"/>
  <c r="E27" i="1"/>
  <c r="F26" i="1"/>
  <c r="G26" i="1" s="1"/>
  <c r="D26" i="1"/>
  <c r="E26" i="1" s="1"/>
  <c r="G25" i="1"/>
  <c r="E25" i="1"/>
  <c r="J84" i="1"/>
  <c r="K84" i="1" s="1"/>
  <c r="I84" i="1"/>
  <c r="J83" i="1"/>
  <c r="K83" i="1" s="1"/>
  <c r="H83" i="1"/>
  <c r="I83" i="1" s="1"/>
  <c r="J82" i="1"/>
  <c r="K82" i="1" s="1"/>
  <c r="I82" i="1"/>
  <c r="J81" i="1"/>
  <c r="K81" i="1" s="1"/>
  <c r="H81" i="1"/>
  <c r="I81" i="1" s="1"/>
  <c r="J80" i="1"/>
  <c r="K80" i="1" s="1"/>
  <c r="I80" i="1"/>
  <c r="J79" i="1"/>
  <c r="K79" i="1" s="1"/>
  <c r="H79" i="1"/>
  <c r="I79" i="1" s="1"/>
  <c r="J78" i="1"/>
  <c r="K78" i="1" s="1"/>
  <c r="I78" i="1"/>
  <c r="J71" i="1"/>
  <c r="K71" i="1" s="1"/>
  <c r="I71" i="1"/>
  <c r="J70" i="1"/>
  <c r="K70" i="1" s="1"/>
  <c r="H70" i="1"/>
  <c r="I70" i="1" s="1"/>
  <c r="J69" i="1"/>
  <c r="K69" i="1" s="1"/>
  <c r="I69" i="1"/>
  <c r="J68" i="1"/>
  <c r="K68" i="1" s="1"/>
  <c r="H68" i="1"/>
  <c r="I68" i="1" s="1"/>
  <c r="J67" i="1"/>
  <c r="K67" i="1" s="1"/>
  <c r="I67" i="1"/>
  <c r="K66" i="1"/>
  <c r="J66" i="1"/>
  <c r="H66" i="1"/>
  <c r="I66" i="1" s="1"/>
  <c r="J65" i="1"/>
  <c r="K65" i="1" s="1"/>
  <c r="I65" i="1"/>
  <c r="J58" i="1"/>
  <c r="K58" i="1" s="1"/>
  <c r="I58" i="1"/>
  <c r="J57" i="1"/>
  <c r="K57" i="1" s="1"/>
  <c r="H57" i="1"/>
  <c r="I57" i="1" s="1"/>
  <c r="J56" i="1"/>
  <c r="K56" i="1" s="1"/>
  <c r="I56" i="1"/>
  <c r="J55" i="1"/>
  <c r="K55" i="1" s="1"/>
  <c r="H55" i="1"/>
  <c r="I55" i="1" s="1"/>
  <c r="J54" i="1"/>
  <c r="K54" i="1" s="1"/>
  <c r="I54" i="1"/>
  <c r="J53" i="1"/>
  <c r="K53" i="1" s="1"/>
  <c r="H53" i="1"/>
  <c r="I53" i="1" s="1"/>
  <c r="J52" i="1"/>
  <c r="K52" i="1" s="1"/>
  <c r="I52" i="1"/>
  <c r="J44" i="1"/>
  <c r="K44" i="1" s="1"/>
  <c r="I44" i="1"/>
  <c r="J43" i="1"/>
  <c r="K43" i="1" s="1"/>
  <c r="H43" i="1"/>
  <c r="I43" i="1" s="1"/>
  <c r="J42" i="1"/>
  <c r="K42" i="1" s="1"/>
  <c r="I42" i="1"/>
  <c r="J41" i="1"/>
  <c r="K41" i="1" s="1"/>
  <c r="H41" i="1"/>
  <c r="I41" i="1" s="1"/>
  <c r="J40" i="1"/>
  <c r="K40" i="1" s="1"/>
  <c r="I40" i="1"/>
  <c r="J39" i="1"/>
  <c r="K39" i="1" s="1"/>
  <c r="H39" i="1"/>
  <c r="I39" i="1" s="1"/>
  <c r="K38" i="1"/>
  <c r="J38" i="1"/>
  <c r="I38" i="1"/>
  <c r="J31" i="1"/>
  <c r="K31" i="1" s="1"/>
  <c r="I31" i="1"/>
  <c r="J30" i="1"/>
  <c r="K30" i="1" s="1"/>
  <c r="H30" i="1"/>
  <c r="I30" i="1" s="1"/>
  <c r="J29" i="1"/>
  <c r="K29" i="1" s="1"/>
  <c r="I29" i="1"/>
  <c r="J28" i="1"/>
  <c r="K28" i="1" s="1"/>
  <c r="H28" i="1"/>
  <c r="I28" i="1" s="1"/>
  <c r="J27" i="1"/>
  <c r="K27" i="1" s="1"/>
  <c r="I27" i="1"/>
  <c r="J26" i="1"/>
  <c r="K26" i="1" s="1"/>
  <c r="I26" i="1"/>
  <c r="H26" i="1"/>
  <c r="J25" i="1"/>
  <c r="K25" i="1" s="1"/>
  <c r="I25" i="1"/>
  <c r="B50" i="1"/>
  <c r="B52" i="1"/>
  <c r="B53" i="1"/>
  <c r="B54" i="1"/>
  <c r="B55" i="1"/>
  <c r="B56" i="1"/>
  <c r="B57" i="1"/>
  <c r="B58" i="1"/>
  <c r="B76" i="1"/>
  <c r="B63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B36" i="1"/>
  <c r="B23" i="1"/>
  <c r="B10" i="1"/>
  <c r="B39" i="1"/>
  <c r="B40" i="1"/>
  <c r="B41" i="1"/>
  <c r="B42" i="1"/>
  <c r="B43" i="1"/>
  <c r="B44" i="1"/>
  <c r="B26" i="1"/>
  <c r="B27" i="1"/>
  <c r="B28" i="1"/>
  <c r="B29" i="1"/>
  <c r="B30" i="1"/>
  <c r="B31" i="1"/>
  <c r="B38" i="1"/>
  <c r="B25" i="1"/>
  <c r="B12" i="1"/>
  <c r="G59" i="1" l="1"/>
  <c r="I59" i="1"/>
  <c r="E59" i="1"/>
  <c r="K59" i="1"/>
  <c r="E72" i="1"/>
  <c r="G45" i="1"/>
  <c r="E32" i="1"/>
  <c r="G32" i="1"/>
  <c r="K85" i="1"/>
  <c r="E85" i="1"/>
  <c r="I85" i="1"/>
  <c r="G85" i="1"/>
  <c r="G72" i="1"/>
  <c r="I72" i="1"/>
  <c r="K72" i="1"/>
  <c r="K45" i="1"/>
  <c r="I45" i="1"/>
  <c r="E45" i="1"/>
  <c r="I32" i="1"/>
  <c r="K32" i="1"/>
  <c r="C59" i="1" l="1"/>
  <c r="C60" i="1" s="1"/>
  <c r="D4" i="1" s="1"/>
  <c r="C32" i="1"/>
  <c r="C33" i="1" s="1"/>
  <c r="C5" i="1" s="1"/>
  <c r="C45" i="1"/>
  <c r="C46" i="1" s="1"/>
  <c r="C6" i="1" s="1"/>
  <c r="C72" i="1"/>
  <c r="C73" i="1" s="1"/>
  <c r="D5" i="1" s="1"/>
  <c r="C85" i="1"/>
  <c r="C86" i="1" s="1"/>
  <c r="D6" i="1" s="1"/>
  <c r="E6" i="1" l="1"/>
  <c r="B13" i="1"/>
  <c r="B14" i="1"/>
  <c r="B15" i="1"/>
  <c r="B16" i="1"/>
  <c r="B17" i="1"/>
  <c r="B18" i="1"/>
  <c r="E12" i="1" l="1"/>
  <c r="D13" i="1"/>
  <c r="E13" i="1" s="1"/>
  <c r="E14" i="1"/>
  <c r="D15" i="1"/>
  <c r="E15" i="1" s="1"/>
  <c r="E16" i="1"/>
  <c r="D17" i="1"/>
  <c r="E17" i="1" s="1"/>
  <c r="E18" i="1"/>
  <c r="G16" i="1" l="1"/>
  <c r="I16" i="1"/>
  <c r="J16" i="1"/>
  <c r="K16" i="1" s="1"/>
  <c r="J18" i="1"/>
  <c r="K18" i="1" s="1"/>
  <c r="I18" i="1"/>
  <c r="G18" i="1"/>
  <c r="J17" i="1"/>
  <c r="K17" i="1" s="1"/>
  <c r="H17" i="1"/>
  <c r="I17" i="1" s="1"/>
  <c r="F17" i="1"/>
  <c r="G17" i="1" s="1"/>
  <c r="J15" i="1"/>
  <c r="K15" i="1" s="1"/>
  <c r="H15" i="1"/>
  <c r="I15" i="1" s="1"/>
  <c r="F15" i="1"/>
  <c r="G15" i="1" s="1"/>
  <c r="J14" i="1"/>
  <c r="K14" i="1" s="1"/>
  <c r="I14" i="1"/>
  <c r="G14" i="1"/>
  <c r="J13" i="1"/>
  <c r="H13" i="1"/>
  <c r="I13" i="1" s="1"/>
  <c r="F13" i="1"/>
  <c r="G13" i="1" s="1"/>
  <c r="J12" i="1"/>
  <c r="K12" i="1" s="1"/>
  <c r="I12" i="1"/>
  <c r="G12" i="1"/>
  <c r="E19" i="1" l="1"/>
  <c r="G19" i="1"/>
  <c r="I19" i="1"/>
  <c r="K13" i="1"/>
  <c r="K19" i="1" l="1"/>
  <c r="C19" i="1" s="1"/>
  <c r="C20" i="1" s="1"/>
  <c r="C4" i="1" s="1"/>
  <c r="E5" i="1" l="1"/>
  <c r="E4" i="1"/>
</calcChain>
</file>

<file path=xl/sharedStrings.xml><?xml version="1.0" encoding="utf-8"?>
<sst xmlns="http://schemas.openxmlformats.org/spreadsheetml/2006/main" count="188" uniqueCount="67">
  <si>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</si>
  <si>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</si>
  <si>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</si>
  <si>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</si>
  <si>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</si>
  <si>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</si>
  <si>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</si>
  <si>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</si>
  <si>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</si>
  <si>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</si>
  <si>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</si>
  <si>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</si>
  <si>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</si>
  <si>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</si>
  <si>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</si>
  <si>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</si>
  <si>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</si>
  <si>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</si>
  <si>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</si>
  <si>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</si>
  <si>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</si>
  <si>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</si>
  <si>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</si>
  <si>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</si>
  <si>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</si>
  <si>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</si>
  <si>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</si>
  <si>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</si>
  <si>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</si>
  <si>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</si>
  <si>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</si>
  <si>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</si>
  <si>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</si>
  <si>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</si>
  <si>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</si>
  <si>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</si>
  <si>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</si>
  <si>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</si>
  <si>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</si>
  <si>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</si>
  <si>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</si>
  <si>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</si>
  <si>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</si>
  <si>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</si>
  <si>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</si>
  <si>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</si>
  <si>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</si>
  <si>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</si>
  <si>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</si>
  <si>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</si>
  <si>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</si>
  <si>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</si>
  <si>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</si>
  <si>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</si>
  <si>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</si>
  <si>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</si>
  <si>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</si>
  <si>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</si>
  <si>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</si>
  <si>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</si>
  <si>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</si>
  <si>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</si>
  <si>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</si>
  <si>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</si>
  <si>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Jesus Morales</t>
  </si>
  <si>
    <t>Sebastian Muller</t>
  </si>
  <si>
    <t>Byron 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</si>
</sst>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" fillId="0" borderId="0" xfId="0" applyFont="1" applyBorder="1"/>
    <xf numFmtId="0" fontId="6" fillId="0" borderId="0" xfId="0" applyFont="1" applyBorder="1" applyAlignment="1">
      <alignment horizontal="right" vertical="center" wrapText="1"/>
    </xf>
    <xf numFmtId="164" fontId="8" fillId="0" borderId="0" xfId="0" applyNumberFormat="1" applyFont="1" applyBorder="1"/>
    <xf numFmtId="0" fontId="5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86"/>
  <sheetViews>
    <sheetView tabSelected="1" zoomScale="91" zoomScaleNormal="91" workbookViewId="0">
      <selection activeCell="B88" sqref="A88:XFD9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64</v>
      </c>
      <c r="C4" s="31">
        <f>C20</f>
        <v>6.7</v>
      </c>
      <c r="D4" s="37">
        <f>C60</f>
        <v>6.6</v>
      </c>
      <c r="E4" s="36">
        <f>C4*C$2+D4*D$2</f>
        <v>6.669999999999999</v>
      </c>
    </row>
    <row r="5" spans="1:11" ht="14.4" x14ac:dyDescent="0.3">
      <c r="A5" s="3">
        <v>2</v>
      </c>
      <c r="B5" s="16" t="s">
        <v>65</v>
      </c>
      <c r="C5" s="31">
        <f>C33</f>
        <v>6.7</v>
      </c>
      <c r="D5" s="37">
        <f>C73</f>
        <v>6.6</v>
      </c>
      <c r="E5" s="36">
        <f t="shared" ref="E5" si="0">C5*C$2+D5*D$2</f>
        <v>6.669999999999999</v>
      </c>
    </row>
    <row r="6" spans="1:11" ht="14.4" x14ac:dyDescent="0.3">
      <c r="A6" s="3">
        <v>3</v>
      </c>
      <c r="B6" s="16" t="s">
        <v>66</v>
      </c>
      <c r="C6" s="31">
        <f>C46</f>
        <v>6.7</v>
      </c>
      <c r="D6" s="37">
        <f>C86</f>
        <v>6.6</v>
      </c>
      <c r="E6" s="36">
        <f t="shared" ref="E6" si="1">C6*C$2+D6*D$2</f>
        <v>6.669999999999999</v>
      </c>
    </row>
    <row r="10" spans="1:11" ht="18" outlineLevel="1" x14ac:dyDescent="0.3">
      <c r="A10" s="39" t="s">
        <v>4</v>
      </c>
      <c r="B10" s="11" t="str">
        <f>B4</f>
        <v>Jesus Morales</v>
      </c>
      <c r="C10" s="43" t="s">
        <v>5</v>
      </c>
      <c r="D10" s="44" t="s">
        <v>6</v>
      </c>
      <c r="E10" s="45"/>
      <c r="F10" s="45"/>
      <c r="G10" s="45"/>
      <c r="H10" s="45"/>
      <c r="I10" s="45"/>
      <c r="J10" s="45"/>
      <c r="K10" s="46"/>
    </row>
    <row r="11" spans="1:11" ht="14.4" outlineLevel="1" x14ac:dyDescent="0.3">
      <c r="A11" s="40"/>
      <c r="B11" s="15" t="s">
        <v>7</v>
      </c>
      <c r="C11" s="42"/>
      <c r="D11" s="44" t="s">
        <v>8</v>
      </c>
      <c r="E11" s="46"/>
      <c r="F11" s="44" t="s">
        <v>9</v>
      </c>
      <c r="G11" s="46"/>
      <c r="H11" s="47" t="s">
        <v>10</v>
      </c>
      <c r="I11" s="46"/>
      <c r="J11" s="44" t="s">
        <v>11</v>
      </c>
      <c r="K11" s="46"/>
    </row>
    <row r="12" spans="1:11" ht="24" outlineLevel="1" x14ac:dyDescent="0.3">
      <c r="A12" s="41"/>
      <c r="B12" s="19" t="str">
        <f>RUBRICA!A4</f>
        <v xml:space="preserve">1. Presenta el proyecto considerando la relevancia, objetivos, metodología y desarrollo, de acuerdo a los estándares de calidad de la disciplina. </v>
      </c>
      <c r="C12" s="17" t="s">
        <v>8</v>
      </c>
      <c r="D12" s="12" t="s">
        <v>63</v>
      </c>
      <c r="E12" s="12">
        <f>IF(D12="X",100*0.15,"")</f>
        <v>15</v>
      </c>
      <c r="F12" s="12"/>
      <c r="G12" s="12" t="str">
        <f>IF(F12="X",60*0.15,"")</f>
        <v/>
      </c>
      <c r="H12" s="12"/>
      <c r="I12" s="12" t="str">
        <f>IF(H12="X",30*0.15,"")</f>
        <v/>
      </c>
      <c r="J12" s="12" t="str">
        <f t="shared" ref="J12:J16" si="2">IF($C12=NL,"X","")</f>
        <v/>
      </c>
      <c r="K12" s="12" t="str">
        <f t="shared" ref="K12:K16" si="3">IF($J12="X",0,"")</f>
        <v/>
      </c>
    </row>
    <row r="13" spans="1:11" ht="26.4" customHeight="1" outlineLevel="1" x14ac:dyDescent="0.3">
      <c r="A13" s="41"/>
      <c r="B13" s="19" t="str">
        <f>RUBRICA!A5</f>
        <v xml:space="preserve">2. Presenta las evidencias del Proyecto APT, dando cuenta del cumplimiento de los objetivos y de acuerdo a los estándares de la disciplina. </v>
      </c>
      <c r="C13" s="17" t="s">
        <v>8</v>
      </c>
      <c r="D13" s="12" t="str">
        <f t="shared" ref="D13:D15" si="4">IF($C13=CL,"X","")</f>
        <v>X</v>
      </c>
      <c r="E13" s="12">
        <f>IF(D13="X",100*0.25,"")</f>
        <v>25</v>
      </c>
      <c r="F13" s="12" t="str">
        <f t="shared" ref="F13:F15" si="5">IF($C13=L,"X","")</f>
        <v/>
      </c>
      <c r="G13" s="12" t="str">
        <f>IF(F13="X",60*0.25,"")</f>
        <v/>
      </c>
      <c r="H13" s="12" t="str">
        <f t="shared" ref="H13:H15" si="6">IF($C13=ML,"X","")</f>
        <v/>
      </c>
      <c r="I13" s="12" t="str">
        <f>IF(H13="X",30*0.25,"")</f>
        <v/>
      </c>
      <c r="J13" s="12" t="str">
        <f t="shared" si="2"/>
        <v/>
      </c>
      <c r="K13" s="12" t="str">
        <f t="shared" si="3"/>
        <v/>
      </c>
    </row>
    <row r="14" spans="1:11" ht="24" outlineLevel="1" x14ac:dyDescent="0.3">
      <c r="A14" s="41"/>
      <c r="B14" s="19" t="str">
        <f>RUBRICA!A6</f>
        <v>3. Responde las preguntas realizadas por la comisión, cumpliendo con los estándares de calidad de la disciplina.</v>
      </c>
      <c r="C14" s="17" t="s">
        <v>8</v>
      </c>
      <c r="D14" s="12" t="s">
        <v>63</v>
      </c>
      <c r="E14" s="12">
        <f>IF(D14="X",100*0.2,"")</f>
        <v>20</v>
      </c>
      <c r="F14" s="12"/>
      <c r="G14" s="12" t="str">
        <f>IF(F14="X",60*0.2,"")</f>
        <v/>
      </c>
      <c r="H14" s="12"/>
      <c r="I14" s="12" t="str">
        <f>IF(H14="X",30*0.2,"")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3">
      <c r="A15" s="41"/>
      <c r="B15" s="19" t="str">
        <f>RUBRICA!A7</f>
        <v>4. Expone el Proyecto APT, considerando el formato y el tiempo establecido para la presentación.</v>
      </c>
      <c r="C15" s="17" t="s">
        <v>8</v>
      </c>
      <c r="D15" s="12" t="str">
        <f t="shared" si="4"/>
        <v>X</v>
      </c>
      <c r="E15" s="12">
        <f>IF(D15="X",100*0.05,"")</f>
        <v>5</v>
      </c>
      <c r="F15" s="12" t="str">
        <f t="shared" si="5"/>
        <v/>
      </c>
      <c r="G15" s="12" t="str">
        <f>IF(F15="X",60*0.05,"")</f>
        <v/>
      </c>
      <c r="H15" s="12" t="str">
        <f t="shared" si="6"/>
        <v/>
      </c>
      <c r="I15" s="12" t="str">
        <f>IF(H15="X",30*0.05,"")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3">
      <c r="A16" s="41"/>
      <c r="B16" s="19" t="str">
        <f>RUBRICA!A8</f>
        <v>5. Expresa sus ideas con fluidez, claridad y precisión, utilizando lenguaje técnico propio de la disciplina.</v>
      </c>
      <c r="C16" s="17" t="s">
        <v>8</v>
      </c>
      <c r="D16" s="12" t="s">
        <v>63</v>
      </c>
      <c r="E16" s="12">
        <f>IF(D16="X",100*0.05,"")</f>
        <v>5</v>
      </c>
      <c r="F16" s="12"/>
      <c r="G16" s="12" t="str">
        <f>IF(F16="X",60*0.05,"")</f>
        <v/>
      </c>
      <c r="H16" s="12"/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3">
      <c r="A17" s="41"/>
      <c r="B17" s="19" t="str">
        <f>RUBRICA!A9</f>
        <v>6. Entrega la documentación y evidencias requerida por la asignatura de acuerdo a la estructura y nombres solicitados, guardando todas las evidencias de avances en Git</v>
      </c>
      <c r="C17" s="17" t="s">
        <v>8</v>
      </c>
      <c r="D17" s="12" t="str">
        <f>IF($C17=CL,"X","")</f>
        <v>X</v>
      </c>
      <c r="E17" s="12">
        <f>IF(D17="X",100*0.2,"")</f>
        <v>20</v>
      </c>
      <c r="F17" s="12" t="str">
        <f>IF($C17=L,"X","")</f>
        <v/>
      </c>
      <c r="G17" s="12" t="str">
        <f>IF(F17="X",60*0.2,"")</f>
        <v/>
      </c>
      <c r="H17" s="12" t="str">
        <f>IF($C17=ML,"X","")</f>
        <v/>
      </c>
      <c r="I17" s="12" t="str">
        <f>IF(H17="X",30*0.2,"")</f>
        <v/>
      </c>
      <c r="J17" s="12" t="str">
        <f>IF($C17=NL,"X","")</f>
        <v/>
      </c>
      <c r="K17" s="12" t="str">
        <f t="shared" ref="K17:K18" si="7">IF($J17="X",0,"")</f>
        <v/>
      </c>
    </row>
    <row r="18" spans="1:11" ht="24" outlineLevel="1" x14ac:dyDescent="0.3">
      <c r="A18" s="41"/>
      <c r="B18" s="19" t="str">
        <f>RUBRICA!A10</f>
        <v xml:space="preserve">7. Expone el tema utilizando un lenguaje técnico disciplinar al presentar la propuesta y responde evidenciando un manejo de la información. </v>
      </c>
      <c r="C18" s="17" t="s">
        <v>8</v>
      </c>
      <c r="D18" s="12"/>
      <c r="E18" s="12" t="str">
        <f>IF(D18="X",100*0.1,"")</f>
        <v/>
      </c>
      <c r="F18" s="12" t="s">
        <v>63</v>
      </c>
      <c r="G18" s="12">
        <f>IF(F18="X",60*0.1,"")</f>
        <v>6</v>
      </c>
      <c r="H18" s="12"/>
      <c r="I18" s="12" t="str">
        <f>IF(H18="X",30*0.1,"")</f>
        <v/>
      </c>
      <c r="J18" s="12" t="str">
        <f>IF($C18=NL,"X","")</f>
        <v/>
      </c>
      <c r="K18" s="12" t="str">
        <f t="shared" si="7"/>
        <v/>
      </c>
    </row>
    <row r="19" spans="1:11" ht="15.75" customHeight="1" outlineLevel="1" x14ac:dyDescent="0.35">
      <c r="A19" s="40"/>
      <c r="B19" s="18" t="s">
        <v>12</v>
      </c>
      <c r="C19" s="22">
        <f>E19+G19+I19+K19</f>
        <v>96</v>
      </c>
      <c r="D19" s="13"/>
      <c r="E19" s="13">
        <f>SUM(E12:E18)</f>
        <v>90</v>
      </c>
      <c r="F19" s="13"/>
      <c r="G19" s="13">
        <f>SUM(G12:G18)</f>
        <v>6</v>
      </c>
      <c r="H19" s="13"/>
      <c r="I19" s="13">
        <f>SUM(I12:I18)</f>
        <v>0</v>
      </c>
      <c r="J19" s="13"/>
      <c r="K19" s="13">
        <f>SUM(K12:K18)</f>
        <v>0</v>
      </c>
    </row>
    <row r="20" spans="1:11" ht="15.75" customHeight="1" outlineLevel="1" x14ac:dyDescent="0.35">
      <c r="A20" s="42"/>
      <c r="B20" s="21" t="s">
        <v>13</v>
      </c>
      <c r="C20" s="14">
        <f>VLOOKUP(C19,ESCALA_IEP!A2:B202,2,FALSE)</f>
        <v>6.7</v>
      </c>
    </row>
    <row r="21" spans="1:11" ht="15.75" customHeight="1" x14ac:dyDescent="0.3"/>
    <row r="22" spans="1:11" ht="15.75" customHeight="1" x14ac:dyDescent="0.3"/>
    <row r="23" spans="1:11" ht="24" customHeight="1" x14ac:dyDescent="0.3">
      <c r="A23" s="39" t="s">
        <v>4</v>
      </c>
      <c r="B23" s="11" t="str">
        <f>B5</f>
        <v>Sebastian Muller</v>
      </c>
      <c r="C23" s="43" t="s">
        <v>5</v>
      </c>
      <c r="D23" s="44" t="s">
        <v>6</v>
      </c>
      <c r="E23" s="45"/>
      <c r="F23" s="45"/>
      <c r="G23" s="45"/>
      <c r="H23" s="45"/>
      <c r="I23" s="45"/>
      <c r="J23" s="45"/>
      <c r="K23" s="46"/>
    </row>
    <row r="24" spans="1:11" ht="24" customHeight="1" x14ac:dyDescent="0.3">
      <c r="A24" s="40"/>
      <c r="B24" s="15" t="s">
        <v>7</v>
      </c>
      <c r="C24" s="42"/>
      <c r="D24" s="44" t="s">
        <v>8</v>
      </c>
      <c r="E24" s="46"/>
      <c r="F24" s="44" t="s">
        <v>9</v>
      </c>
      <c r="G24" s="46"/>
      <c r="H24" s="47" t="s">
        <v>10</v>
      </c>
      <c r="I24" s="46"/>
      <c r="J24" s="44" t="s">
        <v>11</v>
      </c>
      <c r="K24" s="46"/>
    </row>
    <row r="25" spans="1:11" ht="24" customHeight="1" x14ac:dyDescent="0.3">
      <c r="A25" s="41"/>
      <c r="B25" s="19" t="str">
        <f>RUBRICA!A4</f>
        <v xml:space="preserve">1. Presenta el proyecto considerando la relevancia, objetivos, metodología y desarrollo, de acuerdo a los estándares de calidad de la disciplina. </v>
      </c>
      <c r="C25" s="17" t="s">
        <v>8</v>
      </c>
      <c r="D25" s="12" t="s">
        <v>63</v>
      </c>
      <c r="E25" s="12">
        <f>IF(D25="X",100*0.15,"")</f>
        <v>15</v>
      </c>
      <c r="F25" s="12"/>
      <c r="G25" s="12" t="str">
        <f>IF(F25="X",60*0.15,"")</f>
        <v/>
      </c>
      <c r="H25" s="12"/>
      <c r="I25" s="12" t="str">
        <f>IF(H25="X",30*0.15,"")</f>
        <v/>
      </c>
      <c r="J25" s="12" t="str">
        <f t="shared" ref="J25:J29" si="8">IF($C25=NL,"X","")</f>
        <v/>
      </c>
      <c r="K25" s="12" t="str">
        <f t="shared" ref="K25:K31" si="9">IF($J25="X",0,"")</f>
        <v/>
      </c>
    </row>
    <row r="26" spans="1:11" ht="24" customHeight="1" x14ac:dyDescent="0.3">
      <c r="A26" s="41"/>
      <c r="B26" s="19" t="str">
        <f>RUBRICA!A5</f>
        <v xml:space="preserve">2. Presenta las evidencias del Proyecto APT, dando cuenta del cumplimiento de los objetivos y de acuerdo a los estándares de la disciplina. </v>
      </c>
      <c r="C26" s="17" t="s">
        <v>8</v>
      </c>
      <c r="D26" s="12" t="str">
        <f t="shared" ref="D26:D28" si="10">IF($C26=CL,"X","")</f>
        <v>X</v>
      </c>
      <c r="E26" s="12">
        <f>IF(D26="X",100*0.25,"")</f>
        <v>25</v>
      </c>
      <c r="F26" s="12" t="str">
        <f t="shared" ref="F26:F28" si="11">IF($C26=L,"X","")</f>
        <v/>
      </c>
      <c r="G26" s="12" t="str">
        <f>IF(F26="X",60*0.25,"")</f>
        <v/>
      </c>
      <c r="H26" s="12" t="str">
        <f t="shared" ref="H26:H28" si="12">IF($C26=ML,"X","")</f>
        <v/>
      </c>
      <c r="I26" s="12" t="str">
        <f>IF(H26="X",30*0.25,"")</f>
        <v/>
      </c>
      <c r="J26" s="12" t="str">
        <f t="shared" si="8"/>
        <v/>
      </c>
      <c r="K26" s="12" t="str">
        <f t="shared" si="9"/>
        <v/>
      </c>
    </row>
    <row r="27" spans="1:11" ht="24" customHeight="1" x14ac:dyDescent="0.3">
      <c r="A27" s="41"/>
      <c r="B27" s="19" t="str">
        <f>RUBRICA!A6</f>
        <v>3. Responde las preguntas realizadas por la comisión, cumpliendo con los estándares de calidad de la disciplina.</v>
      </c>
      <c r="C27" s="17" t="s">
        <v>8</v>
      </c>
      <c r="D27" s="12" t="s">
        <v>63</v>
      </c>
      <c r="E27" s="12">
        <f>IF(D27="X",100*0.2,"")</f>
        <v>20</v>
      </c>
      <c r="F27" s="12"/>
      <c r="G27" s="12" t="str">
        <f>IF(F27="X",60*0.2,"")</f>
        <v/>
      </c>
      <c r="H27" s="12"/>
      <c r="I27" s="12" t="str">
        <f>IF(H27="X",30*0.2,"")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1"/>
      <c r="B28" s="19" t="str">
        <f>RUBRICA!A7</f>
        <v>4. Expone el Proyecto APT, considerando el formato y el tiempo establecido para la presentación.</v>
      </c>
      <c r="C28" s="17" t="s">
        <v>8</v>
      </c>
      <c r="D28" s="12" t="str">
        <f t="shared" si="10"/>
        <v>X</v>
      </c>
      <c r="E28" s="12">
        <f>IF(D28="X",100*0.05,"")</f>
        <v>5</v>
      </c>
      <c r="F28" s="12" t="str">
        <f t="shared" si="11"/>
        <v/>
      </c>
      <c r="G28" s="12" t="str">
        <f>IF(F28="X",60*0.05,"")</f>
        <v/>
      </c>
      <c r="H28" s="12" t="str">
        <f t="shared" si="12"/>
        <v/>
      </c>
      <c r="I28" s="12" t="str">
        <f>IF(H28="X",30*0.05,"")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1"/>
      <c r="B29" s="19" t="str">
        <f>RUBRICA!A8</f>
        <v>5. Expresa sus ideas con fluidez, claridad y precisión, utilizando lenguaje técnico propio de la disciplina.</v>
      </c>
      <c r="C29" s="17" t="s">
        <v>8</v>
      </c>
      <c r="D29" s="12" t="s">
        <v>63</v>
      </c>
      <c r="E29" s="12">
        <f>IF(D29="X",100*0.05,"")</f>
        <v>5</v>
      </c>
      <c r="F29" s="12"/>
      <c r="G29" s="12" t="str">
        <f>IF(F29="X",60*0.05,"")</f>
        <v/>
      </c>
      <c r="H29" s="12"/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1"/>
      <c r="B30" s="19" t="str">
        <f>RUBRICA!A9</f>
        <v>6. Entrega la documentación y evidencias requerida por la asignatura de acuerdo a la estructura y nombres solicitados, guardando todas las evidencias de avances en Git</v>
      </c>
      <c r="C30" s="17" t="s">
        <v>8</v>
      </c>
      <c r="D30" s="12" t="str">
        <f>IF($C30=CL,"X","")</f>
        <v>X</v>
      </c>
      <c r="E30" s="12">
        <f>IF(D30="X",100*0.2,"")</f>
        <v>20</v>
      </c>
      <c r="F30" s="12" t="str">
        <f>IF($C30=L,"X","")</f>
        <v/>
      </c>
      <c r="G30" s="12" t="str">
        <f>IF(F30="X",60*0.2,"")</f>
        <v/>
      </c>
      <c r="H30" s="12" t="str">
        <f>IF($C30=ML,"X","")</f>
        <v/>
      </c>
      <c r="I30" s="12" t="str">
        <f>IF(H30="X",30*0.2,"")</f>
        <v/>
      </c>
      <c r="J30" s="12" t="str">
        <f>IF($C30=NL,"X","")</f>
        <v/>
      </c>
      <c r="K30" s="12" t="str">
        <f t="shared" si="9"/>
        <v/>
      </c>
    </row>
    <row r="31" spans="1:11" ht="24" customHeight="1" x14ac:dyDescent="0.3">
      <c r="A31" s="41"/>
      <c r="B31" s="19" t="str">
        <f>RUBRICA!A10</f>
        <v xml:space="preserve">7. Expone el tema utilizando un lenguaje técnico disciplinar al presentar la propuesta y responde evidenciando un manejo de la información. </v>
      </c>
      <c r="C31" s="17" t="s">
        <v>8</v>
      </c>
      <c r="D31" s="12"/>
      <c r="E31" s="12" t="str">
        <f>IF(D31="X",100*0.1,"")</f>
        <v/>
      </c>
      <c r="F31" s="12" t="s">
        <v>63</v>
      </c>
      <c r="G31" s="12">
        <f>IF(F31="X",60*0.1,"")</f>
        <v>6</v>
      </c>
      <c r="H31" s="12"/>
      <c r="I31" s="12" t="str">
        <f>IF(H31="X",30*0.1,"")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5">
      <c r="A32" s="40"/>
      <c r="B32" s="18" t="s">
        <v>12</v>
      </c>
      <c r="C32" s="22">
        <f>E32+G32+I32+K32</f>
        <v>96</v>
      </c>
      <c r="D32" s="13"/>
      <c r="E32" s="13">
        <f>SUM(E25:E31)</f>
        <v>90</v>
      </c>
      <c r="F32" s="13"/>
      <c r="G32" s="13">
        <f>SUM(G25:G31)</f>
        <v>6</v>
      </c>
      <c r="H32" s="13"/>
      <c r="I32" s="13">
        <f>SUM(I25:I31)</f>
        <v>0</v>
      </c>
      <c r="J32" s="13"/>
      <c r="K32" s="13">
        <f>SUM(K25:K31)</f>
        <v>0</v>
      </c>
    </row>
    <row r="33" spans="1:11" ht="24" customHeight="1" x14ac:dyDescent="0.35">
      <c r="A33" s="42"/>
      <c r="B33" s="21" t="s">
        <v>13</v>
      </c>
      <c r="C33" s="14">
        <f>VLOOKUP(C32,ESCALA_IEP!A15:B215,2,FALSE)</f>
        <v>6.7</v>
      </c>
    </row>
    <row r="34" spans="1:11" ht="16.2" customHeight="1" x14ac:dyDescent="0.3"/>
    <row r="35" spans="1:11" ht="13.95" customHeight="1" x14ac:dyDescent="0.3"/>
    <row r="36" spans="1:11" ht="24" customHeight="1" x14ac:dyDescent="0.3">
      <c r="A36" s="39" t="s">
        <v>4</v>
      </c>
      <c r="B36" s="11" t="str">
        <f>B6</f>
        <v>Byron Roman</v>
      </c>
      <c r="C36" s="43" t="s">
        <v>5</v>
      </c>
      <c r="D36" s="44" t="s">
        <v>6</v>
      </c>
      <c r="E36" s="45"/>
      <c r="F36" s="45"/>
      <c r="G36" s="45"/>
      <c r="H36" s="45"/>
      <c r="I36" s="45"/>
      <c r="J36" s="45"/>
      <c r="K36" s="46"/>
    </row>
    <row r="37" spans="1:11" ht="24" customHeight="1" x14ac:dyDescent="0.3">
      <c r="A37" s="40"/>
      <c r="B37" s="15" t="s">
        <v>7</v>
      </c>
      <c r="C37" s="42"/>
      <c r="D37" s="44" t="s">
        <v>8</v>
      </c>
      <c r="E37" s="46"/>
      <c r="F37" s="44" t="s">
        <v>9</v>
      </c>
      <c r="G37" s="46"/>
      <c r="H37" s="47" t="s">
        <v>10</v>
      </c>
      <c r="I37" s="46"/>
      <c r="J37" s="44" t="s">
        <v>11</v>
      </c>
      <c r="K37" s="46"/>
    </row>
    <row r="38" spans="1:11" ht="24" customHeight="1" x14ac:dyDescent="0.3">
      <c r="A38" s="41"/>
      <c r="B38" s="19" t="str">
        <f>RUBRICA!A4</f>
        <v xml:space="preserve">1. Presenta el proyecto considerando la relevancia, objetivos, metodología y desarrollo, de acuerdo a los estándares de calidad de la disciplina. </v>
      </c>
      <c r="C38" s="17" t="s">
        <v>8</v>
      </c>
      <c r="D38" s="12" t="s">
        <v>63</v>
      </c>
      <c r="E38" s="12">
        <f>IF(D38="X",100*0.15,"")</f>
        <v>15</v>
      </c>
      <c r="F38" s="12"/>
      <c r="G38" s="12" t="str">
        <f>IF(F38="X",60*0.15,"")</f>
        <v/>
      </c>
      <c r="H38" s="12"/>
      <c r="I38" s="12" t="str">
        <f>IF(H38="X",30*0.15,"")</f>
        <v/>
      </c>
      <c r="J38" s="12" t="str">
        <f t="shared" ref="J38:J42" si="13">IF($C38=NL,"X","")</f>
        <v/>
      </c>
      <c r="K38" s="12" t="str">
        <f t="shared" ref="K38:K44" si="14">IF($J38="X",0,"")</f>
        <v/>
      </c>
    </row>
    <row r="39" spans="1:11" ht="24" customHeight="1" x14ac:dyDescent="0.3">
      <c r="A39" s="41"/>
      <c r="B39" s="19" t="str">
        <f>RUBRICA!A5</f>
        <v xml:space="preserve">2. Presenta las evidencias del Proyecto APT, dando cuenta del cumplimiento de los objetivos y de acuerdo a los estándares de la disciplina. </v>
      </c>
      <c r="C39" s="17" t="s">
        <v>8</v>
      </c>
      <c r="D39" s="12" t="str">
        <f t="shared" ref="D39:D41" si="15">IF($C39=CL,"X","")</f>
        <v>X</v>
      </c>
      <c r="E39" s="12">
        <f>IF(D39="X",100*0.25,"")</f>
        <v>25</v>
      </c>
      <c r="F39" s="12" t="str">
        <f t="shared" ref="F39:F41" si="16">IF($C39=L,"X","")</f>
        <v/>
      </c>
      <c r="G39" s="12" t="str">
        <f>IF(F39="X",60*0.25,"")</f>
        <v/>
      </c>
      <c r="H39" s="12" t="str">
        <f t="shared" ref="H39:H41" si="17">IF($C39=ML,"X","")</f>
        <v/>
      </c>
      <c r="I39" s="12" t="str">
        <f>IF(H39="X",30*0.25,"")</f>
        <v/>
      </c>
      <c r="J39" s="12" t="str">
        <f t="shared" si="13"/>
        <v/>
      </c>
      <c r="K39" s="12" t="str">
        <f t="shared" si="14"/>
        <v/>
      </c>
    </row>
    <row r="40" spans="1:11" ht="24" customHeight="1" x14ac:dyDescent="0.3">
      <c r="A40" s="41"/>
      <c r="B40" s="19" t="str">
        <f>RUBRICA!A6</f>
        <v>3. Responde las preguntas realizadas por la comisión, cumpliendo con los estándares de calidad de la disciplina.</v>
      </c>
      <c r="C40" s="17" t="s">
        <v>8</v>
      </c>
      <c r="D40" s="12" t="s">
        <v>63</v>
      </c>
      <c r="E40" s="12">
        <f>IF(D40="X",100*0.2,"")</f>
        <v>20</v>
      </c>
      <c r="F40" s="12"/>
      <c r="G40" s="12" t="str">
        <f>IF(F40="X",60*0.2,"")</f>
        <v/>
      </c>
      <c r="H40" s="12"/>
      <c r="I40" s="12" t="str">
        <f>IF(H40="X",30*0.2,"")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1"/>
      <c r="B41" s="19" t="str">
        <f>RUBRICA!A7</f>
        <v>4. Expone el Proyecto APT, considerando el formato y el tiempo establecido para la presentación.</v>
      </c>
      <c r="C41" s="17" t="s">
        <v>8</v>
      </c>
      <c r="D41" s="12" t="str">
        <f t="shared" si="15"/>
        <v>X</v>
      </c>
      <c r="E41" s="12">
        <f>IF(D41="X",100*0.05,"")</f>
        <v>5</v>
      </c>
      <c r="F41" s="12" t="str">
        <f t="shared" si="16"/>
        <v/>
      </c>
      <c r="G41" s="12" t="str">
        <f>IF(F41="X",60*0.05,"")</f>
        <v/>
      </c>
      <c r="H41" s="12" t="str">
        <f t="shared" si="17"/>
        <v/>
      </c>
      <c r="I41" s="12" t="str">
        <f>IF(H41="X",30*0.05,"")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1"/>
      <c r="B42" s="19" t="str">
        <f>RUBRICA!A8</f>
        <v>5. Expresa sus ideas con fluidez, claridad y precisión, utilizando lenguaje técnico propio de la disciplina.</v>
      </c>
      <c r="C42" s="17" t="s">
        <v>8</v>
      </c>
      <c r="D42" s="12" t="s">
        <v>63</v>
      </c>
      <c r="E42" s="12">
        <f>IF(D42="X",100*0.05,"")</f>
        <v>5</v>
      </c>
      <c r="F42" s="12"/>
      <c r="G42" s="12" t="str">
        <f>IF(F42="X",60*0.05,"")</f>
        <v/>
      </c>
      <c r="H42" s="12"/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1"/>
      <c r="B43" s="19" t="str">
        <f>RUBRICA!A9</f>
        <v>6. Entrega la documentación y evidencias requerida por la asignatura de acuerdo a la estructura y nombres solicitados, guardando todas las evidencias de avances en Git</v>
      </c>
      <c r="C43" s="17" t="s">
        <v>8</v>
      </c>
      <c r="D43" s="12" t="str">
        <f>IF($C43=CL,"X","")</f>
        <v>X</v>
      </c>
      <c r="E43" s="12">
        <f>IF(D43="X",100*0.2,"")</f>
        <v>20</v>
      </c>
      <c r="F43" s="12" t="str">
        <f>IF($C43=L,"X","")</f>
        <v/>
      </c>
      <c r="G43" s="12" t="str">
        <f>IF(F43="X",60*0.2,"")</f>
        <v/>
      </c>
      <c r="H43" s="12" t="str">
        <f>IF($C43=ML,"X","")</f>
        <v/>
      </c>
      <c r="I43" s="12" t="str">
        <f>IF(H43="X",30*0.2,"")</f>
        <v/>
      </c>
      <c r="J43" s="12" t="str">
        <f>IF($C43=NL,"X","")</f>
        <v/>
      </c>
      <c r="K43" s="12" t="str">
        <f t="shared" si="14"/>
        <v/>
      </c>
    </row>
    <row r="44" spans="1:11" ht="24" customHeight="1" x14ac:dyDescent="0.3">
      <c r="A44" s="41"/>
      <c r="B44" s="19" t="str">
        <f>RUBRICA!A10</f>
        <v xml:space="preserve">7. Expone el tema utilizando un lenguaje técnico disciplinar al presentar la propuesta y responde evidenciando un manejo de la información. </v>
      </c>
      <c r="C44" s="17" t="s">
        <v>8</v>
      </c>
      <c r="D44" s="12"/>
      <c r="E44" s="12" t="str">
        <f>IF(D44="X",100*0.1,"")</f>
        <v/>
      </c>
      <c r="F44" s="12" t="s">
        <v>63</v>
      </c>
      <c r="G44" s="12">
        <f>IF(F44="X",60*0.1,"")</f>
        <v>6</v>
      </c>
      <c r="H44" s="12"/>
      <c r="I44" s="12" t="str">
        <f>IF(H44="X",30*0.1,"")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5">
      <c r="A45" s="40"/>
      <c r="B45" s="18" t="s">
        <v>12</v>
      </c>
      <c r="C45" s="22">
        <f>E45+G45+I45+K45</f>
        <v>96</v>
      </c>
      <c r="D45" s="13"/>
      <c r="E45" s="13">
        <f>SUM(E38:E44)</f>
        <v>90</v>
      </c>
      <c r="F45" s="13"/>
      <c r="G45" s="13">
        <f>SUM(G38:G44)</f>
        <v>6</v>
      </c>
      <c r="H45" s="13"/>
      <c r="I45" s="13">
        <f>SUM(I38:I44)</f>
        <v>0</v>
      </c>
      <c r="J45" s="13"/>
      <c r="K45" s="13">
        <f>SUM(K38:K44)</f>
        <v>0</v>
      </c>
    </row>
    <row r="46" spans="1:11" ht="24" customHeight="1" x14ac:dyDescent="0.35">
      <c r="A46" s="42"/>
      <c r="B46" s="21" t="s">
        <v>13</v>
      </c>
      <c r="C46" s="14">
        <f>VLOOKUP(C45,ESCALA_IEP!A28:B228,2,FALSE)</f>
        <v>6.7</v>
      </c>
    </row>
    <row r="47" spans="1:11" ht="24" customHeight="1" x14ac:dyDescent="0.35">
      <c r="A47" s="58"/>
      <c r="B47" s="59"/>
      <c r="C47" s="60"/>
    </row>
    <row r="48" spans="1:11" ht="15.75" customHeight="1" x14ac:dyDescent="0.3"/>
    <row r="49" spans="1:11" ht="15.75" customHeight="1" x14ac:dyDescent="0.3"/>
    <row r="50" spans="1:11" ht="24" customHeight="1" x14ac:dyDescent="0.3">
      <c r="A50" s="48" t="s">
        <v>14</v>
      </c>
      <c r="B50" s="11" t="str">
        <f>B4</f>
        <v>Jesus Morales</v>
      </c>
      <c r="C50" s="43" t="s">
        <v>5</v>
      </c>
      <c r="D50" s="44" t="s">
        <v>6</v>
      </c>
      <c r="E50" s="63"/>
      <c r="F50" s="63"/>
      <c r="G50" s="63"/>
      <c r="H50" s="63"/>
      <c r="I50" s="63"/>
      <c r="J50" s="63"/>
      <c r="K50" s="61"/>
    </row>
    <row r="51" spans="1:11" ht="24" customHeight="1" x14ac:dyDescent="0.3">
      <c r="A51" s="40"/>
      <c r="B51" s="15" t="s">
        <v>7</v>
      </c>
      <c r="C51" s="64"/>
      <c r="D51" s="44" t="s">
        <v>8</v>
      </c>
      <c r="E51" s="61"/>
      <c r="F51" s="44" t="s">
        <v>9</v>
      </c>
      <c r="G51" s="61"/>
      <c r="H51" s="47" t="s">
        <v>10</v>
      </c>
      <c r="I51" s="62"/>
      <c r="J51" s="44" t="s">
        <v>11</v>
      </c>
      <c r="K51" s="61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">
        <v>63</v>
      </c>
      <c r="E52" s="12">
        <f>IF(D52="X",100*0.15,"")</f>
        <v>15</v>
      </c>
      <c r="F52" s="12"/>
      <c r="G52" s="12" t="str">
        <f>IF(F52="X",60*0.15,"")</f>
        <v/>
      </c>
      <c r="H52" s="12"/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ref="D53:D55" si="20">IF($C53=CL,"X","")</f>
        <v>X</v>
      </c>
      <c r="E53" s="12">
        <f>IF(D53="X",100*0.25,"")</f>
        <v>25</v>
      </c>
      <c r="F53" s="12" t="str">
        <f t="shared" ref="F53:F55" si="21">IF($C53=L,"X","")</f>
        <v/>
      </c>
      <c r="G53" s="12" t="str">
        <f>IF(F53="X",60*0.25,"")</f>
        <v/>
      </c>
      <c r="H53" s="12" t="str">
        <f t="shared" ref="H53:H55" si="22">IF($C53=ML,"X","")</f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">
        <v>63</v>
      </c>
      <c r="E54" s="12">
        <f>IF(D54="X",100*0.2,"")</f>
        <v>20</v>
      </c>
      <c r="F54" s="12"/>
      <c r="G54" s="12" t="str">
        <f>IF(F54="X",60*0.2,"")</f>
        <v/>
      </c>
      <c r="H54" s="12"/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22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/>
      <c r="E56" s="12" t="str">
        <f>IF(D56="X",100*0.05,"")</f>
        <v/>
      </c>
      <c r="F56" s="12" t="s">
        <v>63</v>
      </c>
      <c r="G56" s="12">
        <f>IF(F56="X",60*0.05,"")</f>
        <v>3</v>
      </c>
      <c r="H56" s="12"/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/>
      <c r="E58" s="12" t="str">
        <f>IF(D58="X",100*0.1,"")</f>
        <v/>
      </c>
      <c r="F58" s="12" t="s">
        <v>63</v>
      </c>
      <c r="G58" s="12">
        <f>IF(F58="X",60*0.1,"")</f>
        <v>6</v>
      </c>
      <c r="H58" s="12"/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5">
      <c r="A59" s="40"/>
      <c r="B59" s="18" t="s">
        <v>12</v>
      </c>
      <c r="C59" s="22">
        <f>E59+G59+I59+K59</f>
        <v>94</v>
      </c>
      <c r="D59" s="13"/>
      <c r="E59" s="13">
        <f>SUM(E52:E58)</f>
        <v>85</v>
      </c>
      <c r="F59" s="13"/>
      <c r="G59" s="13">
        <f>SUM(G52:G58)</f>
        <v>9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6.6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8" t="s">
        <v>15</v>
      </c>
      <c r="B63" s="11" t="str">
        <f>B5</f>
        <v>Sebastian Muller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">
        <v>63</v>
      </c>
      <c r="E65" s="12">
        <f>IF(D65="X",100*0.15,"")</f>
        <v>15</v>
      </c>
      <c r="F65" s="12"/>
      <c r="G65" s="12" t="str">
        <f>IF(F65="X",60*0.15,"")</f>
        <v/>
      </c>
      <c r="H65" s="12"/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ref="D66:D68" si="25">IF($C66=CL,"X","")</f>
        <v>X</v>
      </c>
      <c r="E66" s="12">
        <f>IF(D66="X",100*0.25,"")</f>
        <v>25</v>
      </c>
      <c r="F66" s="12" t="str">
        <f t="shared" ref="F66:F68" si="26">IF($C66=L,"X","")</f>
        <v/>
      </c>
      <c r="G66" s="12" t="str">
        <f>IF(F66="X",60*0.25,"")</f>
        <v/>
      </c>
      <c r="H66" s="12" t="str">
        <f t="shared" ref="H66:H68" si="27">IF($C66=ML,"X","")</f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">
        <v>63</v>
      </c>
      <c r="E67" s="12">
        <f>IF(D67="X",100*0.2,"")</f>
        <v>20</v>
      </c>
      <c r="F67" s="12"/>
      <c r="G67" s="12" t="str">
        <f>IF(F67="X",60*0.2,"")</f>
        <v/>
      </c>
      <c r="H67" s="12"/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7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/>
      <c r="E69" s="12" t="str">
        <f>IF(D69="X",100*0.05,"")</f>
        <v/>
      </c>
      <c r="F69" s="12" t="s">
        <v>63</v>
      </c>
      <c r="G69" s="12">
        <f>IF(F69="X",60*0.05,"")</f>
        <v>3</v>
      </c>
      <c r="H69" s="12"/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/>
      <c r="E71" s="12" t="str">
        <f>IF(D71="X",100*0.1,"")</f>
        <v/>
      </c>
      <c r="F71" s="12" t="s">
        <v>63</v>
      </c>
      <c r="G71" s="12">
        <f>IF(F71="X",60*0.1,"")</f>
        <v>6</v>
      </c>
      <c r="H71" s="12"/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5">
      <c r="A72" s="40"/>
      <c r="B72" s="18" t="s">
        <v>12</v>
      </c>
      <c r="C72" s="22">
        <f>E72+G72+I72+K72</f>
        <v>94</v>
      </c>
      <c r="D72" s="13"/>
      <c r="E72" s="13">
        <f>SUM(E65:E71)</f>
        <v>85</v>
      </c>
      <c r="F72" s="13"/>
      <c r="G72" s="13">
        <f>SUM(G65:G71)</f>
        <v>9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6.6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8" t="s">
        <v>16</v>
      </c>
      <c r="B76" s="11" t="str">
        <f>B6</f>
        <v>Byron Roman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">
        <v>63</v>
      </c>
      <c r="E78" s="12">
        <f>IF(D78="X",100*0.15,"")</f>
        <v>15</v>
      </c>
      <c r="F78" s="12"/>
      <c r="G78" s="12" t="str">
        <f>IF(F78="X",60*0.15,"")</f>
        <v/>
      </c>
      <c r="H78" s="12"/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ref="D79:D81" si="30">IF($C79=CL,"X","")</f>
        <v>X</v>
      </c>
      <c r="E79" s="12">
        <f>IF(D79="X",100*0.25,"")</f>
        <v>25</v>
      </c>
      <c r="F79" s="12" t="str">
        <f t="shared" ref="F79:F81" si="31">IF($C79=L,"X","")</f>
        <v/>
      </c>
      <c r="G79" s="12" t="str">
        <f>IF(F79="X",60*0.25,"")</f>
        <v/>
      </c>
      <c r="H79" s="12" t="str">
        <f t="shared" ref="H79:H81" si="32">IF($C79=ML,"X","")</f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">
        <v>63</v>
      </c>
      <c r="E80" s="12">
        <f>IF(D80="X",100*0.2,"")</f>
        <v>20</v>
      </c>
      <c r="F80" s="12"/>
      <c r="G80" s="12" t="str">
        <f>IF(F80="X",60*0.2,"")</f>
        <v/>
      </c>
      <c r="H80" s="12"/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30"/>
        <v>X</v>
      </c>
      <c r="E81" s="12">
        <f>IF(D81="X",100*0.05,"")</f>
        <v>5</v>
      </c>
      <c r="F81" s="12" t="str">
        <f t="shared" si="31"/>
        <v/>
      </c>
      <c r="G81" s="12" t="str">
        <f>IF(F81="X",60*0.05,"")</f>
        <v/>
      </c>
      <c r="H81" s="12" t="str">
        <f t="shared" si="32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/>
      <c r="E82" s="12" t="str">
        <f>IF(D82="X",100*0.05,"")</f>
        <v/>
      </c>
      <c r="F82" s="12" t="s">
        <v>63</v>
      </c>
      <c r="G82" s="12">
        <f>IF(F82="X",60*0.05,"")</f>
        <v>3</v>
      </c>
      <c r="H82" s="12"/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/>
      <c r="E84" s="12" t="str">
        <f>IF(D84="X",100*0.1,"")</f>
        <v/>
      </c>
      <c r="F84" s="12" t="s">
        <v>63</v>
      </c>
      <c r="G84" s="12">
        <f>IF(F84="X",60*0.1,"")</f>
        <v>6</v>
      </c>
      <c r="H84" s="12"/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5">
      <c r="A85" s="40"/>
      <c r="B85" s="18" t="s">
        <v>12</v>
      </c>
      <c r="C85" s="22">
        <f>E85+G85+I85+K85</f>
        <v>94</v>
      </c>
      <c r="D85" s="13"/>
      <c r="E85" s="13">
        <f>SUM(E78:E84)</f>
        <v>85</v>
      </c>
      <c r="F85" s="13"/>
      <c r="G85" s="13">
        <f>SUM(G78:G84)</f>
        <v>9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6.6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</sheetData>
  <mergeCells count="42">
    <mergeCell ref="C50:C51"/>
    <mergeCell ref="J51:K51"/>
    <mergeCell ref="H51:I51"/>
    <mergeCell ref="F51:G51"/>
    <mergeCell ref="D51:E51"/>
    <mergeCell ref="D50:K50"/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3:K23"/>
    <mergeCell ref="D24:E24"/>
    <mergeCell ref="F24:G24"/>
    <mergeCell ref="H24:I24"/>
    <mergeCell ref="J24:K24"/>
    <mergeCell ref="A50:A60"/>
    <mergeCell ref="A10:A20"/>
    <mergeCell ref="C36:C37"/>
    <mergeCell ref="D36:K36"/>
    <mergeCell ref="D37:E37"/>
    <mergeCell ref="F37:G37"/>
    <mergeCell ref="H37:I37"/>
    <mergeCell ref="J37:K37"/>
    <mergeCell ref="C10:C11"/>
    <mergeCell ref="D11:E11"/>
    <mergeCell ref="D10:K10"/>
    <mergeCell ref="F11:G11"/>
    <mergeCell ref="H11:I11"/>
    <mergeCell ref="J11:K11"/>
    <mergeCell ref="A36:A46"/>
    <mergeCell ref="A23:A33"/>
    <mergeCell ref="C23:C24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C12:C18 C25:C31 C38:C44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2024-12-07T21:07:21Z</dcterms:modified>
  <cp:category/>
  <cp:contentStatus/>
</cp:coreProperties>
</file>