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data" sheetId="2" r:id="rId5"/>
  </sheets>
  <definedNames>
    <definedName hidden="1" localSheetId="0" name="Z_C30F623A_34C5_4AF1_809E_0D0B9CC9C735_.wvu.FilterData">List!$E$1:$E$702</definedName>
    <definedName hidden="1" localSheetId="0" name="Z_AE3ECFED_FD26_4C35_B193_9AE82E062461_.wvu.FilterData">List!$D$1:$D$702</definedName>
    <definedName hidden="1" localSheetId="0" name="Z_107BE33F_F332_4CFA_9F01_68D4C04BF456_.wvu.FilterData">List!$B$1:$B$702</definedName>
    <definedName hidden="1" localSheetId="0" name="Z_4886EBE6_2EA7_4022_A703_BBCF2D49B6E7_.wvu.FilterData">List!$C$1:$C$702</definedName>
    <definedName hidden="1" localSheetId="0" name="Z_33D080EF_D0C2_4CD4_8003_FE4C0AA3E809_.wvu.FilterData">List!$F$1:$F$702</definedName>
  </definedNames>
  <calcPr/>
  <customWorkbookViews>
    <customWorkbookView activeSheetId="0" maximized="1" windowHeight="0" windowWidth="0" guid="{107BE33F-F332-4CFA-9F01-68D4C04BF456}" name="THD+N"/>
    <customWorkbookView activeSheetId="0" maximized="1" windowHeight="0" windowWidth="0" guid="{C30F623A-34C5-4AF1-809E-0D0B9CC9C735}" name="Price"/>
    <customWorkbookView activeSheetId="0" maximized="1" windowHeight="0" windowWidth="0" guid="{4886EBE6-2EA7-4022-A703-BBCF2D49B6E7}" name="SINAD"/>
    <customWorkbookView activeSheetId="0" maximized="1" windowHeight="0" windowWidth="0" guid="{AE3ECFED-FD26-4C35-B193-9AE82E062461}" name="Power"/>
    <customWorkbookView activeSheetId="0" maximized="1" windowHeight="0" windowWidth="0" guid="{33D080EF-D0C2-4CD4-8003-FE4C0AA3E809}" name="Source"/>
  </customWorkbookViews>
</workbook>
</file>

<file path=xl/sharedStrings.xml><?xml version="1.0" encoding="utf-8"?>
<sst xmlns="http://schemas.openxmlformats.org/spreadsheetml/2006/main" count="1298" uniqueCount="699">
  <si>
    <t>Name</t>
  </si>
  <si>
    <t>THD+N 
(5W, 4 ohms)</t>
  </si>
  <si>
    <t>SINAD (dB)
(5W, 4 ohms)</t>
  </si>
  <si>
    <t>Power (W)
(1% THD+N, 4 ohms)</t>
  </si>
  <si>
    <t>Price (USD)</t>
  </si>
  <si>
    <t>Source</t>
  </si>
  <si>
    <t>Topping LA90 (stereo, bypass, low gain)</t>
  </si>
  <si>
    <t>L7 Audio Lab</t>
  </si>
  <si>
    <t>Suggestions, corrections and more info here:</t>
  </si>
  <si>
    <t>Topping LA90 Discrete (bridged, low gain)</t>
  </si>
  <si>
    <t>ASR</t>
  </si>
  <si>
    <t>https://www.audiosciencereview.com/forum/index.php?threads/amplifier-sinad-list-asr-3rd-parties.16060/</t>
  </si>
  <si>
    <t>Topping LA90 Discrete (stereo, low gain)</t>
  </si>
  <si>
    <t>Topping LA90 (bridged, bypass, low gain)</t>
  </si>
  <si>
    <t>Entries:</t>
  </si>
  <si>
    <t>Topping LA90 Discrete (stereo, high gain)</t>
  </si>
  <si>
    <t>Average SINAD:</t>
  </si>
  <si>
    <t>Topping LA90 (stereo, bypass, high gain)</t>
  </si>
  <si>
    <t>Purifi 1ET9040BA</t>
  </si>
  <si>
    <t>TBD</t>
  </si>
  <si>
    <t>Purifi</t>
  </si>
  <si>
    <t>Topping LA90 (stereo, volume, low gain)</t>
  </si>
  <si>
    <t>Hypex NCoreX NCx500 OEM (bufferless)</t>
  </si>
  <si>
    <t>Hypex Nilai500DIY stereo kit (low gain)</t>
  </si>
  <si>
    <t>Hypex</t>
  </si>
  <si>
    <t>Hypex Nilai500DIY mono kit (low gain)</t>
  </si>
  <si>
    <t>Benchmark AHB2 (stereo, low gain)</t>
  </si>
  <si>
    <t>Apollon NCx500ST (low gain)</t>
  </si>
  <si>
    <t>Apollon</t>
  </si>
  <si>
    <t>Benchmark AHB2 (mono, low gain)</t>
  </si>
  <si>
    <t>Apollon NCx500ST (medium gain)</t>
  </si>
  <si>
    <t>Audiophonics HPA-S400ET (low gain)</t>
  </si>
  <si>
    <t>Hypex Nilai500DIY mono kit (mid gain)</t>
  </si>
  <si>
    <t>LM Audio MIN400A</t>
  </si>
  <si>
    <t>SONCOZ SGP-1</t>
  </si>
  <si>
    <t>Hypex NCore NC2K OEM</t>
  </si>
  <si>
    <t>Trinnov Amplitude8m</t>
  </si>
  <si>
    <t>Apollon NCx500 DM</t>
  </si>
  <si>
    <t>Hypex NCoreX NCx500 OEM (buffered)</t>
  </si>
  <si>
    <t>Topping PA5</t>
  </si>
  <si>
    <t>Buckeye Amps (3 channel 1ET400A, low gain)</t>
  </si>
  <si>
    <t>boXem Arthur 4222/E1 (mid gain)</t>
  </si>
  <si>
    <t>boXem</t>
  </si>
  <si>
    <t>McIntosh Laboratory MC462</t>
  </si>
  <si>
    <t>Stereophile</t>
  </si>
  <si>
    <t>Apollon NCx500ST (highest gain)</t>
  </si>
  <si>
    <t>Entries</t>
  </si>
  <si>
    <t>Topping PA5 II</t>
  </si>
  <si>
    <t>TP RA3</t>
  </si>
  <si>
    <t>Audio PL</t>
  </si>
  <si>
    <t>Purifi EVAL-1</t>
  </si>
  <si>
    <t>SoundStage!</t>
  </si>
  <si>
    <t>Hypex NCore NC400 DIY</t>
  </si>
  <si>
    <t>March Audio P422</t>
  </si>
  <si>
    <t>Others</t>
  </si>
  <si>
    <t>Audiophonics HPA-S400ET (high gain)</t>
  </si>
  <si>
    <t>Hypex Nilai500DIY mono kit (high gain)</t>
  </si>
  <si>
    <t>Class D
In my opinion, by looking at datasheets on how THD+N behaves in the 3 frequencies on various loads, and IMD artifacts:</t>
  </si>
  <si>
    <t>Nord Three SE 1ET400A Stereo</t>
  </si>
  <si>
    <t>NAD M23</t>
  </si>
  <si>
    <t>Nord One NC1200DM Signature Stereo</t>
  </si>
  <si>
    <t>Hypex NCore NC1200 OEM</t>
  </si>
  <si>
    <t>Tier 1</t>
  </si>
  <si>
    <t>Buckeye Amps (3 channel 1ET400A, high gain)</t>
  </si>
  <si>
    <t>Purifi Eigentakt 2nd gen</t>
  </si>
  <si>
    <t>VTV Purifi Dual Mono (Weiss OP2-BP)</t>
  </si>
  <si>
    <t>Vera Audio P150/600 RS (stereo)</t>
  </si>
  <si>
    <t>Vera Audio</t>
  </si>
  <si>
    <t>Tier 2</t>
  </si>
  <si>
    <t>March Audio P501</t>
  </si>
  <si>
    <t>thin bLue</t>
  </si>
  <si>
    <t>Purifi Eigentakt 1st gen</t>
  </si>
  <si>
    <t>3e audio TPA3255 260-2-29A</t>
  </si>
  <si>
    <t>Hypex NCoreX / Nilai</t>
  </si>
  <si>
    <t>Topping PA7 Plus</t>
  </si>
  <si>
    <t>VTV Purifi Dual Mono (Sonic Imagery 994Enh-Ticha)</t>
  </si>
  <si>
    <t>Tier 3</t>
  </si>
  <si>
    <t>Vera Audio P400/1000</t>
  </si>
  <si>
    <t>Hypex NCore</t>
  </si>
  <si>
    <t>Apollon NC2KSLM mono</t>
  </si>
  <si>
    <t>Infineon Merus</t>
  </si>
  <si>
    <t>Vera Audio P150/600 RS (bridge)</t>
  </si>
  <si>
    <t>ICEpower ICEedge</t>
  </si>
  <si>
    <t>Hypex NCore NC52MP</t>
  </si>
  <si>
    <t>Texas Instruments</t>
  </si>
  <si>
    <t>Hypex NCore NC502MP</t>
  </si>
  <si>
    <t>Neurochrome Modulus 286</t>
  </si>
  <si>
    <t>Tier 4</t>
  </si>
  <si>
    <t>NAC C298</t>
  </si>
  <si>
    <t>ICEpower HCOM</t>
  </si>
  <si>
    <t>NAD M27</t>
  </si>
  <si>
    <t>Hypex UcD</t>
  </si>
  <si>
    <t>Primare A35.8</t>
  </si>
  <si>
    <t>Pascal</t>
  </si>
  <si>
    <t>Fosi Audio V3 Mono</t>
  </si>
  <si>
    <t>Tripath</t>
  </si>
  <si>
    <t>March Audio P122</t>
  </si>
  <si>
    <t>SMSL VMV A2</t>
  </si>
  <si>
    <t>Class D FAQ</t>
  </si>
  <si>
    <t>Orchard Starkrimson</t>
  </si>
  <si>
    <t>Orchard</t>
  </si>
  <si>
    <t>https://www.audiosciencereview.com/forum/index.php?threads/class-d-faq.19557/</t>
  </si>
  <si>
    <t>Accuphase A-300 monoblock</t>
  </si>
  <si>
    <t>Mola Mola Kaluga</t>
  </si>
  <si>
    <t>Price for 2 or more channels.</t>
  </si>
  <si>
    <t>Hypex NCore NC122MP</t>
  </si>
  <si>
    <t>Hypex NCore NC252MP</t>
  </si>
  <si>
    <t>Ratings:</t>
  </si>
  <si>
    <t>ATI AT522NC Stereo</t>
  </si>
  <si>
    <t>Excellent</t>
  </si>
  <si>
    <t>NAD M28</t>
  </si>
  <si>
    <t>Very Good/Good</t>
  </si>
  <si>
    <t>ICEpower 2000AS2 HV</t>
  </si>
  <si>
    <t>ICEpower</t>
  </si>
  <si>
    <t>Fair</t>
  </si>
  <si>
    <t>McIntosh Laboratory MC501</t>
  </si>
  <si>
    <t>Poor</t>
  </si>
  <si>
    <t>Buckeye Amps (8 channel NC502MP)</t>
  </si>
  <si>
    <t>Buckeye Amps (6 channel NC502MP)</t>
  </si>
  <si>
    <t>Halcro dm88 Reference</t>
  </si>
  <si>
    <t>MBL Reference 9011 monoblock</t>
  </si>
  <si>
    <t>Buckeye NC252MP</t>
  </si>
  <si>
    <t>boXem Arthur 2408/N2</t>
  </si>
  <si>
    <t>Nord One NC500DM</t>
  </si>
  <si>
    <t>KJF Audio MA-01 (6 channel NC252MP)</t>
  </si>
  <si>
    <t>Orchard Starkrimson Ultra</t>
  </si>
  <si>
    <t>Marantz SM-11S1 Reference</t>
  </si>
  <si>
    <t>Classé Delta Mono</t>
  </si>
  <si>
    <t>Audiophonics MPA-S250NC RCA</t>
  </si>
  <si>
    <t>Topping MX5</t>
  </si>
  <si>
    <t>Topping</t>
  </si>
  <si>
    <t>AIYIMA A70 PS 48V 10A</t>
  </si>
  <si>
    <t>NAD 2200 lab in</t>
  </si>
  <si>
    <t>Cambridge Audio Edge A integrated</t>
  </si>
  <si>
    <t>CH Precision M1.1</t>
  </si>
  <si>
    <t>JL Electronics Sylph-D200</t>
  </si>
  <si>
    <t>March Audio P502</t>
  </si>
  <si>
    <t>Boulder Amplifiers 860</t>
  </si>
  <si>
    <t>ICEpower 125ASX2 (stereo)</t>
  </si>
  <si>
    <t>IOM NCore Pro</t>
  </si>
  <si>
    <t>ICEpower 1200AS2</t>
  </si>
  <si>
    <t>Buckeye Amps (6 channel NC252MP)</t>
  </si>
  <si>
    <t>NAD C 399</t>
  </si>
  <si>
    <t>Best Values</t>
  </si>
  <si>
    <t>Bel Canto Design e.One REF600M</t>
  </si>
  <si>
    <t>SINAD</t>
  </si>
  <si>
    <t>Power (W)</t>
  </si>
  <si>
    <t>Accuphase E-270</t>
  </si>
  <si>
    <t>AIYIMA A07 TPA3255</t>
  </si>
  <si>
    <t>LKV Veros PWR+</t>
  </si>
  <si>
    <t>Fosi Audio V3 (32V PS)</t>
  </si>
  <si>
    <t>Accuphase P-7300</t>
  </si>
  <si>
    <t>Accuphase A-250</t>
  </si>
  <si>
    <t>Primare A35.2</t>
  </si>
  <si>
    <t>Accuphase M-2000</t>
  </si>
  <si>
    <t>Topping MX3s</t>
  </si>
  <si>
    <t>Schiit Aegir</t>
  </si>
  <si>
    <t>Bryston 4B SST</t>
  </si>
  <si>
    <t>Pass Labs XA25</t>
  </si>
  <si>
    <t>NAD M33</t>
  </si>
  <si>
    <t>Devialet Expert 130 Pro</t>
  </si>
  <si>
    <t>MBL Reference 9007</t>
  </si>
  <si>
    <t>Bricasti Design M28 mono</t>
  </si>
  <si>
    <t>Accuphase A-200</t>
  </si>
  <si>
    <t>NAD 2200 normal in</t>
  </si>
  <si>
    <t>Pascal M-PRO2</t>
  </si>
  <si>
    <t>Gryphon Essence Mono (class AB bias)</t>
  </si>
  <si>
    <t>Devialet Expert 200</t>
  </si>
  <si>
    <t>Halcro dm58</t>
  </si>
  <si>
    <t>ICEpower 125ASX2 (bridge)</t>
  </si>
  <si>
    <t>Emotiva PA-1 (mono)</t>
  </si>
  <si>
    <t>Soulution 710</t>
  </si>
  <si>
    <t>Topping PA3s</t>
  </si>
  <si>
    <t>ICEpower 700AS2</t>
  </si>
  <si>
    <t>Yamaha R-N803</t>
  </si>
  <si>
    <t>Bel Canto e1X</t>
  </si>
  <si>
    <t>Audiophonics DA-S250NC</t>
  </si>
  <si>
    <t>ICEpower 50ASX2 (stereo)</t>
  </si>
  <si>
    <t>ICEpower 300AS1</t>
  </si>
  <si>
    <t>Bel Canto S300iu</t>
  </si>
  <si>
    <t>Best Values Power &gt; 150W</t>
  </si>
  <si>
    <t>Audionet Max</t>
  </si>
  <si>
    <t>Bryston 7B SST2</t>
  </si>
  <si>
    <t>Fosi Audio V3 (48V PS)</t>
  </si>
  <si>
    <t>Bricasti Design M15</t>
  </si>
  <si>
    <t>Loxjie A30</t>
  </si>
  <si>
    <t>NAD C 320BEE</t>
  </si>
  <si>
    <t>ELAC Alchemy DPA-2</t>
  </si>
  <si>
    <t>Classé CA-2200</t>
  </si>
  <si>
    <t>Bryston 14B SST</t>
  </si>
  <si>
    <t>Leak Stereo 230</t>
  </si>
  <si>
    <t>Accuphase A-75</t>
  </si>
  <si>
    <t>PS Audio BHK Signature 300</t>
  </si>
  <si>
    <t>ICEpower 500ASP</t>
  </si>
  <si>
    <t>Musical Fidelity AMS100</t>
  </si>
  <si>
    <t>WiiM Amp</t>
  </si>
  <si>
    <t>onlyoneme</t>
  </si>
  <si>
    <t>Yamaha WXA-50</t>
  </si>
  <si>
    <t>NAD C 328</t>
  </si>
  <si>
    <t>Bluesound Powernode Edge</t>
  </si>
  <si>
    <t>PS Audio Stellar M1200</t>
  </si>
  <si>
    <t>PS Audio Stellar S300</t>
  </si>
  <si>
    <t>Calyx Audio Femti (mono)</t>
  </si>
  <si>
    <t>Krell Evolution 600</t>
  </si>
  <si>
    <t>Electrocompaniet AW 800 M (mono)</t>
  </si>
  <si>
    <t>NAD 7050</t>
  </si>
  <si>
    <t>Denon PMA-50</t>
  </si>
  <si>
    <t>Bryston 3B-ST</t>
  </si>
  <si>
    <t>Cambridge Audio Evo 150</t>
  </si>
  <si>
    <t>Simaudio Moon Evolution 860A</t>
  </si>
  <si>
    <t>Marantz PM-90</t>
  </si>
  <si>
    <t>Buchardt I150</t>
  </si>
  <si>
    <t>XTZ Edge A2-300</t>
  </si>
  <si>
    <t>miniDSP SHD Power</t>
  </si>
  <si>
    <t>Best Values Power &gt; 300W</t>
  </si>
  <si>
    <t>Matrix Audio element P</t>
  </si>
  <si>
    <t>Burmester 216 mono mode</t>
  </si>
  <si>
    <t>Behringer A800</t>
  </si>
  <si>
    <t>Fosi Audio ZA3 48V PS</t>
  </si>
  <si>
    <t>PS Audio Stellar M700</t>
  </si>
  <si>
    <t>Burmester 216 stereo mode</t>
  </si>
  <si>
    <t>CH Precision I1</t>
  </si>
  <si>
    <t>Schiit Aegir 2</t>
  </si>
  <si>
    <t>Schiit Vidar 2</t>
  </si>
  <si>
    <t>Mytek Audio Brooklyn AMP</t>
  </si>
  <si>
    <t>Hegel Music Systems H20</t>
  </si>
  <si>
    <t>Classé CA-3200</t>
  </si>
  <si>
    <t>EMM Labs MTRS</t>
  </si>
  <si>
    <t>NAC C 268</t>
  </si>
  <si>
    <t>Luxman M-10X</t>
  </si>
  <si>
    <t>NAD M10</t>
  </si>
  <si>
    <t>Mark Levinson No.532H</t>
  </si>
  <si>
    <t>Teac AX-501</t>
  </si>
  <si>
    <t>Mytek Audio Brooklyn AMP+</t>
  </si>
  <si>
    <t>Arcam SA30 Integrated Amplifier-DAC</t>
  </si>
  <si>
    <t>Hegel Music Systems H30 (stereo)</t>
  </si>
  <si>
    <t>Hegel Music Systems H30 (mono)</t>
  </si>
  <si>
    <t>Luxman M-900u (stereo)</t>
  </si>
  <si>
    <t>Luxman M-900u (mono)</t>
  </si>
  <si>
    <t>Simaudio Moon Evolution 880M</t>
  </si>
  <si>
    <t>Boulder Amplifiers 2150</t>
  </si>
  <si>
    <t>Gryphon Apex Stereo</t>
  </si>
  <si>
    <t>Lexicon DD8</t>
  </si>
  <si>
    <t>Pascal X-PRO1</t>
  </si>
  <si>
    <t>Marantz Model 40n</t>
  </si>
  <si>
    <t>Outlaw 2200 M-Block</t>
  </si>
  <si>
    <t>Niles SI-2150</t>
  </si>
  <si>
    <t>Peachtree amp500</t>
  </si>
  <si>
    <t>AOSHIDA A7</t>
  </si>
  <si>
    <t>Archimago's Musings</t>
  </si>
  <si>
    <t>Outlaw 2220 mono</t>
  </si>
  <si>
    <t>Marantz HD-AMP1</t>
  </si>
  <si>
    <t>Best Values Power &gt; 450W</t>
  </si>
  <si>
    <t>Pass Labs XA30.5</t>
  </si>
  <si>
    <t>Bryston 4B³</t>
  </si>
  <si>
    <t>Behringer NX3000D</t>
  </si>
  <si>
    <t>Bryston B135³</t>
  </si>
  <si>
    <t>Crown XLS 1502</t>
  </si>
  <si>
    <t>Hegel Music Systems H590</t>
  </si>
  <si>
    <t>Simaudio Moon Evolution 870A (stereo)</t>
  </si>
  <si>
    <t>Constellation Revelation Taurus Mono</t>
  </si>
  <si>
    <t>Cambridge Audio CXA81</t>
  </si>
  <si>
    <t>Schiit Gjallarhorn</t>
  </si>
  <si>
    <t>Infineon EVAL_AUDAMP24</t>
  </si>
  <si>
    <t>Infineon</t>
  </si>
  <si>
    <t>"SINAD is not meant to be a single metric to define performance, but it is a very good</t>
  </si>
  <si>
    <t>LKV PWR-3</t>
  </si>
  <si>
    <t>proxy/predictor of the overall performance of an amplifier."</t>
  </si>
  <si>
    <t>Bryston 2B SST</t>
  </si>
  <si>
    <t>Hegel Music Systems H360</t>
  </si>
  <si>
    <t>Electrocompaniet AW400</t>
  </si>
  <si>
    <t>Boulder Amplifiers 866 integrated</t>
  </si>
  <si>
    <t>ASR Emitter II Exclusive</t>
  </si>
  <si>
    <t>Constellation Performance Centaur II 500</t>
  </si>
  <si>
    <t>Pascal U-PRO1</t>
  </si>
  <si>
    <t>NAD Masters Series M32 DirectDigital</t>
  </si>
  <si>
    <t>Simaudio Moon 860A v2</t>
  </si>
  <si>
    <t>Parasound Halo A31</t>
  </si>
  <si>
    <t>Pass Labs XA60.5</t>
  </si>
  <si>
    <t>Mark Levinson No.53 Reference mono</t>
  </si>
  <si>
    <t>Arcam FMJ P49</t>
  </si>
  <si>
    <t>Musical Fidelity Nu-Vista 800.2</t>
  </si>
  <si>
    <t>Allo Volt+ D</t>
  </si>
  <si>
    <t>Amazon Link Amp</t>
  </si>
  <si>
    <t>Peachtree GAN400</t>
  </si>
  <si>
    <t>Threshold T-200</t>
  </si>
  <si>
    <t>AIYIMA A07 Pro</t>
  </si>
  <si>
    <t>Peachtree Audio nova300</t>
  </si>
  <si>
    <t>Fosi Audio BT20A Pro (32 V)</t>
  </si>
  <si>
    <t>Fosi Audio BT20A Pro (48 V)</t>
  </si>
  <si>
    <t>IOTAVX SA3</t>
  </si>
  <si>
    <t>Living Sound Audio Electronics Voyager GAN 350</t>
  </si>
  <si>
    <t>Hegel Music Systems H600</t>
  </si>
  <si>
    <t>Hegel Music Systems H30A</t>
  </si>
  <si>
    <t>Mark Levinson No.33H</t>
  </si>
  <si>
    <t>Accustic Arts Audio Mono II</t>
  </si>
  <si>
    <t>Pass Labs XA200.8</t>
  </si>
  <si>
    <t>Esoteric Grandioso M1X monoblock</t>
  </si>
  <si>
    <t>AIYIMA A08 Pro</t>
  </si>
  <si>
    <t>Yamaha AX-396</t>
  </si>
  <si>
    <t>pma</t>
  </si>
  <si>
    <t>Wadia a315</t>
  </si>
  <si>
    <t>Parasound Halo JC 1+</t>
  </si>
  <si>
    <t>Accustic Arts AMP V</t>
  </si>
  <si>
    <t>Luxman L-509Z</t>
  </si>
  <si>
    <t>Schiit Tyr mono</t>
  </si>
  <si>
    <t>Musical Fidelity M2si</t>
  </si>
  <si>
    <t>Hegel Music Systems H80</t>
  </si>
  <si>
    <t>Jeff Rowland Design Group Model 2</t>
  </si>
  <si>
    <t>Bel Canto e.One Ref1000M</t>
  </si>
  <si>
    <t>Luxman L-509X</t>
  </si>
  <si>
    <t>Constellation Performance Centaur mono</t>
  </si>
  <si>
    <t>Pascal S-PRO2</t>
  </si>
  <si>
    <t>ARCAM Radia A25</t>
  </si>
  <si>
    <t>Linn AV5125</t>
  </si>
  <si>
    <t>AIYIMA A200 (analog input)</t>
  </si>
  <si>
    <t>Hegel Music Systems H95</t>
  </si>
  <si>
    <t>AVM Ovation MA8.2</t>
  </si>
  <si>
    <t>SMSL DA-6</t>
  </si>
  <si>
    <t>B&amp;K Components AV30.2</t>
  </si>
  <si>
    <t>Niles SI-275</t>
  </si>
  <si>
    <t>SMSL SA400</t>
  </si>
  <si>
    <t>Crown DCi 4|300N</t>
  </si>
  <si>
    <t>HiFi Rose RA180</t>
  </si>
  <si>
    <t>Bel Canto Design Black MPS1</t>
  </si>
  <si>
    <t>Behringer NX1000D</t>
  </si>
  <si>
    <t>Classé Sigma AMP5</t>
  </si>
  <si>
    <t>Schiit Audio Vidar</t>
  </si>
  <si>
    <t>Hegel Music Systems H160</t>
  </si>
  <si>
    <t>Luxman M-800A</t>
  </si>
  <si>
    <t>Pascal T-PRO1</t>
  </si>
  <si>
    <t>SMSL A300</t>
  </si>
  <si>
    <t>Parasound 2125 V.2</t>
  </si>
  <si>
    <t>Marantz PM5003</t>
  </si>
  <si>
    <t>Parasound NewClassic 275 v.2 (stereo)</t>
  </si>
  <si>
    <t>Rotel RB-1090</t>
  </si>
  <si>
    <t>Calyx Audio Femti (stereo)</t>
  </si>
  <si>
    <t>Class D Audio CDA-250C</t>
  </si>
  <si>
    <t>Creek Evolution 50A</t>
  </si>
  <si>
    <t>3e Audio SY-DAP2002 (LM4562 upgrade)</t>
  </si>
  <si>
    <t>Rotel RB-1070</t>
  </si>
  <si>
    <t>NAD D 3045</t>
  </si>
  <si>
    <t>Audiolab 8300XP</t>
  </si>
  <si>
    <t>Hegel Music Systems H120</t>
  </si>
  <si>
    <t>Hegel Music Systems H300</t>
  </si>
  <si>
    <t>Parasound Halo JC5</t>
  </si>
  <si>
    <t>McIntosh Laboratory MAC7200</t>
  </si>
  <si>
    <t>Luxman L-507Z</t>
  </si>
  <si>
    <t>Simaudio Moon 888</t>
  </si>
  <si>
    <t>Outlaw Model 5000</t>
  </si>
  <si>
    <t>NAD C 3050 LE</t>
  </si>
  <si>
    <t>Parasound Halo A 21+</t>
  </si>
  <si>
    <t>Vincent SV-737</t>
  </si>
  <si>
    <t>Krell KMA-i800</t>
  </si>
  <si>
    <t>Douk Audio H7</t>
  </si>
  <si>
    <t>ICEpower 200AC &amp; 200ASC</t>
  </si>
  <si>
    <t>NAD D 3020</t>
  </si>
  <si>
    <t>Emotiva BasX A-500</t>
  </si>
  <si>
    <t>Schiit Audio Ragnarok 2</t>
  </si>
  <si>
    <t>Schiit</t>
  </si>
  <si>
    <t>Marantz PM-KI-Pearl</t>
  </si>
  <si>
    <t>Linn Majik DS-1</t>
  </si>
  <si>
    <t>Xindak A600E</t>
  </si>
  <si>
    <t>Classé Sigma 2200i</t>
  </si>
  <si>
    <t>Technics SU-R1000</t>
  </si>
  <si>
    <t>Yamaha R-S202</t>
  </si>
  <si>
    <t>Audiolab 6000A PLAY</t>
  </si>
  <si>
    <t>Alpha Audio NET</t>
  </si>
  <si>
    <t>NAD M22</t>
  </si>
  <si>
    <t>Pass Labs INT-150</t>
  </si>
  <si>
    <t>Pass Labs INT-25</t>
  </si>
  <si>
    <t>Accuphase E-650</t>
  </si>
  <si>
    <t>Constellation Inspiration Stereo 1.0</t>
  </si>
  <si>
    <t>Simaudio Moon Evolution 700i</t>
  </si>
  <si>
    <t>Ayre Acoustics VX-R</t>
  </si>
  <si>
    <t>Onkyo A-9555</t>
  </si>
  <si>
    <t>Wyred 4 Sound mINT</t>
  </si>
  <si>
    <t>Jeff Rowland 535</t>
  </si>
  <si>
    <t>Simaudio Moon Evolution 870A (mono)</t>
  </si>
  <si>
    <t>Music Hall a15.3</t>
  </si>
  <si>
    <t>Marantz NR1200</t>
  </si>
  <si>
    <t>oal</t>
  </si>
  <si>
    <t>Technics Grand Class SU-GX70</t>
  </si>
  <si>
    <t>Bryston B100-DA</t>
  </si>
  <si>
    <t>Anthem Statement M1</t>
  </si>
  <si>
    <t>Yamaha R-N2000A</t>
  </si>
  <si>
    <t>Rotel Michi M8</t>
  </si>
  <si>
    <t>Luxman B-1000F</t>
  </si>
  <si>
    <t>Fosi Audio TB10D</t>
  </si>
  <si>
    <t>Sabaj A1 (2022)</t>
  </si>
  <si>
    <t>dominikz</t>
  </si>
  <si>
    <t>SMSL A100</t>
  </si>
  <si>
    <t>Hypex UcD180HG HxR</t>
  </si>
  <si>
    <t>Emotiva BasX A-100</t>
  </si>
  <si>
    <t>Argon SA1</t>
  </si>
  <si>
    <t>Outlaw Model 7140</t>
  </si>
  <si>
    <t>Rotel RA-1572MKII</t>
  </si>
  <si>
    <t>NAD Masters M2</t>
  </si>
  <si>
    <t>Yamaha A-S3200</t>
  </si>
  <si>
    <t>Ayre AX-5</t>
  </si>
  <si>
    <t>MBL Corona C15 monoblock</t>
  </si>
  <si>
    <t>GamuT Di150 LE</t>
  </si>
  <si>
    <t>ICEpower 1000ASP</t>
  </si>
  <si>
    <t>Sound Town ST-UPDM4C</t>
  </si>
  <si>
    <t>PS Audio Sprout 100</t>
  </si>
  <si>
    <t>Bluesound Powernode</t>
  </si>
  <si>
    <t>Simaudio Moon i-1</t>
  </si>
  <si>
    <t>Naim Audio Nait 5si integrated</t>
  </si>
  <si>
    <t>Creek Evolution 100A</t>
  </si>
  <si>
    <t>Harman Kardon HK 990</t>
  </si>
  <si>
    <t>Anthem Electronics STR</t>
  </si>
  <si>
    <t>Mark Levinson No.5802</t>
  </si>
  <si>
    <t>Accuphase P-4200</t>
  </si>
  <si>
    <t>Mark Levinson No.585</t>
  </si>
  <si>
    <t>Krell Evolution 402</t>
  </si>
  <si>
    <t>Crown XLS 1002</t>
  </si>
  <si>
    <t>Cambridge Audio Azur 851A</t>
  </si>
  <si>
    <t>Creek Destiny</t>
  </si>
  <si>
    <t>Marantz Model 30</t>
  </si>
  <si>
    <t>HiFi Rose RS520</t>
  </si>
  <si>
    <t>Simaudio Moon Neo 330A</t>
  </si>
  <si>
    <t>Musical Fidelity M8xi</t>
  </si>
  <si>
    <t>Krell K-300i</t>
  </si>
  <si>
    <t>Infigo Method-3</t>
  </si>
  <si>
    <t>Audio Research REF160M mono</t>
  </si>
  <si>
    <t>JMF HQS 7001 mono</t>
  </si>
  <si>
    <t>Exposure 2510</t>
  </si>
  <si>
    <t>Cyrus Audio i9-XR</t>
  </si>
  <si>
    <t>Audia Flight FLS9</t>
  </si>
  <si>
    <t>Rotel Michi X5 Series 2 Integrated</t>
  </si>
  <si>
    <t>Premium Audio Mini GaN 5</t>
  </si>
  <si>
    <t>Emotiva XPA Gen3</t>
  </si>
  <si>
    <t>Rotel RA-6000 integrated</t>
  </si>
  <si>
    <t>Mark Levinson No.333</t>
  </si>
  <si>
    <t>Boulder Amplifiers 865</t>
  </si>
  <si>
    <t>Vitus Audio RI-100</t>
  </si>
  <si>
    <t>AVMENTOR</t>
  </si>
  <si>
    <t>Devialet D-Premier</t>
  </si>
  <si>
    <t>Ayre Acoustics MX-R Twenty</t>
  </si>
  <si>
    <t>VTL Siegfried II Reference</t>
  </si>
  <si>
    <t>Chord SPM 14000 Ultimate</t>
  </si>
  <si>
    <t>AIYIMA A05</t>
  </si>
  <si>
    <t>Monoprice Studio 605030</t>
  </si>
  <si>
    <t>NAD M10 V2</t>
  </si>
  <si>
    <t>Cary Audio SI-300.2d</t>
  </si>
  <si>
    <t>Krell Solo 575</t>
  </si>
  <si>
    <t>Starke Sound AD4.320</t>
  </si>
  <si>
    <t>Roksan Kandy K2 BT</t>
  </si>
  <si>
    <t>Starke Sound Fiera4</t>
  </si>
  <si>
    <t>Exposure XM5 integrated</t>
  </si>
  <si>
    <t>Exposure XM9</t>
  </si>
  <si>
    <t>Exposure 3010 S2</t>
  </si>
  <si>
    <t>Parasound Halo A23+ (stereo)</t>
  </si>
  <si>
    <t>Theta Prometheus</t>
  </si>
  <si>
    <t>Pass Labs XA60.8</t>
  </si>
  <si>
    <t>Briscasti M28 mono</t>
  </si>
  <si>
    <t>Denon PMA-600NE</t>
  </si>
  <si>
    <t>Akitika GT-108</t>
  </si>
  <si>
    <t>Luxman L-550AX</t>
  </si>
  <si>
    <t>Rotel RA-1592 mkII</t>
  </si>
  <si>
    <t>Rotel Michi X5 Integrated</t>
  </si>
  <si>
    <t>Krell FBI</t>
  </si>
  <si>
    <t>Emotiva XPA HC-1</t>
  </si>
  <si>
    <t>Roksan Attessa</t>
  </si>
  <si>
    <t>Yamaha A-S2200</t>
  </si>
  <si>
    <t>Simaudio Moon Neo 340i</t>
  </si>
  <si>
    <t>Accuphase E-470</t>
  </si>
  <si>
    <t>Bel Canto Design Black ACI 600</t>
  </si>
  <si>
    <t>Mark Levinson No.536</t>
  </si>
  <si>
    <t>3e Audio SY-DAP2002 (stock)</t>
  </si>
  <si>
    <t>Rega io integrated</t>
  </si>
  <si>
    <t>Rotel Michi X3</t>
  </si>
  <si>
    <t>Cary Audio SI-300.2D</t>
  </si>
  <si>
    <t>Burmester 101</t>
  </si>
  <si>
    <t>T+A M40HV (High Current mode)</t>
  </si>
  <si>
    <t>Rotel A12MKII</t>
  </si>
  <si>
    <t xml:space="preserve">Simaudio Moon 250i V2 </t>
  </si>
  <si>
    <t>Jeff Rowland Design Group Model 1</t>
  </si>
  <si>
    <t>Moonriver 404 Reference integrated</t>
  </si>
  <si>
    <t>Verity Audio Monsalvat Amp-60</t>
  </si>
  <si>
    <t xml:space="preserve">AIYIMA A300 </t>
  </si>
  <si>
    <t>Crown XLS 2502</t>
  </si>
  <si>
    <t>Dayton Audio APA1200DSP</t>
  </si>
  <si>
    <t>B.M.C. Audio Amplifier C1</t>
  </si>
  <si>
    <t>Leak Stereo 130 integrated</t>
  </si>
  <si>
    <t>Simaudio Moon i3.3</t>
  </si>
  <si>
    <t>Simaudio Moon Evolution i-7</t>
  </si>
  <si>
    <t>Simaudio Moon 400M</t>
  </si>
  <si>
    <t>Accuphase E-370</t>
  </si>
  <si>
    <t>AVM Ovation A 6.2 ME</t>
  </si>
  <si>
    <t>Lamm Industries M1.2 Reference Mono</t>
  </si>
  <si>
    <t>Vista Audio Spark II</t>
  </si>
  <si>
    <t>Accuphase E-380</t>
  </si>
  <si>
    <t>Denon PMA-2500NE</t>
  </si>
  <si>
    <t>Simaudio Moon Neo ACE</t>
  </si>
  <si>
    <t>Parasound Zamp V.3</t>
  </si>
  <si>
    <t>Yamaha A-U671</t>
  </si>
  <si>
    <t>Pathos Acoustics Lògos MKII</t>
  </si>
  <si>
    <t>Naim Audio Uniti Atom</t>
  </si>
  <si>
    <t>Naim Audio Uniti Nova integrated</t>
  </si>
  <si>
    <t>Audio Research D300</t>
  </si>
  <si>
    <t>Lyngdorf Audio TDAI-1120 Integrated</t>
  </si>
  <si>
    <t>Copland CSA 150</t>
  </si>
  <si>
    <t>Topping PA3</t>
  </si>
  <si>
    <t>Rogue Audio Sphinx V3</t>
  </si>
  <si>
    <t>Luxman SQ-N150</t>
  </si>
  <si>
    <t>Rotel A11</t>
  </si>
  <si>
    <t>Optoma NuForce STA200</t>
  </si>
  <si>
    <t>Technics Grand Class SU-G700M2</t>
  </si>
  <si>
    <t>Gato Audio DIA-250</t>
  </si>
  <si>
    <t>Ayre Acoustics VX-5</t>
  </si>
  <si>
    <t>Sabaj A1 (2020)</t>
  </si>
  <si>
    <t>Cambridge Audio AXA35</t>
  </si>
  <si>
    <t>Accuphase E-560</t>
  </si>
  <si>
    <t>Pyle PT8000CH 8-Channel</t>
  </si>
  <si>
    <t>Kinki Studio EX-M1+</t>
  </si>
  <si>
    <t>Pass Labs INT-60</t>
  </si>
  <si>
    <t>ASR Emitter 1</t>
  </si>
  <si>
    <t>Topping MX3</t>
  </si>
  <si>
    <t>Devialet Expert 400</t>
  </si>
  <si>
    <t>Manley Laboratories Mahi Mono</t>
  </si>
  <si>
    <t>Roksan Blak</t>
  </si>
  <si>
    <t>Behringer A500</t>
  </si>
  <si>
    <t>Rega Research Brio integrated</t>
  </si>
  <si>
    <t>Musical Fidelity Tri-Vista kW mono</t>
  </si>
  <si>
    <t>Audiolab Omnia</t>
  </si>
  <si>
    <t>Sunfire Cinema Grand (5 channel)</t>
  </si>
  <si>
    <t>Gato Audio DIA-400S</t>
  </si>
  <si>
    <t>Amazon Basics 80W AP-16U</t>
  </si>
  <si>
    <t>Krell KAV-400xi</t>
  </si>
  <si>
    <t>Cambridge Audio AXA25</t>
  </si>
  <si>
    <t>OSD Nero Stream XD</t>
  </si>
  <si>
    <t>Audiolab 6000</t>
  </si>
  <si>
    <t>Xindak XA6800 (08)</t>
  </si>
  <si>
    <t>Devialet Expert 240</t>
  </si>
  <si>
    <t>Lamm M12 Reference mono</t>
  </si>
  <si>
    <t>Yamaha A-S501</t>
  </si>
  <si>
    <t>Marantz PM6006</t>
  </si>
  <si>
    <t>Block V-250 LTD</t>
  </si>
  <si>
    <t>Rogue Audio Pharaoh</t>
  </si>
  <si>
    <t>Pathos Acoustics InPoL 2 MkII</t>
  </si>
  <si>
    <t>Nubert nuConnect ampX</t>
  </si>
  <si>
    <t>Vincent TubeLine SV-236MK</t>
  </si>
  <si>
    <t>Marantz PM6007</t>
  </si>
  <si>
    <t>Rotel A14 MKII</t>
  </si>
  <si>
    <t>Arcam SA10</t>
  </si>
  <si>
    <t>Fosi Audio BT10A</t>
  </si>
  <si>
    <t>Audio Research 100.2</t>
  </si>
  <si>
    <t>Luxman L-590AX</t>
  </si>
  <si>
    <t>Marantz PM-14S1</t>
  </si>
  <si>
    <t>Rogue Audio Pharaoh II integrated</t>
  </si>
  <si>
    <t>SVS Prime Wireless SoundBase</t>
  </si>
  <si>
    <t>Marantz PM7000N</t>
  </si>
  <si>
    <t>Exposure 2010S</t>
  </si>
  <si>
    <t>Emotiva XPA-DR2</t>
  </si>
  <si>
    <t>Audiolab 8300A</t>
  </si>
  <si>
    <t>NuPrime IDA-16</t>
  </si>
  <si>
    <t>Naim Supernait</t>
  </si>
  <si>
    <t>Naim Audio Unity Star</t>
  </si>
  <si>
    <t>UWAYKEY ZK-502H</t>
  </si>
  <si>
    <t>Rotel RA-1592</t>
  </si>
  <si>
    <t>V.A.C. Statement 452 IQ</t>
  </si>
  <si>
    <t>Musical Fidelity M6 Encore 225</t>
  </si>
  <si>
    <t>Naim XS3</t>
  </si>
  <si>
    <t>Naim SuperNait 3</t>
  </si>
  <si>
    <t>Emotiva BasX A2m</t>
  </si>
  <si>
    <t>Marantz PM6005</t>
  </si>
  <si>
    <t>Marantz PM-KI RUBY</t>
  </si>
  <si>
    <t>NuPrime ST-10</t>
  </si>
  <si>
    <t>Xindak XA-6950 NE</t>
  </si>
  <si>
    <t>Pink Faun D-Power 2x90i</t>
  </si>
  <si>
    <t>Denon PMA-A110</t>
  </si>
  <si>
    <t>Marantz PM11S2</t>
  </si>
  <si>
    <t>Ayre Acoustics EX-8</t>
  </si>
  <si>
    <t>Musical Fidelity Nu-Vista 800</t>
  </si>
  <si>
    <t>NAD C 316BEE V2</t>
  </si>
  <si>
    <t>T+A PA 3100 HV integrated</t>
  </si>
  <si>
    <t>Nagra VPA monoblock</t>
  </si>
  <si>
    <t>Yamaha A-S300</t>
  </si>
  <si>
    <t>Ayre Acoustics EX-8 2.0</t>
  </si>
  <si>
    <t>Yamaha R-N500</t>
  </si>
  <si>
    <t>Dan D'Agostino Momentum monoblock</t>
  </si>
  <si>
    <t>PS Audio Sprout</t>
  </si>
  <si>
    <t>Marantz PM8006</t>
  </si>
  <si>
    <t>NuPrime Omnia A300</t>
  </si>
  <si>
    <t>Gryphon Atilla</t>
  </si>
  <si>
    <t>Cambridge Audio Evo 75</t>
  </si>
  <si>
    <t>Mark Levinson No.5805</t>
  </si>
  <si>
    <t>Parasound Halo Integrated</t>
  </si>
  <si>
    <t>Vincent Audio SV-237MK</t>
  </si>
  <si>
    <t>JBL SA750</t>
  </si>
  <si>
    <t>Marantz PM-12SE</t>
  </si>
  <si>
    <t>Pass Labs X150.8</t>
  </si>
  <si>
    <t>Rotel Michi S5</t>
  </si>
  <si>
    <t>Karan Acoustics Master Collection POWERa Mono</t>
  </si>
  <si>
    <t>Arcam FMJ A49</t>
  </si>
  <si>
    <t>Siltech Saga P1</t>
  </si>
  <si>
    <t>Keces E40 integrated</t>
  </si>
  <si>
    <t>Rogue Audio Sphinx integrated</t>
  </si>
  <si>
    <t>Vincent SP-T100</t>
  </si>
  <si>
    <t>McIntosh Laboratory MC275</t>
  </si>
  <si>
    <t>Ayre Acoustics VX-8</t>
  </si>
  <si>
    <t>Chord SPM 5000 Mk. II</t>
  </si>
  <si>
    <t>NAD C700</t>
  </si>
  <si>
    <t>Yamaha A-S1200</t>
  </si>
  <si>
    <t>Yamaha A-S801</t>
  </si>
  <si>
    <t>Musical Fidelity M5si</t>
  </si>
  <si>
    <t>Lyngdorf Audio TDAI-2200</t>
  </si>
  <si>
    <t>Vincent SV-400</t>
  </si>
  <si>
    <t>Peachtree Audio nova500</t>
  </si>
  <si>
    <t>Audio Research VS115</t>
  </si>
  <si>
    <t>Lyngdorf Audio TDAI-3400</t>
  </si>
  <si>
    <t>SPL Performer m1000</t>
  </si>
  <si>
    <t>Krell Vanguard</t>
  </si>
  <si>
    <t>Devialet Expert 140 Pro</t>
  </si>
  <si>
    <t>darTZeel NHB-468</t>
  </si>
  <si>
    <t>Denon PMA-800NE</t>
  </si>
  <si>
    <t>Yamaha A-S701</t>
  </si>
  <si>
    <t>Ashly NE8250</t>
  </si>
  <si>
    <t>PrimaLuna Dialogue Seven</t>
  </si>
  <si>
    <t>Creek Voyage i20</t>
  </si>
  <si>
    <t>Earthquake XJ-300ST</t>
  </si>
  <si>
    <t>Teac AI-301DA</t>
  </si>
  <si>
    <t>Denon PMA-900HNE</t>
  </si>
  <si>
    <t>Technics SU-G700</t>
  </si>
  <si>
    <t>Naim Audio Unity Atom</t>
  </si>
  <si>
    <t>Dan D'Agostino Momentum M400 MxV monoblock</t>
  </si>
  <si>
    <t>Gryphon Diablo 120</t>
  </si>
  <si>
    <t>Crown XLi 800</t>
  </si>
  <si>
    <t>Pioneer A-70DA</t>
  </si>
  <si>
    <t>Peachtree Audio iDecco</t>
  </si>
  <si>
    <t>Densen BEAT B-150XS</t>
  </si>
  <si>
    <t>Rogue Audio DragoN mono</t>
  </si>
  <si>
    <t>Audio Research REF150</t>
  </si>
  <si>
    <t>SMSL Q5 Pro</t>
  </si>
  <si>
    <t>Vincent SV-227</t>
  </si>
  <si>
    <t>Lyngdorf TDAI-2710</t>
  </si>
  <si>
    <t>Electrocompaniet Nemo</t>
  </si>
  <si>
    <t>T+A PA 1000 E</t>
  </si>
  <si>
    <t>Manley Laboratories 175 monoblock</t>
  </si>
  <si>
    <t>darTZeel CTH-8550 integrated</t>
  </si>
  <si>
    <t>Octave Audio Jubilee Mono SE</t>
  </si>
  <si>
    <t>Rockville RPA16</t>
  </si>
  <si>
    <t>Carver M-1.5t</t>
  </si>
  <si>
    <t>SMSL SA100</t>
  </si>
  <si>
    <t>Audio Research Reference REF160S</t>
  </si>
  <si>
    <t>Primaluna Dialogue Premium HP</t>
  </si>
  <si>
    <t>Naim NAP 250</t>
  </si>
  <si>
    <t>Unison Resarch Unico Primo integrated</t>
  </si>
  <si>
    <t>Wadia Intuition 01</t>
  </si>
  <si>
    <t>darTZeel NHB-108 model two</t>
  </si>
  <si>
    <t>Audio Research VSi60</t>
  </si>
  <si>
    <t>Octave Audio V80 SE</t>
  </si>
  <si>
    <t>First Watt J2</t>
  </si>
  <si>
    <t>Micromega M-150</t>
  </si>
  <si>
    <t>Dan D'Agostino Progression Mono</t>
  </si>
  <si>
    <t>PrimaLuna Evo 400 (triode)</t>
  </si>
  <si>
    <t>Balanced Audio Technology VK-55SE</t>
  </si>
  <si>
    <t>Musical Fidelity A1</t>
  </si>
  <si>
    <t>Peachtree Audio nova150 V2</t>
  </si>
  <si>
    <t>darTZeel NHB-108</t>
  </si>
  <si>
    <t>Heed Lagrange</t>
  </si>
  <si>
    <t>VAC Sigma 170i iQ</t>
  </si>
  <si>
    <t>Denon PMA-150H</t>
  </si>
  <si>
    <t>Audio Research I/50</t>
  </si>
  <si>
    <t>Octave Audio V70SE</t>
  </si>
  <si>
    <t>Dan D’Agostino Progression M550</t>
  </si>
  <si>
    <t>Technics SU-G30</t>
  </si>
  <si>
    <t>Dayton Audio HTA200</t>
  </si>
  <si>
    <t>First Watt SIT-3</t>
  </si>
  <si>
    <t>Unison Research Unico 150</t>
  </si>
  <si>
    <t>Audio Research Laboratory GSi75</t>
  </si>
  <si>
    <t>Vinnie Rossi LIO integrated</t>
  </si>
  <si>
    <t>darTZeel NHB-458</t>
  </si>
  <si>
    <t>Octave Audio V40 SE</t>
  </si>
  <si>
    <t>Carver Crimson 275</t>
  </si>
  <si>
    <t>Pathos InPol Remix MkII</t>
  </si>
  <si>
    <t>Riviera Audio Laboratories Levante</t>
  </si>
  <si>
    <t>LSA VT-70</t>
  </si>
  <si>
    <t>Atoll Electronique IN200 Signature</t>
  </si>
  <si>
    <t>Musical Fidelity M6500i</t>
  </si>
  <si>
    <t>PrimaLuna EVO 300 Integrated</t>
  </si>
  <si>
    <t>Line Magnetic LM-8451A</t>
  </si>
  <si>
    <t>Carver Raven 350</t>
  </si>
  <si>
    <t>Optoma NuForce DDA120</t>
  </si>
  <si>
    <t>Denon PMA-30</t>
  </si>
  <si>
    <t>Ayon Audio Scorpio II (triode)</t>
  </si>
  <si>
    <t>Mastersound 845 Compact</t>
  </si>
  <si>
    <t>Balanced Audio Technology VK-56SE</t>
  </si>
  <si>
    <t>Western Electric Type No.91E</t>
  </si>
  <si>
    <t>Ayon Crossfire EVO integrated</t>
  </si>
  <si>
    <t>Pass ACA</t>
  </si>
  <si>
    <t>Audio Note Meishu Tonmeister Phono integrated</t>
  </si>
  <si>
    <t>Audiopax Model 88</t>
  </si>
  <si>
    <t>Less than 150W</t>
  </si>
  <si>
    <t>Between 150 and 300 W</t>
  </si>
  <si>
    <t>Between 300 and 450W</t>
  </si>
  <si>
    <t>Between 450 and 600W</t>
  </si>
  <si>
    <t>More than 600W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</si>
</sst>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%"/>
    <numFmt numFmtId="165" formatCode="0.0000%"/>
    <numFmt numFmtId="166" formatCode="0.000%"/>
  </numFmts>
  <fonts count="31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sz val="12.0"/>
      <color rgb="FF2969B0"/>
      <name val="Arial"/>
    </font>
    <font>
      <u/>
      <sz val="12.0"/>
      <color rgb="FF1155CC"/>
      <name val="Arial"/>
    </font>
    <font>
      <color theme="1"/>
      <name val="Arial"/>
    </font>
    <font>
      <sz val="12.0"/>
      <color theme="1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sz val="12.0"/>
      <color rgb="FF141414"/>
      <name val="Arial"/>
    </font>
    <font>
      <sz val="12.0"/>
      <color rgb="FF141414"/>
      <name val="&quot;Segoe UI&quot;"/>
    </font>
    <font>
      <b/>
      <sz val="12.0"/>
      <color rgb="FF141414"/>
      <name val="Arial"/>
    </font>
    <font>
      <b/>
      <sz val="12.0"/>
      <color rgb="FF141414"/>
      <name val="&quot;Segoe UI&quot;"/>
    </font>
    <font>
      <sz val="12.0"/>
      <color theme="1"/>
      <name val="Arial"/>
      <scheme val="minor"/>
    </font>
    <font>
      <u/>
      <sz val="12.0"/>
      <color rgb="FF0000FF"/>
    </font>
    <font>
      <sz val="12.0"/>
      <color rgb="FF41A85F"/>
      <name val="Arial"/>
    </font>
    <font>
      <sz val="12.0"/>
      <color rgb="FFF37934"/>
      <name val="Arial"/>
    </font>
    <font>
      <sz val="12.0"/>
      <color rgb="FFB8312F"/>
      <name val="Arial"/>
    </font>
    <font>
      <b/>
      <sz val="12.0"/>
      <color theme="1"/>
      <name val="Arial"/>
      <scheme val="minor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0000FF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2969B0"/>
      <name val="Arial"/>
    </font>
    <font>
      <color theme="1"/>
      <name val="Arial"/>
      <scheme val="minor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EFEFE"/>
        <bgColor rgb="FFFEFEFE"/>
      </patternFill>
    </fill>
    <fill>
      <patternFill patternType="solid">
        <fgColor rgb="FFF9E3E1"/>
        <bgColor rgb="FFF9E3E1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FFFEFE"/>
        <bgColor rgb="FFFFFEFE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0" fillId="0" fontId="6" numFmtId="1" xfId="0" applyFont="1" applyNumberFormat="1"/>
    <xf borderId="0" fillId="0" fontId="9" numFmtId="3" xfId="0" applyAlignment="1" applyFont="1" applyNumberFormat="1">
      <alignment horizontal="center" readingOrder="0"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2" fontId="11" numFmtId="0" xfId="0" applyAlignment="1" applyFill="1" applyFont="1">
      <alignment readingOrder="0" shrinkToFit="0" wrapText="1"/>
    </xf>
    <xf borderId="0" fillId="2" fontId="12" numFmtId="0" xfId="0" applyFont="1"/>
    <xf borderId="0" fillId="2" fontId="13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7" numFmtId="165" xfId="0" applyAlignment="1" applyFont="1" applyNumberFormat="1">
      <alignment horizontal="center" readingOrder="0" shrinkToFit="0" vertical="bottom" wrapText="0"/>
    </xf>
    <xf borderId="0" fillId="0" fontId="17" numFmtId="3" xfId="0" applyAlignment="1" applyFont="1" applyNumberFormat="1">
      <alignment horizontal="center" readingOrder="0" shrinkToFit="0" vertical="bottom" wrapText="0"/>
    </xf>
    <xf borderId="0" fillId="0" fontId="20" numFmtId="0" xfId="0" applyAlignment="1" applyFont="1">
      <alignment readingOrder="0"/>
    </xf>
    <xf borderId="0" fillId="0" fontId="15" numFmtId="3" xfId="0" applyAlignment="1" applyFont="1" applyNumberFormat="1">
      <alignment readingOrder="0"/>
    </xf>
    <xf borderId="0" fillId="0" fontId="21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23" numFmtId="3" xfId="0" applyAlignment="1" applyFont="1" applyNumberForma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17" numFmtId="166" xfId="0" applyAlignment="1" applyFont="1" applyNumberFormat="1">
      <alignment horizontal="center" readingOrder="0" shrinkToFit="0" vertical="bottom" wrapText="0"/>
    </xf>
    <xf borderId="0" fillId="0" fontId="18" numFmtId="166" xfId="0" applyAlignment="1" applyFont="1" applyNumberFormat="1">
      <alignment horizontal="center" readingOrder="0" shrinkToFit="0" vertical="bottom" wrapText="0"/>
    </xf>
    <xf borderId="0" fillId="0" fontId="18" numFmtId="3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readingOrder="0" vertical="bottom"/>
    </xf>
    <xf borderId="0" fillId="3" fontId="18" numFmtId="3" xfId="0" applyAlignment="1" applyFill="1" applyFont="1" applyNumberFormat="1">
      <alignment horizontal="center" readingOrder="0" vertical="bottom"/>
    </xf>
    <xf borderId="0" fillId="4" fontId="18" numFmtId="3" xfId="0" applyAlignment="1" applyFill="1" applyFont="1" applyNumberFormat="1">
      <alignment horizontal="center" readingOrder="0" vertical="bottom"/>
    </xf>
    <xf borderId="0" fillId="0" fontId="26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3" fontId="18" numFmtId="3" xfId="0" applyAlignment="1" applyFont="1" applyNumberFormat="1">
      <alignment horizontal="center" vertical="bottom"/>
    </xf>
    <xf borderId="0" fillId="4" fontId="18" numFmtId="3" xfId="0" applyAlignment="1" applyFont="1" applyNumberForma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0" fontId="18" numFmtId="3" xfId="0" applyAlignment="1" applyFont="1" applyNumberFormat="1">
      <alignment horizontal="center" vertical="bottom"/>
    </xf>
    <xf borderId="0" fillId="5" fontId="18" numFmtId="3" xfId="0" applyAlignment="1" applyFill="1" applyFont="1" applyNumberFormat="1">
      <alignment horizontal="center" vertical="bottom"/>
    </xf>
    <xf borderId="0" fillId="6" fontId="18" numFmtId="3" xfId="0" applyAlignment="1" applyFill="1" applyFont="1" applyNumberFormat="1">
      <alignment horizontal="center" vertical="bottom"/>
    </xf>
    <xf borderId="0" fillId="0" fontId="27" numFmtId="0" xfId="0" applyAlignment="1" applyFont="1">
      <alignment vertical="bottom"/>
    </xf>
    <xf borderId="0" fillId="0" fontId="28" numFmtId="0" xfId="0" applyAlignment="1" applyFont="1">
      <alignment horizontal="left" readingOrder="0" shrinkToFit="0" vertical="bottom" wrapText="0"/>
    </xf>
    <xf borderId="0" fillId="0" fontId="18" numFmtId="166" xfId="0" applyAlignment="1" applyFont="1" applyNumberFormat="1">
      <alignment horizontal="center" readingOrder="0" vertical="bottom"/>
    </xf>
    <xf borderId="0" fillId="0" fontId="19" numFmtId="10" xfId="0" applyAlignment="1" applyFont="1" applyNumberFormat="1">
      <alignment horizontal="center" readingOrder="0" shrinkToFit="0" vertical="bottom" wrapText="0"/>
    </xf>
    <xf borderId="0" fillId="0" fontId="19" numFmtId="3" xfId="0" applyAlignment="1" applyFont="1" applyNumberFormat="1">
      <alignment horizontal="center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29" numFmtId="0" xfId="0" applyFont="1"/>
    <xf borderId="0" fillId="0" fontId="29" numFmtId="0" xfId="0" applyAlignment="1" applyFont="1">
      <alignment readingOrder="0" shrinkToFit="0" wrapText="1"/>
    </xf>
    <xf borderId="0" fillId="0" fontId="5" numFmtId="3" xfId="0" applyAlignment="1" applyFont="1" applyNumberFormat="1">
      <alignment horizontal="right" vertical="bottom"/>
    </xf>
    <xf borderId="0" fillId="0" fontId="5" numFmtId="3" xfId="0" applyAlignment="1" applyFont="1" applyNumberFormat="1">
      <alignment vertical="bottom"/>
    </xf>
    <xf borderId="0" fillId="0" fontId="30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data!$D$2:$D$619</c:f>
              <c:numCache/>
            </c:numRef>
          </c:yVal>
        </c:ser>
        <c:ser>
          <c:idx val="1"/>
          <c:order val="1"/>
          <c:tx>
            <c:strRef>
              <c:f>data!$E$1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data!$E$2:$E$619</c:f>
              <c:numCache/>
            </c:numRef>
          </c:yVal>
        </c:ser>
        <c:ser>
          <c:idx val="2"/>
          <c:order val="2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C22"/>
              </a:solidFill>
              <a:ln cmpd="sng">
                <a:solidFill>
                  <a:srgbClr val="FFDC22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data!$F$2:$F$619</c:f>
              <c:numCache/>
            </c:numRef>
          </c:yVal>
        </c:ser>
        <c:ser>
          <c:idx val="3"/>
          <c:order val="3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data!$G$2:$G$619</c:f>
              <c:numCache/>
            </c:numRef>
          </c:yVal>
        </c:ser>
        <c:ser>
          <c:idx val="4"/>
          <c:order val="4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data!$H$2:$H$619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5291"/>
        <c:axId val="1907371986"/>
      </c:scatterChart>
      <c:valAx>
        <c:axId val="573305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371986"/>
      </c:valAx>
      <c:valAx>
        <c:axId val="1907371986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05291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(&gt;150W)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C9400"/>
              </a:solidFill>
              <a:ln cmpd="sng">
                <a:solidFill>
                  <a:srgbClr val="FC9400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data!$E$2:$E$619</c:f>
              <c:numCache/>
            </c:numRef>
          </c:yVal>
        </c:ser>
        <c:ser>
          <c:idx val="1"/>
          <c:order val="1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A1A"/>
              </a:solidFill>
              <a:ln cmpd="sng">
                <a:solidFill>
                  <a:srgbClr val="FFDA1A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data!$F$2:$F$619</c:f>
              <c:numCache/>
            </c:numRef>
          </c:yVal>
        </c:ser>
        <c:ser>
          <c:idx val="2"/>
          <c:order val="2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data!$G$2:$G$619</c:f>
              <c:numCache/>
            </c:numRef>
          </c:yVal>
        </c:ser>
        <c:ser>
          <c:idx val="3"/>
          <c:order val="3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087F5"/>
              </a:solidFill>
              <a:ln cmpd="sng">
                <a:solidFill>
                  <a:srgbClr val="4087F5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data!$H$2:$H$619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12965"/>
        <c:axId val="1187627239"/>
      </c:scatterChart>
      <c:valAx>
        <c:axId val="2082312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627239"/>
      </c:valAx>
      <c:valAx>
        <c:axId val="1187627239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312965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(&gt;450 W)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data!$C$2:$C$500</c:f>
            </c:numRef>
          </c:xVal>
          <c:yVal>
            <c:numRef>
              <c:f>data!$G$2:$G$500</c:f>
              <c:numCache/>
            </c:numRef>
          </c:yVal>
        </c:ser>
        <c:ser>
          <c:idx val="1"/>
          <c:order val="1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data!$C$2:$C$500</c:f>
            </c:numRef>
          </c:xVal>
          <c:yVal>
            <c:numRef>
              <c:f>data!$H$2:$H$500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39944"/>
        <c:axId val="2013767490"/>
      </c:scatterChart>
      <c:valAx>
        <c:axId val="1790539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767490"/>
      </c:valAx>
      <c:valAx>
        <c:axId val="2013767490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539944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(&gt;300W)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80F"/>
              </a:solidFill>
              <a:ln cmpd="sng">
                <a:solidFill>
                  <a:srgbClr val="FFD80F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data!$F$2:$F$619</c:f>
              <c:numCache/>
            </c:numRef>
          </c:yVal>
        </c:ser>
        <c:ser>
          <c:idx val="1"/>
          <c:order val="1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data!$G$2:$G$619</c:f>
              <c:numCache/>
            </c:numRef>
          </c:yVal>
        </c:ser>
        <c:ser>
          <c:idx val="2"/>
          <c:order val="2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data!$H$2:$H$619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92436"/>
        <c:axId val="1732390957"/>
      </c:scatterChart>
      <c:valAx>
        <c:axId val="383692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390957"/>
      </c:valAx>
      <c:valAx>
        <c:axId val="1732390957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692436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68</xdr:row>
      <xdr:rowOff>219075</xdr:rowOff>
    </xdr:from>
    <xdr:ext cx="7905750" cy="5029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457200</xdr:colOff>
      <xdr:row>100</xdr:row>
      <xdr:rowOff>219075</xdr:rowOff>
    </xdr:from>
    <xdr:ext cx="7905750" cy="5029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457200</xdr:colOff>
      <xdr:row>167</xdr:row>
      <xdr:rowOff>219075</xdr:rowOff>
    </xdr:from>
    <xdr:ext cx="7905750" cy="5257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457200</xdr:colOff>
      <xdr:row>133</xdr:row>
      <xdr:rowOff>219075</xdr:rowOff>
    </xdr:from>
    <xdr:ext cx="7905750" cy="50292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ascal-audio.com/wp-content/uploads/2018/06/X-PRO_Data_Sheet-2_6.pdf" TargetMode="External"/><Relationship Id="rId194" Type="http://schemas.openxmlformats.org/officeDocument/2006/relationships/hyperlink" Target="http://archimago.blogspot.com/2023/03/reviewmeasurements-aoshida-a7-class-d.html" TargetMode="External"/><Relationship Id="rId193" Type="http://schemas.openxmlformats.org/officeDocument/2006/relationships/hyperlink" Target="https://www.audiosciencereview.com/forum/index.php?threads/niles-si-2150-class-d-amplifier-review.16054/" TargetMode="External"/><Relationship Id="rId192" Type="http://schemas.openxmlformats.org/officeDocument/2006/relationships/hyperlink" Target="https://www.audiosciencereview.com/forum/index.php?threads/outlaw-2200-m-block-amplifier-review.11403/" TargetMode="External"/><Relationship Id="rId191" Type="http://schemas.openxmlformats.org/officeDocument/2006/relationships/hyperlink" Target="https://www.stereophile.com/content/marantz-model-40n-integrated-amplifier-measurements" TargetMode="External"/><Relationship Id="rId187" Type="http://schemas.openxmlformats.org/officeDocument/2006/relationships/hyperlink" Target="https://www.stereophile.com/content/simaudio-moon-evolution-880m-monoblock-power-amplifier-measurements" TargetMode="External"/><Relationship Id="rId186" Type="http://schemas.openxmlformats.org/officeDocument/2006/relationships/hyperlink" Target="https://www.soundstagenetwork.com/index.php?option=com_content&amp;view=article&amp;id=1356:bhk-labs-measurements-luxman-m-900u-stereo-mono-amplifier&amp;catid=97&amp;Itemid=154" TargetMode="External"/><Relationship Id="rId185" Type="http://schemas.openxmlformats.org/officeDocument/2006/relationships/hyperlink" Target="https://www.soundstagenetwork.com/index.php?option=com_content&amp;view=article&amp;id=1356:bhk-labs-measurements-luxman-m-900u-stereo-mono-amplifier&amp;catid=97&amp;Itemid=154" TargetMode="External"/><Relationship Id="rId184" Type="http://schemas.openxmlformats.org/officeDocument/2006/relationships/hyperlink" Target="https://www.soundstagenetwork.com/index.php?option=com_content&amp;view=article&amp;id=1331:measurements-hegel-music-systems-h30-stereo-mono-amplifier&amp;catid=97:amplifier-measurements&amp;Itemid=154" TargetMode="External"/><Relationship Id="rId189" Type="http://schemas.openxmlformats.org/officeDocument/2006/relationships/hyperlink" Target="https://www.audiosciencereview.com/forum/index.php?threads/lexicon-dd8-review-multichannel-amplifier.19576/" TargetMode="External"/><Relationship Id="rId188" Type="http://schemas.openxmlformats.org/officeDocument/2006/relationships/hyperlink" Target="https://www.stereophile.com/content/boulder-amplifiers-2150-monoblock-power-amplifier-measurements" TargetMode="External"/><Relationship Id="rId183" Type="http://schemas.openxmlformats.org/officeDocument/2006/relationships/hyperlink" Target="https://www.soundstagenetwork.com/index.php?option=com_content&amp;view=article&amp;id=1331:measurements-hegel-music-systems-h30-stereo-mono-amplifier&amp;catid=97:amplifier-measurements&amp;Itemid=154" TargetMode="External"/><Relationship Id="rId182" Type="http://schemas.openxmlformats.org/officeDocument/2006/relationships/hyperlink" Target="https://www.soundstagenetwork.com/index.php?option=com_content&amp;view=article&amp;id=2630:arcam-sa30-integrated-amplifier-dac&amp;catid=97:amplifier-measurements&amp;Itemid=154" TargetMode="External"/><Relationship Id="rId181" Type="http://schemas.openxmlformats.org/officeDocument/2006/relationships/hyperlink" Target="https://www.audiosciencereview.com/forum/index.php?threads/review-and-measurements-of-teac-ax-501-amplifier.7442/" TargetMode="External"/><Relationship Id="rId180" Type="http://schemas.openxmlformats.org/officeDocument/2006/relationships/hyperlink" Target="https://www.stereophile.com/content/mark-levinson-no532h-power-amplifier-measurements" TargetMode="External"/><Relationship Id="rId176" Type="http://schemas.openxmlformats.org/officeDocument/2006/relationships/hyperlink" Target="https://www.stereophile.com/content/class233-ca-3200-three-channel-power-amplifier-measurements" TargetMode="External"/><Relationship Id="rId297" Type="http://schemas.openxmlformats.org/officeDocument/2006/relationships/hyperlink" Target="https://www.stereophile.com/content/simaudio-moon-evolution-700i-integrated-amplifier-measurements" TargetMode="External"/><Relationship Id="rId175" Type="http://schemas.openxmlformats.org/officeDocument/2006/relationships/hyperlink" Target="https://www.soundstagenetwork.com/index.php?option=com_content&amp;view=article&amp;id=481:bhk-labs-measurements-hegel-music-systems-h20-stereo-amplifier&amp;catid=97&amp;Itemid=154" TargetMode="External"/><Relationship Id="rId296" Type="http://schemas.openxmlformats.org/officeDocument/2006/relationships/hyperlink" Target="https://www.stereophile.com/content/constellation-inspiration-stereo-10-power-amplifier-measurements" TargetMode="External"/><Relationship Id="rId174" Type="http://schemas.openxmlformats.org/officeDocument/2006/relationships/hyperlink" Target="https://www.stereophile.com/content/mytek-brooklyn-amp-power-amplifier-measurements" TargetMode="External"/><Relationship Id="rId295" Type="http://schemas.openxmlformats.org/officeDocument/2006/relationships/hyperlink" Target="https://audio.com.pl/testy/stereo/wzmacniacze-stereo/2923-accuphase-e-650" TargetMode="External"/><Relationship Id="rId173" Type="http://schemas.openxmlformats.org/officeDocument/2006/relationships/hyperlink" Target="https://www.stereophile.com/content/ch-precision-i1-universal-integrated-amplifier-measurements" TargetMode="External"/><Relationship Id="rId294" Type="http://schemas.openxmlformats.org/officeDocument/2006/relationships/hyperlink" Target="https://www.stereophile.com/content/pass-labs-int-25-integrated-amplifier-measurements" TargetMode="External"/><Relationship Id="rId179" Type="http://schemas.openxmlformats.org/officeDocument/2006/relationships/hyperlink" Target="https://www.audiosciencereview.com/forum/index.php?threads/nad-m10-streaming-amplifier-review.15535/" TargetMode="External"/><Relationship Id="rId178" Type="http://schemas.openxmlformats.org/officeDocument/2006/relationships/hyperlink" Target="https://www.audiosciencereview.com/forum/index.php?threads/nad-c268-power-amplifier-review.14287/" TargetMode="External"/><Relationship Id="rId299" Type="http://schemas.openxmlformats.org/officeDocument/2006/relationships/hyperlink" Target="https://www.audiosciencereview.com/forum/index.php?threads/behringer-a800-stereo-amplifier-review.10499/" TargetMode="External"/><Relationship Id="rId177" Type="http://schemas.openxmlformats.org/officeDocument/2006/relationships/hyperlink" Target="https://www.stereophile.com/content/emm-labs-mtrs-power-amplifier-measurements" TargetMode="External"/><Relationship Id="rId298" Type="http://schemas.openxmlformats.org/officeDocument/2006/relationships/hyperlink" Target="https://www.soundstagenetwork.com/index.php?option=com_content&amp;view=article&amp;id=673:bhk-labs-measurements-ayre-acoustics-vx-r-stereo-amplifier&amp;catid=97&amp;Itemid=154" TargetMode="External"/><Relationship Id="rId198" Type="http://schemas.openxmlformats.org/officeDocument/2006/relationships/hyperlink" Target="https://www.soundstagenetwork.com/index.php?option=com_content&amp;view=article&amp;id=1966:bhk-labs-measurements-hegel-music-systems-h590-integrated-amplifier-dac&amp;catid=97:amplifier-measurements&amp;Itemid=154" TargetMode="External"/><Relationship Id="rId197" Type="http://schemas.openxmlformats.org/officeDocument/2006/relationships/hyperlink" Target="https://www.soundstagenetwork.com/index.php?option=com_content&amp;view=article&amp;id=1699:bhk-labs-measurements-bryston-4b3-stereo-mono-amplifier&amp;catid=97:amplifier-measurements" TargetMode="External"/><Relationship Id="rId196" Type="http://schemas.openxmlformats.org/officeDocument/2006/relationships/hyperlink" Target="https://www.stereophile.com/content/pass-labs-xa305-power-amplifier-measurements" TargetMode="External"/><Relationship Id="rId195" Type="http://schemas.openxmlformats.org/officeDocument/2006/relationships/hyperlink" Target="https://www.audiosciencereview.com/forum/index.php?threads/marantz-hd-amp1-dac-and-integrated-amplifier.6341/" TargetMode="External"/><Relationship Id="rId199" Type="http://schemas.openxmlformats.org/officeDocument/2006/relationships/hyperlink" Target="https://www.soundstagenetwork.com/index.php?option=com_content&amp;view=article&amp;id=1172:bhk-labs-measurements-simaudio-moon-evolution-870a-stereo-mono-amplifier&amp;catid=97:amplifier-measurements&amp;Itemid=154" TargetMode="External"/><Relationship Id="rId150" Type="http://schemas.openxmlformats.org/officeDocument/2006/relationships/hyperlink" Target="https://www.stereophile.com/content/musical-fidelity-ams100-power-amplifier-measurements" TargetMode="External"/><Relationship Id="rId271" Type="http://schemas.openxmlformats.org/officeDocument/2006/relationships/hyperlink" Target="https://audio.com.pl/testy/stereo/wzmacniacze-stereo/948-h300" TargetMode="External"/><Relationship Id="rId392" Type="http://schemas.openxmlformats.org/officeDocument/2006/relationships/hyperlink" Target="https://audio.com.pl/testy/stereo/wzmacniacze-stereo/2743-burmeister-101" TargetMode="External"/><Relationship Id="rId270" Type="http://schemas.openxmlformats.org/officeDocument/2006/relationships/hyperlink" Target="https://audio.com.pl/testy/stereo/wzmacniacze-stereo/3213-h120" TargetMode="External"/><Relationship Id="rId391" Type="http://schemas.openxmlformats.org/officeDocument/2006/relationships/hyperlink" Target="https://audio.com.pl/testy/stereo/wzmacniacze-stereo/3420-cary-audio-sli-80hs" TargetMode="External"/><Relationship Id="rId390" Type="http://schemas.openxmlformats.org/officeDocument/2006/relationships/hyperlink" Target="https://audio.com.pl/testy/stereo/wzmacniacze-stereo/3315-rotel-michi-x3" TargetMode="External"/><Relationship Id="rId1" Type="http://schemas.openxmlformats.org/officeDocument/2006/relationships/hyperlink" Target="https://www.l7audiolab.com/f/topping-la90/" TargetMode="External"/><Relationship Id="rId2" Type="http://schemas.openxmlformats.org/officeDocument/2006/relationships/hyperlink" Target="https://www.audiosciencereview.com/forum/index.php?threads/topping-la90-discrete-amplifier-review.43756/" TargetMode="External"/><Relationship Id="rId3" Type="http://schemas.openxmlformats.org/officeDocument/2006/relationships/hyperlink" Target="https://www.audiosciencereview.com/forum/index.php?threads/amplifier-sinad-list-asr-3rd-parties.16060/" TargetMode="External"/><Relationship Id="rId149" Type="http://schemas.openxmlformats.org/officeDocument/2006/relationships/hyperlink" Target="https://icepower.dk/download/2402/" TargetMode="External"/><Relationship Id="rId4" Type="http://schemas.openxmlformats.org/officeDocument/2006/relationships/hyperlink" Target="https://www.audiosciencereview.com/forum/index.php?threads/topping-la90-discrete-amplifier-review.43756/" TargetMode="External"/><Relationship Id="rId148" Type="http://schemas.openxmlformats.org/officeDocument/2006/relationships/hyperlink" Target="https://www.stereophile.com/content/ps-audio-bhk-signature-300-monoblock-power-amplifier-measurements" TargetMode="External"/><Relationship Id="rId269" Type="http://schemas.openxmlformats.org/officeDocument/2006/relationships/hyperlink" Target="https://www.l7audiolab.com/f/audiolab-8300xp/" TargetMode="External"/><Relationship Id="rId9" Type="http://schemas.openxmlformats.org/officeDocument/2006/relationships/hyperlink" Target="https://www.l7audiolab.com/f/topping-la90/" TargetMode="External"/><Relationship Id="rId143" Type="http://schemas.openxmlformats.org/officeDocument/2006/relationships/hyperlink" Target="https://www.stereophile.com/content/elac-alchemy-series-dpa-2-power-amplifier-measurements" TargetMode="External"/><Relationship Id="rId264" Type="http://schemas.openxmlformats.org/officeDocument/2006/relationships/hyperlink" Target="https://www.soundstagenetwork.com/index.php?option=com_content&amp;view=article&amp;id=1011:bhk-labs-measurements-calyx-audio-femti-stereo-mono-amplifier&amp;catid=97:amplifier-measurements&amp;Itemid=154" TargetMode="External"/><Relationship Id="rId385" Type="http://schemas.openxmlformats.org/officeDocument/2006/relationships/hyperlink" Target="https://www.stereophile.com/content/moon-simaudio-neo-340i-integrated-amplifier-measurements" TargetMode="External"/><Relationship Id="rId142" Type="http://schemas.openxmlformats.org/officeDocument/2006/relationships/hyperlink" Target="https://www.audiosciencereview.com/forum/index.php?threads/review-and-measurements-of-nad-c-320bee-pwr-amplifier.8504/" TargetMode="External"/><Relationship Id="rId263" Type="http://schemas.openxmlformats.org/officeDocument/2006/relationships/hyperlink" Target="https://www.stereophile.com/content/rotel-rb-1090-power-amplifier-measurements" TargetMode="External"/><Relationship Id="rId384" Type="http://schemas.openxmlformats.org/officeDocument/2006/relationships/hyperlink" Target="https://audio.com.pl/testy/stereo/wzmacniacze-stereo/3368-yamaha-a-s2200" TargetMode="External"/><Relationship Id="rId141" Type="http://schemas.openxmlformats.org/officeDocument/2006/relationships/hyperlink" Target="https://www.stereophile.com/content/bricasti-design-m15-power-amplifier-measurements" TargetMode="External"/><Relationship Id="rId262" Type="http://schemas.openxmlformats.org/officeDocument/2006/relationships/hyperlink" Target="https://www.stereophile.com/content/marantz-pm5003-integrated-amplifier-measurements" TargetMode="External"/><Relationship Id="rId383" Type="http://schemas.openxmlformats.org/officeDocument/2006/relationships/hyperlink" Target="https://www.stereophile.com/content/krell-fbi-integrated-amplifier-measurements" TargetMode="External"/><Relationship Id="rId140" Type="http://schemas.openxmlformats.org/officeDocument/2006/relationships/hyperlink" Target="https://www.stereophile.com/content/bryston-7b-sstsup2sup-monoblock-power-amplifier-measurements" TargetMode="External"/><Relationship Id="rId261" Type="http://schemas.openxmlformats.org/officeDocument/2006/relationships/hyperlink" Target="https://www.audiosciencereview.com/forum/index.php?threads/parasound-2125-v-2-amplifier-review.36354/" TargetMode="External"/><Relationship Id="rId382" Type="http://schemas.openxmlformats.org/officeDocument/2006/relationships/hyperlink" Target="https://www.soundstagenetwork.com/index.php?option=com_content&amp;view=article&amp;id=2576:rotel-michi-x5-integrated-amplifier-dac-measurements&amp;catid=97:amplifier-measurements&amp;Itemid=154" TargetMode="External"/><Relationship Id="rId5" Type="http://schemas.openxmlformats.org/officeDocument/2006/relationships/hyperlink" Target="https://www.audiosciencereview.com/forum/index.php?threads/topping-la90-review-integrated-amplifier.33374/" TargetMode="External"/><Relationship Id="rId147" Type="http://schemas.openxmlformats.org/officeDocument/2006/relationships/hyperlink" Target="https://audio.com.pl/testy/stereo/przedwzmacniacz-koncowka-mocy/3350-accuphase-c-3900-a-75-p-7300" TargetMode="External"/><Relationship Id="rId268" Type="http://schemas.openxmlformats.org/officeDocument/2006/relationships/hyperlink" Target="https://www.soundstagenetwork.com/index.php?option=com_content&amp;view=article&amp;id=2185:bhk-labs-measurements-nad-d3045-integrated-amplifier-dac&amp;catid=97&amp;Itemid=154" TargetMode="External"/><Relationship Id="rId389" Type="http://schemas.openxmlformats.org/officeDocument/2006/relationships/hyperlink" Target="https://www.audiosciencereview.com/forum/index.php?threads/3e-audio-sy-dap2002-review-dsp-amplifier.20114/" TargetMode="External"/><Relationship Id="rId6" Type="http://schemas.openxmlformats.org/officeDocument/2006/relationships/hyperlink" Target="https://www.audiosciencereview.com/forum/index.php?threads/topping-la90-discrete-amplifier-review.43756/" TargetMode="External"/><Relationship Id="rId146" Type="http://schemas.openxmlformats.org/officeDocument/2006/relationships/hyperlink" Target="https://www.stereophile.com/content/leak-stereo-230-integrated-amplifier-measurements" TargetMode="External"/><Relationship Id="rId267" Type="http://schemas.openxmlformats.org/officeDocument/2006/relationships/hyperlink" Target="https://www.audiosciencereview.com/forum/index.php?threads/3e-audio-sy-dap2002-review-dsp-amplifier.20114/" TargetMode="External"/><Relationship Id="rId388" Type="http://schemas.openxmlformats.org/officeDocument/2006/relationships/hyperlink" Target="https://www.stereophile.com/content/mark-levinson-no536-monoblock-power-amplifier-measurements" TargetMode="External"/><Relationship Id="rId7" Type="http://schemas.openxmlformats.org/officeDocument/2006/relationships/hyperlink" Target="https://www.audiosciencereview.com/forum/index.php?threads/topping-la90-review-integrated-amplifier.33374/" TargetMode="External"/><Relationship Id="rId145" Type="http://schemas.openxmlformats.org/officeDocument/2006/relationships/hyperlink" Target="https://www.stereophile.com/content/bryston-14b-sst-power-amplifier-measurements" TargetMode="External"/><Relationship Id="rId266" Type="http://schemas.openxmlformats.org/officeDocument/2006/relationships/hyperlink" Target="https://www.stereophile.com/content/creek-evolution-50a-integrated-amplifier-measurements" TargetMode="External"/><Relationship Id="rId387" Type="http://schemas.openxmlformats.org/officeDocument/2006/relationships/hyperlink" Target="https://www.stereophile.com/content/bel-canto-design-black-aci-600-integrated-amplifier-measurements" TargetMode="External"/><Relationship Id="rId8" Type="http://schemas.openxmlformats.org/officeDocument/2006/relationships/hyperlink" Target="https://www.audiosciencereview.com/forum/index.php?threads/new-purifi-amplifiers-coming.34210/post-1603805" TargetMode="External"/><Relationship Id="rId144" Type="http://schemas.openxmlformats.org/officeDocument/2006/relationships/hyperlink" Target="https://www.soundstagenetwork.com/measurements/classe_ca2200/" TargetMode="External"/><Relationship Id="rId265" Type="http://schemas.openxmlformats.org/officeDocument/2006/relationships/hyperlink" Target="https://www.audiosciencereview.com/forum/index.php?threads/review-and-measurements-of-class-d-audio-cda-250c-amp.7180/" TargetMode="External"/><Relationship Id="rId386" Type="http://schemas.openxmlformats.org/officeDocument/2006/relationships/hyperlink" Target="https://audio.com.pl/testy/stereo/wzmacniacze-stereo/2510-e-470" TargetMode="External"/><Relationship Id="rId260" Type="http://schemas.openxmlformats.org/officeDocument/2006/relationships/hyperlink" Target="https://www.audiosciencereview.com/forum/index.php?threads/smsl-a300-stereo-amplifier-review.46742/" TargetMode="External"/><Relationship Id="rId381" Type="http://schemas.openxmlformats.org/officeDocument/2006/relationships/hyperlink" Target="https://audio.com.pl/testy/stereo/wzmacniacze-stereo/3433-rotel-ra-1592-mkii" TargetMode="External"/><Relationship Id="rId380" Type="http://schemas.openxmlformats.org/officeDocument/2006/relationships/hyperlink" Target="https://audio.com.pl/testy/stereo/wzmacniacze-stereo/949-luxman-l-550ax" TargetMode="External"/><Relationship Id="rId139" Type="http://schemas.openxmlformats.org/officeDocument/2006/relationships/hyperlink" Target="https://www.stereophile.com/content/audionet-max-monoblock-power-amplifier-measurements" TargetMode="External"/><Relationship Id="rId138" Type="http://schemas.openxmlformats.org/officeDocument/2006/relationships/hyperlink" Target="https://www.stereophile.com/content/bel-canto-eone-s300iu-integrated-amplifier-measurements" TargetMode="External"/><Relationship Id="rId259" Type="http://schemas.openxmlformats.org/officeDocument/2006/relationships/hyperlink" Target="https://www.pascal-audio.com/wp-content/uploads/2018/06/T-PRO2_Series_Data_Sheet-1_1.pdf" TargetMode="External"/><Relationship Id="rId137" Type="http://schemas.openxmlformats.org/officeDocument/2006/relationships/hyperlink" Target="https://icepower.dk/download/2420/" TargetMode="External"/><Relationship Id="rId258" Type="http://schemas.openxmlformats.org/officeDocument/2006/relationships/hyperlink" Target="https://www.stereophile.com/content/luxman-m-800a-power-amplifier-measurements" TargetMode="External"/><Relationship Id="rId379" Type="http://schemas.openxmlformats.org/officeDocument/2006/relationships/hyperlink" Target="https://www.audiosciencereview.com/forum/index.php?threads/akitika-gt-108-stereo-amplifier-kit-review.53112/" TargetMode="External"/><Relationship Id="rId132" Type="http://schemas.openxmlformats.org/officeDocument/2006/relationships/hyperlink" Target="https://www.audiosciencereview.com/forum/index.php?threads/yamaha-r-n803-smart-receiver-review.13830/" TargetMode="External"/><Relationship Id="rId253" Type="http://schemas.openxmlformats.org/officeDocument/2006/relationships/hyperlink" Target="https://www.stereophile.com/content/bel-canto-design-black-amplification-system-measurements" TargetMode="External"/><Relationship Id="rId374" Type="http://schemas.openxmlformats.org/officeDocument/2006/relationships/hyperlink" Target="https://www.soundstagenetwork.com/index.php?option=com_content&amp;view=article&amp;id=2126:bhk-labs-measurements-parasound-halo-a23-plus-stereo-mono-amplifier&amp;catid=97:amplifier-measurements&amp;Itemid=154" TargetMode="External"/><Relationship Id="rId495" Type="http://schemas.openxmlformats.org/officeDocument/2006/relationships/hyperlink" Target="https://www.stereophile.com/content/ps-audio-sprout-integrated-amplifier-measurements" TargetMode="External"/><Relationship Id="rId131" Type="http://schemas.openxmlformats.org/officeDocument/2006/relationships/hyperlink" Target="https://icepoweraudio.com/download/1624/" TargetMode="External"/><Relationship Id="rId252" Type="http://schemas.openxmlformats.org/officeDocument/2006/relationships/hyperlink" Target="https://www.stereophile.com/content/hifi-rose-ra180-integrated-amplifier-measurements" TargetMode="External"/><Relationship Id="rId373" Type="http://schemas.openxmlformats.org/officeDocument/2006/relationships/hyperlink" Target="https://www.stereophile.com/content/exposure-3010s-integrated-amplifier-measurements" TargetMode="External"/><Relationship Id="rId494" Type="http://schemas.openxmlformats.org/officeDocument/2006/relationships/hyperlink" Target="https://www.stereophile.com/content/dan-dagostino-momentum-monoblock-power-amplifier-measurements" TargetMode="External"/><Relationship Id="rId130" Type="http://schemas.openxmlformats.org/officeDocument/2006/relationships/hyperlink" Target="https://www.tpdz.net/productinfo/710203.html" TargetMode="External"/><Relationship Id="rId251" Type="http://schemas.openxmlformats.org/officeDocument/2006/relationships/hyperlink" Target="https://www.audiosciencereview.com/forum/index.php?threads/crown-4-300n-amplifier-review.40681/" TargetMode="External"/><Relationship Id="rId372" Type="http://schemas.openxmlformats.org/officeDocument/2006/relationships/hyperlink" Target="https://audio.com.pl/testy/stereo/wzmacniacze-stereo/2900-exposure-xm7-2xxm9" TargetMode="External"/><Relationship Id="rId493" Type="http://schemas.openxmlformats.org/officeDocument/2006/relationships/hyperlink" Target="https://audio.com.pl/testy/stereo/amplitunery-stereo/992-yamaha-r-n500" TargetMode="External"/><Relationship Id="rId250" Type="http://schemas.openxmlformats.org/officeDocument/2006/relationships/hyperlink" Target="https://www.audiosciencereview.com/forum/index.php?threads/smsl-sa400-review-power-amplifier.23921/" TargetMode="External"/><Relationship Id="rId371" Type="http://schemas.openxmlformats.org/officeDocument/2006/relationships/hyperlink" Target="https://www.stereophile.com/content/exposure-electronics-xm5-integrated-amplifier-measurements" TargetMode="External"/><Relationship Id="rId492" Type="http://schemas.openxmlformats.org/officeDocument/2006/relationships/hyperlink" Target="https://www.stereophile.com/content/ayre-acoustics-ex-8-20-integrated-hub-da-integrated-amplifier-measurements" TargetMode="External"/><Relationship Id="rId136" Type="http://schemas.openxmlformats.org/officeDocument/2006/relationships/hyperlink" Target="https://icepower.dk/download/1633/" TargetMode="External"/><Relationship Id="rId257" Type="http://schemas.openxmlformats.org/officeDocument/2006/relationships/hyperlink" Target="https://www.stereophile.com/content/hegel-music-systems-h160-integrated-amplifier-measurements" TargetMode="External"/><Relationship Id="rId378" Type="http://schemas.openxmlformats.org/officeDocument/2006/relationships/hyperlink" Target="https://www.audiosciencereview.com/forum/index.php?threads/denon-pma-600ne-integrated-amplifier-review.49510/" TargetMode="External"/><Relationship Id="rId499" Type="http://schemas.openxmlformats.org/officeDocument/2006/relationships/hyperlink" Target="https://audio.com.pl/testy/stereo/wzmacniacze-stereo/3461-cambridge-audio-evo-75" TargetMode="External"/><Relationship Id="rId135" Type="http://schemas.openxmlformats.org/officeDocument/2006/relationships/hyperlink" Target="https://www.aliexpress.com/item/1005002388118657.html" TargetMode="External"/><Relationship Id="rId256" Type="http://schemas.openxmlformats.org/officeDocument/2006/relationships/hyperlink" Target="https://www.audiosciencereview.com/forum/index.php?threads/schiit-vidar-amplifier-review.12633/" TargetMode="External"/><Relationship Id="rId377" Type="http://schemas.openxmlformats.org/officeDocument/2006/relationships/hyperlink" Target="https://www.stereophile.com/content/bricasti-design-m28-monoblock-power-amplifier-measurements" TargetMode="External"/><Relationship Id="rId498" Type="http://schemas.openxmlformats.org/officeDocument/2006/relationships/hyperlink" Target="https://audio.com.pl/testy/stereo/wzmacniacze-stereo/853-atilla" TargetMode="External"/><Relationship Id="rId134" Type="http://schemas.openxmlformats.org/officeDocument/2006/relationships/hyperlink" Target="https://www.audiosciencereview.com/forum/index.php?threads/audiophonics-da-s250nc-dac-power-amp-review.44379/" TargetMode="External"/><Relationship Id="rId255" Type="http://schemas.openxmlformats.org/officeDocument/2006/relationships/hyperlink" Target="https://www.audiosciencereview.com/forum/index.php?threads/classe-sigma-amp5-multichannel-amplifier-review.16631/" TargetMode="External"/><Relationship Id="rId376" Type="http://schemas.openxmlformats.org/officeDocument/2006/relationships/hyperlink" Target="https://www.stereophile.com/content/pass-laboratories-xa608-monoblock-power-amplifier-measurements" TargetMode="External"/><Relationship Id="rId497" Type="http://schemas.openxmlformats.org/officeDocument/2006/relationships/hyperlink" Target="https://audio.com.pl/testy/stereo/wzmacniacze-stereo/3463-nuprime-omnia-a300" TargetMode="External"/><Relationship Id="rId133" Type="http://schemas.openxmlformats.org/officeDocument/2006/relationships/hyperlink" Target="https://www.stereophile.com/content/bel-canto-e1x-power-amplifier-measurements" TargetMode="External"/><Relationship Id="rId254" Type="http://schemas.openxmlformats.org/officeDocument/2006/relationships/hyperlink" Target="https://www.audiosciencereview.com/forum/index.php?threads/behringer-nx1000d-review-stereo-amplifier.24908/" TargetMode="External"/><Relationship Id="rId375" Type="http://schemas.openxmlformats.org/officeDocument/2006/relationships/hyperlink" Target="https://www.stereophile.com/content/theta-digital-prometheus-monoblock-power-amplifier-measurements" TargetMode="External"/><Relationship Id="rId496" Type="http://schemas.openxmlformats.org/officeDocument/2006/relationships/hyperlink" Target="https://audio.com.pl/testy/stereo/wzmacniacze-stereo/2911-pm8006" TargetMode="External"/><Relationship Id="rId172" Type="http://schemas.openxmlformats.org/officeDocument/2006/relationships/hyperlink" Target="https://www.stereophile.com/content/burmester-216-power-amplifier-measurements" TargetMode="External"/><Relationship Id="rId293" Type="http://schemas.openxmlformats.org/officeDocument/2006/relationships/hyperlink" Target="https://www.stereophile.com/content/pass-labs-int-150-integrated-amplifier-measurements" TargetMode="External"/><Relationship Id="rId171" Type="http://schemas.openxmlformats.org/officeDocument/2006/relationships/hyperlink" Target="https://www.stereophile.com/content/ps-audio-stellar-m700-monoblock-power-amplifier-measurements" TargetMode="External"/><Relationship Id="rId292" Type="http://schemas.openxmlformats.org/officeDocument/2006/relationships/hyperlink" Target="https://www.stereophile.com/content/nad-masters-series-m22-power-amplifier-measurements" TargetMode="External"/><Relationship Id="rId170" Type="http://schemas.openxmlformats.org/officeDocument/2006/relationships/hyperlink" Target="https://www.audiosciencereview.com/forum/index.php?threads/fosi-audio-za3-amplifier-review.52139/" TargetMode="External"/><Relationship Id="rId291" Type="http://schemas.openxmlformats.org/officeDocument/2006/relationships/hyperlink" Target="https://alpha-audio.net/review/the-best-amplifier-for-1000-euro-2022-edition/7/" TargetMode="External"/><Relationship Id="rId290" Type="http://schemas.openxmlformats.org/officeDocument/2006/relationships/hyperlink" Target="https://www.audiosciencereview.com/forum/index.php?threads/yamaha-r-s202-receiver-review.52587/" TargetMode="External"/><Relationship Id="rId165" Type="http://schemas.openxmlformats.org/officeDocument/2006/relationships/hyperlink" Target="https://www.soundstagenetwork.com/index.php?option=com_content&amp;view=article&amp;id=2821:cambridge-audio-evo-150-streaming-integrated-amplifier-measurements&amp;catid=97:amplifier-measurements&amp;Itemid=154" TargetMode="External"/><Relationship Id="rId286" Type="http://schemas.openxmlformats.org/officeDocument/2006/relationships/hyperlink" Target="https://www.audiosciencereview.com/forum/index.php?threads/linn-majik-ds-1-streamer-amplifier-review.16421/" TargetMode="External"/><Relationship Id="rId164" Type="http://schemas.openxmlformats.org/officeDocument/2006/relationships/hyperlink" Target="https://www.stereophile.com/content/bryston-3b-st-power-amplifier-measurements" TargetMode="External"/><Relationship Id="rId285" Type="http://schemas.openxmlformats.org/officeDocument/2006/relationships/hyperlink" Target="https://www.stereophile.com/content/marantz-pm-ki-pearl-integrated-amplifier-measurements" TargetMode="External"/><Relationship Id="rId163" Type="http://schemas.openxmlformats.org/officeDocument/2006/relationships/hyperlink" Target="https://www.audiosciencereview.com/forum/index.php?threads/review-and-measurements-of-denon-pma-50-amplifier.7940/" TargetMode="External"/><Relationship Id="rId284" Type="http://schemas.openxmlformats.org/officeDocument/2006/relationships/hyperlink" Target="https://www.schiit.com/public/upload/PDF/Schiit%20Amp%20APx555%20Standard%20Test%20Suite_%20Ragnarok%202.pdf" TargetMode="External"/><Relationship Id="rId162" Type="http://schemas.openxmlformats.org/officeDocument/2006/relationships/hyperlink" Target="https://www.audiosciencereview.com/forum/index.php?threads/fosi-audio-v3-amplifier-review.45757/" TargetMode="External"/><Relationship Id="rId283" Type="http://schemas.openxmlformats.org/officeDocument/2006/relationships/hyperlink" Target="https://www.audiosciencereview.com/forum/index.php?threads/emotiva-basx-a-500-5-ch-amplifier-review.10073/" TargetMode="External"/><Relationship Id="rId169" Type="http://schemas.openxmlformats.org/officeDocument/2006/relationships/hyperlink" Target="https://www.stereophile.com/content/burmester-216-power-amplifier-measurements" TargetMode="External"/><Relationship Id="rId168" Type="http://schemas.openxmlformats.org/officeDocument/2006/relationships/hyperlink" Target="https://www.soundstagenetwork.com/index.php?option=com_content&amp;view=article&amp;id=2775:minidsp-shd-power-integrated-amplifier-dac-measurements&amp;catid=97:amplifier-measurements&amp;Itemid=154" TargetMode="External"/><Relationship Id="rId289" Type="http://schemas.openxmlformats.org/officeDocument/2006/relationships/hyperlink" Target="https://www.stereophile.com/content/technics-su-r1000-integrated-amplifier-measurements" TargetMode="External"/><Relationship Id="rId167" Type="http://schemas.openxmlformats.org/officeDocument/2006/relationships/hyperlink" Target="https://www.audiosciencereview.com/forum/index.php?threads/marantz-pm-90-review-vintage-amplifier.26724/" TargetMode="External"/><Relationship Id="rId288" Type="http://schemas.openxmlformats.org/officeDocument/2006/relationships/hyperlink" Target="https://www.stereophile.com/content/class%C3%A9-sigma-2200i-integrated-amplifier-measurements" TargetMode="External"/><Relationship Id="rId166" Type="http://schemas.openxmlformats.org/officeDocument/2006/relationships/hyperlink" Target="https://www.stereophile.com/content/simaudio-moon-evolution-860a-power-amplifier-measurements" TargetMode="External"/><Relationship Id="rId287" Type="http://schemas.openxmlformats.org/officeDocument/2006/relationships/hyperlink" Target="https://audio.com.pl/testy/stereo/wzmacniacze-stereo/937-xindak-a600e" TargetMode="External"/><Relationship Id="rId161" Type="http://schemas.openxmlformats.org/officeDocument/2006/relationships/hyperlink" Target="https://www.audiosciencereview.com/forum/index.php?threads/fosi-audio-v3-amplifier-review.45757/" TargetMode="External"/><Relationship Id="rId282" Type="http://schemas.openxmlformats.org/officeDocument/2006/relationships/hyperlink" Target="https://www.stereophile.com/content/nad-d-3020-integrated-amplifier-measurements" TargetMode="External"/><Relationship Id="rId160" Type="http://schemas.openxmlformats.org/officeDocument/2006/relationships/hyperlink" Target="https://www.audiosciencereview.com/forum/index.php?threads/review-and-measurements-of-nad-7050-streaming-amp.6983/" TargetMode="External"/><Relationship Id="rId281" Type="http://schemas.openxmlformats.org/officeDocument/2006/relationships/hyperlink" Target="https://www.audiosciencereview.com/forum/index.php?threads/icepower-200ac-200asc-review-class-d-amp.18953/" TargetMode="External"/><Relationship Id="rId280" Type="http://schemas.openxmlformats.org/officeDocument/2006/relationships/hyperlink" Target="https://www.audiosciencereview.com/forum/index.php?threads/douk-audio-h7-amplifier-review.43720/" TargetMode="External"/><Relationship Id="rId159" Type="http://schemas.openxmlformats.org/officeDocument/2006/relationships/hyperlink" Target="https://www.stereophile.com/content/electrocompaniet-aw-800-m-stereomonoblock-power-amplifier-measurements" TargetMode="External"/><Relationship Id="rId154" Type="http://schemas.openxmlformats.org/officeDocument/2006/relationships/hyperlink" Target="https://www.audiosciencereview.com/forum/index.php?threads/bluesound-powernode-edge-streaming-amp-review.46924/" TargetMode="External"/><Relationship Id="rId275" Type="http://schemas.openxmlformats.org/officeDocument/2006/relationships/hyperlink" Target="https://www.audiosciencereview.com/forum/index.php?threads/outlaw-model-5000-multichannel-amplifier-review.10585/" TargetMode="External"/><Relationship Id="rId396" Type="http://schemas.openxmlformats.org/officeDocument/2006/relationships/hyperlink" Target="https://www.stereophile.com/content/jeff-rowland-design-group-model-1-power-amplifier-measurements" TargetMode="External"/><Relationship Id="rId153" Type="http://schemas.openxmlformats.org/officeDocument/2006/relationships/hyperlink" Target="https://www.stereophile.com/content/nad-c-328-integrated-amplifier-measurements" TargetMode="External"/><Relationship Id="rId274" Type="http://schemas.openxmlformats.org/officeDocument/2006/relationships/hyperlink" Target="https://audio.com.pl/testy/stereo/koncowki-mocy/3777-moon-moon-888" TargetMode="External"/><Relationship Id="rId395" Type="http://schemas.openxmlformats.org/officeDocument/2006/relationships/hyperlink" Target="https://audio.com.pl/testy/stereo/wzmacniacze-stereo/3730-250i-v2" TargetMode="External"/><Relationship Id="rId152" Type="http://schemas.openxmlformats.org/officeDocument/2006/relationships/hyperlink" Target="https://www.audiosciencereview.com/forum/index.php?threads/review-and-measurements-of-yamaha-wxa-50-streaming-amp.7964/" TargetMode="External"/><Relationship Id="rId273" Type="http://schemas.openxmlformats.org/officeDocument/2006/relationships/hyperlink" Target="https://www.soundstagenetwork.com/index.php?option=com_content&amp;view=article&amp;id=2951:luxman-l-507z-integrated-amplifier-measurements&amp;catid=97:amplifier-measurements&amp;Itemid=154" TargetMode="External"/><Relationship Id="rId394" Type="http://schemas.openxmlformats.org/officeDocument/2006/relationships/hyperlink" Target="https://www.soundstagenetwork.com/index.php?option=com_content&amp;view=article&amp;id=2753:rotel-a12mkii-integrated-amplifier-dac-measurements&amp;catid=97:amplifier-measurements&amp;Itemid=154" TargetMode="External"/><Relationship Id="rId151" Type="http://schemas.openxmlformats.org/officeDocument/2006/relationships/hyperlink" Target="https://forum.wiimhome.com/threads/my-wiim-amp-tests-chapter-2.2442/" TargetMode="External"/><Relationship Id="rId272" Type="http://schemas.openxmlformats.org/officeDocument/2006/relationships/hyperlink" Target="https://www.soundstagenetwork.com/index.php?option=com_content&amp;view=article&amp;id=2034:bhk-labs-measurements-parasound-halo-jc5-stereo-mono-amplifier&amp;catid=97:amplifier-measurements&amp;Itemid=154" TargetMode="External"/><Relationship Id="rId393" Type="http://schemas.openxmlformats.org/officeDocument/2006/relationships/hyperlink" Target="https://audio.com.pl/testy/stereo/wzmacniacze-stereo/3181-t-a-m40hv" TargetMode="External"/><Relationship Id="rId158" Type="http://schemas.openxmlformats.org/officeDocument/2006/relationships/hyperlink" Target="https://www.stereophile.com/content/krell-evolution-202-preamplifier-600-monoblock-power-amplifier-measurements" TargetMode="External"/><Relationship Id="rId279" Type="http://schemas.openxmlformats.org/officeDocument/2006/relationships/hyperlink" Target="https://www.stereophile.com/content/krell-kma-i800-monoblock-power-amplifier-measurements" TargetMode="External"/><Relationship Id="rId157" Type="http://schemas.openxmlformats.org/officeDocument/2006/relationships/hyperlink" Target="https://www.soundstagenetwork.com/index.php?option=com_content&amp;view=article&amp;id=1011:bhk-labs-measurements-calyx-audio-femti-stereo-mono-amplifier&amp;catid=97:amplifier-measurements&amp;Itemid=154" TargetMode="External"/><Relationship Id="rId278" Type="http://schemas.openxmlformats.org/officeDocument/2006/relationships/hyperlink" Target="https://www.stereophile.com/content/vincent-sv-737-integrated-amplifier-measurements" TargetMode="External"/><Relationship Id="rId399" Type="http://schemas.openxmlformats.org/officeDocument/2006/relationships/hyperlink" Target="https://www.audiosciencereview.com/forum/index.php?threads/aiyima-a300-review-stereo-amplifier.30957/" TargetMode="External"/><Relationship Id="rId156" Type="http://schemas.openxmlformats.org/officeDocument/2006/relationships/hyperlink" Target="https://www.audiosciencereview.com/forum/index.php?threads/review-and-measurements-of-ps-audio-s300-pwr-amp.9302/" TargetMode="External"/><Relationship Id="rId277" Type="http://schemas.openxmlformats.org/officeDocument/2006/relationships/hyperlink" Target="https://www.stereophile.com/content/parasound-halo-21-power-amplifier-measurements" TargetMode="External"/><Relationship Id="rId398" Type="http://schemas.openxmlformats.org/officeDocument/2006/relationships/hyperlink" Target="https://www.stereophile.com/content/verity-audio-monsalvat-amp-60-power-amplifier-measurements" TargetMode="External"/><Relationship Id="rId155" Type="http://schemas.openxmlformats.org/officeDocument/2006/relationships/hyperlink" Target="https://www.stereophile.com/content/ps-audio-stellar-m1200-monoblock-power-amplifier-measurements" TargetMode="External"/><Relationship Id="rId276" Type="http://schemas.openxmlformats.org/officeDocument/2006/relationships/hyperlink" Target="https://www.stereophile.com/content/nad-c-3050-le-bluos-streaming-integrated-amplifier-measurements" TargetMode="External"/><Relationship Id="rId397" Type="http://schemas.openxmlformats.org/officeDocument/2006/relationships/hyperlink" Target="https://www.stereophile.com/content/moonriver-404-reference-integrated-amplifier-measurements" TargetMode="External"/><Relationship Id="rId40" Type="http://schemas.openxmlformats.org/officeDocument/2006/relationships/hyperlink" Target="https://www.soundstagehifi.com/index.php/opinion/1482-the-purifi-puzzle-part-one-the-measured-performance-of-the-eigentakt-amplifier" TargetMode="External"/><Relationship Id="rId42" Type="http://schemas.openxmlformats.org/officeDocument/2006/relationships/hyperlink" Target="https://www.audiosciencereview.com/forum/index.php?threads/audiophonics-hpa-s400et-review-stereo-amplifier.32014/" TargetMode="External"/><Relationship Id="rId41" Type="http://schemas.openxmlformats.org/officeDocument/2006/relationships/hyperlink" Target="https://www.diyclassd.com/documenten/download/860" TargetMode="External"/><Relationship Id="rId44" Type="http://schemas.openxmlformats.org/officeDocument/2006/relationships/hyperlink" Target="https://www.audiosciencereview.com/forum/index.php?threads/nord-three-se-1et400a-dual-mono-stereo-amp-review.9938/" TargetMode="External"/><Relationship Id="rId43" Type="http://schemas.openxmlformats.org/officeDocument/2006/relationships/hyperlink" Target="https://www.audiosciencereview.com/forum/index.php?threads/hypex-nilai500diy-amplifier-review.41669/" TargetMode="External"/><Relationship Id="rId46" Type="http://schemas.openxmlformats.org/officeDocument/2006/relationships/hyperlink" Target="https://www.audiosciencereview.com/forum/index.php?threads/nord-one-nc1200dm-signature-stereo-amp-review.10261/" TargetMode="External"/><Relationship Id="rId45" Type="http://schemas.openxmlformats.org/officeDocument/2006/relationships/hyperlink" Target="https://www.soundstagenetwork.com/index.php?option=com_content&amp;view=article&amp;id=2912:nad-masters-m23-stereo-mono-amplifier-measurements&amp;catid=97:amplifier-measurements&amp;Itemid=154" TargetMode="External"/><Relationship Id="rId509" Type="http://schemas.openxmlformats.org/officeDocument/2006/relationships/hyperlink" Target="https://www.stereophile.com/content/siltech-saga-power-amplifier-measurements" TargetMode="External"/><Relationship Id="rId508" Type="http://schemas.openxmlformats.org/officeDocument/2006/relationships/hyperlink" Target="https://audio.com.pl/testy/stereo/wzmacniacze-stereo/2742-arcam-a49" TargetMode="External"/><Relationship Id="rId503" Type="http://schemas.openxmlformats.org/officeDocument/2006/relationships/hyperlink" Target="https://audio.com.pl/testy/stereo/wzmacniacze-stereo/3432-jbl-sa750" TargetMode="External"/><Relationship Id="rId502" Type="http://schemas.openxmlformats.org/officeDocument/2006/relationships/hyperlink" Target="https://audio.com.pl/testy/stereo/wzmacniacze-stereo/3028-vincent-sv-237mk" TargetMode="External"/><Relationship Id="rId501" Type="http://schemas.openxmlformats.org/officeDocument/2006/relationships/hyperlink" Target="https://www.stereophile.com/content/parasound-halo-integrated-integrated-amplifier-measurements" TargetMode="External"/><Relationship Id="rId500" Type="http://schemas.openxmlformats.org/officeDocument/2006/relationships/hyperlink" Target="https://www.stereophile.com/content/mark-levinson-no5805-integrated-amplifier-measurements" TargetMode="External"/><Relationship Id="rId507" Type="http://schemas.openxmlformats.org/officeDocument/2006/relationships/hyperlink" Target="https://www.stereophile.com/content/karan-acoustics-master-collection-powera-mono-power-amplifier-measurements" TargetMode="External"/><Relationship Id="rId506" Type="http://schemas.openxmlformats.org/officeDocument/2006/relationships/hyperlink" Target="https://audio.com.pl/testy/stereo/przedwzmacniacz-koncowka-mocy/3212-rotel-michi-p5-s5" TargetMode="External"/><Relationship Id="rId505" Type="http://schemas.openxmlformats.org/officeDocument/2006/relationships/hyperlink" Target="https://alpha-audio.net/review/review-pass-labs-x150-8-entry-level-pass-or-is-it/4/" TargetMode="External"/><Relationship Id="rId504" Type="http://schemas.openxmlformats.org/officeDocument/2006/relationships/hyperlink" Target="https://audio.com.pl/testy/stereo/wzmacniacze-stereo/3364-marantz-pm-12se" TargetMode="External"/><Relationship Id="rId48" Type="http://schemas.openxmlformats.org/officeDocument/2006/relationships/hyperlink" Target="https://www.hypex.nl/img/upload/doc/ncore/nc1200/Documentation/NC1200_datasheet_R10.pdf" TargetMode="External"/><Relationship Id="rId47" Type="http://schemas.openxmlformats.org/officeDocument/2006/relationships/hyperlink" Target="https://vtvamplifier.com/product/vtv-hypex-nc1200-stereo-amplifier/" TargetMode="External"/><Relationship Id="rId49" Type="http://schemas.openxmlformats.org/officeDocument/2006/relationships/hyperlink" Target="https://www.buckeyeamp.com/shop" TargetMode="External"/><Relationship Id="rId31" Type="http://schemas.openxmlformats.org/officeDocument/2006/relationships/hyperlink" Target="https://www.l7audiolab.com/f/topping-pa5-poweramp/" TargetMode="External"/><Relationship Id="rId30" Type="http://schemas.openxmlformats.org/officeDocument/2006/relationships/hyperlink" Target="https://www.audiosciencereview.com/forum/index.php?threads/hypex-ncx500-class-d-amplifier-review.41007/" TargetMode="External"/><Relationship Id="rId33" Type="http://schemas.openxmlformats.org/officeDocument/2006/relationships/hyperlink" Target="https://www.audiosciencereview.com/forum/index.php?threads/buckeye-3-channel-purifi-amp-review.40293/" TargetMode="External"/><Relationship Id="rId32" Type="http://schemas.openxmlformats.org/officeDocument/2006/relationships/hyperlink" Target="https://www.buckeyeamp.com/shop" TargetMode="External"/><Relationship Id="rId35" Type="http://schemas.openxmlformats.org/officeDocument/2006/relationships/hyperlink" Target="https://www.stereophile.com/content/mcintosh-laboratory-mc462-power-amplifier-measurements" TargetMode="External"/><Relationship Id="rId34" Type="http://schemas.openxmlformats.org/officeDocument/2006/relationships/hyperlink" Target="https://www.audiosciencereview.com/forum/index.php?threads/say-hello-to-boxem-audio-arthur-series-hypex-and-purifi-based-power-amplifiers.16674/post-1276241" TargetMode="External"/><Relationship Id="rId37" Type="http://schemas.openxmlformats.org/officeDocument/2006/relationships/hyperlink" Target="https://www.audiosciencereview.com/forum/index.php?threads/topping-pa5-ii-stereo-amplifier-review.47362/" TargetMode="External"/><Relationship Id="rId36" Type="http://schemas.openxmlformats.org/officeDocument/2006/relationships/hyperlink" Target="https://www.audiosciencereview.com/forum/index.php?threads/apollon-ncx500st-stereo-amplifier-review.47701/" TargetMode="External"/><Relationship Id="rId39" Type="http://schemas.openxmlformats.org/officeDocument/2006/relationships/hyperlink" Target="http://www.vtvamplifier.com/product/vtv-amplifier-purifi-eigentakt-stereo-amplifier-based-on-eval-1/" TargetMode="External"/><Relationship Id="rId38" Type="http://schemas.openxmlformats.org/officeDocument/2006/relationships/hyperlink" Target="https://www.audiosciencereview.com/forum/index.php?threads/tp-ra3-rackmount-amplifier-review.46085/" TargetMode="External"/><Relationship Id="rId20" Type="http://schemas.openxmlformats.org/officeDocument/2006/relationships/hyperlink" Target="https://www.audiosciencereview.com/forum/index.php?threads/audiophonics-hpa-s400et-review-stereo-amplifier.32014/" TargetMode="External"/><Relationship Id="rId22" Type="http://schemas.openxmlformats.org/officeDocument/2006/relationships/hyperlink" Target="https://www.aliexpress.com/item/1005004459856008.html" TargetMode="External"/><Relationship Id="rId21" Type="http://schemas.openxmlformats.org/officeDocument/2006/relationships/hyperlink" Target="https://www.audiosciencereview.com/forum/index.php?threads/hypex-nilai500diy-amplifier-review.41669/" TargetMode="External"/><Relationship Id="rId24" Type="http://schemas.openxmlformats.org/officeDocument/2006/relationships/hyperlink" Target="https://www.l7audiolab.com/f/soncoz-sgp-1/" TargetMode="External"/><Relationship Id="rId23" Type="http://schemas.openxmlformats.org/officeDocument/2006/relationships/hyperlink" Target="https://www.l7audiolab.com/f/min400a/" TargetMode="External"/><Relationship Id="rId409" Type="http://schemas.openxmlformats.org/officeDocument/2006/relationships/hyperlink" Target="https://www.soundstagenetwork.com/measurements/lamm_m12_reference/" TargetMode="External"/><Relationship Id="rId404" Type="http://schemas.openxmlformats.org/officeDocument/2006/relationships/hyperlink" Target="https://www.stereophile.com/content/simaudio-moon-i33-integrated-amplifier-measurements" TargetMode="External"/><Relationship Id="rId525" Type="http://schemas.openxmlformats.org/officeDocument/2006/relationships/hyperlink" Target="https://www.soundstagenetwork.com/index.php?option=com_content&amp;view=article&amp;id=2573:spl-performer-m1000-mono-amplifiers&amp;catid=97:amplifier-measurements&amp;Itemid=154" TargetMode="External"/><Relationship Id="rId403" Type="http://schemas.openxmlformats.org/officeDocument/2006/relationships/hyperlink" Target="https://audio.com.pl/testy/stereo/odtwarzacz-cd-wzmacniacz/3377-cdt-130-stereo" TargetMode="External"/><Relationship Id="rId524" Type="http://schemas.openxmlformats.org/officeDocument/2006/relationships/hyperlink" Target="https://audio.com.pl/testy/stereo/wzmacniacze-stereo/3056-lyngdorf-audio-tdai-3400" TargetMode="External"/><Relationship Id="rId402" Type="http://schemas.openxmlformats.org/officeDocument/2006/relationships/hyperlink" Target="https://www.stereophile.com/content/bmc-audio-amplifier-c1-integrated-amplifier-measurements" TargetMode="External"/><Relationship Id="rId523" Type="http://schemas.openxmlformats.org/officeDocument/2006/relationships/hyperlink" Target="http://www.soundstagenetwork.com/measurements/amplifiers/arc_vs115/" TargetMode="External"/><Relationship Id="rId401" Type="http://schemas.openxmlformats.org/officeDocument/2006/relationships/hyperlink" Target="https://www.audiosciencereview.com/forum/index.php?threads/dayton-audio-apa1200dsp-review-dsp-amplifier.28264/" TargetMode="External"/><Relationship Id="rId522" Type="http://schemas.openxmlformats.org/officeDocument/2006/relationships/hyperlink" Target="https://audio.com.pl/testy/stereo/wzmacniacze-stereo/3365-peachtree-audio-nova500" TargetMode="External"/><Relationship Id="rId408" Type="http://schemas.openxmlformats.org/officeDocument/2006/relationships/hyperlink" Target="https://www.stereophile.com/content/avm-ovation-62-me-integrated-amplifier-measurements" TargetMode="External"/><Relationship Id="rId529" Type="http://schemas.openxmlformats.org/officeDocument/2006/relationships/hyperlink" Target="https://audio.com.pl/testy/stereo/wzmacniacze-stereo/3078-denon-pma-800ne" TargetMode="External"/><Relationship Id="rId407" Type="http://schemas.openxmlformats.org/officeDocument/2006/relationships/hyperlink" Target="https://audio.com.pl/testy/stereo/wzmacniacze-stereo/2667-accuphase-e-370" TargetMode="External"/><Relationship Id="rId528" Type="http://schemas.openxmlformats.org/officeDocument/2006/relationships/hyperlink" Target="https://www.stereophile.com/content/dartzeel-nhb-468-monoblock-power-amplifier-measurements" TargetMode="External"/><Relationship Id="rId406" Type="http://schemas.openxmlformats.org/officeDocument/2006/relationships/hyperlink" Target="https://www.soundstagenetwork.com/index.php?option=com_content&amp;view=article&amp;id=511:bhk-labs-measurements-simaudio-moon-400m-mono-amplifier&amp;catid=97" TargetMode="External"/><Relationship Id="rId527" Type="http://schemas.openxmlformats.org/officeDocument/2006/relationships/hyperlink" Target="https://www.stereophile.com/content/devialet-expert-140-pro-integrated-amplifier-measurements" TargetMode="External"/><Relationship Id="rId405" Type="http://schemas.openxmlformats.org/officeDocument/2006/relationships/hyperlink" Target="https://www.stereophile.com/content/simaudio-moon-evolution-i-7-integrated-amplifier-measurements" TargetMode="External"/><Relationship Id="rId526" Type="http://schemas.openxmlformats.org/officeDocument/2006/relationships/hyperlink" Target="https://audio.com.pl/testy/stereo/wzmacniacze-stereo/3039-krell-vanguard" TargetMode="External"/><Relationship Id="rId26" Type="http://schemas.openxmlformats.org/officeDocument/2006/relationships/hyperlink" Target="https://www.hypex.nl/img/upload/doc/ncore/nc2k/Documentation/NC2k_datasheet_R6.pdf" TargetMode="External"/><Relationship Id="rId25" Type="http://schemas.openxmlformats.org/officeDocument/2006/relationships/hyperlink" Target="https://vtvamplifier.com/product/vtv-hypex-nc2000-stereo-amplifier/" TargetMode="External"/><Relationship Id="rId28" Type="http://schemas.openxmlformats.org/officeDocument/2006/relationships/hyperlink" Target="https://www.audiosciencereview.com/forum/index.php?threads/apollon-audio-class-d-amp-build-quality.7717/post-1707700" TargetMode="External"/><Relationship Id="rId27" Type="http://schemas.openxmlformats.org/officeDocument/2006/relationships/hyperlink" Target="https://www.audiosciencereview.com/forum/index.php?threads/trinnov-8m-8-channel-amplifier-review.46377/" TargetMode="External"/><Relationship Id="rId400" Type="http://schemas.openxmlformats.org/officeDocument/2006/relationships/hyperlink" Target="https://www.audiosciencereview.com/forum/index.php?threads/crown-xls2502-stereo-amplifier-review.10627/" TargetMode="External"/><Relationship Id="rId521" Type="http://schemas.openxmlformats.org/officeDocument/2006/relationships/hyperlink" Target="https://audio.com.pl/testy/stereo/odtwarzacz-cd-wzmacniacz/2677-cd-400-sv-400" TargetMode="External"/><Relationship Id="rId29" Type="http://schemas.openxmlformats.org/officeDocument/2006/relationships/hyperlink" Target="https://www.audiophonics.fr/en/power-amplifier/audiophonics-lpa-s600ncx-power-amplifier-class-d-ncore-ncx500-2x600w-4-ohm-p-17966.html" TargetMode="External"/><Relationship Id="rId520" Type="http://schemas.openxmlformats.org/officeDocument/2006/relationships/hyperlink" Target="https://audio.com.pl/testy/stereo/odtwarzacz-cd-wzmacniacz/1415-lyngdorf-audio-cd-i-tdai-2200" TargetMode="External"/><Relationship Id="rId11" Type="http://schemas.openxmlformats.org/officeDocument/2006/relationships/hyperlink" Target="https://www.audiosciencereview.com/forum/index.php?threads/hypex-ncx500-class-d-amplifier-review.41007/" TargetMode="External"/><Relationship Id="rId10" Type="http://schemas.openxmlformats.org/officeDocument/2006/relationships/hyperlink" Target="https://www.audiophonics.fr/en/power-amplifier/audiophonics-lpa-s600ncx-power-amplifier-class-d-ncore-ncx500-2x600w-4-ohm-p-17966.html" TargetMode="External"/><Relationship Id="rId13" Type="http://schemas.openxmlformats.org/officeDocument/2006/relationships/hyperlink" Target="https://www.audiosciencereview.com/forum/index.php?threads/hypex-nilai500diy-amplifier-review.41669/" TargetMode="External"/><Relationship Id="rId12" Type="http://schemas.openxmlformats.org/officeDocument/2006/relationships/hyperlink" Target="https://www.diyclassd.com/product/nilai500diy-250w-stereo-kit/185" TargetMode="External"/><Relationship Id="rId519" Type="http://schemas.openxmlformats.org/officeDocument/2006/relationships/hyperlink" Target="https://audio.com.pl/testy/stereo/wzmacniacze-stereo/2656-musical-fidelity-m5si" TargetMode="External"/><Relationship Id="rId514" Type="http://schemas.openxmlformats.org/officeDocument/2006/relationships/hyperlink" Target="https://www.stereophile.com/content/ayre-acoustics-vx-8-power-amplifier-measurements" TargetMode="External"/><Relationship Id="rId513" Type="http://schemas.openxmlformats.org/officeDocument/2006/relationships/hyperlink" Target="https://www.stereophile.com/content/mcintosh-mc275-power-amplifier-measurements" TargetMode="External"/><Relationship Id="rId512" Type="http://schemas.openxmlformats.org/officeDocument/2006/relationships/hyperlink" Target="https://www.soundstagenetwork.com/measurements/vincent_sp_t100/" TargetMode="External"/><Relationship Id="rId511" Type="http://schemas.openxmlformats.org/officeDocument/2006/relationships/hyperlink" Target="https://www.stereophile.com/content/rogue-audio-sphinx-integrated-amplifier-measurements" TargetMode="External"/><Relationship Id="rId518" Type="http://schemas.openxmlformats.org/officeDocument/2006/relationships/hyperlink" Target="https://audio.com.pl/testy/stereo/wzmacniacze-stereo/2786-yamaha-a-s801" TargetMode="External"/><Relationship Id="rId517" Type="http://schemas.openxmlformats.org/officeDocument/2006/relationships/hyperlink" Target="https://audio.com.pl/testy/stereo/wzmacniacze-stereo/3331-yamaha-a-s1200" TargetMode="External"/><Relationship Id="rId516" Type="http://schemas.openxmlformats.org/officeDocument/2006/relationships/hyperlink" Target="https://audio.com.pl/testy/stereo/wzmacniacze-stereo/3462-nad-c700" TargetMode="External"/><Relationship Id="rId515" Type="http://schemas.openxmlformats.org/officeDocument/2006/relationships/hyperlink" Target="https://audio.com.pl/testy/stereo/przedwzmacniacz-koncowka-mocy/2736-cpa-5000-spm-5000-mkii" TargetMode="External"/><Relationship Id="rId15" Type="http://schemas.openxmlformats.org/officeDocument/2006/relationships/hyperlink" Target="https://www.audiosciencereview.com/forum/index.php?threads/review-and-measurements-of-benchmark-ahb2-amp.7628/" TargetMode="External"/><Relationship Id="rId14" Type="http://schemas.openxmlformats.org/officeDocument/2006/relationships/hyperlink" Target="https://benchmarkmedia.com/collections/all-products/products/benchmark-ahb2-power-amplifier" TargetMode="External"/><Relationship Id="rId17" Type="http://schemas.openxmlformats.org/officeDocument/2006/relationships/hyperlink" Target="https://benchmarkmedia.com/collections/all-products/products/benchmark-ahb2-power-amplifier" TargetMode="External"/><Relationship Id="rId16" Type="http://schemas.openxmlformats.org/officeDocument/2006/relationships/hyperlink" Target="https://www.audiosciencereview.com/forum/index.php?threads/apollon-audio-class-d-amp-build-quality.7717/post-1569936" TargetMode="External"/><Relationship Id="rId19" Type="http://schemas.openxmlformats.org/officeDocument/2006/relationships/hyperlink" Target="https://www.audiosciencereview.com/forum/index.php?threads/apollon-ncx500st-stereo-amplifier-review.47701/" TargetMode="External"/><Relationship Id="rId510" Type="http://schemas.openxmlformats.org/officeDocument/2006/relationships/hyperlink" Target="https://audio.com.pl/testy/stereo/wzmacniacze-stereo/3388-keces-e40" TargetMode="External"/><Relationship Id="rId18" Type="http://schemas.openxmlformats.org/officeDocument/2006/relationships/hyperlink" Target="https://www.audiosciencereview.com/forum/index.php?threads/review-and-measurements-of-benchmark-ahb2-amp.7628/" TargetMode="External"/><Relationship Id="rId84" Type="http://schemas.openxmlformats.org/officeDocument/2006/relationships/hyperlink" Target="https://www.audiosciencereview.com/forum/index.php?threads/buckeye-nc252mp-stereo-amplifier-review.48196/" TargetMode="External"/><Relationship Id="rId83" Type="http://schemas.openxmlformats.org/officeDocument/2006/relationships/hyperlink" Target="https://www.stereophile.com/content/mbl-reference-9011-monoblock-amplifier-measurements" TargetMode="External"/><Relationship Id="rId86" Type="http://schemas.openxmlformats.org/officeDocument/2006/relationships/hyperlink" Target="https://www.audiosciencereview.com/forum/index.php?threads/review-and-measurements-of-nord-one-nc500-amp.7704/" TargetMode="External"/><Relationship Id="rId85" Type="http://schemas.openxmlformats.org/officeDocument/2006/relationships/hyperlink" Target="https://www.audiosciencereview.com/forum/index.php?threads/boxem-arthur-2408-n2-review-stereo-amplifier.29100/" TargetMode="External"/><Relationship Id="rId88" Type="http://schemas.openxmlformats.org/officeDocument/2006/relationships/hyperlink" Target="https://www.audiosciencereview.com/forum/index.php?threads/starkrimson%C2%AE-ultra-amplifier-modules-250-500w-into-8-4ohm.23518/post-786323" TargetMode="External"/><Relationship Id="rId87" Type="http://schemas.openxmlformats.org/officeDocument/2006/relationships/hyperlink" Target="https://www.audiosciencereview.com/forum/index.php?threads/kjf-audio-ma-01-review-multi-channel-amplifier.22769/" TargetMode="External"/><Relationship Id="rId89" Type="http://schemas.openxmlformats.org/officeDocument/2006/relationships/hyperlink" Target="https://www.stereophile.com/content/marantz-sm-11s1-reference-power-amplifier-measurements" TargetMode="External"/><Relationship Id="rId80" Type="http://schemas.openxmlformats.org/officeDocument/2006/relationships/hyperlink" Target="https://www.audiosciencereview.com/forum/index.php?threads/buckeye-nc502mp-8-channel-amp-review.43584/" TargetMode="External"/><Relationship Id="rId82" Type="http://schemas.openxmlformats.org/officeDocument/2006/relationships/hyperlink" Target="https://www.stereophile.com/content/halcro-dm88-reference-monoblock-power-amplifier-measurements" TargetMode="External"/><Relationship Id="rId81" Type="http://schemas.openxmlformats.org/officeDocument/2006/relationships/hyperlink" Target="https://www.buckeyeamp.com/shop" TargetMode="External"/><Relationship Id="rId73" Type="http://schemas.openxmlformats.org/officeDocument/2006/relationships/hyperlink" Target="https://nordacoustics.co.uk/product/nord-one-value-line-mp-nc252-stereo-power-amplifier/" TargetMode="External"/><Relationship Id="rId72" Type="http://schemas.openxmlformats.org/officeDocument/2006/relationships/hyperlink" Target="https://www.hypex.nl/documenten/download/2323" TargetMode="External"/><Relationship Id="rId75" Type="http://schemas.openxmlformats.org/officeDocument/2006/relationships/hyperlink" Target="https://www.audiosciencereview.com/forum/index.php?threads/ati-at522nc-stereo-amplifier-review.9999/" TargetMode="External"/><Relationship Id="rId74" Type="http://schemas.openxmlformats.org/officeDocument/2006/relationships/hyperlink" Target="https://www.hypex.nl/documenten/download/2324" TargetMode="External"/><Relationship Id="rId77" Type="http://schemas.openxmlformats.org/officeDocument/2006/relationships/hyperlink" Target="https://icepoweraudio.com/download/13681/" TargetMode="External"/><Relationship Id="rId76" Type="http://schemas.openxmlformats.org/officeDocument/2006/relationships/hyperlink" Target="https://www.audiosciencereview.com/forum/index.php?threads/nad-m28-seven-channel-power-amplifier-review.15939/" TargetMode="External"/><Relationship Id="rId79" Type="http://schemas.openxmlformats.org/officeDocument/2006/relationships/hyperlink" Target="https://www.buckeyeamp.com/shop" TargetMode="External"/><Relationship Id="rId78" Type="http://schemas.openxmlformats.org/officeDocument/2006/relationships/hyperlink" Target="https://www.stereophile.com/content/mcintosh-mc501-monoblock-power-amplifier-measurements-0" TargetMode="External"/><Relationship Id="rId71" Type="http://schemas.openxmlformats.org/officeDocument/2006/relationships/hyperlink" Target="https://vtvamplifier.com/product/vtv-amplifier-stereo-hypex-nc122mp-ncore-amplifier-125wx2/" TargetMode="External"/><Relationship Id="rId70" Type="http://schemas.openxmlformats.org/officeDocument/2006/relationships/hyperlink" Target="https://www.soundstagenetwork.com/index.php?option=com_content&amp;view=article&amp;id=1554:bhk-labs-measurements-mola-mola-kaluga-mono-amplifiers&amp;catid=97:amplifier-measurements&amp;Itemid=154" TargetMode="External"/><Relationship Id="rId62" Type="http://schemas.openxmlformats.org/officeDocument/2006/relationships/hyperlink" Target="https://www.audiosciencereview.com/forum/index.php?threads/review-and-measurements-of-nad-m27-pwr-amp.9036/" TargetMode="External"/><Relationship Id="rId61" Type="http://schemas.openxmlformats.org/officeDocument/2006/relationships/hyperlink" Target="https://www.audiosciencereview.com/forum/index.php?threads/nad-c298-stereo-amplifier-review.47531/" TargetMode="External"/><Relationship Id="rId64" Type="http://schemas.openxmlformats.org/officeDocument/2006/relationships/hyperlink" Target="https://www.audiosciencereview.com/forum/index.php?threads/fosi-audio-v3-mono-amplifier-review.53474/" TargetMode="External"/><Relationship Id="rId63" Type="http://schemas.openxmlformats.org/officeDocument/2006/relationships/hyperlink" Target="https://www.stereophile.com/content/primare-a358-8-channel-power-amplifier-measurements" TargetMode="External"/><Relationship Id="rId66" Type="http://schemas.openxmlformats.org/officeDocument/2006/relationships/hyperlink" Target="https://www.l7audiolab.com/f/smsl-vmv-a2-amp/" TargetMode="External"/><Relationship Id="rId65" Type="http://schemas.openxmlformats.org/officeDocument/2006/relationships/hyperlink" Target="https://www.audiosciencereview.com/forum/index.php?threads/march-audio-p122-class-d-amplifier-measurements.11801/" TargetMode="External"/><Relationship Id="rId68" Type="http://schemas.openxmlformats.org/officeDocument/2006/relationships/hyperlink" Target="https://www.audiosciencereview.com/forum/index.php?threads/class-d-faq.19557/" TargetMode="External"/><Relationship Id="rId67" Type="http://schemas.openxmlformats.org/officeDocument/2006/relationships/hyperlink" Target="https://www.audiosciencereview.com/forum/index.php?threads/bosc-hifi-monoblock-class-d-amp.7750/post-533259" TargetMode="External"/><Relationship Id="rId60" Type="http://schemas.openxmlformats.org/officeDocument/2006/relationships/hyperlink" Target="https://www.audiosciencereview.com/forum/index.php?threads/review-and-measurements-of-neurochrome-modulus-286-amp.6443/" TargetMode="External"/><Relationship Id="rId602" Type="http://schemas.openxmlformats.org/officeDocument/2006/relationships/hyperlink" Target="https://www.soundstagenetwork.com/measurements/audiopax_stereo_eighty_eight/" TargetMode="External"/><Relationship Id="rId601" Type="http://schemas.openxmlformats.org/officeDocument/2006/relationships/hyperlink" Target="https://www.stereophile.com/content/audio-note-meishu-tonmeister-phono-integrated-amplifier-measurements" TargetMode="External"/><Relationship Id="rId600" Type="http://schemas.openxmlformats.org/officeDocument/2006/relationships/hyperlink" Target="https://www.audiosciencereview.com/forum/index.php?threads/pass-aca-class-a-power-amplifier-review.9741/" TargetMode="External"/><Relationship Id="rId603" Type="http://schemas.openxmlformats.org/officeDocument/2006/relationships/drawing" Target="../drawings/drawing1.xml"/><Relationship Id="rId69" Type="http://schemas.openxmlformats.org/officeDocument/2006/relationships/hyperlink" Target="https://www.stereophile.com/content/accuphase-300-monoblock-power-amplifier-measurements" TargetMode="External"/><Relationship Id="rId51" Type="http://schemas.openxmlformats.org/officeDocument/2006/relationships/hyperlink" Target="https://www.audiosciencereview.com/forum/index.php?threads/vera-audio-class-d-amp-build-quality.9895/page-4" TargetMode="External"/><Relationship Id="rId50" Type="http://schemas.openxmlformats.org/officeDocument/2006/relationships/hyperlink" Target="https://www.audiosciencereview.com/forum/index.php?threads/buckeye-3-channel-purifi-amp-review.40293/" TargetMode="External"/><Relationship Id="rId53" Type="http://schemas.openxmlformats.org/officeDocument/2006/relationships/hyperlink" Target="https://www.audiosciencereview.com/forum/index.php?threads/3e-audio-tpa3255-260-2-29a-amplifier-review.50208/" TargetMode="External"/><Relationship Id="rId52" Type="http://schemas.openxmlformats.org/officeDocument/2006/relationships/hyperlink" Target="https://www.audiosciencereview.com/forum/index.php?threads/marchaudio-p501-mono-block-power-amplifier-review.39678/" TargetMode="External"/><Relationship Id="rId55" Type="http://schemas.openxmlformats.org/officeDocument/2006/relationships/hyperlink" Target="https://www.audiosciencereview.com/forum/index.php?threads/apollon-hypex-nc2k-monoblock-amplifier-review.16892/" TargetMode="External"/><Relationship Id="rId54" Type="http://schemas.openxmlformats.org/officeDocument/2006/relationships/hyperlink" Target="https://www.audiosciencereview.com/forum/index.php?threads/topping-pa7-plus-amplifier-review.43932/" TargetMode="External"/><Relationship Id="rId57" Type="http://schemas.openxmlformats.org/officeDocument/2006/relationships/hyperlink" Target="https://nordacoustics.co.uk/product/nord-value-line-mp-nc52-stereo-power-amplifier/" TargetMode="External"/><Relationship Id="rId56" Type="http://schemas.openxmlformats.org/officeDocument/2006/relationships/hyperlink" Target="https://www.audiosciencereview.com/forum/index.php?threads/vera-audio-class-d-amp-build-quality.9895/page-4" TargetMode="External"/><Relationship Id="rId59" Type="http://schemas.openxmlformats.org/officeDocument/2006/relationships/hyperlink" Target="https://www.hypex.nl/documenten/download/2321" TargetMode="External"/><Relationship Id="rId58" Type="http://schemas.openxmlformats.org/officeDocument/2006/relationships/hyperlink" Target="https://nordacoustics.co.uk/product/nord-one-value-line-mp-nc502-stereo-power-amplifier/" TargetMode="External"/><Relationship Id="rId590" Type="http://schemas.openxmlformats.org/officeDocument/2006/relationships/hyperlink" Target="https://audio.com.pl/testy/stereo/wzmacniacze-stereo/2746-musical-fidelity-m6500i" TargetMode="External"/><Relationship Id="rId107" Type="http://schemas.openxmlformats.org/officeDocument/2006/relationships/hyperlink" Target="https://www.soundstagenetwork.com/index.php?option=com_content&amp;view=article&amp;id=2734:nad-c-399-integrated-amplifier-dac-measurements&amp;catid=97:amplifier-measurements&amp;Itemid=154" TargetMode="External"/><Relationship Id="rId228" Type="http://schemas.openxmlformats.org/officeDocument/2006/relationships/hyperlink" Target="https://www.stereophile.com/content/esoteric-grandioso-m1x-monoblock-power-amplifier-measurements" TargetMode="External"/><Relationship Id="rId349" Type="http://schemas.openxmlformats.org/officeDocument/2006/relationships/hyperlink" Target="https://audio.com.pl/testy/stereo/wzmacniacze-stereo/3326-exposure-2510" TargetMode="External"/><Relationship Id="rId106" Type="http://schemas.openxmlformats.org/officeDocument/2006/relationships/hyperlink" Target="https://www.audiosciencereview.com/forum/index.php?threads/buckeye-6-channel-amplifier-review.18579/" TargetMode="External"/><Relationship Id="rId227" Type="http://schemas.openxmlformats.org/officeDocument/2006/relationships/hyperlink" Target="https://www.stereophile.com/content/pass-laboratories-xa2008-monoblock-power-amplifier-measurements" TargetMode="External"/><Relationship Id="rId348" Type="http://schemas.openxmlformats.org/officeDocument/2006/relationships/hyperlink" Target="https://www.stereophile.com/content/jmf-hqs-7001-monoblock-power-amplifier-measurements" TargetMode="External"/><Relationship Id="rId469" Type="http://schemas.openxmlformats.org/officeDocument/2006/relationships/hyperlink" Target="https://audio.com.pl/testy/stereo/wzmacniacze-stereo/3024-nuprime-ida-16" TargetMode="External"/><Relationship Id="rId105" Type="http://schemas.openxmlformats.org/officeDocument/2006/relationships/hyperlink" Target="https://www.audiosciencereview.com/forum/index.php?threads/buckeye-amps-new-us-based-hypex-multichannel-amplifier-builder-line-up-announcement.16835/" TargetMode="External"/><Relationship Id="rId226" Type="http://schemas.openxmlformats.org/officeDocument/2006/relationships/hyperlink" Target="https://www.stereophile.com/content/accustic-arts-audio-mono-ii-monoblock-power-amplifier-measurements" TargetMode="External"/><Relationship Id="rId347" Type="http://schemas.openxmlformats.org/officeDocument/2006/relationships/hyperlink" Target="https://www.soundstagenetwork.com/measurements/amplifiers/belcanto_eone_ref1000/" TargetMode="External"/><Relationship Id="rId468" Type="http://schemas.openxmlformats.org/officeDocument/2006/relationships/hyperlink" Target="https://audio.com.pl/testy/stereo/wzmacniacze-stereo/2492-8300a" TargetMode="External"/><Relationship Id="rId589" Type="http://schemas.openxmlformats.org/officeDocument/2006/relationships/hyperlink" Target="https://www.soundstagenetwork.com/index.php?option=com_content&amp;view=article&amp;id=2772:atoll-electronique-in200-signature-integrated-amplifier-measurements&amp;catid=97:amplifier-measurements&amp;Itemid=154" TargetMode="External"/><Relationship Id="rId104" Type="http://schemas.openxmlformats.org/officeDocument/2006/relationships/hyperlink" Target="https://icepower.dk/download/5748/" TargetMode="External"/><Relationship Id="rId225" Type="http://schemas.openxmlformats.org/officeDocument/2006/relationships/hyperlink" Target="https://www.stereophile.com/content/mark-levinson-no33h-monoblock-power-amplifier-measurements-part-2" TargetMode="External"/><Relationship Id="rId346" Type="http://schemas.openxmlformats.org/officeDocument/2006/relationships/hyperlink" Target="https://www.stereophile.com/content/infigo-method-3-monoblock-power-amplifier-measurements" TargetMode="External"/><Relationship Id="rId467" Type="http://schemas.openxmlformats.org/officeDocument/2006/relationships/hyperlink" Target="https://www.audiosciencereview.com/forum/index.php?threads/emotiva-xpa-dr2-review-stereo-power-amplifier.25067/" TargetMode="External"/><Relationship Id="rId588" Type="http://schemas.openxmlformats.org/officeDocument/2006/relationships/hyperlink" Target="https://www.stereophile.com/content/lsa-vt-70-integrated-amplifier-measurements" TargetMode="External"/><Relationship Id="rId109" Type="http://schemas.openxmlformats.org/officeDocument/2006/relationships/hyperlink" Target="https://www.audiosciencereview.com/forum/index.php?threads/review-and-measurements-of-accuphase-e-270-amplifier.6220/" TargetMode="External"/><Relationship Id="rId108" Type="http://schemas.openxmlformats.org/officeDocument/2006/relationships/hyperlink" Target="https://www.soundstagenetwork.com/index.php?option=com_content&amp;view=article&amp;id=1515:bhk-labs-measurements-bel-canto-design-e-one-ref600m-mono-amplifiers&amp;catid=97:amplifier-measurements&amp;Itemid=154" TargetMode="External"/><Relationship Id="rId229" Type="http://schemas.openxmlformats.org/officeDocument/2006/relationships/hyperlink" Target="https://www.audiosciencereview.com/forum/index.php?threads/aiyima-a08-pro-amplifier-review.38720/" TargetMode="External"/><Relationship Id="rId220" Type="http://schemas.openxmlformats.org/officeDocument/2006/relationships/hyperlink" Target="https://www.audiosciencereview.com/forum/index.php?threads/fosi-audio-bt20a-pro-amplifier-review.43751/" TargetMode="External"/><Relationship Id="rId341" Type="http://schemas.openxmlformats.org/officeDocument/2006/relationships/hyperlink" Target="https://www.stereophile.com/content/marantz-model-30-integrated-amplifier-measurements" TargetMode="External"/><Relationship Id="rId462" Type="http://schemas.openxmlformats.org/officeDocument/2006/relationships/hyperlink" Target="https://audio.com.pl/testy/stereo/odtwarzacz-cd-wzmacniacz/1501-marantz-sa-14s1-pm-14s1" TargetMode="External"/><Relationship Id="rId583" Type="http://schemas.openxmlformats.org/officeDocument/2006/relationships/hyperlink" Target="https://www.stereophile.com/content/vinnie-rossi-lio-modular-integrated-amplifier-measurements" TargetMode="External"/><Relationship Id="rId340" Type="http://schemas.openxmlformats.org/officeDocument/2006/relationships/hyperlink" Target="https://www.stereophile.com/content/creek-audio-destiny-integrated-amplifier-measurements" TargetMode="External"/><Relationship Id="rId461" Type="http://schemas.openxmlformats.org/officeDocument/2006/relationships/hyperlink" Target="https://audio.com.pl/testy/stereo/wzmacniacze-stereo/941-luxman-l-590ax" TargetMode="External"/><Relationship Id="rId582" Type="http://schemas.openxmlformats.org/officeDocument/2006/relationships/hyperlink" Target="https://audio.com.pl/testy/stereo/wzmacniacze-stereo/2848-audio-research-gsi75" TargetMode="External"/><Relationship Id="rId460" Type="http://schemas.openxmlformats.org/officeDocument/2006/relationships/hyperlink" Target="https://www.audiosciencereview.com/forum/index.php?threads/fosi-audio-bt10a-bluetooth-stereo-amp-review.10506/" TargetMode="External"/><Relationship Id="rId581" Type="http://schemas.openxmlformats.org/officeDocument/2006/relationships/hyperlink" Target="https://audio.com.pl/testy/stereo/odtwarzacz-cd-wzmacniacz/2724-cd-due-unico-150" TargetMode="External"/><Relationship Id="rId580" Type="http://schemas.openxmlformats.org/officeDocument/2006/relationships/hyperlink" Target="https://www.stereophile.com/content/first-watt-sit-3-power-amplifier-measurements" TargetMode="External"/><Relationship Id="rId103" Type="http://schemas.openxmlformats.org/officeDocument/2006/relationships/hyperlink" Target="https://www.audiosciencereview.com/forum/index.php?threads/review-and-measurements-of-iom-ncore-pro-pwr-amp.8979/" TargetMode="External"/><Relationship Id="rId224" Type="http://schemas.openxmlformats.org/officeDocument/2006/relationships/hyperlink" Target="https://www.soundstagenetwork.com/index.php?option=com_content&amp;view=article&amp;id=2930:hegel-music-systems-h30a-stereo-mono-amplifier-measurements&amp;catid=97:amplifier-measurements&amp;Itemid=154" TargetMode="External"/><Relationship Id="rId345" Type="http://schemas.openxmlformats.org/officeDocument/2006/relationships/hyperlink" Target="https://www.stereophile.com/content/krell-k-300i-integrated-amplifier-measurements" TargetMode="External"/><Relationship Id="rId466" Type="http://schemas.openxmlformats.org/officeDocument/2006/relationships/hyperlink" Target="https://www.stereophile.com/content/exposure-2010s-integrated-amplifier-measurements" TargetMode="External"/><Relationship Id="rId587" Type="http://schemas.openxmlformats.org/officeDocument/2006/relationships/hyperlink" Target="https://www.stereophile.com/content/riviera-levante-integrated-amplifier-measurements" TargetMode="External"/><Relationship Id="rId102" Type="http://schemas.openxmlformats.org/officeDocument/2006/relationships/hyperlink" Target="https://icepower.dk/download/1636/" TargetMode="External"/><Relationship Id="rId223" Type="http://schemas.openxmlformats.org/officeDocument/2006/relationships/hyperlink" Target="https://www.soundstagenetwork.com/index.php?option=com_content&amp;view=article&amp;id=2950:hegel-music-systems-h600-integrated-amplifier-dac-measurements&amp;catid=97:amplifier-measurements&amp;Itemid=154" TargetMode="External"/><Relationship Id="rId344" Type="http://schemas.openxmlformats.org/officeDocument/2006/relationships/hyperlink" Target="https://www.stereophile.com/content/musical-fidelity-m8xi-integrated-amplifier-measurements" TargetMode="External"/><Relationship Id="rId465" Type="http://schemas.openxmlformats.org/officeDocument/2006/relationships/hyperlink" Target="https://audio.com.pl/testy/stereo/wzmacniacze-stereo/3253-marantz-pm7000n" TargetMode="External"/><Relationship Id="rId586" Type="http://schemas.openxmlformats.org/officeDocument/2006/relationships/hyperlink" Target="https://www.audiosciencereview.com/forum/index.php?threads/carver-crimson-275-review-tube-amp.29971/" TargetMode="External"/><Relationship Id="rId101" Type="http://schemas.openxmlformats.org/officeDocument/2006/relationships/hyperlink" Target="https://www.aliexpress.com/item/32978229486.html" TargetMode="External"/><Relationship Id="rId222" Type="http://schemas.openxmlformats.org/officeDocument/2006/relationships/hyperlink" Target="https://www.audiosciencereview.com/forum/index.php?threads/iotavx-sa3-stereo-amplifier-review.13543/" TargetMode="External"/><Relationship Id="rId343" Type="http://schemas.openxmlformats.org/officeDocument/2006/relationships/hyperlink" Target="https://www.soundstagenetwork.com/index.php?option=com_content&amp;view=article&amp;id=1577:bhk-labs-measurements-moon-by-simaudio-neo-330a-stereo-mono-amplifier&amp;catid=97:amplifier-measurements&amp;Itemid=154" TargetMode="External"/><Relationship Id="rId464" Type="http://schemas.openxmlformats.org/officeDocument/2006/relationships/hyperlink" Target="https://audio.com.pl/testy/stereo/wzmacniacze-stereo/3387-svs-prime-wireless-soundbase" TargetMode="External"/><Relationship Id="rId585" Type="http://schemas.openxmlformats.org/officeDocument/2006/relationships/hyperlink" Target="https://www.stereophile.com/content/octave-audio-v-40-se-integrated-amplifier-measurements" TargetMode="External"/><Relationship Id="rId100" Type="http://schemas.openxmlformats.org/officeDocument/2006/relationships/hyperlink" Target="https://www.stereophile.com/content/boulder-810-line-preamplifier-860-power-amplifier-860-measurements" TargetMode="External"/><Relationship Id="rId221" Type="http://schemas.openxmlformats.org/officeDocument/2006/relationships/hyperlink" Target="https://www.audiosciencereview.com/forum/index.php?threads/fosi-audio-bt20a-pro-amplifier-review.43751/" TargetMode="External"/><Relationship Id="rId342" Type="http://schemas.openxmlformats.org/officeDocument/2006/relationships/hyperlink" Target="https://www.stereophile.com/content/hifi-rose-rs520-streaming-integrated-amplifier-measurements" TargetMode="External"/><Relationship Id="rId463" Type="http://schemas.openxmlformats.org/officeDocument/2006/relationships/hyperlink" Target="https://www.stereophile.com/content/rogue-audio-pharaoh-ii-integrated-amplifier-measurements" TargetMode="External"/><Relationship Id="rId584" Type="http://schemas.openxmlformats.org/officeDocument/2006/relationships/hyperlink" Target="https://www.stereophile.com/content/dartzeel-nhb-458-monoblock-amplifier-measurements" TargetMode="External"/><Relationship Id="rId217" Type="http://schemas.openxmlformats.org/officeDocument/2006/relationships/hyperlink" Target="https://www.audiosciencereview.com/forum/index.php?threads/review-and-measurements-of-amazon-link-amp.7293/" TargetMode="External"/><Relationship Id="rId338" Type="http://schemas.openxmlformats.org/officeDocument/2006/relationships/hyperlink" Target="https://www.audiosciencereview.com/forum/index.php?threads/crown-xls1002-pro-amplifier-review.16211/" TargetMode="External"/><Relationship Id="rId459" Type="http://schemas.openxmlformats.org/officeDocument/2006/relationships/hyperlink" Target="https://audio.com.pl/testy/stereo/wzmacniacze-stereo/3085-arcam-sa10" TargetMode="External"/><Relationship Id="rId216" Type="http://schemas.openxmlformats.org/officeDocument/2006/relationships/hyperlink" Target="https://www.audiosciencereview.com/forum/index.php?threads/allo-volt-d-amplifier-review.15539/" TargetMode="External"/><Relationship Id="rId337" Type="http://schemas.openxmlformats.org/officeDocument/2006/relationships/hyperlink" Target="https://audio.com.pl/testy/stereo/wzmacniacze-stereo/880-krell-evo402-evo222" TargetMode="External"/><Relationship Id="rId458" Type="http://schemas.openxmlformats.org/officeDocument/2006/relationships/hyperlink" Target="https://audio.com.pl/testy/stereo/odtwarzacz-cd-wzmacniacz/3530-rotel-cd14-mkii-a14-mkii" TargetMode="External"/><Relationship Id="rId579" Type="http://schemas.openxmlformats.org/officeDocument/2006/relationships/hyperlink" Target="https://www.soundstagenetwork.com/index.php?option=com_content&amp;view=article&amp;id=2972:dayton-audio-hta200-integrated-amplifier-dac-measurements&amp;catid=97:amplifier-measurements&amp;Itemid=154" TargetMode="External"/><Relationship Id="rId215" Type="http://schemas.openxmlformats.org/officeDocument/2006/relationships/hyperlink" Target="https://www.soundstagenetwork.com/index.php?option=com_content&amp;view=article&amp;id=2960:musical-fidelity-nu-vista-800-2-integrated-amplifier-measurements&amp;catid=97:amplifier-measurements&amp;Itemid=154" TargetMode="External"/><Relationship Id="rId336" Type="http://schemas.openxmlformats.org/officeDocument/2006/relationships/hyperlink" Target="https://www.stereophile.com/content/mark-levinson-no585-integrated-amplifier-measurements" TargetMode="External"/><Relationship Id="rId457" Type="http://schemas.openxmlformats.org/officeDocument/2006/relationships/hyperlink" Target="https://audio.com.pl/testy/stereo/wzmacniacze-stereo/3389-marantz-pm6007" TargetMode="External"/><Relationship Id="rId578" Type="http://schemas.openxmlformats.org/officeDocument/2006/relationships/hyperlink" Target="https://audio.com.pl/testy/stereo/systemy-all-in-one/2910-technics-su-g30" TargetMode="External"/><Relationship Id="rId214" Type="http://schemas.openxmlformats.org/officeDocument/2006/relationships/hyperlink" Target="https://www.stereophile.com/content/arcam-fmj-p49-power-amplifier-measurements" TargetMode="External"/><Relationship Id="rId335" Type="http://schemas.openxmlformats.org/officeDocument/2006/relationships/hyperlink" Target="https://audio.com.pl/testy/stereo/wzmacniacze-stereo/2735-accuphase-p-4200-c-2120" TargetMode="External"/><Relationship Id="rId456" Type="http://schemas.openxmlformats.org/officeDocument/2006/relationships/hyperlink" Target="https://www.stereophile.com/content/vincent-tubeline-sv-236mk-integrated-amplifier-measurements" TargetMode="External"/><Relationship Id="rId577" Type="http://schemas.openxmlformats.org/officeDocument/2006/relationships/hyperlink" Target="https://www.stereophile.com/content/dan-dagostino-master-audio-systems-progression-m550-monoblock-power-amplifier-measurements" TargetMode="External"/><Relationship Id="rId219" Type="http://schemas.openxmlformats.org/officeDocument/2006/relationships/hyperlink" Target="https://www.audiosciencereview.com/forum/index.php?threads/aiyima-a07-pro-amplifier-review.44864/" TargetMode="External"/><Relationship Id="rId218" Type="http://schemas.openxmlformats.org/officeDocument/2006/relationships/hyperlink" Target="https://www.audiosciencereview.com/forum/index.php?threads/peachtree-gan400-amplifier-review.42910/" TargetMode="External"/><Relationship Id="rId339" Type="http://schemas.openxmlformats.org/officeDocument/2006/relationships/hyperlink" Target="https://www.stereophile.com/content/cambridge-azur-851a-integrated-amplifier-measurements" TargetMode="External"/><Relationship Id="rId330" Type="http://schemas.openxmlformats.org/officeDocument/2006/relationships/hyperlink" Target="https://www.stereophile.com/content/naim-audio-nait-5si-integrated-amplifier-measurements" TargetMode="External"/><Relationship Id="rId451" Type="http://schemas.openxmlformats.org/officeDocument/2006/relationships/hyperlink" Target="https://audio.com.pl/testy/stereo/odtwarzacz-cd-wzmacniacz/2672-marantz-cd6006-pm6006" TargetMode="External"/><Relationship Id="rId572" Type="http://schemas.openxmlformats.org/officeDocument/2006/relationships/hyperlink" Target="https://audio.com.pl/testy/stereo/wzmacniacze-stereo/3402-heed-audio-lagrange" TargetMode="External"/><Relationship Id="rId450" Type="http://schemas.openxmlformats.org/officeDocument/2006/relationships/hyperlink" Target="https://audio.com.pl/testy/stereo/wzmacniacze-stereo/2415-yamaha-a-s501" TargetMode="External"/><Relationship Id="rId571" Type="http://schemas.openxmlformats.org/officeDocument/2006/relationships/hyperlink" Target="https://www.stereophile.com/content/dartzeel-nhb-108-model-one-power-amplifier-measurements" TargetMode="External"/><Relationship Id="rId570" Type="http://schemas.openxmlformats.org/officeDocument/2006/relationships/hyperlink" Target="https://audio.com.pl/testy/stereo/wzmacniacze-stereo/2857-peachtree-audio-nova-150-v2" TargetMode="External"/><Relationship Id="rId213" Type="http://schemas.openxmlformats.org/officeDocument/2006/relationships/hyperlink" Target="https://www.stereophile.com/content/mark-levinson-no53-reference-monoblock-power-amplifier-measurements" TargetMode="External"/><Relationship Id="rId334" Type="http://schemas.openxmlformats.org/officeDocument/2006/relationships/hyperlink" Target="https://audio.com.pl/testy/stereo/wzmacniacze-stereo/3133-mark-levinson-no-5802" TargetMode="External"/><Relationship Id="rId455" Type="http://schemas.openxmlformats.org/officeDocument/2006/relationships/hyperlink" Target="https://www.audiosciencereview.com/forum/index.php?threads/nubert-nuconnect-ampx-streaming-amp-review.10470/" TargetMode="External"/><Relationship Id="rId576" Type="http://schemas.openxmlformats.org/officeDocument/2006/relationships/hyperlink" Target="https://audio.com.pl/testy/stereo/wzmacniacze-stereo/3126-octave-v70se" TargetMode="External"/><Relationship Id="rId212" Type="http://schemas.openxmlformats.org/officeDocument/2006/relationships/hyperlink" Target="https://www.stereophile.com/content/pass-labs-xa605-monoblock-power-amplifier-measurements" TargetMode="External"/><Relationship Id="rId333" Type="http://schemas.openxmlformats.org/officeDocument/2006/relationships/hyperlink" Target="https://www.stereophile.com/content/anthem-electronics-str-da-integrated-amplifier-measurements" TargetMode="External"/><Relationship Id="rId454" Type="http://schemas.openxmlformats.org/officeDocument/2006/relationships/hyperlink" Target="https://audio.com.pl/testy/stereo/wzmacniacze-stereo/3412-pathos-inpol-2-mkii" TargetMode="External"/><Relationship Id="rId575" Type="http://schemas.openxmlformats.org/officeDocument/2006/relationships/hyperlink" Target="https://www.stereophile.com/content/audio-research-i50-integrated-amplifier-measurements" TargetMode="External"/><Relationship Id="rId211" Type="http://schemas.openxmlformats.org/officeDocument/2006/relationships/hyperlink" Target="https://www.soundstagenetwork.com/index.php?option=com_content&amp;view=article&amp;id=1373:bhk-labs-measurements-parasound-halo-a-31-three-channel-amplifier&amp;catid=97:amplifier-measurements&amp;Itemid=154" TargetMode="External"/><Relationship Id="rId332" Type="http://schemas.openxmlformats.org/officeDocument/2006/relationships/hyperlink" Target="https://www.stereophile.com/content/harman-kardon-hk-990-integrated-amplifier-measurements" TargetMode="External"/><Relationship Id="rId453" Type="http://schemas.openxmlformats.org/officeDocument/2006/relationships/hyperlink" Target="https://audio.com.pl/testy/stereo/wzmacniacze-stereo/3137-rogue-audio-pharaoh" TargetMode="External"/><Relationship Id="rId574" Type="http://schemas.openxmlformats.org/officeDocument/2006/relationships/hyperlink" Target="https://audio.com.pl/testy/stereo/wzmacniacze-stereo/3252-denon-pma-150h" TargetMode="External"/><Relationship Id="rId210" Type="http://schemas.openxmlformats.org/officeDocument/2006/relationships/hyperlink" Target="https://www.stereophile.com/content/nad-masters-series-m32-directdigital-da-integrated-amplifier-measurements" TargetMode="External"/><Relationship Id="rId331" Type="http://schemas.openxmlformats.org/officeDocument/2006/relationships/hyperlink" Target="https://www.stereophile.com/content/creek-evolution-100a-integrated-amplifier-measurements" TargetMode="External"/><Relationship Id="rId452" Type="http://schemas.openxmlformats.org/officeDocument/2006/relationships/hyperlink" Target="https://audio.com.pl/testy/stereo/wzmacniacze-stereo/3678-block-v-250-ltd" TargetMode="External"/><Relationship Id="rId573" Type="http://schemas.openxmlformats.org/officeDocument/2006/relationships/hyperlink" Target="https://www.stereophile.com/content/vac-sigma-170i-iq-integrated-amplifier-measurements" TargetMode="External"/><Relationship Id="rId370" Type="http://schemas.openxmlformats.org/officeDocument/2006/relationships/hyperlink" Target="https://www.soundstagenetwork.com/index.php?option=com_content&amp;view=article&amp;id=2789:starke-sound-fiera4-amplifier-measurements&amp;catid=97&amp;Itemid=154" TargetMode="External"/><Relationship Id="rId491" Type="http://schemas.openxmlformats.org/officeDocument/2006/relationships/hyperlink" Target="https://audio.com.pl/testy/stereo/wzmacniacze-stereo/936-yamaha-as-300" TargetMode="External"/><Relationship Id="rId490" Type="http://schemas.openxmlformats.org/officeDocument/2006/relationships/hyperlink" Target="https://www.stereophile.com/content/nagra-vpa-monoblock-power-amplifier-measurements" TargetMode="External"/><Relationship Id="rId129" Type="http://schemas.openxmlformats.org/officeDocument/2006/relationships/hyperlink" Target="https://www.stereophile.com/content/soulution-710-power-amplifier-measurements" TargetMode="External"/><Relationship Id="rId128" Type="http://schemas.openxmlformats.org/officeDocument/2006/relationships/hyperlink" Target="https://www.audiosciencereview.com/forum/index.php?threads/emotiva-pa-1-review-amplifier.23464/" TargetMode="External"/><Relationship Id="rId249" Type="http://schemas.openxmlformats.org/officeDocument/2006/relationships/hyperlink" Target="https://www.audiosciencereview.com/forum/index.php?threads/niles-si-275-amplifier-review.12055/" TargetMode="External"/><Relationship Id="rId127" Type="http://schemas.openxmlformats.org/officeDocument/2006/relationships/hyperlink" Target="https://icepower.dk/download/1636/" TargetMode="External"/><Relationship Id="rId248" Type="http://schemas.openxmlformats.org/officeDocument/2006/relationships/hyperlink" Target="https://www.audiosciencereview.com/forum/index.php?threads/review-and-measurements-of-b-k-av30-2-icepower-50asx2se-pwr-amp.9183/" TargetMode="External"/><Relationship Id="rId369" Type="http://schemas.openxmlformats.org/officeDocument/2006/relationships/hyperlink" Target="https://www.stereophile.com/content/roksan-kandy-k2-bt-integrated-amplifier-measurements" TargetMode="External"/><Relationship Id="rId126" Type="http://schemas.openxmlformats.org/officeDocument/2006/relationships/hyperlink" Target="https://www.stereophile.com/content/halcro-dm58-monoblock-power-amplifier-measurements-part-2" TargetMode="External"/><Relationship Id="rId247" Type="http://schemas.openxmlformats.org/officeDocument/2006/relationships/hyperlink" Target="https://www.stereophile.com/content/avm-ovation-ma82-monoblock-power-amplifier-measurements" TargetMode="External"/><Relationship Id="rId368" Type="http://schemas.openxmlformats.org/officeDocument/2006/relationships/hyperlink" Target="https://www.audiosciencereview.com/forum/index.php?threads/starke-sound-ad4-320-review-multichannel-amplifier.26939/" TargetMode="External"/><Relationship Id="rId489" Type="http://schemas.openxmlformats.org/officeDocument/2006/relationships/hyperlink" Target="https://www.stereophile.com/content/ta-pa3100-hv-integrated-amplifier-measurements" TargetMode="External"/><Relationship Id="rId121" Type="http://schemas.openxmlformats.org/officeDocument/2006/relationships/hyperlink" Target="https://www.stereophile.com/content/bricasti-design-m28-monoblock-power-amplifier-measurements" TargetMode="External"/><Relationship Id="rId242" Type="http://schemas.openxmlformats.org/officeDocument/2006/relationships/hyperlink" Target="https://www.pascal-audio.com/wp-content/uploads/2018/06/S-PRO2_Datasheet-1_20.pdf" TargetMode="External"/><Relationship Id="rId363" Type="http://schemas.openxmlformats.org/officeDocument/2006/relationships/hyperlink" Target="https://www.audiosciencereview.com/forum/index.php?threads/monoprice-150-watt-605030-amplifier-review.16096/" TargetMode="External"/><Relationship Id="rId484" Type="http://schemas.openxmlformats.org/officeDocument/2006/relationships/hyperlink" Target="https://audio.com.pl/testy/stereo/odtwarzacz-cd-wzmacniacz/3310-dcd-a110-pma-a110" TargetMode="External"/><Relationship Id="rId120" Type="http://schemas.openxmlformats.org/officeDocument/2006/relationships/hyperlink" Target="https://www.stereophile.com/content/mbl-reference-9007-power-amplifier-measurements" TargetMode="External"/><Relationship Id="rId241" Type="http://schemas.openxmlformats.org/officeDocument/2006/relationships/hyperlink" Target="https://www.stereophile.com/content/constellation-audio-performance-centaur-mono-monoblock-power-amplifier-measurements" TargetMode="External"/><Relationship Id="rId362" Type="http://schemas.openxmlformats.org/officeDocument/2006/relationships/hyperlink" Target="https://www.audiosciencereview.com/forum/index.php?threads/aiyima-a05-review-budget-amplifier.26440/" TargetMode="External"/><Relationship Id="rId483" Type="http://schemas.openxmlformats.org/officeDocument/2006/relationships/hyperlink" Target="https://audio.com.pl/testy/stereo/wzmacniacze-stereo/3117-pink-faun-d-power-2x90i" TargetMode="External"/><Relationship Id="rId240" Type="http://schemas.openxmlformats.org/officeDocument/2006/relationships/hyperlink" Target="https://www.stereophile.com/content/luxman-l-509x-integrated-amplifier-measurements" TargetMode="External"/><Relationship Id="rId361" Type="http://schemas.openxmlformats.org/officeDocument/2006/relationships/hyperlink" Target="https://www.stereophile.com/content/chord-spm-14000-ultimate-monoblock-power-amplifier-measurements" TargetMode="External"/><Relationship Id="rId482" Type="http://schemas.openxmlformats.org/officeDocument/2006/relationships/hyperlink" Target="https://audio.com.pl/testy/stereo/wzmacniacze-stereo/2915-xindak-xa-6950-ne" TargetMode="External"/><Relationship Id="rId360" Type="http://schemas.openxmlformats.org/officeDocument/2006/relationships/hyperlink" Target="https://www.stereophile.com/content/vtl-siegfried-series-ii-reference-monoblock-power-amplifier-measurements" TargetMode="External"/><Relationship Id="rId481" Type="http://schemas.openxmlformats.org/officeDocument/2006/relationships/hyperlink" Target="https://audio.com.pl/testy/stereo/wzmacniacze-stereo/2901-nuprime-dac-10h-st-10" TargetMode="External"/><Relationship Id="rId125" Type="http://schemas.openxmlformats.org/officeDocument/2006/relationships/hyperlink" Target="https://www.audiosciencereview.com/forum/index.php?threads/devialet-expert-200-amplifier-dac-and-streamer-review.12286/" TargetMode="External"/><Relationship Id="rId246" Type="http://schemas.openxmlformats.org/officeDocument/2006/relationships/hyperlink" Target="https://www.audiosciencereview.com/forum/index.php?threads/hegel-h95-review-streaming-amplifier.28435/" TargetMode="External"/><Relationship Id="rId367" Type="http://schemas.openxmlformats.org/officeDocument/2006/relationships/hyperlink" Target="https://www.stereophile.com/content/krell-solo-575-monoblock-power-amplifier-measurements" TargetMode="External"/><Relationship Id="rId488" Type="http://schemas.openxmlformats.org/officeDocument/2006/relationships/hyperlink" Target="https://audio.com.pl/testy/stereo/wzmacniacze-stereo/3079-nad-c316bee-v2" TargetMode="External"/><Relationship Id="rId124" Type="http://schemas.openxmlformats.org/officeDocument/2006/relationships/hyperlink" Target="https://www.pascal-audio.com/wp-content/uploads/2018/06/M-PRO2_Data_Sheet-2_4.pdf" TargetMode="External"/><Relationship Id="rId245" Type="http://schemas.openxmlformats.org/officeDocument/2006/relationships/hyperlink" Target="https://www.audiosciencereview.com/forum/index.php?threads/aiyima-a200-stereo-amplifier-review.37190/" TargetMode="External"/><Relationship Id="rId366" Type="http://schemas.openxmlformats.org/officeDocument/2006/relationships/hyperlink" Target="https://www.stereophile.com/content/cary-audio-si-3002d-integrated-amplifier-measurements" TargetMode="External"/><Relationship Id="rId487" Type="http://schemas.openxmlformats.org/officeDocument/2006/relationships/hyperlink" Target="https://www.stereophile.com/content/musical-fidelity-nu-vista-800-integrated-amplifier-measurements" TargetMode="External"/><Relationship Id="rId123" Type="http://schemas.openxmlformats.org/officeDocument/2006/relationships/hyperlink" Target="https://www.audiosciencereview.com/forum/index.php?threads/nad-2200-vintage-amplifier-review.13960/" TargetMode="External"/><Relationship Id="rId244" Type="http://schemas.openxmlformats.org/officeDocument/2006/relationships/hyperlink" Target="https://www.audiosciencereview.com/forum/index.php?threads/linn-av5125-5-channel-amplifier-review.13902/" TargetMode="External"/><Relationship Id="rId365" Type="http://schemas.openxmlformats.org/officeDocument/2006/relationships/hyperlink" Target="https://www.soundstagenetwork.com/index.php?option=com_content&amp;view=article&amp;id=2550:bryston-b135-cubed-integrated-amplifier-measurements&amp;catid=97&amp;Itemid=154" TargetMode="External"/><Relationship Id="rId486" Type="http://schemas.openxmlformats.org/officeDocument/2006/relationships/hyperlink" Target="https://www.stereophile.com/content/ayre-acoustics-ex-8-integrated-hub-integrated-amplifier-measurements" TargetMode="External"/><Relationship Id="rId122" Type="http://schemas.openxmlformats.org/officeDocument/2006/relationships/hyperlink" Target="https://audio.com.pl/testy/stereo/wzmacniacze-stereo/943-accuphase-a-200" TargetMode="External"/><Relationship Id="rId243" Type="http://schemas.openxmlformats.org/officeDocument/2006/relationships/hyperlink" Target="https://www.stereophile.com/content/arcam-radia-a25-integrated-amplifier-measurements-page-1" TargetMode="External"/><Relationship Id="rId364" Type="http://schemas.openxmlformats.org/officeDocument/2006/relationships/hyperlink" Target="https://www.soundstagenetwork.com/index.php?option=com_content&amp;view=article&amp;id=2715:nad-masters-m10-v2-integrated-amplifier-dac&amp;catid=97:amplifier-measurements&amp;Itemid=154" TargetMode="External"/><Relationship Id="rId485" Type="http://schemas.openxmlformats.org/officeDocument/2006/relationships/hyperlink" Target="https://audio.com.pl/testy/stereo/wzmacniacze-stereo/916-pm15s2" TargetMode="External"/><Relationship Id="rId95" Type="http://schemas.openxmlformats.org/officeDocument/2006/relationships/hyperlink" Target="https://www.audiosciencereview.com/forum/index.php?threads/nad-2200-vintage-amplifier-review.13960/" TargetMode="External"/><Relationship Id="rId94" Type="http://schemas.openxmlformats.org/officeDocument/2006/relationships/hyperlink" Target="https://www.audiosciencereview.com/forum/index.php?threads/aiyima-a70-stereo-amplifier-review.52830/" TargetMode="External"/><Relationship Id="rId97" Type="http://schemas.openxmlformats.org/officeDocument/2006/relationships/hyperlink" Target="https://www.stereophile.com/content/ch-precision-m11-power-amplifier-measurements" TargetMode="External"/><Relationship Id="rId96" Type="http://schemas.openxmlformats.org/officeDocument/2006/relationships/hyperlink" Target="https://www.stereophile.com/content/cambridge-audio-edge-integrated-amplifier-measurements" TargetMode="External"/><Relationship Id="rId99" Type="http://schemas.openxmlformats.org/officeDocument/2006/relationships/hyperlink" Target="https://www.audiosciencereview.com/forum/index.php?threads/march-audio-p502-stereo-amplifier-measurements.10909/" TargetMode="External"/><Relationship Id="rId480" Type="http://schemas.openxmlformats.org/officeDocument/2006/relationships/hyperlink" Target="https://audio.com.pl/testy/stereo/odtwarzacz-cd-wzmacniacz/3021-sa-pm-ki-ruby" TargetMode="External"/><Relationship Id="rId98" Type="http://schemas.openxmlformats.org/officeDocument/2006/relationships/hyperlink" Target="https://www.audiosciencereview.com/forum/index.php?threads/jl-electronics-sylph-d200-amplifier-module-review.25295/" TargetMode="External"/><Relationship Id="rId91" Type="http://schemas.openxmlformats.org/officeDocument/2006/relationships/hyperlink" Target="https://www.audiosciencereview.com/forum/index.php?threads/audiophonics-mpa-s250nc-amp-review.45306/" TargetMode="External"/><Relationship Id="rId90" Type="http://schemas.openxmlformats.org/officeDocument/2006/relationships/hyperlink" Target="https://www.stereophile.com/content/class%C3%A9-delta-mono-monoblock-power-amplifier-measurements" TargetMode="External"/><Relationship Id="rId93" Type="http://schemas.openxmlformats.org/officeDocument/2006/relationships/hyperlink" Target="https://www.aiyima.com/products/aiyima-a70?variant=47751228162324" TargetMode="External"/><Relationship Id="rId92" Type="http://schemas.openxmlformats.org/officeDocument/2006/relationships/hyperlink" Target="https://www.tpdz.net/productinfo/750747.html" TargetMode="External"/><Relationship Id="rId118" Type="http://schemas.openxmlformats.org/officeDocument/2006/relationships/hyperlink" Target="https://www.stereophile.com/content/nad-masters-series-m33-streaming-integrated-amplifier-measurements" TargetMode="External"/><Relationship Id="rId239" Type="http://schemas.openxmlformats.org/officeDocument/2006/relationships/hyperlink" Target="https://www.stereophile.com/content/bel-canto-ref1000m-monoblock-power-amplifier-measurements" TargetMode="External"/><Relationship Id="rId117" Type="http://schemas.openxmlformats.org/officeDocument/2006/relationships/hyperlink" Target="https://www.stereophile.com/content/pass-laboratories-xa25-power-amplifier-measurements" TargetMode="External"/><Relationship Id="rId238" Type="http://schemas.openxmlformats.org/officeDocument/2006/relationships/hyperlink" Target="https://www.stereophile.com/content/jeff-rowland-design-group-model-2-power-amplifier-1997-measurements" TargetMode="External"/><Relationship Id="rId359" Type="http://schemas.openxmlformats.org/officeDocument/2006/relationships/hyperlink" Target="https://www.stereophile.com/content/ayre-acoustics-mx-r-twenty-monoblock-power-amplifier-measurements" TargetMode="External"/><Relationship Id="rId116" Type="http://schemas.openxmlformats.org/officeDocument/2006/relationships/hyperlink" Target="https://www.soundstagenetwork.com/measurements/bryston_4b_sst/" TargetMode="External"/><Relationship Id="rId237" Type="http://schemas.openxmlformats.org/officeDocument/2006/relationships/hyperlink" Target="https://www.soundstagenetwork.com/index.php?option=com_content&amp;view=article&amp;id=1204:measurements-hegel-music-systems-h80-integrated-amplifier-dac&amp;catid=97&amp;Itemid=154" TargetMode="External"/><Relationship Id="rId358" Type="http://schemas.openxmlformats.org/officeDocument/2006/relationships/hyperlink" Target="https://www.stereophile.com/content/devialet-d-premier-da-integrated-amplifier-measurements" TargetMode="External"/><Relationship Id="rId479" Type="http://schemas.openxmlformats.org/officeDocument/2006/relationships/hyperlink" Target="https://audio.com.pl/testy/stereo/odtwarzacz-cd-wzmacniacz/966-marantz-cd-6005-pm-6005" TargetMode="External"/><Relationship Id="rId115" Type="http://schemas.openxmlformats.org/officeDocument/2006/relationships/hyperlink" Target="https://www.audiosciencereview.com/forum/index.php?threads/review-and-measurements-of-schiit-aegir-pwr-amplifier.9314/" TargetMode="External"/><Relationship Id="rId236" Type="http://schemas.openxmlformats.org/officeDocument/2006/relationships/hyperlink" Target="https://www.audiosciencereview.com/forum/index.php?threads/review-and-measurements-of-musical-fidelity-m2si-amp.9392/" TargetMode="External"/><Relationship Id="rId357" Type="http://schemas.openxmlformats.org/officeDocument/2006/relationships/hyperlink" Target="http://www.avmentor.net/reviews/2015/vitus_audio_ri_100_2.shtml" TargetMode="External"/><Relationship Id="rId478" Type="http://schemas.openxmlformats.org/officeDocument/2006/relationships/hyperlink" Target="https://audio.com.pl/testy/stereo/wzmacniacze-stereo/3684-emotiva-basx-a2m" TargetMode="External"/><Relationship Id="rId599" Type="http://schemas.openxmlformats.org/officeDocument/2006/relationships/hyperlink" Target="https://audio.com.pl/testy/stereo/wzmacniacze-stereo/3501-ayon-audio-crossfire-evo" TargetMode="External"/><Relationship Id="rId119" Type="http://schemas.openxmlformats.org/officeDocument/2006/relationships/hyperlink" Target="https://www.soundstagenetwork.com/index.php?option=com_content&amp;view=article&amp;id=1696:bhk-labs-measurements-devialet-expert-130-pro-dac-integrated-amplifier&amp;catid=97:amplifier-measurements&amp;Itemid=154" TargetMode="External"/><Relationship Id="rId110" Type="http://schemas.openxmlformats.org/officeDocument/2006/relationships/hyperlink" Target="https://audio.com.pl/testy/stereo/przedwzmacniacz-koncowka-mocy/3350-accuphase-c-3900-a-75-p-7300" TargetMode="External"/><Relationship Id="rId231" Type="http://schemas.openxmlformats.org/officeDocument/2006/relationships/hyperlink" Target="https://www.audiosciencereview.com/forum/index.php?threads/review-and-measurements-of-vintage-yamaha-ax-396-integrated-amplifier.10410/post-919539%5C" TargetMode="External"/><Relationship Id="rId352" Type="http://schemas.openxmlformats.org/officeDocument/2006/relationships/hyperlink" Target="https://www.soundstagenetwork.com/index.php?option=com_content&amp;view=article&amp;id=2964:rotel-michi-x5-series-2-integrated-amplifier-dac-measurements&amp;catid=97:amplifier-measurements&amp;Itemid=154" TargetMode="External"/><Relationship Id="rId473" Type="http://schemas.openxmlformats.org/officeDocument/2006/relationships/hyperlink" Target="https://audio.com.pl/testy/stereo/wzmacniacze-stereo/2705-rotel-ra-1592" TargetMode="External"/><Relationship Id="rId594" Type="http://schemas.openxmlformats.org/officeDocument/2006/relationships/hyperlink" Target="https://audio.com.pl/testy/stereo/wzmacniacze-stereo/2844-denon-pma-30" TargetMode="External"/><Relationship Id="rId230" Type="http://schemas.openxmlformats.org/officeDocument/2006/relationships/hyperlink" Target="https://www.audiosciencereview.com/forum/index.php?threads/aiyima-a07-tpa3255-review-amplifier.18984/" TargetMode="External"/><Relationship Id="rId351" Type="http://schemas.openxmlformats.org/officeDocument/2006/relationships/hyperlink" Target="https://audio.com.pl/testy/stereo/wzmacniacze-stereo/3544-audia-flight-fls9" TargetMode="External"/><Relationship Id="rId472" Type="http://schemas.openxmlformats.org/officeDocument/2006/relationships/hyperlink" Target="https://www.audiosciencereview.com/forum/index.php?threads/uwaykey-can-an-18-amplifier-be-any-good.34190/" TargetMode="External"/><Relationship Id="rId593" Type="http://schemas.openxmlformats.org/officeDocument/2006/relationships/hyperlink" Target="https://audio.com.pl/testy/stereo/wzmacniacze-stereo/2829-nuforce-dda120" TargetMode="External"/><Relationship Id="rId350" Type="http://schemas.openxmlformats.org/officeDocument/2006/relationships/hyperlink" Target="https://www.soundstagenetwork.com/index.php?option=com_content&amp;view=article&amp;id=2822:cyrus-audio-i9-xr-integrated-amplifier-dac-measurements&amp;catid=97:amplifier-measurements&amp;Itemid=154" TargetMode="External"/><Relationship Id="rId471" Type="http://schemas.openxmlformats.org/officeDocument/2006/relationships/hyperlink" Target="https://audio.com.pl/testy/stereo/systemy-all-in-one/2909-unity-star" TargetMode="External"/><Relationship Id="rId592" Type="http://schemas.openxmlformats.org/officeDocument/2006/relationships/hyperlink" Target="https://www.stereophile.com/content/line-magnetic-lm-845ia-integrated-amplifier-measurements" TargetMode="External"/><Relationship Id="rId470" Type="http://schemas.openxmlformats.org/officeDocument/2006/relationships/hyperlink" Target="https://www.stereophile.com/content/naim-supernait-integrated-amplifier-measurements" TargetMode="External"/><Relationship Id="rId591" Type="http://schemas.openxmlformats.org/officeDocument/2006/relationships/hyperlink" Target="https://audio.com.pl/testy/stereo/wzmacniacze-stereo/3230-evo-300" TargetMode="External"/><Relationship Id="rId114" Type="http://schemas.openxmlformats.org/officeDocument/2006/relationships/hyperlink" Target="https://apos.audio/products/topping-mx3s-built-in-bluetooth-receiver-dac-headphone-amp-digital-amplifier" TargetMode="External"/><Relationship Id="rId235" Type="http://schemas.openxmlformats.org/officeDocument/2006/relationships/hyperlink" Target="https://www.stereophile.com/content/luxman-l-509z-integrated-amplifier-measurements" TargetMode="External"/><Relationship Id="rId356" Type="http://schemas.openxmlformats.org/officeDocument/2006/relationships/hyperlink" Target="https://www.stereophile.com/content/boulder-865-integrated-amplifier-measurements" TargetMode="External"/><Relationship Id="rId477" Type="http://schemas.openxmlformats.org/officeDocument/2006/relationships/hyperlink" Target="https://audio.com.pl/testy/stereo/wzmacniacze-stereo/3316-naim-supernait-3" TargetMode="External"/><Relationship Id="rId598" Type="http://schemas.openxmlformats.org/officeDocument/2006/relationships/hyperlink" Target="https://www.stereophile.com/content/western-electric-type-no91e-integrated-amplifier-measurements" TargetMode="External"/><Relationship Id="rId113" Type="http://schemas.openxmlformats.org/officeDocument/2006/relationships/hyperlink" Target="https://www.stereophile.com/content/accuphase-m-2000-monoblock-power-amplifier-measurements" TargetMode="External"/><Relationship Id="rId234" Type="http://schemas.openxmlformats.org/officeDocument/2006/relationships/hyperlink" Target="https://www.stereophile.com/content/accustic-arts-amp-v-power-amplifier-measurements" TargetMode="External"/><Relationship Id="rId355" Type="http://schemas.openxmlformats.org/officeDocument/2006/relationships/hyperlink" Target="https://www.stereophile.com/content/rotel-ra-6000-integrated-amplifier-measurements" TargetMode="External"/><Relationship Id="rId476" Type="http://schemas.openxmlformats.org/officeDocument/2006/relationships/hyperlink" Target="https://audio.com.pl/testy/stereo/wzmacniacze-stereo/3214-naim-xs3" TargetMode="External"/><Relationship Id="rId597" Type="http://schemas.openxmlformats.org/officeDocument/2006/relationships/hyperlink" Target="https://www.stereophile.com/content/balanced-audio-technology-vk-56se-power-amplifier-measurements" TargetMode="External"/><Relationship Id="rId112" Type="http://schemas.openxmlformats.org/officeDocument/2006/relationships/hyperlink" Target="https://www.stereophile.com/content/primare-a352-power-amplifier-measurements" TargetMode="External"/><Relationship Id="rId233" Type="http://schemas.openxmlformats.org/officeDocument/2006/relationships/hyperlink" Target="https://www.stereophile.com/content/parasound-halo-jc-1-monoblock-power-amplifier-measurements-0" TargetMode="External"/><Relationship Id="rId354" Type="http://schemas.openxmlformats.org/officeDocument/2006/relationships/hyperlink" Target="https://www.stereophile.com/content/emotiva-xpa-gen3-two-channel-power-amplifier-measurements" TargetMode="External"/><Relationship Id="rId475" Type="http://schemas.openxmlformats.org/officeDocument/2006/relationships/hyperlink" Target="https://audio.com.pl/testy/stereo/systemy-all-in-one/2965-musical-fidelity-m6-encore-225" TargetMode="External"/><Relationship Id="rId596" Type="http://schemas.openxmlformats.org/officeDocument/2006/relationships/hyperlink" Target="https://www.stereophile.com/content/mastersound-845-compact-integrated-amplifier-measurements" TargetMode="External"/><Relationship Id="rId111" Type="http://schemas.openxmlformats.org/officeDocument/2006/relationships/hyperlink" Target="https://audio.com.pl/testy/stereo/wzmacniacze-stereo/2992-accuphase-a-250" TargetMode="External"/><Relationship Id="rId232" Type="http://schemas.openxmlformats.org/officeDocument/2006/relationships/hyperlink" Target="https://www.soundstagenetwork.com/index.php?option=com_content&amp;view=article&amp;id=1612:bhk-labs-measurements-wadia-a315-stereo-amplifier&amp;catid=97&amp;Itemid=154" TargetMode="External"/><Relationship Id="rId353" Type="http://schemas.openxmlformats.org/officeDocument/2006/relationships/hyperlink" Target="https://www.audiosciencereview.com/forum/index.php?threads/premium-audio-mini-gan-5-review-stereo-amplifier.27118/" TargetMode="External"/><Relationship Id="rId474" Type="http://schemas.openxmlformats.org/officeDocument/2006/relationships/hyperlink" Target="https://www.stereophile.com/content/vac-statement-452-iq-musicbloc-monostereo-power-amplifier-measurements" TargetMode="External"/><Relationship Id="rId595" Type="http://schemas.openxmlformats.org/officeDocument/2006/relationships/hyperlink" Target="https://audio.com.pl/testy/stereo/wzmacniacze-stereo/3419-ayon-audio-scorpio-ii" TargetMode="External"/><Relationship Id="rId305" Type="http://schemas.openxmlformats.org/officeDocument/2006/relationships/hyperlink" Target="https://www.audiosciencereview.com/forum/index.php?threads/marantz-nr1200-stereo-receiver-review.44685/post-1591198" TargetMode="External"/><Relationship Id="rId426" Type="http://schemas.openxmlformats.org/officeDocument/2006/relationships/hyperlink" Target="https://www.audiosciencereview.com/forum/index.php?threads/sabaj-a1-desktop-amplifier-review.17357/" TargetMode="External"/><Relationship Id="rId547" Type="http://schemas.openxmlformats.org/officeDocument/2006/relationships/hyperlink" Target="https://audio.com.pl/testy/stereo/wzmacniacze-stereo/2703-lyngdorf-audio-tdai-2710" TargetMode="External"/><Relationship Id="rId304" Type="http://schemas.openxmlformats.org/officeDocument/2006/relationships/hyperlink" Target="https://www.soundstagenetwork.com/index.php?option=com_content&amp;view=article&amp;id=2474:music-hall-a15-3-integrated-amplifier-measurements&amp;catid=97&amp;Itemid=154" TargetMode="External"/><Relationship Id="rId425" Type="http://schemas.openxmlformats.org/officeDocument/2006/relationships/hyperlink" Target="https://www.soundstagenetwork.com/index.php?option=com_content&amp;view=article&amp;id=1174:bhk-labs-measurements-ayre-acoustics-vx-5-stereo-amplifier&amp;catid=97:amplifier-measurements&amp;Itemid=154" TargetMode="External"/><Relationship Id="rId546" Type="http://schemas.openxmlformats.org/officeDocument/2006/relationships/hyperlink" Target="https://audio.com.pl/testy/stereo/wzmacniacze-stereo/2495-vincent-sv-227" TargetMode="External"/><Relationship Id="rId303" Type="http://schemas.openxmlformats.org/officeDocument/2006/relationships/hyperlink" Target="https://www.soundstagenetwork.com/index.php?option=com_content&amp;view=article&amp;id=1172:bhk-labs-measurements-simaudio-moon-evolution-870a-stereo-mono-amplifier&amp;catid=97:amplifier-measurements&amp;Itemid=154" TargetMode="External"/><Relationship Id="rId424" Type="http://schemas.openxmlformats.org/officeDocument/2006/relationships/hyperlink" Target="https://audio.com.pl/testy/stereo/wzmacniacze-stereo/970-gato-audio-dia-250" TargetMode="External"/><Relationship Id="rId545" Type="http://schemas.openxmlformats.org/officeDocument/2006/relationships/hyperlink" Target="https://www.audiosciencereview.com/forum/index.php?threads/smsl-q5-pro-dac-and-stereo-amplifier-review.10719/" TargetMode="External"/><Relationship Id="rId302" Type="http://schemas.openxmlformats.org/officeDocument/2006/relationships/hyperlink" Target="https://www.audiosciencereview.com/forum/index.php?threads/jeff-rowland-535-stereo-amplifier-review.12531/" TargetMode="External"/><Relationship Id="rId423" Type="http://schemas.openxmlformats.org/officeDocument/2006/relationships/hyperlink" Target="https://www.soundstagenetwork.com/index.php?option=com_content&amp;view=article&amp;id=2870:technics-grand-class-su-g700m2-integrated-amplifier-measurements&amp;catid=97:amplifier-measurements&amp;Itemid=154" TargetMode="External"/><Relationship Id="rId544" Type="http://schemas.openxmlformats.org/officeDocument/2006/relationships/hyperlink" Target="https://www.stereophile.com/content/audio-research-reference-150-power-amplifier-measurements" TargetMode="External"/><Relationship Id="rId309" Type="http://schemas.openxmlformats.org/officeDocument/2006/relationships/hyperlink" Target="https://www.soundstagenetwork.com/index.php?option=com_content&amp;view=article&amp;id=2945:yamaha-r-n2000a-streaming-stereo-receiver-measurements&amp;catid=97:amplifier-measurements&amp;Itemid=154" TargetMode="External"/><Relationship Id="rId308" Type="http://schemas.openxmlformats.org/officeDocument/2006/relationships/hyperlink" Target="https://www.soundstagenetwork.com/index.php?option=com_content&amp;view=article&amp;id=899:bhk-labs-measurements-anthem-statement-m1-mono-amplifier&amp;catid=97:amplifier-measurements&amp;Itemid=154" TargetMode="External"/><Relationship Id="rId429" Type="http://schemas.openxmlformats.org/officeDocument/2006/relationships/hyperlink" Target="https://www.audiosciencereview.com/forum/index.php?threads/pyle-pt8000ch-8-channel-amplifier-review.43311/" TargetMode="External"/><Relationship Id="rId307" Type="http://schemas.openxmlformats.org/officeDocument/2006/relationships/hyperlink" Target="https://www.stereophile.com/content/bryston-b100-da-sst-dacintegrated-amplifier-measurements" TargetMode="External"/><Relationship Id="rId428" Type="http://schemas.openxmlformats.org/officeDocument/2006/relationships/hyperlink" Target="https://audio.com.pl/testy/stereo/wzmacniacze-stereo/914-e-560" TargetMode="External"/><Relationship Id="rId549" Type="http://schemas.openxmlformats.org/officeDocument/2006/relationships/hyperlink" Target="https://audio.com.pl/testy/stereo/odtwarzacz-cd-wzmacniacz/2808-t-a-mp1000e-pa1000e" TargetMode="External"/><Relationship Id="rId306" Type="http://schemas.openxmlformats.org/officeDocument/2006/relationships/hyperlink" Target="https://www.soundstagenetwork.com/index.php?option=com_content&amp;view=article&amp;id=2968:technics-grand-class-su-gx70-streaming-stereo-receiver-measurements&amp;catid=97:amplifier-measurements&amp;Itemid=154" TargetMode="External"/><Relationship Id="rId427" Type="http://schemas.openxmlformats.org/officeDocument/2006/relationships/hyperlink" Target="https://audio.com.pl/testy/stereo/wzmacniacze-stereo/3679-cambridge-audio-axa35" TargetMode="External"/><Relationship Id="rId548" Type="http://schemas.openxmlformats.org/officeDocument/2006/relationships/hyperlink" Target="https://www.stereophile.com/content/electrocompaniet-nemo-monoblock-power-amplifier-measurements" TargetMode="External"/><Relationship Id="rId301" Type="http://schemas.openxmlformats.org/officeDocument/2006/relationships/hyperlink" Target="https://www.audiosciencereview.com/forum/index.php?threads/wyred4sound-mint-review-dac-amplifier.24716/" TargetMode="External"/><Relationship Id="rId422" Type="http://schemas.openxmlformats.org/officeDocument/2006/relationships/hyperlink" Target="https://www.audiosciencereview.com/forum/index.php?threads/review-and-measurements-of-nuforce-sta-200-power-amp.5039/" TargetMode="External"/><Relationship Id="rId543" Type="http://schemas.openxmlformats.org/officeDocument/2006/relationships/hyperlink" Target="https://www.stereophile.com/content/rogue-audio-dragon-monoblock-power-amplifier-measurements" TargetMode="External"/><Relationship Id="rId300" Type="http://schemas.openxmlformats.org/officeDocument/2006/relationships/hyperlink" Target="https://www.stereophile.com/content/onkyo-9555-integrated-amplifier-measurements" TargetMode="External"/><Relationship Id="rId421" Type="http://schemas.openxmlformats.org/officeDocument/2006/relationships/hyperlink" Target="https://audio.com.pl/testy/stereo/wzmacniacze-stereo/3088-rotel-a11" TargetMode="External"/><Relationship Id="rId542" Type="http://schemas.openxmlformats.org/officeDocument/2006/relationships/hyperlink" Target="https://audio.com.pl/testy/stereo/wzmacniacze-stereo/3401-densen-audio-technologies-beat-b-150xs" TargetMode="External"/><Relationship Id="rId420" Type="http://schemas.openxmlformats.org/officeDocument/2006/relationships/hyperlink" Target="https://www.audiosciencereview.com/forum/index.php?threads/luxman-sq-n150-review-tube-amplifier.34964/" TargetMode="External"/><Relationship Id="rId541" Type="http://schemas.openxmlformats.org/officeDocument/2006/relationships/hyperlink" Target="https://www.stereophile.com/content/peachtree-idecco-da-integrated-amplifier-measurements" TargetMode="External"/><Relationship Id="rId540" Type="http://schemas.openxmlformats.org/officeDocument/2006/relationships/hyperlink" Target="https://audio.com.pl/testy/stereo/wzmacniacze-stereo/2531-pioneer-a-70da" TargetMode="External"/><Relationship Id="rId415" Type="http://schemas.openxmlformats.org/officeDocument/2006/relationships/hyperlink" Target="https://www.audiosciencereview.com/forum/index.php?threads/yamaha-a-u671-integrated-amp-dac-review.11512/" TargetMode="External"/><Relationship Id="rId536" Type="http://schemas.openxmlformats.org/officeDocument/2006/relationships/hyperlink" Target="https://audio.com.pl/testy/stereo/wzmacniacze-stereo/3330-technics-su-g700" TargetMode="External"/><Relationship Id="rId414" Type="http://schemas.openxmlformats.org/officeDocument/2006/relationships/hyperlink" Target="https://www.audiosciencereview.com/forum/index.php?threads/parasound-zamp-v-3-amplifier-review.11872/" TargetMode="External"/><Relationship Id="rId535" Type="http://schemas.openxmlformats.org/officeDocument/2006/relationships/hyperlink" Target="https://audio.com.pl/testy/stereo/odtwarzacz-cd-wzmacniacz/3529-denon-dcd-900ne-pma-900hne" TargetMode="External"/><Relationship Id="rId413" Type="http://schemas.openxmlformats.org/officeDocument/2006/relationships/hyperlink" Target="https://audio.com.pl/testy/stereo/systemy-all-in-one/2908-moon-by-simaudio-neo-ace" TargetMode="External"/><Relationship Id="rId534" Type="http://schemas.openxmlformats.org/officeDocument/2006/relationships/hyperlink" Target="https://audio.com.pl/testy/stereo/odtwarzacz-cd-wzmacniacz/2673-teac-pd-301-ai-301da" TargetMode="External"/><Relationship Id="rId412" Type="http://schemas.openxmlformats.org/officeDocument/2006/relationships/hyperlink" Target="https://audio.com.pl/testy/stereo/odtwarzacz-cd-wzmacniacz/2708-denon-dcd-2500ne-pma-2500ne" TargetMode="External"/><Relationship Id="rId533" Type="http://schemas.openxmlformats.org/officeDocument/2006/relationships/hyperlink" Target="https://www.audiosciencereview.com/forum/index.php?threads/earthquake-xj-300st-stereo-amplifier-review.34820/" TargetMode="External"/><Relationship Id="rId419" Type="http://schemas.openxmlformats.org/officeDocument/2006/relationships/hyperlink" Target="https://www.audiosciencereview.com/forum/index.php?threads/behringer-nx3000d-pro-dsp-amplifier-review.14544/" TargetMode="External"/><Relationship Id="rId418" Type="http://schemas.openxmlformats.org/officeDocument/2006/relationships/hyperlink" Target="https://audio.com.pl/testy/stereo/wzmacniacze-stereo/3399-copland-csa-150" TargetMode="External"/><Relationship Id="rId539" Type="http://schemas.openxmlformats.org/officeDocument/2006/relationships/hyperlink" Target="https://www.audiosciencereview.com/forum/index.php?threads/crown-xli-800-power-amplifier-review.9420/" TargetMode="External"/><Relationship Id="rId417" Type="http://schemas.openxmlformats.org/officeDocument/2006/relationships/hyperlink" Target="https://www.stereophile.com/content/naim-audio-uniti-nova-integrated-amplifier-media-player-measurements" TargetMode="External"/><Relationship Id="rId538" Type="http://schemas.openxmlformats.org/officeDocument/2006/relationships/hyperlink" Target="https://www.soundstagenetwork.com/index.php?option=com_content&amp;view=article&amp;id=1951:bhk-labs-measurements-gryphon-audio-designs-diablo-120-integrated-amplifier-dac&amp;catid=97:amplifier-measurements&amp;Itemid=154" TargetMode="External"/><Relationship Id="rId416" Type="http://schemas.openxmlformats.org/officeDocument/2006/relationships/hyperlink" Target="https://www.soundstagenetwork.com/index.php?option=com_content&amp;view=article&amp;id=1347:bhk-labs-measurements-pathos-acoustics-logos-mkii-integrated-amplifier&amp;catid=97&amp;Itemid=154" TargetMode="External"/><Relationship Id="rId537" Type="http://schemas.openxmlformats.org/officeDocument/2006/relationships/hyperlink" Target="https://audio.com.pl/testy/stereo/systemy-all-in-one/3393-naim-uniti-atom" TargetMode="External"/><Relationship Id="rId411" Type="http://schemas.openxmlformats.org/officeDocument/2006/relationships/hyperlink" Target="https://audio.com.pl/testy/stereo/wzmacniacze-stereo/3274-accuphase-e-380" TargetMode="External"/><Relationship Id="rId532" Type="http://schemas.openxmlformats.org/officeDocument/2006/relationships/hyperlink" Target="https://audio.com.pl/testy/stereo/wzmacniacze-stereo/3400-creek-voyage-i20" TargetMode="External"/><Relationship Id="rId410" Type="http://schemas.openxmlformats.org/officeDocument/2006/relationships/hyperlink" Target="https://www.audiosciencereview.com/forum/index.php?threads/vista-audio-spark-ii-review-amplifer.22655/" TargetMode="External"/><Relationship Id="rId531" Type="http://schemas.openxmlformats.org/officeDocument/2006/relationships/hyperlink" Target="https://www.audiosciencereview.com/forum/index.php?threads/primaluna-dialogue-seven-tube-amp-review.47643/" TargetMode="External"/><Relationship Id="rId530" Type="http://schemas.openxmlformats.org/officeDocument/2006/relationships/hyperlink" Target="https://audio.com.pl/testy/stereo/odtwarzacz-cd-wzmacniacz/2676-yamaha-cd-n301-a-s701" TargetMode="External"/><Relationship Id="rId206" Type="http://schemas.openxmlformats.org/officeDocument/2006/relationships/hyperlink" Target="https://www.stereophile.com/content/boulder-866-integrated-amplifier-measurements" TargetMode="External"/><Relationship Id="rId327" Type="http://schemas.openxmlformats.org/officeDocument/2006/relationships/hyperlink" Target="https://www.audiosciencereview.com/forum/index.php?threads/review-and-measurements-of-ps-audio-sprout100.7049/" TargetMode="External"/><Relationship Id="rId448" Type="http://schemas.openxmlformats.org/officeDocument/2006/relationships/hyperlink" Target="https://audio.com.pl/testy/stereo/wzmacniacze-stereo/971-devialet-240" TargetMode="External"/><Relationship Id="rId569" Type="http://schemas.openxmlformats.org/officeDocument/2006/relationships/hyperlink" Target="https://audio.com.pl/testy/stereo/wzmacniacze-stereo/3769-musical-fidelity-a1" TargetMode="External"/><Relationship Id="rId205" Type="http://schemas.openxmlformats.org/officeDocument/2006/relationships/hyperlink" Target="https://www.stereophile.com/content/electrocompaniet-aw400-monoblock-power-amplifier-measurements" TargetMode="External"/><Relationship Id="rId326" Type="http://schemas.openxmlformats.org/officeDocument/2006/relationships/hyperlink" Target="https://www.audiosciencereview.com/forum/index.php?threads/sound-town-st-updm4c-4-channel-pro-amp.29033/" TargetMode="External"/><Relationship Id="rId447" Type="http://schemas.openxmlformats.org/officeDocument/2006/relationships/hyperlink" Target="https://audio.com.pl/testy/stereo/wzmacniacze-stereo/973-xindak-xa6800-08" TargetMode="External"/><Relationship Id="rId568" Type="http://schemas.openxmlformats.org/officeDocument/2006/relationships/hyperlink" Target="https://www.stereophile.com/content/balanced-audio-technology-vk-55se-power-amplifier-measurements" TargetMode="External"/><Relationship Id="rId204" Type="http://schemas.openxmlformats.org/officeDocument/2006/relationships/hyperlink" Target="https://www.soundstagenetwork.com/index.php?option=com_content&amp;view=article&amp;id=1505:bhk-labs-measurements-hegel-music-systems-h360-dac-integrated-amplifier&amp;catid=97:amplifier-measurements&amp;Itemid=154" TargetMode="External"/><Relationship Id="rId325" Type="http://schemas.openxmlformats.org/officeDocument/2006/relationships/hyperlink" Target="https://icepower.dk/download/2398/" TargetMode="External"/><Relationship Id="rId446" Type="http://schemas.openxmlformats.org/officeDocument/2006/relationships/hyperlink" Target="https://audio.com.pl/testy/stereo/wzmacniacze-stereo/3086-audiolab-6000a" TargetMode="External"/><Relationship Id="rId567" Type="http://schemas.openxmlformats.org/officeDocument/2006/relationships/hyperlink" Target="https://audio.com.pl/testy/stereo/wzmacniacze-stereo/3421-primaluna-evo-400" TargetMode="External"/><Relationship Id="rId203" Type="http://schemas.openxmlformats.org/officeDocument/2006/relationships/hyperlink" Target="https://www.soundstagenetwork.com/measurements/amplifiers/bryston_2bsst/" TargetMode="External"/><Relationship Id="rId324" Type="http://schemas.openxmlformats.org/officeDocument/2006/relationships/hyperlink" Target="https://www.stereophile.com/content/gamut-di150-le-integrated-amplifier-measurements" TargetMode="External"/><Relationship Id="rId445" Type="http://schemas.openxmlformats.org/officeDocument/2006/relationships/hyperlink" Target="https://www.audiosciencereview.com/forum/index.php?threads/osd-nero-stream-xd-review-streaming-amplifier.24536/" TargetMode="External"/><Relationship Id="rId566" Type="http://schemas.openxmlformats.org/officeDocument/2006/relationships/hyperlink" Target="https://www.stereophile.com/content/dan-dagostino-progression-mono-monoblock-power-amplifier-measurements" TargetMode="External"/><Relationship Id="rId209" Type="http://schemas.openxmlformats.org/officeDocument/2006/relationships/hyperlink" Target="https://www.pascal-audio.com/wp-content/uploads/2020/03/U-PRO12_Data_Sheet-1_1.pdf" TargetMode="External"/><Relationship Id="rId208" Type="http://schemas.openxmlformats.org/officeDocument/2006/relationships/hyperlink" Target="https://www.stereophile.com/content/constellation-performance-centaur-ii-500-power-amplifier-measurements" TargetMode="External"/><Relationship Id="rId329" Type="http://schemas.openxmlformats.org/officeDocument/2006/relationships/hyperlink" Target="https://www.stereophile.com/content/simaudio-moon-i-1-integrated-amplifier-measurements" TargetMode="External"/><Relationship Id="rId207" Type="http://schemas.openxmlformats.org/officeDocument/2006/relationships/hyperlink" Target="https://www.stereophile.com/content/asr-emitter-ii-exclusive-integrated-amplifier-measurements" TargetMode="External"/><Relationship Id="rId328" Type="http://schemas.openxmlformats.org/officeDocument/2006/relationships/hyperlink" Target="https://www.audiosciencereview.com/forum/index.php?threads/bluesound-powernode-streaming-amplifier-review.46877/" TargetMode="External"/><Relationship Id="rId449" Type="http://schemas.openxmlformats.org/officeDocument/2006/relationships/hyperlink" Target="https://www.stereophile.com/content/lamm-m12-reference-monoblock-power-amplifier-measurements" TargetMode="External"/><Relationship Id="rId440" Type="http://schemas.openxmlformats.org/officeDocument/2006/relationships/hyperlink" Target="https://audio.com.pl/testy/stereo/systemy-all-in-one/3500-audiolab-omnia" TargetMode="External"/><Relationship Id="rId561" Type="http://schemas.openxmlformats.org/officeDocument/2006/relationships/hyperlink" Target="https://www.stereophile.com/content/dartzeel-nhb-108-model-two-power-amplifier-measurements" TargetMode="External"/><Relationship Id="rId560" Type="http://schemas.openxmlformats.org/officeDocument/2006/relationships/hyperlink" Target="https://audio.com.pl/testy/stereo/wzmacniacze-stereo/2556-intuition-01" TargetMode="External"/><Relationship Id="rId202" Type="http://schemas.openxmlformats.org/officeDocument/2006/relationships/hyperlink" Target="https://www.infineon.com/dgdl/Infineon-Evaluationboard_EVAL_AUDAMP24-ApplicationNotes-v01_00-EN.pdf?fileId=5546d462712ef9b701713070a36c08c4" TargetMode="External"/><Relationship Id="rId323" Type="http://schemas.openxmlformats.org/officeDocument/2006/relationships/hyperlink" Target="https://www.stereophile.com/content/mbl-corona-c15-monoblock-power-amplifier-measurements" TargetMode="External"/><Relationship Id="rId444" Type="http://schemas.openxmlformats.org/officeDocument/2006/relationships/hyperlink" Target="https://audio.com.pl/testy/stereo/wzmacniacze-stereo/3306-axa25" TargetMode="External"/><Relationship Id="rId565" Type="http://schemas.openxmlformats.org/officeDocument/2006/relationships/hyperlink" Target="https://audio.com.pl/testy/stereo/wzmacniacze-stereo/2977-m-150" TargetMode="External"/><Relationship Id="rId201" Type="http://schemas.openxmlformats.org/officeDocument/2006/relationships/hyperlink" Target="https://www.audiosciencereview.com/forum/index.php?threads/cambridge-audio-cxa81-review-sample-2.34724/" TargetMode="External"/><Relationship Id="rId322" Type="http://schemas.openxmlformats.org/officeDocument/2006/relationships/hyperlink" Target="https://www.stereophile.com/content/ayre-acoustics-ax-5-integrated-amplifier-measurements" TargetMode="External"/><Relationship Id="rId443" Type="http://schemas.openxmlformats.org/officeDocument/2006/relationships/hyperlink" Target="https://www.stereophile.com/content/krell-kav-400xi-integrated-amplifier-measurements" TargetMode="External"/><Relationship Id="rId564" Type="http://schemas.openxmlformats.org/officeDocument/2006/relationships/hyperlink" Target="https://www.stereophile.com/content/first-watt-j2-power-amplifier-measurements" TargetMode="External"/><Relationship Id="rId200" Type="http://schemas.openxmlformats.org/officeDocument/2006/relationships/hyperlink" Target="https://www.soundstagenetwork.com/index.php?option=com_content&amp;view=article&amp;id=1803:bhk-labs-measurements-constellation-audio-taurus-mono-amplifiers&amp;catid=97:amplifier-measurements&amp;Itemid=154" TargetMode="External"/><Relationship Id="rId321" Type="http://schemas.openxmlformats.org/officeDocument/2006/relationships/hyperlink" Target="https://www.stereophile.com/content/nad-m2-direct-digital-integrated-amplifier-measurements" TargetMode="External"/><Relationship Id="rId442" Type="http://schemas.openxmlformats.org/officeDocument/2006/relationships/hyperlink" Target="https://audio.com.pl/testy/stereo/wzmacniacze-stereo/2668-gato-audio-dia-400s" TargetMode="External"/><Relationship Id="rId563" Type="http://schemas.openxmlformats.org/officeDocument/2006/relationships/hyperlink" Target="https://www.stereophile.com/content/octave-audio-v-80-se-integrated-amplifier-measurements" TargetMode="External"/><Relationship Id="rId320" Type="http://schemas.openxmlformats.org/officeDocument/2006/relationships/hyperlink" Target="https://www.soundstagenetwork.com/index.php?option=com_content&amp;view=article&amp;id=2536:rotel-ra-1572mkii-integrated-amplifier-dac-measurements&amp;catid=97:amplifier-measurements&amp;Itemid=154" TargetMode="External"/><Relationship Id="rId441" Type="http://schemas.openxmlformats.org/officeDocument/2006/relationships/hyperlink" Target="https://www.audiosciencereview.com/forum/index.php?threads/sunfire-cinema-grand-review-5-channel-amp.31078/" TargetMode="External"/><Relationship Id="rId562" Type="http://schemas.openxmlformats.org/officeDocument/2006/relationships/hyperlink" Target="https://www.stereophile.com/content/audio-research-vsi60-integrated-amplifier-measurements" TargetMode="External"/><Relationship Id="rId316" Type="http://schemas.openxmlformats.org/officeDocument/2006/relationships/hyperlink" Target="https://www.audiosciencereview.com/forum/index.php?threads/argon-sa1-amplifier-review.36181/" TargetMode="External"/><Relationship Id="rId437" Type="http://schemas.openxmlformats.org/officeDocument/2006/relationships/hyperlink" Target="https://www.audiosciencereview.com/forum/index.php?threads/review-and-measurements-of-behringer-a500-amplifier.5070/" TargetMode="External"/><Relationship Id="rId558" Type="http://schemas.openxmlformats.org/officeDocument/2006/relationships/hyperlink" Target="https://audio.com.pl/testy/stereo/przedwzmacniacz-koncowka-mocy/3750-naim-new-classic-nsc-222-nap-250" TargetMode="External"/><Relationship Id="rId315" Type="http://schemas.openxmlformats.org/officeDocument/2006/relationships/hyperlink" Target="https://www.audiosciencereview.com/forum/index.php?threads/hypex-ucd180hg-hxr-amplifier-module-analysis-and-review.27852/" TargetMode="External"/><Relationship Id="rId436" Type="http://schemas.openxmlformats.org/officeDocument/2006/relationships/hyperlink" Target="https://audio.com.pl/testy/stereo/wzmacniacze-stereo/3367-roksan-blak" TargetMode="External"/><Relationship Id="rId557" Type="http://schemas.openxmlformats.org/officeDocument/2006/relationships/hyperlink" Target="https://www.stereophile.com/content/primaluna-dialogue-premium-hp-integrated-amplifier-measurements" TargetMode="External"/><Relationship Id="rId314" Type="http://schemas.openxmlformats.org/officeDocument/2006/relationships/hyperlink" Target="https://www.audiosciencereview.com/forum/index.php?threads/smsl-a100-review-stereo-amplifier.33727/" TargetMode="External"/><Relationship Id="rId435" Type="http://schemas.openxmlformats.org/officeDocument/2006/relationships/hyperlink" Target="https://www.soundstagenetwork.com/measurements/manley_mahi/" TargetMode="External"/><Relationship Id="rId556" Type="http://schemas.openxmlformats.org/officeDocument/2006/relationships/hyperlink" Target="https://audio.com.pl/testy/stereo/przedwzmacniacz-koncowka-mocy/3531-audio-research-reference-6se-160s" TargetMode="External"/><Relationship Id="rId313" Type="http://schemas.openxmlformats.org/officeDocument/2006/relationships/hyperlink" Target="https://www.audiosciencereview.com/forum/index.php?threads/sabaj-a1-2022-stereo-integrated-amplifier-measurements.34191/" TargetMode="External"/><Relationship Id="rId434" Type="http://schemas.openxmlformats.org/officeDocument/2006/relationships/hyperlink" Target="https://audio.com.pl/testy/stereo/wzmacniacze-stereo/2416-devialet-400" TargetMode="External"/><Relationship Id="rId555" Type="http://schemas.openxmlformats.org/officeDocument/2006/relationships/hyperlink" Target="https://www.audiosciencereview.com/forum/index.php?threads/smsl-sa100-audio-amplifier-review.9706/" TargetMode="External"/><Relationship Id="rId319" Type="http://schemas.openxmlformats.org/officeDocument/2006/relationships/hyperlink" Target="https://www.audiosciencereview.com/forum/index.php?threads/outlaw-model-7140-7-channel-amplifier-review.9696/" TargetMode="External"/><Relationship Id="rId318" Type="http://schemas.openxmlformats.org/officeDocument/2006/relationships/hyperlink" Target="https://www.audiosciencereview.com/forum/index.php?threads/review-and-measurements-of-crown-xls-1502-amp.6062/" TargetMode="External"/><Relationship Id="rId439" Type="http://schemas.openxmlformats.org/officeDocument/2006/relationships/hyperlink" Target="https://www.stereophile.com/content/musical-fidelity-tri-vista-kwp-preamplifier-tri-vista-kw-monobloc-power-amplifier-tri-vista-" TargetMode="External"/><Relationship Id="rId317" Type="http://schemas.openxmlformats.org/officeDocument/2006/relationships/hyperlink" Target="https://www.crownaudio.com/en-US/products/xls-1502" TargetMode="External"/><Relationship Id="rId438" Type="http://schemas.openxmlformats.org/officeDocument/2006/relationships/hyperlink" Target="https://www.stereophile.com/content/rega-research-brio-integrated-amplifier-measurements" TargetMode="External"/><Relationship Id="rId559" Type="http://schemas.openxmlformats.org/officeDocument/2006/relationships/hyperlink" Target="https://www.stereophile.com/content/unison-research-unico-primo-integrated-amplifier-measurements" TargetMode="External"/><Relationship Id="rId550" Type="http://schemas.openxmlformats.org/officeDocument/2006/relationships/hyperlink" Target="https://www.stereophile.com/content/manley-laboratories-175-monoblock-power-amplifier-measurements" TargetMode="External"/><Relationship Id="rId312" Type="http://schemas.openxmlformats.org/officeDocument/2006/relationships/hyperlink" Target="https://www.audiosciencereview.com/forum/index.php?threads/fosi-audio-tb10d-amplifier-review.37826/" TargetMode="External"/><Relationship Id="rId433" Type="http://schemas.openxmlformats.org/officeDocument/2006/relationships/hyperlink" Target="https://www.audiosciencereview.com/forum/index.php?threads/review-and-measurements-of-topping-mx3-dac-amp.7312/" TargetMode="External"/><Relationship Id="rId554" Type="http://schemas.openxmlformats.org/officeDocument/2006/relationships/hyperlink" Target="https://www.audiosciencereview.com/forum/index.php?threads/carver-m-1-5t-review-vintage-amp.30983/" TargetMode="External"/><Relationship Id="rId311" Type="http://schemas.openxmlformats.org/officeDocument/2006/relationships/hyperlink" Target="https://www.stereophile.com/content/luxman-b-1000f-monoblock-power-amplifier-measurements" TargetMode="External"/><Relationship Id="rId432" Type="http://schemas.openxmlformats.org/officeDocument/2006/relationships/hyperlink" Target="https://alpha-audio.net/review/review-asr-emitter-1-versterker-bizarre-buffers/4/" TargetMode="External"/><Relationship Id="rId553" Type="http://schemas.openxmlformats.org/officeDocument/2006/relationships/hyperlink" Target="https://www.audiosciencereview.com/forum/index.php?threads/rockville-rpa16-review-pro-amplifier.31232/" TargetMode="External"/><Relationship Id="rId310" Type="http://schemas.openxmlformats.org/officeDocument/2006/relationships/hyperlink" Target="https://www.stereophile.com/content/rotel-michi-m8-monoblock-power-amplifier-measurements" TargetMode="External"/><Relationship Id="rId431" Type="http://schemas.openxmlformats.org/officeDocument/2006/relationships/hyperlink" Target="https://www.stereophile.com/content/pass-laboratories-int-60-integrated-amplifier-measurements" TargetMode="External"/><Relationship Id="rId552" Type="http://schemas.openxmlformats.org/officeDocument/2006/relationships/hyperlink" Target="https://www.stereophile.com/content/octave-jubilee-mono-se-monoblock-power-amplifier-measurements" TargetMode="External"/><Relationship Id="rId430" Type="http://schemas.openxmlformats.org/officeDocument/2006/relationships/hyperlink" Target="https://www.soundstagenetwork.com/index.php?option=com_content&amp;view=article&amp;id=2438:kinki-studio-ex-m1-integrated-amplifier-measurements&amp;catid=97&amp;Itemid=154" TargetMode="External"/><Relationship Id="rId551" Type="http://schemas.openxmlformats.org/officeDocument/2006/relationships/hyperlink" Target="https://www.stereophile.com/content/dartzeel-cth-8550-integrated-amplifier-measuremen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13"/>
    <col customWidth="1" min="2" max="3" width="13.38"/>
    <col customWidth="1" min="4" max="4" width="20.63"/>
    <col customWidth="1" min="5" max="5" width="12.0"/>
    <col customWidth="1" min="6" max="6" width="14.75"/>
    <col customWidth="1" min="7" max="7" width="6.13"/>
    <col customWidth="1" min="8" max="8" width="29.63"/>
    <col customWidth="1" min="9" max="9" width="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6</v>
      </c>
      <c r="B2" s="7">
        <v>9.3E-7</v>
      </c>
      <c r="C2" s="8">
        <f t="shared" ref="C2:C292" si="1">-20*log(B2)</f>
        <v>120.630341</v>
      </c>
      <c r="D2" s="8">
        <v>90.0</v>
      </c>
      <c r="E2" s="8">
        <v>800.0</v>
      </c>
      <c r="F2" s="9" t="s">
        <v>7</v>
      </c>
      <c r="G2" s="10"/>
      <c r="H2" s="11" t="s">
        <v>8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6" t="s">
        <v>9</v>
      </c>
      <c r="B3" s="7">
        <v>1.04E-6</v>
      </c>
      <c r="C3" s="8">
        <f t="shared" si="1"/>
        <v>119.6593332</v>
      </c>
      <c r="D3" s="8">
        <v>320.0</v>
      </c>
      <c r="E3" s="8">
        <v>1600.0</v>
      </c>
      <c r="F3" s="14" t="s">
        <v>10</v>
      </c>
      <c r="G3" s="13"/>
      <c r="H3" s="15" t="s">
        <v>11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6" t="s">
        <v>12</v>
      </c>
      <c r="B4" s="7">
        <f>(0.00000098+0.00000112)/2</f>
        <v>0.00000105</v>
      </c>
      <c r="C4" s="8">
        <f t="shared" si="1"/>
        <v>119.576214</v>
      </c>
      <c r="D4" s="8">
        <v>91.0</v>
      </c>
      <c r="E4" s="8">
        <v>800.0</v>
      </c>
      <c r="F4" s="14" t="s">
        <v>10</v>
      </c>
      <c r="G4" s="10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6" t="s">
        <v>13</v>
      </c>
      <c r="B5" s="7">
        <v>1.1E-6</v>
      </c>
      <c r="C5" s="8">
        <f t="shared" si="1"/>
        <v>119.1721463</v>
      </c>
      <c r="D5" s="8">
        <v>180.0</v>
      </c>
      <c r="E5" s="8">
        <v>1600.0</v>
      </c>
      <c r="F5" s="9" t="s">
        <v>10</v>
      </c>
      <c r="G5" s="10"/>
      <c r="H5" s="11" t="s">
        <v>14</v>
      </c>
      <c r="I5" s="12">
        <f>COUNT(B:B)</f>
        <v>627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6" t="s">
        <v>15</v>
      </c>
      <c r="B6" s="7">
        <f>(0.00000134+0.00000151)/2</f>
        <v>0.000001425</v>
      </c>
      <c r="C6" s="8">
        <f t="shared" si="1"/>
        <v>116.9237027</v>
      </c>
      <c r="D6" s="8">
        <v>91.0</v>
      </c>
      <c r="E6" s="8">
        <v>800.0</v>
      </c>
      <c r="F6" s="14" t="s">
        <v>10</v>
      </c>
      <c r="G6" s="10"/>
      <c r="H6" s="11" t="s">
        <v>16</v>
      </c>
      <c r="I6" s="16">
        <f>average(C:C)</f>
        <v>77.27035973</v>
      </c>
      <c r="K6" s="13"/>
      <c r="L6" s="10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6" t="s">
        <v>17</v>
      </c>
      <c r="B7" s="7">
        <v>1.44E-6</v>
      </c>
      <c r="C7" s="8">
        <f t="shared" si="1"/>
        <v>116.8327502</v>
      </c>
      <c r="D7" s="8">
        <v>90.0</v>
      </c>
      <c r="E7" s="8">
        <v>800.0</v>
      </c>
      <c r="F7" s="9" t="s">
        <v>10</v>
      </c>
      <c r="G7" s="10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6" t="s">
        <v>18</v>
      </c>
      <c r="B8" s="7">
        <v>1.44E-6</v>
      </c>
      <c r="C8" s="8">
        <f t="shared" si="1"/>
        <v>116.8327502</v>
      </c>
      <c r="D8" s="8">
        <v>900.0</v>
      </c>
      <c r="E8" s="8" t="s">
        <v>19</v>
      </c>
      <c r="F8" s="14" t="s">
        <v>20</v>
      </c>
      <c r="G8" s="10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6" t="s">
        <v>21</v>
      </c>
      <c r="B9" s="7">
        <v>1.73E-6</v>
      </c>
      <c r="C9" s="8">
        <f t="shared" si="1"/>
        <v>115.2390779</v>
      </c>
      <c r="D9" s="8">
        <v>90.0</v>
      </c>
      <c r="E9" s="8">
        <v>800.0</v>
      </c>
      <c r="F9" s="9" t="s">
        <v>7</v>
      </c>
      <c r="G9" s="10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6" t="s">
        <v>22</v>
      </c>
      <c r="B10" s="7">
        <v>2.2E-6</v>
      </c>
      <c r="C10" s="8">
        <f t="shared" si="1"/>
        <v>113.1515464</v>
      </c>
      <c r="D10" s="8">
        <v>656.0</v>
      </c>
      <c r="E10" s="17">
        <v>970.0</v>
      </c>
      <c r="F10" s="14" t="s">
        <v>10</v>
      </c>
      <c r="G10" s="10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6" t="s">
        <v>23</v>
      </c>
      <c r="B11" s="7">
        <v>2.3E-6</v>
      </c>
      <c r="C11" s="8">
        <f t="shared" si="1"/>
        <v>112.7654433</v>
      </c>
      <c r="D11" s="8">
        <v>300.0</v>
      </c>
      <c r="E11" s="8">
        <v>1325.0</v>
      </c>
      <c r="F11" s="14" t="s">
        <v>24</v>
      </c>
      <c r="G11" s="10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6" t="s">
        <v>25</v>
      </c>
      <c r="B12" s="7">
        <v>2.3E-6</v>
      </c>
      <c r="C12" s="8">
        <f t="shared" si="1"/>
        <v>112.7654433</v>
      </c>
      <c r="D12" s="8">
        <v>501.0</v>
      </c>
      <c r="E12" s="8">
        <v>1800.0</v>
      </c>
      <c r="F12" s="14" t="s">
        <v>10</v>
      </c>
      <c r="G12" s="13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6" t="s">
        <v>26</v>
      </c>
      <c r="B13" s="7">
        <v>2.3E-6</v>
      </c>
      <c r="C13" s="8">
        <f t="shared" si="1"/>
        <v>112.7654433</v>
      </c>
      <c r="D13" s="8">
        <v>210.0</v>
      </c>
      <c r="E13" s="18">
        <v>3000.0</v>
      </c>
      <c r="F13" s="9" t="s">
        <v>10</v>
      </c>
      <c r="G13" s="13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6" t="s">
        <v>27</v>
      </c>
      <c r="B14" s="7">
        <v>2.4E-6</v>
      </c>
      <c r="C14" s="8">
        <f t="shared" si="1"/>
        <v>112.3957752</v>
      </c>
      <c r="D14" s="8">
        <v>644.0</v>
      </c>
      <c r="E14" s="8">
        <v>1165.0</v>
      </c>
      <c r="F14" s="14" t="s">
        <v>28</v>
      </c>
      <c r="G14" s="10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6" t="s">
        <v>29</v>
      </c>
      <c r="B15" s="7">
        <v>2.62E-6</v>
      </c>
      <c r="C15" s="8">
        <f t="shared" si="1"/>
        <v>111.6339742</v>
      </c>
      <c r="D15" s="8">
        <v>500.0</v>
      </c>
      <c r="E15" s="18">
        <v>6000.0</v>
      </c>
      <c r="F15" s="9" t="s">
        <v>10</v>
      </c>
      <c r="G15" s="10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6" t="s">
        <v>30</v>
      </c>
      <c r="B16" s="7">
        <v>3.3E-6</v>
      </c>
      <c r="C16" s="8">
        <f t="shared" si="1"/>
        <v>109.6297212</v>
      </c>
      <c r="D16" s="8">
        <v>536.0</v>
      </c>
      <c r="E16" s="8">
        <v>1165.0</v>
      </c>
      <c r="F16" s="14" t="s">
        <v>10</v>
      </c>
      <c r="G16" s="10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6" t="s">
        <v>31</v>
      </c>
      <c r="B17" s="7">
        <v>3.74E-6</v>
      </c>
      <c r="C17" s="8">
        <f t="shared" si="1"/>
        <v>108.542568</v>
      </c>
      <c r="D17" s="8">
        <v>367.0</v>
      </c>
      <c r="E17" s="8">
        <v>1640.0</v>
      </c>
      <c r="F17" s="9" t="s">
        <v>10</v>
      </c>
      <c r="G17" s="10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6" t="s">
        <v>32</v>
      </c>
      <c r="B18" s="7">
        <v>3.74E-6</v>
      </c>
      <c r="C18" s="8">
        <f t="shared" si="1"/>
        <v>108.542568</v>
      </c>
      <c r="D18" s="8">
        <v>501.0</v>
      </c>
      <c r="E18" s="8">
        <v>1800.0</v>
      </c>
      <c r="F18" s="14" t="s">
        <v>10</v>
      </c>
      <c r="G18" s="10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6" t="s">
        <v>33</v>
      </c>
      <c r="B19" s="7">
        <f>(0.00000401+0.00000412)/2</f>
        <v>0.000004065</v>
      </c>
      <c r="C19" s="8">
        <f t="shared" si="1"/>
        <v>107.818789</v>
      </c>
      <c r="D19" s="8">
        <v>330.0</v>
      </c>
      <c r="E19" s="17">
        <v>808.0</v>
      </c>
      <c r="F19" s="14" t="s">
        <v>7</v>
      </c>
      <c r="G19" s="10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6" t="s">
        <v>34</v>
      </c>
      <c r="B20" s="7">
        <f>(0.00000418+0.00000475)/2</f>
        <v>0.000004465</v>
      </c>
      <c r="C20" s="8">
        <f t="shared" si="1"/>
        <v>107.0035707</v>
      </c>
      <c r="D20" s="8">
        <v>240.0</v>
      </c>
      <c r="E20" s="8">
        <v>1100.0</v>
      </c>
      <c r="F20" s="14" t="s">
        <v>7</v>
      </c>
      <c r="G20" s="10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6" t="s">
        <v>35</v>
      </c>
      <c r="B21" s="7">
        <v>4.6E-6</v>
      </c>
      <c r="C21" s="8">
        <f t="shared" si="1"/>
        <v>106.7448434</v>
      </c>
      <c r="D21" s="8">
        <v>2500.0</v>
      </c>
      <c r="E21" s="17">
        <v>2360.0</v>
      </c>
      <c r="F21" s="14" t="s">
        <v>24</v>
      </c>
      <c r="G21" s="10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6" t="s">
        <v>36</v>
      </c>
      <c r="B22" s="7">
        <v>4.7E-6</v>
      </c>
      <c r="C22" s="8">
        <f t="shared" si="1"/>
        <v>106.5580428</v>
      </c>
      <c r="D22" s="8">
        <v>426.0</v>
      </c>
      <c r="E22" s="8">
        <v>9500.0</v>
      </c>
      <c r="F22" s="14" t="s">
        <v>10</v>
      </c>
      <c r="G22" s="10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6" t="s">
        <v>37</v>
      </c>
      <c r="B23" s="7">
        <v>4.8E-6</v>
      </c>
      <c r="C23" s="8">
        <f t="shared" si="1"/>
        <v>106.3751753</v>
      </c>
      <c r="D23" s="8">
        <v>650.0</v>
      </c>
      <c r="E23" s="8">
        <v>1920.0</v>
      </c>
      <c r="F23" s="14" t="s">
        <v>28</v>
      </c>
      <c r="G23" s="10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6" t="s">
        <v>38</v>
      </c>
      <c r="B24" s="7">
        <v>4.9E-6</v>
      </c>
      <c r="C24" s="8">
        <f t="shared" si="1"/>
        <v>106.1960784</v>
      </c>
      <c r="D24" s="8">
        <v>656.0</v>
      </c>
      <c r="E24" s="17">
        <v>970.0</v>
      </c>
      <c r="F24" s="14" t="s">
        <v>10</v>
      </c>
      <c r="G24" s="10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6" t="s">
        <v>39</v>
      </c>
      <c r="B25" s="7">
        <f>(0.00000481+0.00000495)/2</f>
        <v>0.00000488</v>
      </c>
      <c r="C25" s="8">
        <f t="shared" si="1"/>
        <v>106.2316036</v>
      </c>
      <c r="D25" s="8">
        <v>131.0</v>
      </c>
      <c r="E25" s="8">
        <v>350.0</v>
      </c>
      <c r="F25" s="9" t="s">
        <v>7</v>
      </c>
      <c r="G25" s="13"/>
      <c r="H25" s="12"/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6" t="s">
        <v>40</v>
      </c>
      <c r="B26" s="7">
        <v>5.0E-6</v>
      </c>
      <c r="C26" s="8">
        <f t="shared" si="1"/>
        <v>106.0205999</v>
      </c>
      <c r="D26" s="8">
        <v>358.0</v>
      </c>
      <c r="E26" s="17">
        <v>1600.0</v>
      </c>
      <c r="F26" s="14" t="s">
        <v>10</v>
      </c>
      <c r="G26" s="13"/>
      <c r="H26" s="12"/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6" t="s">
        <v>41</v>
      </c>
      <c r="B27" s="7">
        <v>5.0E-6</v>
      </c>
      <c r="C27" s="8">
        <f t="shared" si="1"/>
        <v>106.0205999</v>
      </c>
      <c r="D27" s="8">
        <v>420.0</v>
      </c>
      <c r="E27" s="8">
        <v>3000.0</v>
      </c>
      <c r="F27" s="14" t="s">
        <v>42</v>
      </c>
      <c r="G27" s="13"/>
      <c r="H27" s="12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6" t="s">
        <v>43</v>
      </c>
      <c r="B28" s="7">
        <v>5.0E-6</v>
      </c>
      <c r="C28" s="8">
        <f t="shared" si="1"/>
        <v>106.0205999</v>
      </c>
      <c r="D28" s="8">
        <v>720.0</v>
      </c>
      <c r="E28" s="8">
        <v>9000.0</v>
      </c>
      <c r="F28" s="9" t="s">
        <v>44</v>
      </c>
      <c r="G28" s="13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6" t="s">
        <v>45</v>
      </c>
      <c r="B29" s="7">
        <v>5.2E-6</v>
      </c>
      <c r="C29" s="8">
        <f t="shared" si="1"/>
        <v>105.6799331</v>
      </c>
      <c r="D29" s="8">
        <v>536.0</v>
      </c>
      <c r="E29" s="8">
        <v>1165.0</v>
      </c>
      <c r="F29" s="14" t="s">
        <v>10</v>
      </c>
      <c r="G29" s="10"/>
      <c r="H29" s="19" t="s">
        <v>5</v>
      </c>
      <c r="I29" s="19" t="s">
        <v>46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6" t="s">
        <v>47</v>
      </c>
      <c r="B30" s="7">
        <v>5.7E-6</v>
      </c>
      <c r="C30" s="8">
        <f t="shared" si="1"/>
        <v>104.8825029</v>
      </c>
      <c r="D30" s="8">
        <v>120.0</v>
      </c>
      <c r="E30" s="8">
        <v>220.0</v>
      </c>
      <c r="F30" s="14" t="s">
        <v>10</v>
      </c>
      <c r="G30" s="10"/>
      <c r="H30" s="11" t="s">
        <v>10</v>
      </c>
      <c r="I30" s="12">
        <f t="shared" ref="I30:I33" si="2">countif(F:F,H30)</f>
        <v>169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6" t="s">
        <v>48</v>
      </c>
      <c r="B31" s="7">
        <v>5.9E-6</v>
      </c>
      <c r="C31" s="8">
        <f t="shared" si="1"/>
        <v>104.5829598</v>
      </c>
      <c r="D31" s="8">
        <v>131.0</v>
      </c>
      <c r="E31" s="8">
        <v>269.0</v>
      </c>
      <c r="F31" s="14" t="s">
        <v>10</v>
      </c>
      <c r="G31" s="13"/>
      <c r="H31" s="11" t="s">
        <v>49</v>
      </c>
      <c r="I31" s="12">
        <f t="shared" si="2"/>
        <v>123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6" t="s">
        <v>50</v>
      </c>
      <c r="B32" s="20">
        <v>6.0E-6</v>
      </c>
      <c r="C32" s="8">
        <f t="shared" si="1"/>
        <v>104.436975</v>
      </c>
      <c r="D32" s="8">
        <v>425.0</v>
      </c>
      <c r="E32" s="18">
        <v>1090.0</v>
      </c>
      <c r="F32" s="9" t="s">
        <v>51</v>
      </c>
      <c r="G32" s="13"/>
      <c r="H32" s="11" t="s">
        <v>51</v>
      </c>
      <c r="I32" s="12">
        <f t="shared" si="2"/>
        <v>67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6" t="s">
        <v>52</v>
      </c>
      <c r="B33" s="20">
        <v>6.0E-6</v>
      </c>
      <c r="C33" s="8">
        <f t="shared" si="1"/>
        <v>104.436975</v>
      </c>
      <c r="D33" s="8">
        <v>400.0</v>
      </c>
      <c r="E33" s="8">
        <v>1100.0</v>
      </c>
      <c r="F33" s="9" t="s">
        <v>24</v>
      </c>
      <c r="G33" s="13"/>
      <c r="H33" s="11" t="s">
        <v>44</v>
      </c>
      <c r="I33" s="12">
        <f t="shared" si="2"/>
        <v>207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6" t="s">
        <v>53</v>
      </c>
      <c r="B34" s="20">
        <v>6.0E-6</v>
      </c>
      <c r="C34" s="8">
        <f t="shared" si="1"/>
        <v>104.436975</v>
      </c>
      <c r="D34" s="8">
        <v>400.0</v>
      </c>
      <c r="E34" s="8">
        <v>1625.0</v>
      </c>
      <c r="F34" s="9" t="str">
        <f>HYPERLINK("https://www.audiosciencereview.com/forum/index.php?threads/marchaudio-p422-stereo-power-amplifier-renewed-review.37267/", "thin bLue")</f>
        <v>thin bLue</v>
      </c>
      <c r="G34" s="10"/>
      <c r="H34" s="11" t="s">
        <v>54</v>
      </c>
      <c r="I34" s="12">
        <f>I5-sum(I30:I33)</f>
        <v>61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6" t="s">
        <v>55</v>
      </c>
      <c r="B35" s="20">
        <v>6.0E-6</v>
      </c>
      <c r="C35" s="8">
        <f t="shared" si="1"/>
        <v>104.436975</v>
      </c>
      <c r="D35" s="8">
        <v>367.0</v>
      </c>
      <c r="E35" s="8">
        <v>1640.0</v>
      </c>
      <c r="F35" s="9" t="s">
        <v>10</v>
      </c>
      <c r="G35" s="13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6" t="s">
        <v>56</v>
      </c>
      <c r="B36" s="20">
        <v>6.0E-6</v>
      </c>
      <c r="C36" s="8">
        <f t="shared" si="1"/>
        <v>104.436975</v>
      </c>
      <c r="D36" s="8">
        <v>501.0</v>
      </c>
      <c r="E36" s="8">
        <v>1800.0</v>
      </c>
      <c r="F36" s="14" t="s">
        <v>10</v>
      </c>
      <c r="G36" s="13"/>
      <c r="H36" s="21" t="s">
        <v>57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6" t="s">
        <v>58</v>
      </c>
      <c r="B37" s="20">
        <v>6.0E-6</v>
      </c>
      <c r="C37" s="8">
        <f t="shared" si="1"/>
        <v>104.436975</v>
      </c>
      <c r="D37" s="8">
        <v>425.0</v>
      </c>
      <c r="E37" s="8">
        <v>2200.0</v>
      </c>
      <c r="F37" s="9" t="s">
        <v>10</v>
      </c>
      <c r="G37" s="10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6" t="s">
        <v>59</v>
      </c>
      <c r="B38" s="20">
        <v>6.0E-6</v>
      </c>
      <c r="C38" s="8">
        <f t="shared" si="1"/>
        <v>104.436975</v>
      </c>
      <c r="D38" s="8">
        <v>540.0</v>
      </c>
      <c r="E38" s="8">
        <v>3750.0</v>
      </c>
      <c r="F38" s="14" t="s">
        <v>51</v>
      </c>
      <c r="G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6" t="s">
        <v>60</v>
      </c>
      <c r="B39" s="20">
        <v>6.0E-6</v>
      </c>
      <c r="C39" s="8">
        <f t="shared" si="1"/>
        <v>104.436975</v>
      </c>
      <c r="D39" s="8">
        <v>580.0</v>
      </c>
      <c r="E39" s="8">
        <v>5400.0</v>
      </c>
      <c r="F39" s="9" t="s">
        <v>10</v>
      </c>
      <c r="G39" s="13"/>
      <c r="H39" s="2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6" t="s">
        <v>61</v>
      </c>
      <c r="B40" s="20">
        <v>7.0E-6</v>
      </c>
      <c r="C40" s="8">
        <f t="shared" si="1"/>
        <v>103.0980392</v>
      </c>
      <c r="D40" s="8">
        <v>700.0</v>
      </c>
      <c r="E40" s="17">
        <v>1390.0</v>
      </c>
      <c r="F40" s="14" t="s">
        <v>24</v>
      </c>
      <c r="G40" s="13"/>
      <c r="H40" s="23" t="s">
        <v>62</v>
      </c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6" t="s">
        <v>63</v>
      </c>
      <c r="B41" s="20">
        <v>7.0E-6</v>
      </c>
      <c r="C41" s="8">
        <f t="shared" si="1"/>
        <v>103.0980392</v>
      </c>
      <c r="D41" s="8">
        <v>358.0</v>
      </c>
      <c r="E41" s="17">
        <v>1600.0</v>
      </c>
      <c r="F41" s="14" t="s">
        <v>10</v>
      </c>
      <c r="G41" s="13"/>
      <c r="H41" s="24" t="s">
        <v>64</v>
      </c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6" t="s">
        <v>65</v>
      </c>
      <c r="B42" s="20">
        <v>7.0E-6</v>
      </c>
      <c r="C42" s="8">
        <f t="shared" si="1"/>
        <v>103.0980392</v>
      </c>
      <c r="D42" s="8">
        <v>379.0</v>
      </c>
      <c r="E42" s="8">
        <v>2090.0</v>
      </c>
      <c r="F42" s="9" t="str">
        <f>HYPERLINK("https://www.audiosciencereview.com/forum/index.php?threads/vtv-purifi-amplifier-review-with-weiss-buffer.24887/", "ASR")</f>
        <v>ASR</v>
      </c>
      <c r="G42" s="13"/>
      <c r="H42" s="25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6" t="s">
        <v>66</v>
      </c>
      <c r="B43" s="20">
        <v>7.0E-6</v>
      </c>
      <c r="C43" s="8">
        <f t="shared" si="1"/>
        <v>103.0980392</v>
      </c>
      <c r="D43" s="8">
        <v>310.0</v>
      </c>
      <c r="E43" s="8">
        <v>3100.0</v>
      </c>
      <c r="F43" s="9" t="s">
        <v>67</v>
      </c>
      <c r="G43" s="13"/>
      <c r="H43" s="23" t="s">
        <v>68</v>
      </c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6" t="s">
        <v>69</v>
      </c>
      <c r="B44" s="20">
        <v>7.0E-6</v>
      </c>
      <c r="C44" s="8">
        <f t="shared" si="1"/>
        <v>103.0980392</v>
      </c>
      <c r="D44" s="8">
        <v>512.0</v>
      </c>
      <c r="E44" s="8">
        <f>2*1613.03</f>
        <v>3226.06</v>
      </c>
      <c r="F44" s="14" t="s">
        <v>70</v>
      </c>
      <c r="G44" s="13"/>
      <c r="H44" s="24" t="s">
        <v>71</v>
      </c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6" t="s">
        <v>72</v>
      </c>
      <c r="B45" s="20">
        <v>8.0E-6</v>
      </c>
      <c r="C45" s="8">
        <f t="shared" si="1"/>
        <v>101.9382003</v>
      </c>
      <c r="D45" s="8">
        <v>206.0</v>
      </c>
      <c r="E45" s="8">
        <v>375.0</v>
      </c>
      <c r="F45" s="14" t="s">
        <v>10</v>
      </c>
      <c r="G45" s="13"/>
      <c r="H45" s="24" t="s">
        <v>73</v>
      </c>
      <c r="I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6" t="s">
        <v>74</v>
      </c>
      <c r="B46" s="20">
        <v>8.0E-6</v>
      </c>
      <c r="C46" s="8">
        <f t="shared" si="1"/>
        <v>101.9382003</v>
      </c>
      <c r="D46" s="8">
        <v>240.0</v>
      </c>
      <c r="E46" s="8">
        <v>550.0</v>
      </c>
      <c r="F46" s="14" t="s">
        <v>10</v>
      </c>
      <c r="G46" s="13"/>
      <c r="H46" s="25"/>
      <c r="I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6" t="s">
        <v>75</v>
      </c>
      <c r="B47" s="20">
        <v>8.0E-6</v>
      </c>
      <c r="C47" s="8">
        <f t="shared" si="1"/>
        <v>101.9382003</v>
      </c>
      <c r="D47" s="8">
        <v>372.0</v>
      </c>
      <c r="E47" s="8">
        <v>1845.0</v>
      </c>
      <c r="F47" s="9" t="str">
        <f>HYPERLINK("https://www.audiosciencereview.com/forum/index.php?threads/vtv-purifi-amplifier-with-sil-990enh-ticha-pro-buffer-review.24855/", "ASR")</f>
        <v>ASR</v>
      </c>
      <c r="G47" s="13"/>
      <c r="H47" s="23" t="s">
        <v>76</v>
      </c>
      <c r="I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6" t="s">
        <v>77</v>
      </c>
      <c r="B48" s="20">
        <v>7.5E-6</v>
      </c>
      <c r="C48" s="8">
        <f t="shared" si="1"/>
        <v>102.4987747</v>
      </c>
      <c r="D48" s="8">
        <v>625.0</v>
      </c>
      <c r="E48" s="8">
        <v>3000.0</v>
      </c>
      <c r="F48" s="9" t="str">
        <f>HYPERLINK("https://www.audiosciencereview.com/forum/index.php?threads/vera-audio-p400-1000-review-amplifier.30192/", "ASR")</f>
        <v>ASR</v>
      </c>
      <c r="G48" s="13"/>
      <c r="H48" s="24" t="s">
        <v>78</v>
      </c>
      <c r="I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6" t="s">
        <v>79</v>
      </c>
      <c r="B49" s="20">
        <v>8.0E-6</v>
      </c>
      <c r="C49" s="8">
        <f t="shared" si="1"/>
        <v>101.9382003</v>
      </c>
      <c r="D49" s="8">
        <v>1786.0</v>
      </c>
      <c r="E49" s="8">
        <f>2*2450</f>
        <v>4900</v>
      </c>
      <c r="F49" s="9" t="s">
        <v>10</v>
      </c>
      <c r="G49" s="13"/>
      <c r="H49" s="24" t="s">
        <v>80</v>
      </c>
      <c r="I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6" t="s">
        <v>81</v>
      </c>
      <c r="B50" s="20">
        <v>8.0E-6</v>
      </c>
      <c r="C50" s="8">
        <f t="shared" si="1"/>
        <v>101.9382003</v>
      </c>
      <c r="D50" s="8">
        <v>1000.0</v>
      </c>
      <c r="E50" s="8">
        <f>2*3100</f>
        <v>6200</v>
      </c>
      <c r="F50" s="9" t="s">
        <v>67</v>
      </c>
      <c r="G50" s="13"/>
      <c r="H50" s="26" t="s">
        <v>82</v>
      </c>
      <c r="I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6" t="s">
        <v>83</v>
      </c>
      <c r="B51" s="20">
        <v>8.5E-6</v>
      </c>
      <c r="C51" s="8">
        <f t="shared" si="1"/>
        <v>101.4116215</v>
      </c>
      <c r="D51" s="8">
        <v>50.0</v>
      </c>
      <c r="E51" s="17">
        <v>345.0</v>
      </c>
      <c r="F51" s="9" t="str">
        <f>HYPERLINK("https://www.hypex.nl/documenten/download/2411", "Hypex")</f>
        <v>Hypex</v>
      </c>
      <c r="G51" s="13"/>
      <c r="H51" s="27" t="s">
        <v>84</v>
      </c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6" t="s">
        <v>85</v>
      </c>
      <c r="B52" s="20">
        <v>8.5E-6</v>
      </c>
      <c r="C52" s="8">
        <f t="shared" si="1"/>
        <v>101.4116215</v>
      </c>
      <c r="D52" s="8">
        <v>500.0</v>
      </c>
      <c r="E52" s="17">
        <v>635.0</v>
      </c>
      <c r="F52" s="9" t="s">
        <v>24</v>
      </c>
      <c r="G52" s="13"/>
      <c r="H52" s="28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6" t="s">
        <v>86</v>
      </c>
      <c r="B53" s="20">
        <v>9.0E-6</v>
      </c>
      <c r="C53" s="8">
        <f t="shared" si="1"/>
        <v>100.9151498</v>
      </c>
      <c r="D53" s="8">
        <v>95.0</v>
      </c>
      <c r="E53" s="8">
        <v>1100.0</v>
      </c>
      <c r="F53" s="9" t="s">
        <v>10</v>
      </c>
      <c r="G53" s="13"/>
      <c r="H53" s="23" t="s">
        <v>87</v>
      </c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6" t="s">
        <v>88</v>
      </c>
      <c r="B54" s="20">
        <v>9.0E-6</v>
      </c>
      <c r="C54" s="8">
        <f t="shared" si="1"/>
        <v>100.9151498</v>
      </c>
      <c r="D54" s="8">
        <v>514.0</v>
      </c>
      <c r="E54" s="8">
        <v>2400.0</v>
      </c>
      <c r="F54" s="14" t="s">
        <v>10</v>
      </c>
      <c r="G54" s="13"/>
      <c r="H54" s="26" t="s">
        <v>89</v>
      </c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6" t="s">
        <v>90</v>
      </c>
      <c r="B55" s="20">
        <v>9.0E-6</v>
      </c>
      <c r="C55" s="8">
        <f t="shared" si="1"/>
        <v>100.9151498</v>
      </c>
      <c r="D55" s="8">
        <v>650.0</v>
      </c>
      <c r="E55" s="8">
        <v>4400.0</v>
      </c>
      <c r="F55" s="9" t="s">
        <v>10</v>
      </c>
      <c r="G55" s="13"/>
      <c r="H55" s="26" t="s">
        <v>91</v>
      </c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6" t="s">
        <v>92</v>
      </c>
      <c r="B56" s="20">
        <v>9.0E-6</v>
      </c>
      <c r="C56" s="8">
        <f t="shared" si="1"/>
        <v>100.9151498</v>
      </c>
      <c r="D56" s="8">
        <v>300.0</v>
      </c>
      <c r="E56" s="8">
        <v>5500.0</v>
      </c>
      <c r="F56" s="14" t="s">
        <v>44</v>
      </c>
      <c r="G56" s="13"/>
      <c r="H56" s="26" t="s">
        <v>93</v>
      </c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6" t="s">
        <v>94</v>
      </c>
      <c r="B57" s="20">
        <v>1.036E-5</v>
      </c>
      <c r="C57" s="8">
        <f t="shared" si="1"/>
        <v>99.69280489</v>
      </c>
      <c r="D57" s="8">
        <v>242.0</v>
      </c>
      <c r="E57" s="8">
        <f>2*140</f>
        <v>280</v>
      </c>
      <c r="F57" s="14" t="s">
        <v>10</v>
      </c>
      <c r="G57" s="13"/>
      <c r="H57" s="26" t="s">
        <v>95</v>
      </c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6" t="s">
        <v>96</v>
      </c>
      <c r="B58" s="20">
        <v>1.0E-5</v>
      </c>
      <c r="C58" s="8">
        <f t="shared" si="1"/>
        <v>100</v>
      </c>
      <c r="D58" s="8">
        <v>126.0</v>
      </c>
      <c r="E58" s="8">
        <v>595.0</v>
      </c>
      <c r="F58" s="9" t="s">
        <v>10</v>
      </c>
      <c r="G58" s="13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6" t="s">
        <v>97</v>
      </c>
      <c r="B59" s="20">
        <v>1.036E-5</v>
      </c>
      <c r="C59" s="8">
        <f t="shared" si="1"/>
        <v>99.69280489</v>
      </c>
      <c r="D59" s="8">
        <v>228.0</v>
      </c>
      <c r="E59" s="8">
        <v>1000.0</v>
      </c>
      <c r="F59" s="9" t="s">
        <v>7</v>
      </c>
      <c r="G59" s="13"/>
      <c r="H59" s="11" t="s">
        <v>98</v>
      </c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6" t="s">
        <v>99</v>
      </c>
      <c r="B60" s="20">
        <v>1.0E-5</v>
      </c>
      <c r="C60" s="8">
        <f t="shared" si="1"/>
        <v>100</v>
      </c>
      <c r="D60" s="8">
        <v>250.0</v>
      </c>
      <c r="E60" s="8">
        <v>1500.0</v>
      </c>
      <c r="F60" s="9" t="s">
        <v>100</v>
      </c>
      <c r="G60" s="13"/>
      <c r="H60" s="29" t="s">
        <v>101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6" t="s">
        <v>102</v>
      </c>
      <c r="B61" s="20">
        <v>1.0E-5</v>
      </c>
      <c r="C61" s="8">
        <f t="shared" si="1"/>
        <v>100</v>
      </c>
      <c r="D61" s="8">
        <v>385.0</v>
      </c>
      <c r="E61" s="8">
        <v>51900.0</v>
      </c>
      <c r="F61" s="14" t="s">
        <v>44</v>
      </c>
      <c r="G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6" t="s">
        <v>103</v>
      </c>
      <c r="B62" s="20">
        <v>1.1E-5</v>
      </c>
      <c r="C62" s="8">
        <f t="shared" si="1"/>
        <v>99.1721463</v>
      </c>
      <c r="D62" s="8">
        <v>643.0</v>
      </c>
      <c r="E62" s="8">
        <v>16500.0</v>
      </c>
      <c r="F62" s="9" t="s">
        <v>51</v>
      </c>
      <c r="G62" s="13"/>
      <c r="H62" s="11" t="s">
        <v>104</v>
      </c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6" t="s">
        <v>105</v>
      </c>
      <c r="B63" s="20">
        <v>1.2E-5</v>
      </c>
      <c r="C63" s="8">
        <f t="shared" si="1"/>
        <v>98.41637508</v>
      </c>
      <c r="D63" s="8">
        <v>125.0</v>
      </c>
      <c r="E63" s="18">
        <v>500.0</v>
      </c>
      <c r="F63" s="9" t="s">
        <v>24</v>
      </c>
      <c r="G63" s="13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6" t="s">
        <v>106</v>
      </c>
      <c r="B64" s="20">
        <v>1.2E-5</v>
      </c>
      <c r="C64" s="8">
        <f t="shared" si="1"/>
        <v>98.41637508</v>
      </c>
      <c r="D64" s="8">
        <v>250.0</v>
      </c>
      <c r="E64" s="17">
        <v>430.0</v>
      </c>
      <c r="F64" s="9" t="s">
        <v>24</v>
      </c>
      <c r="G64" s="13"/>
      <c r="H64" s="11" t="s">
        <v>107</v>
      </c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6" t="s">
        <v>108</v>
      </c>
      <c r="B65" s="20">
        <v>1.2E-5</v>
      </c>
      <c r="C65" s="8">
        <f t="shared" si="1"/>
        <v>98.41637508</v>
      </c>
      <c r="D65" s="8">
        <v>350.0</v>
      </c>
      <c r="E65" s="8">
        <v>2000.0</v>
      </c>
      <c r="F65" s="9" t="s">
        <v>10</v>
      </c>
      <c r="G65" s="13"/>
      <c r="H65" s="6" t="s">
        <v>109</v>
      </c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6" t="s">
        <v>110</v>
      </c>
      <c r="B66" s="20">
        <v>1.2E-5</v>
      </c>
      <c r="C66" s="8">
        <f t="shared" si="1"/>
        <v>98.41637508</v>
      </c>
      <c r="D66" s="8">
        <v>520.0</v>
      </c>
      <c r="E66" s="8">
        <v>5000.0</v>
      </c>
      <c r="F66" s="9" t="s">
        <v>10</v>
      </c>
      <c r="G66" s="13"/>
      <c r="H66" s="30" t="s">
        <v>111</v>
      </c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6" t="s">
        <v>112</v>
      </c>
      <c r="B67" s="20">
        <v>1.2E-5</v>
      </c>
      <c r="C67" s="8">
        <f t="shared" si="1"/>
        <v>98.41637508</v>
      </c>
      <c r="D67" s="8">
        <v>1000.0</v>
      </c>
      <c r="E67" s="8">
        <f>588+310</f>
        <v>898</v>
      </c>
      <c r="F67" s="9" t="s">
        <v>113</v>
      </c>
      <c r="G67" s="13"/>
      <c r="H67" s="31" t="s">
        <v>114</v>
      </c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6" t="s">
        <v>115</v>
      </c>
      <c r="B68" s="20">
        <v>1.2E-5</v>
      </c>
      <c r="C68" s="8">
        <f t="shared" si="1"/>
        <v>98.41637508</v>
      </c>
      <c r="D68" s="8">
        <v>1000.0</v>
      </c>
      <c r="E68" s="8">
        <v>8200.0</v>
      </c>
      <c r="F68" s="9" t="s">
        <v>44</v>
      </c>
      <c r="G68" s="13"/>
      <c r="H68" s="32" t="s">
        <v>116</v>
      </c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6" t="s">
        <v>117</v>
      </c>
      <c r="B69" s="20">
        <v>1.3E-5</v>
      </c>
      <c r="C69" s="8">
        <f t="shared" si="1"/>
        <v>97.72113295</v>
      </c>
      <c r="D69" s="8">
        <v>600.0</v>
      </c>
      <c r="E69" s="17">
        <v>2300.0</v>
      </c>
      <c r="F69" s="14" t="s">
        <v>10</v>
      </c>
      <c r="G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6" t="s">
        <v>118</v>
      </c>
      <c r="B70" s="20">
        <v>1.4E-5</v>
      </c>
      <c r="C70" s="8">
        <f t="shared" si="1"/>
        <v>97.07743929</v>
      </c>
      <c r="D70" s="8">
        <v>600.0</v>
      </c>
      <c r="E70" s="17">
        <v>1800.0</v>
      </c>
      <c r="F70" s="9" t="str">
        <f>HYPERLINK("https://www.audiosciencereview.com/forum/index.php?threads/buckeye-nc502mp-review-6-channel-amplifer.27607/", "ASR")</f>
        <v>ASR</v>
      </c>
      <c r="G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6" t="s">
        <v>119</v>
      </c>
      <c r="B71" s="20">
        <v>1.4E-5</v>
      </c>
      <c r="C71" s="8">
        <f t="shared" si="1"/>
        <v>97.07743929</v>
      </c>
      <c r="D71" s="8">
        <v>525.0</v>
      </c>
      <c r="E71" s="8">
        <v>40000.0</v>
      </c>
      <c r="F71" s="9" t="s">
        <v>44</v>
      </c>
      <c r="G71" s="13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6" t="s">
        <v>120</v>
      </c>
      <c r="B72" s="20">
        <v>1.4E-5</v>
      </c>
      <c r="C72" s="8">
        <f t="shared" si="1"/>
        <v>97.07743929</v>
      </c>
      <c r="D72" s="8">
        <v>870.0</v>
      </c>
      <c r="E72" s="8">
        <v>106000.0</v>
      </c>
      <c r="F72" s="9" t="s">
        <v>44</v>
      </c>
      <c r="G72" s="13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6" t="s">
        <v>121</v>
      </c>
      <c r="B73" s="20">
        <v>1.5E-5</v>
      </c>
      <c r="C73" s="8">
        <f t="shared" si="1"/>
        <v>96.47817482</v>
      </c>
      <c r="D73" s="8">
        <v>256.0</v>
      </c>
      <c r="E73" s="8">
        <v>575.0</v>
      </c>
      <c r="F73" s="14" t="s">
        <v>10</v>
      </c>
      <c r="G73" s="13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6" t="s">
        <v>122</v>
      </c>
      <c r="B74" s="20">
        <v>1.6E-5</v>
      </c>
      <c r="C74" s="8">
        <f t="shared" si="1"/>
        <v>95.91760035</v>
      </c>
      <c r="D74" s="8">
        <v>127.0</v>
      </c>
      <c r="E74" s="8">
        <v>735.0</v>
      </c>
      <c r="F74" s="9" t="s">
        <v>10</v>
      </c>
      <c r="G74" s="13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6" t="s">
        <v>123</v>
      </c>
      <c r="B75" s="20">
        <v>1.6E-5</v>
      </c>
      <c r="C75" s="8">
        <f t="shared" si="1"/>
        <v>95.91760035</v>
      </c>
      <c r="D75" s="8">
        <v>630.0</v>
      </c>
      <c r="E75" s="8">
        <v>1250.0</v>
      </c>
      <c r="F75" s="9" t="s">
        <v>10</v>
      </c>
      <c r="G75" s="13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6" t="s">
        <v>124</v>
      </c>
      <c r="B76" s="20">
        <v>1.6E-5</v>
      </c>
      <c r="C76" s="8">
        <f t="shared" si="1"/>
        <v>95.91760035</v>
      </c>
      <c r="D76" s="8">
        <v>267.0</v>
      </c>
      <c r="E76" s="8">
        <v>1868.0</v>
      </c>
      <c r="F76" s="9" t="s">
        <v>10</v>
      </c>
      <c r="G76" s="13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6" t="s">
        <v>125</v>
      </c>
      <c r="B77" s="20">
        <v>1.6E-5</v>
      </c>
      <c r="C77" s="8">
        <f t="shared" si="1"/>
        <v>95.91760035</v>
      </c>
      <c r="D77" s="8">
        <v>500.0</v>
      </c>
      <c r="E77" s="8">
        <v>2500.0</v>
      </c>
      <c r="F77" s="9" t="s">
        <v>100</v>
      </c>
      <c r="G77" s="13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6" t="s">
        <v>126</v>
      </c>
      <c r="B78" s="20">
        <v>1.6E-5</v>
      </c>
      <c r="C78" s="8">
        <f t="shared" si="1"/>
        <v>95.91760035</v>
      </c>
      <c r="D78" s="8">
        <v>230.0</v>
      </c>
      <c r="E78" s="8">
        <v>4000.0</v>
      </c>
      <c r="F78" s="9" t="s">
        <v>44</v>
      </c>
      <c r="G78" s="13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6" t="s">
        <v>127</v>
      </c>
      <c r="B79" s="20">
        <v>1.6E-5</v>
      </c>
      <c r="C79" s="8">
        <f t="shared" si="1"/>
        <v>95.91760035</v>
      </c>
      <c r="D79" s="8">
        <v>600.0</v>
      </c>
      <c r="E79" s="8">
        <v>22000.0</v>
      </c>
      <c r="F79" s="9" t="s">
        <v>44</v>
      </c>
      <c r="G79" s="13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6" t="s">
        <v>128</v>
      </c>
      <c r="B80" s="20">
        <v>1.7E-5</v>
      </c>
      <c r="C80" s="8">
        <f t="shared" si="1"/>
        <v>95.39102157</v>
      </c>
      <c r="D80" s="8">
        <v>233.0</v>
      </c>
      <c r="E80" s="8">
        <v>444.0</v>
      </c>
      <c r="F80" s="14" t="s">
        <v>10</v>
      </c>
      <c r="G80" s="13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6" t="s">
        <v>129</v>
      </c>
      <c r="B81" s="20">
        <v>1.7E-5</v>
      </c>
      <c r="C81" s="8">
        <f t="shared" si="1"/>
        <v>95.39102157</v>
      </c>
      <c r="D81" s="8">
        <v>55.0</v>
      </c>
      <c r="E81" s="8">
        <v>300.0</v>
      </c>
      <c r="F81" s="9" t="s">
        <v>130</v>
      </c>
      <c r="G81" s="13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6" t="s">
        <v>131</v>
      </c>
      <c r="B82" s="20">
        <v>1.8E-5</v>
      </c>
      <c r="C82" s="8">
        <f t="shared" si="1"/>
        <v>94.8945499</v>
      </c>
      <c r="D82" s="8">
        <v>178.0</v>
      </c>
      <c r="E82" s="17">
        <v>220.0</v>
      </c>
      <c r="F82" s="14" t="s">
        <v>10</v>
      </c>
      <c r="G82" s="13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6" t="s">
        <v>132</v>
      </c>
      <c r="B83" s="20">
        <v>1.8E-5</v>
      </c>
      <c r="C83" s="8">
        <f t="shared" si="1"/>
        <v>94.8945499</v>
      </c>
      <c r="D83" s="8">
        <v>323.0</v>
      </c>
      <c r="E83" s="8">
        <v>530.0</v>
      </c>
      <c r="F83" s="9" t="s">
        <v>10</v>
      </c>
      <c r="G83" s="13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6" t="s">
        <v>133</v>
      </c>
      <c r="B84" s="20">
        <v>1.8E-5</v>
      </c>
      <c r="C84" s="8">
        <f t="shared" si="1"/>
        <v>94.8945499</v>
      </c>
      <c r="D84" s="8">
        <v>230.0</v>
      </c>
      <c r="E84" s="8">
        <v>6000.0</v>
      </c>
      <c r="F84" s="9" t="s">
        <v>44</v>
      </c>
      <c r="G84" s="13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6" t="s">
        <v>134</v>
      </c>
      <c r="B85" s="20">
        <v>1.8E-5</v>
      </c>
      <c r="C85" s="8">
        <f t="shared" si="1"/>
        <v>94.8945499</v>
      </c>
      <c r="D85" s="8">
        <v>440.0</v>
      </c>
      <c r="E85" s="8">
        <v>54000.0</v>
      </c>
      <c r="F85" s="9" t="s">
        <v>44</v>
      </c>
      <c r="G85" s="13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6" t="s">
        <v>135</v>
      </c>
      <c r="B86" s="20">
        <v>1.87E-5</v>
      </c>
      <c r="C86" s="8">
        <f t="shared" si="1"/>
        <v>94.56316787</v>
      </c>
      <c r="D86" s="8">
        <v>72.0</v>
      </c>
      <c r="E86" s="8">
        <v>320.0</v>
      </c>
      <c r="F86" s="9" t="s">
        <v>10</v>
      </c>
      <c r="G86" s="13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6" t="s">
        <v>136</v>
      </c>
      <c r="B87" s="20">
        <v>1.87E-5</v>
      </c>
      <c r="C87" s="8">
        <f t="shared" si="1"/>
        <v>94.56316787</v>
      </c>
      <c r="D87" s="8">
        <v>576.0</v>
      </c>
      <c r="E87" s="8">
        <v>1000.0</v>
      </c>
      <c r="F87" s="9" t="s">
        <v>10</v>
      </c>
      <c r="G87" s="13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30" t="s">
        <v>137</v>
      </c>
      <c r="B88" s="33">
        <v>1.9E-5</v>
      </c>
      <c r="C88" s="34">
        <f t="shared" si="1"/>
        <v>94.42492798</v>
      </c>
      <c r="D88" s="34">
        <v>340.0</v>
      </c>
      <c r="E88" s="34">
        <v>8500.0</v>
      </c>
      <c r="F88" s="9" t="s">
        <v>44</v>
      </c>
      <c r="G88" s="13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30" t="s">
        <v>138</v>
      </c>
      <c r="B89" s="33">
        <v>2.0E-5</v>
      </c>
      <c r="C89" s="34">
        <f t="shared" si="1"/>
        <v>93.97940009</v>
      </c>
      <c r="D89" s="34">
        <v>105.0</v>
      </c>
      <c r="E89" s="18">
        <v>240.0</v>
      </c>
      <c r="F89" s="9" t="s">
        <v>113</v>
      </c>
      <c r="G89" s="13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30" t="s">
        <v>139</v>
      </c>
      <c r="B90" s="33">
        <v>2.0E-5</v>
      </c>
      <c r="C90" s="34">
        <f t="shared" si="1"/>
        <v>93.97940009</v>
      </c>
      <c r="D90" s="34">
        <v>277.0</v>
      </c>
      <c r="E90" s="34">
        <v>820.0</v>
      </c>
      <c r="F90" s="9" t="s">
        <v>10</v>
      </c>
      <c r="G90" s="13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30" t="s">
        <v>140</v>
      </c>
      <c r="B91" s="33">
        <v>2.0E-5</v>
      </c>
      <c r="C91" s="34">
        <f t="shared" si="1"/>
        <v>93.97940009</v>
      </c>
      <c r="D91" s="34">
        <v>670.0</v>
      </c>
      <c r="E91" s="34">
        <f>490+255</f>
        <v>745</v>
      </c>
      <c r="F91" s="9" t="s">
        <v>113</v>
      </c>
      <c r="G91" s="13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30" t="s">
        <v>141</v>
      </c>
      <c r="B92" s="33">
        <v>2.0E-5</v>
      </c>
      <c r="C92" s="34">
        <f t="shared" si="1"/>
        <v>93.97940009</v>
      </c>
      <c r="D92" s="34">
        <v>270.0</v>
      </c>
      <c r="E92" s="18">
        <v>1375.0</v>
      </c>
      <c r="F92" s="9" t="s">
        <v>10</v>
      </c>
      <c r="G92" s="13"/>
      <c r="H92" s="12"/>
      <c r="I92" s="12"/>
      <c r="J92" s="13"/>
      <c r="K92" s="13"/>
      <c r="L92" s="13"/>
      <c r="M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30" t="s">
        <v>142</v>
      </c>
      <c r="B93" s="33">
        <v>2.0E-5</v>
      </c>
      <c r="C93" s="34">
        <f t="shared" si="1"/>
        <v>93.97940009</v>
      </c>
      <c r="D93" s="34">
        <v>240.0</v>
      </c>
      <c r="E93" s="34">
        <v>2000.0</v>
      </c>
      <c r="F93" s="9" t="s">
        <v>51</v>
      </c>
      <c r="G93" s="13"/>
      <c r="H93" s="35" t="s">
        <v>143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30" t="s">
        <v>144</v>
      </c>
      <c r="B94" s="33">
        <v>2.0E-5</v>
      </c>
      <c r="C94" s="34">
        <f t="shared" si="1"/>
        <v>93.97940009</v>
      </c>
      <c r="D94" s="34">
        <v>658.0</v>
      </c>
      <c r="E94" s="34">
        <v>5000.0</v>
      </c>
      <c r="F94" s="9" t="s">
        <v>51</v>
      </c>
      <c r="G94" s="13"/>
      <c r="H94" s="35" t="s">
        <v>0</v>
      </c>
      <c r="I94" s="35" t="s">
        <v>145</v>
      </c>
      <c r="J94" s="35" t="s">
        <v>146</v>
      </c>
      <c r="K94" s="35" t="s">
        <v>4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30" t="s">
        <v>147</v>
      </c>
      <c r="B95" s="33">
        <v>2.0E-5</v>
      </c>
      <c r="C95" s="34">
        <f t="shared" si="1"/>
        <v>93.97940009</v>
      </c>
      <c r="D95" s="34">
        <v>180.0</v>
      </c>
      <c r="E95" s="34">
        <v>5000.0</v>
      </c>
      <c r="F95" s="9" t="s">
        <v>10</v>
      </c>
      <c r="G95" s="13"/>
      <c r="H95" s="27" t="s">
        <v>148</v>
      </c>
      <c r="I95" s="36">
        <f>VLOOKUP($H95,List!$A:$E,3,0)</f>
        <v>82.61536561</v>
      </c>
      <c r="J95" s="36">
        <f>VLOOKUP($H95,List!$A:$E,4,0)</f>
        <v>77</v>
      </c>
      <c r="K95" s="36">
        <f>VLOOKUP($H95,List!$A:$E,5,0)</f>
        <v>66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30" t="s">
        <v>149</v>
      </c>
      <c r="B96" s="33">
        <v>2.0E-5</v>
      </c>
      <c r="C96" s="34">
        <f t="shared" si="1"/>
        <v>93.97940009</v>
      </c>
      <c r="D96" s="34">
        <v>400.0</v>
      </c>
      <c r="E96" s="34">
        <v>10000.0</v>
      </c>
      <c r="F96" s="37" t="str">
        <f>HYPERLINK("https://www.stereophile.com/content/lkv-veros-pwr-power-amplifier-measurements", "Stereophile")</f>
        <v>Stereophile</v>
      </c>
      <c r="G96" s="13"/>
      <c r="H96" s="27" t="s">
        <v>150</v>
      </c>
      <c r="I96" s="36">
        <f>VLOOKUP($H96,List!$A:$E,3,0)</f>
        <v>88.40432807</v>
      </c>
      <c r="J96" s="36">
        <f>VLOOKUP($H96,List!$A:$E,4,0)</f>
        <v>85</v>
      </c>
      <c r="K96" s="36">
        <f>VLOOKUP($H96,List!$A:$E,5,0)</f>
        <v>90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30" t="s">
        <v>151</v>
      </c>
      <c r="B97" s="33">
        <v>2.0E-5</v>
      </c>
      <c r="C97" s="34">
        <f t="shared" si="1"/>
        <v>93.97940009</v>
      </c>
      <c r="D97" s="34">
        <v>398.0</v>
      </c>
      <c r="E97" s="34">
        <v>32000.0</v>
      </c>
      <c r="F97" s="9" t="s">
        <v>49</v>
      </c>
      <c r="G97" s="13"/>
      <c r="H97" s="27" t="s">
        <v>47</v>
      </c>
      <c r="I97" s="36">
        <f>VLOOKUP($H97,List!$A:$E,3,0)</f>
        <v>104.8825029</v>
      </c>
      <c r="J97" s="36">
        <f>VLOOKUP($H97,List!$A:$E,4,0)</f>
        <v>120</v>
      </c>
      <c r="K97" s="36">
        <f>VLOOKUP($H97,List!$A:$E,5,0)</f>
        <v>220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30" t="s">
        <v>152</v>
      </c>
      <c r="B98" s="33">
        <v>2.0E-5</v>
      </c>
      <c r="C98" s="34">
        <f t="shared" si="1"/>
        <v>93.97940009</v>
      </c>
      <c r="D98" s="34">
        <v>349.0</v>
      </c>
      <c r="E98" s="34">
        <v>59000.0</v>
      </c>
      <c r="F98" s="9" t="s">
        <v>49</v>
      </c>
      <c r="G98" s="13"/>
      <c r="H98" s="38" t="s">
        <v>6</v>
      </c>
      <c r="I98" s="36">
        <f>VLOOKUP($H98,List!$A:$E,3,0)</f>
        <v>120.630341</v>
      </c>
      <c r="J98" s="36">
        <f>VLOOKUP($H98,List!$A:$E,4,0)</f>
        <v>90</v>
      </c>
      <c r="K98" s="36">
        <f>VLOOKUP($H98,List!$A:$E,5,0)</f>
        <v>800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30" t="s">
        <v>153</v>
      </c>
      <c r="B99" s="33">
        <v>2.1E-5</v>
      </c>
      <c r="C99" s="34">
        <f t="shared" si="1"/>
        <v>93.55561411</v>
      </c>
      <c r="D99" s="34">
        <v>460.0</v>
      </c>
      <c r="E99" s="34">
        <v>3500.0</v>
      </c>
      <c r="F99" s="9" t="s">
        <v>44</v>
      </c>
      <c r="G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30" t="s">
        <v>154</v>
      </c>
      <c r="B100" s="33">
        <v>2.1E-5</v>
      </c>
      <c r="C100" s="34">
        <f t="shared" si="1"/>
        <v>93.55561411</v>
      </c>
      <c r="D100" s="34">
        <v>774.0</v>
      </c>
      <c r="E100" s="34">
        <v>27000.0</v>
      </c>
      <c r="F100" s="9" t="s">
        <v>44</v>
      </c>
      <c r="G100" s="13"/>
      <c r="H100" s="27"/>
      <c r="I100" s="36"/>
      <c r="J100" s="36"/>
      <c r="K100" s="36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30" t="s">
        <v>155</v>
      </c>
      <c r="B101" s="33">
        <v>2.2E-5</v>
      </c>
      <c r="C101" s="34">
        <f t="shared" si="1"/>
        <v>93.15154638</v>
      </c>
      <c r="D101" s="34">
        <v>58.0</v>
      </c>
      <c r="E101" s="34">
        <v>200.0</v>
      </c>
      <c r="F101" s="39" t="s">
        <v>130</v>
      </c>
      <c r="G101" s="13"/>
      <c r="H101" s="27"/>
      <c r="I101" s="36"/>
      <c r="J101" s="36"/>
      <c r="K101" s="36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30" t="s">
        <v>156</v>
      </c>
      <c r="B102" s="33">
        <v>2.2E-5</v>
      </c>
      <c r="C102" s="34">
        <f t="shared" si="1"/>
        <v>93.15154638</v>
      </c>
      <c r="D102" s="34">
        <v>55.0</v>
      </c>
      <c r="E102" s="34">
        <v>800.0</v>
      </c>
      <c r="F102" s="9" t="s">
        <v>10</v>
      </c>
      <c r="G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30" t="s">
        <v>157</v>
      </c>
      <c r="B103" s="33">
        <v>2.2E-5</v>
      </c>
      <c r="C103" s="34">
        <f t="shared" si="1"/>
        <v>93.15154638</v>
      </c>
      <c r="D103" s="34">
        <v>528.0</v>
      </c>
      <c r="E103" s="34">
        <v>4100.0</v>
      </c>
      <c r="F103" s="9" t="s">
        <v>51</v>
      </c>
      <c r="G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30" t="s">
        <v>158</v>
      </c>
      <c r="B104" s="33">
        <v>2.2E-5</v>
      </c>
      <c r="C104" s="34">
        <f t="shared" si="1"/>
        <v>93.15154638</v>
      </c>
      <c r="D104" s="34">
        <v>130.0</v>
      </c>
      <c r="E104" s="34">
        <v>4900.0</v>
      </c>
      <c r="F104" s="9" t="s">
        <v>44</v>
      </c>
      <c r="G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30" t="s">
        <v>159</v>
      </c>
      <c r="B105" s="33">
        <v>2.2E-5</v>
      </c>
      <c r="C105" s="34">
        <f t="shared" si="1"/>
        <v>93.15154638</v>
      </c>
      <c r="D105" s="34">
        <v>460.0</v>
      </c>
      <c r="E105" s="34">
        <v>5000.0</v>
      </c>
      <c r="F105" s="9" t="s">
        <v>44</v>
      </c>
      <c r="G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30" t="s">
        <v>160</v>
      </c>
      <c r="B106" s="33">
        <v>2.2E-5</v>
      </c>
      <c r="C106" s="34">
        <f t="shared" si="1"/>
        <v>93.15154638</v>
      </c>
      <c r="D106" s="34">
        <v>200.0</v>
      </c>
      <c r="E106" s="34">
        <v>5800.0</v>
      </c>
      <c r="F106" s="9" t="s">
        <v>51</v>
      </c>
      <c r="G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30" t="s">
        <v>161</v>
      </c>
      <c r="B107" s="33">
        <v>2.2E-5</v>
      </c>
      <c r="C107" s="34">
        <f t="shared" si="1"/>
        <v>93.15154638</v>
      </c>
      <c r="D107" s="34">
        <v>600.0</v>
      </c>
      <c r="E107" s="34">
        <v>13300.0</v>
      </c>
      <c r="F107" s="9" t="s">
        <v>44</v>
      </c>
      <c r="G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30" t="s">
        <v>162</v>
      </c>
      <c r="B108" s="33">
        <v>2.2E-5</v>
      </c>
      <c r="C108" s="34">
        <f t="shared" si="1"/>
        <v>93.15154638</v>
      </c>
      <c r="D108" s="34">
        <v>490.0</v>
      </c>
      <c r="E108" s="34">
        <v>30000.0</v>
      </c>
      <c r="F108" s="9" t="s">
        <v>44</v>
      </c>
      <c r="G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30" t="s">
        <v>163</v>
      </c>
      <c r="B109" s="33">
        <v>2.2E-5</v>
      </c>
      <c r="C109" s="34">
        <f t="shared" si="1"/>
        <v>93.15154638</v>
      </c>
      <c r="D109" s="34">
        <v>306.0</v>
      </c>
      <c r="E109" s="34">
        <v>69000.0</v>
      </c>
      <c r="F109" s="9" t="s">
        <v>49</v>
      </c>
      <c r="G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30" t="s">
        <v>164</v>
      </c>
      <c r="B110" s="33">
        <v>2.3E-5</v>
      </c>
      <c r="C110" s="34">
        <f t="shared" si="1"/>
        <v>92.76544328</v>
      </c>
      <c r="D110" s="34">
        <v>323.0</v>
      </c>
      <c r="E110" s="34">
        <v>530.0</v>
      </c>
      <c r="F110" s="9" t="s">
        <v>10</v>
      </c>
      <c r="G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30" t="s">
        <v>165</v>
      </c>
      <c r="B111" s="33">
        <v>2.3E-5</v>
      </c>
      <c r="C111" s="34">
        <f t="shared" si="1"/>
        <v>92.76544328</v>
      </c>
      <c r="D111" s="34">
        <v>800.0</v>
      </c>
      <c r="E111" s="34">
        <v>1600.0</v>
      </c>
      <c r="F111" s="9" t="s">
        <v>93</v>
      </c>
      <c r="G111" s="13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30" t="s">
        <v>166</v>
      </c>
      <c r="B112" s="33">
        <v>2.3E-5</v>
      </c>
      <c r="C112" s="34">
        <f t="shared" si="1"/>
        <v>92.76544328</v>
      </c>
      <c r="D112" s="34">
        <v>101.0</v>
      </c>
      <c r="E112" s="34">
        <v>45000.0</v>
      </c>
      <c r="F112" s="37" t="str">
        <f>HYPERLINK("https://www.stereophile.com/content/gryphon-essence-mono-power-amplifier-measurements", "Stereophile")</f>
        <v>Stereophile</v>
      </c>
      <c r="G112" s="13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30" t="s">
        <v>167</v>
      </c>
      <c r="B113" s="33">
        <v>2.4E-5</v>
      </c>
      <c r="C113" s="34">
        <f t="shared" si="1"/>
        <v>92.39577517</v>
      </c>
      <c r="D113" s="34">
        <v>270.0</v>
      </c>
      <c r="E113" s="34">
        <v>9650.0</v>
      </c>
      <c r="F113" s="37" t="s">
        <v>10</v>
      </c>
      <c r="G113" s="13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30" t="s">
        <v>168</v>
      </c>
      <c r="B114" s="33">
        <v>2.4E-5</v>
      </c>
      <c r="C114" s="34">
        <f t="shared" si="1"/>
        <v>92.39577517</v>
      </c>
      <c r="D114" s="34">
        <v>490.0</v>
      </c>
      <c r="E114" s="34">
        <v>25000.0</v>
      </c>
      <c r="F114" s="9" t="s">
        <v>44</v>
      </c>
      <c r="G114" s="13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30" t="s">
        <v>169</v>
      </c>
      <c r="B115" s="33">
        <v>2.5E-5</v>
      </c>
      <c r="C115" s="34">
        <f t="shared" si="1"/>
        <v>92.04119983</v>
      </c>
      <c r="D115" s="34">
        <v>370.0</v>
      </c>
      <c r="E115" s="34">
        <v>540.0</v>
      </c>
      <c r="F115" s="9" t="s">
        <v>113</v>
      </c>
      <c r="G115" s="13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30" t="s">
        <v>170</v>
      </c>
      <c r="B116" s="33">
        <v>2.5E-5</v>
      </c>
      <c r="C116" s="34">
        <f t="shared" si="1"/>
        <v>92.04119983</v>
      </c>
      <c r="D116" s="34">
        <v>289.0</v>
      </c>
      <c r="E116" s="34">
        <v>600.0</v>
      </c>
      <c r="F116" s="9" t="s">
        <v>10</v>
      </c>
      <c r="G116" s="13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30" t="s">
        <v>171</v>
      </c>
      <c r="B117" s="33">
        <v>2.5E-5</v>
      </c>
      <c r="C117" s="34">
        <f t="shared" si="1"/>
        <v>92.04119983</v>
      </c>
      <c r="D117" s="34">
        <v>218.0</v>
      </c>
      <c r="E117" s="34">
        <v>45000.0</v>
      </c>
      <c r="F117" s="9" t="s">
        <v>44</v>
      </c>
      <c r="G117" s="13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30" t="s">
        <v>172</v>
      </c>
      <c r="B118" s="33">
        <v>2.6E-5</v>
      </c>
      <c r="C118" s="34">
        <f t="shared" si="1"/>
        <v>91.70053304</v>
      </c>
      <c r="D118" s="34">
        <v>65.0</v>
      </c>
      <c r="E118" s="34">
        <v>150.0</v>
      </c>
      <c r="F118" s="9" t="s">
        <v>130</v>
      </c>
      <c r="G118" s="13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30" t="s">
        <v>173</v>
      </c>
      <c r="B119" s="33">
        <v>2.6E-5</v>
      </c>
      <c r="C119" s="34">
        <f t="shared" si="1"/>
        <v>91.70053304</v>
      </c>
      <c r="D119" s="34">
        <v>720.0</v>
      </c>
      <c r="E119" s="34">
        <f>351+225</f>
        <v>576</v>
      </c>
      <c r="F119" s="14" t="s">
        <v>113</v>
      </c>
      <c r="G119" s="13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30" t="s">
        <v>174</v>
      </c>
      <c r="B120" s="33">
        <v>2.6E-5</v>
      </c>
      <c r="C120" s="34">
        <f t="shared" si="1"/>
        <v>91.70053304</v>
      </c>
      <c r="D120" s="34">
        <v>194.0</v>
      </c>
      <c r="E120" s="34">
        <v>750.0</v>
      </c>
      <c r="F120" s="9" t="s">
        <v>10</v>
      </c>
      <c r="G120" s="13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30" t="s">
        <v>175</v>
      </c>
      <c r="B121" s="33">
        <v>2.6E-5</v>
      </c>
      <c r="C121" s="34">
        <f t="shared" si="1"/>
        <v>91.70053304</v>
      </c>
      <c r="D121" s="34">
        <v>530.0</v>
      </c>
      <c r="E121" s="34">
        <v>6000.0</v>
      </c>
      <c r="F121" s="9" t="s">
        <v>44</v>
      </c>
      <c r="G121" s="13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30" t="s">
        <v>176</v>
      </c>
      <c r="B122" s="33">
        <v>2.7E-5</v>
      </c>
      <c r="C122" s="34">
        <f t="shared" si="1"/>
        <v>91.37272472</v>
      </c>
      <c r="D122" s="34">
        <v>236.0</v>
      </c>
      <c r="E122" s="34">
        <v>640.0</v>
      </c>
      <c r="F122" s="14" t="s">
        <v>10</v>
      </c>
      <c r="G122" s="13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30" t="s">
        <v>177</v>
      </c>
      <c r="B123" s="33">
        <v>2.8E-5</v>
      </c>
      <c r="C123" s="34">
        <f t="shared" si="1"/>
        <v>91.05683937</v>
      </c>
      <c r="D123" s="34">
        <v>50.0</v>
      </c>
      <c r="E123" s="18">
        <v>147.0</v>
      </c>
      <c r="F123" s="9" t="s">
        <v>113</v>
      </c>
      <c r="G123" s="13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30" t="s">
        <v>178</v>
      </c>
      <c r="B124" s="33">
        <v>2.8E-5</v>
      </c>
      <c r="C124" s="34">
        <f t="shared" si="1"/>
        <v>91.05683937</v>
      </c>
      <c r="D124" s="34">
        <v>310.0</v>
      </c>
      <c r="E124" s="34">
        <f>176+94+165</f>
        <v>435</v>
      </c>
      <c r="F124" s="9" t="s">
        <v>113</v>
      </c>
      <c r="G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30" t="s">
        <v>179</v>
      </c>
      <c r="B125" s="33">
        <v>2.8E-5</v>
      </c>
      <c r="C125" s="34">
        <f t="shared" si="1"/>
        <v>91.05683937</v>
      </c>
      <c r="D125" s="34">
        <v>202.0</v>
      </c>
      <c r="E125" s="34">
        <v>2200.0</v>
      </c>
      <c r="F125" s="9" t="s">
        <v>44</v>
      </c>
      <c r="G125" s="13"/>
      <c r="H125" s="35" t="s">
        <v>180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30" t="s">
        <v>181</v>
      </c>
      <c r="B126" s="33">
        <v>2.8E-5</v>
      </c>
      <c r="C126" s="34">
        <f t="shared" si="1"/>
        <v>91.05683937</v>
      </c>
      <c r="D126" s="34">
        <v>750.0</v>
      </c>
      <c r="E126" s="34">
        <v>30500.0</v>
      </c>
      <c r="F126" s="9" t="s">
        <v>44</v>
      </c>
      <c r="G126" s="13"/>
      <c r="H126" s="35" t="s">
        <v>0</v>
      </c>
      <c r="I126" s="35" t="s">
        <v>145</v>
      </c>
      <c r="J126" s="35" t="s">
        <v>146</v>
      </c>
      <c r="K126" s="35" t="s">
        <v>4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30" t="s">
        <v>182</v>
      </c>
      <c r="B127" s="33">
        <v>2.9E-5</v>
      </c>
      <c r="C127" s="34">
        <f t="shared" si="1"/>
        <v>90.75204004</v>
      </c>
      <c r="D127" s="34">
        <v>930.0</v>
      </c>
      <c r="E127" s="34">
        <v>8000.0</v>
      </c>
      <c r="F127" s="9" t="s">
        <v>44</v>
      </c>
      <c r="G127" s="13"/>
      <c r="H127" s="27" t="s">
        <v>183</v>
      </c>
      <c r="I127" s="36">
        <f>VLOOKUP($H127,List!$A:$E,3,0)</f>
        <v>88.40432807</v>
      </c>
      <c r="J127" s="36">
        <f>VLOOKUP($H127,List!$A:$E,4,0)</f>
        <v>160</v>
      </c>
      <c r="K127" s="36">
        <f>VLOOKUP($H127,List!$A:$E,5,0)</f>
        <v>110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30" t="s">
        <v>184</v>
      </c>
      <c r="B128" s="33">
        <v>2.9E-5</v>
      </c>
      <c r="C128" s="34">
        <f t="shared" si="1"/>
        <v>90.75204004</v>
      </c>
      <c r="D128" s="34">
        <v>550.0</v>
      </c>
      <c r="E128" s="34">
        <v>18000.0</v>
      </c>
      <c r="F128" s="9" t="s">
        <v>44</v>
      </c>
      <c r="G128" s="13"/>
      <c r="H128" s="27" t="s">
        <v>131</v>
      </c>
      <c r="I128" s="36">
        <f>VLOOKUP($H128,List!$A:$E,3,0)</f>
        <v>94.8945499</v>
      </c>
      <c r="J128" s="36">
        <f>VLOOKUP($H128,List!$A:$E,4,0)</f>
        <v>178</v>
      </c>
      <c r="K128" s="40">
        <f>VLOOKUP($H128,List!$A:$E,5,0)</f>
        <v>220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30" t="s">
        <v>185</v>
      </c>
      <c r="B129" s="33">
        <v>3.0E-5</v>
      </c>
      <c r="C129" s="34">
        <f t="shared" si="1"/>
        <v>90.45757491</v>
      </c>
      <c r="D129" s="34">
        <v>80.0</v>
      </c>
      <c r="E129" s="34">
        <v>150.0</v>
      </c>
      <c r="F129" s="9" t="str">
        <f>HYPERLINK("https://www.audiosciencereview.com/forum/index.php?threads/loxjie-a30-digital-power-amplifier.16142/", "Loxjie")</f>
        <v>Loxjie</v>
      </c>
      <c r="G129" s="13"/>
      <c r="H129" s="27" t="s">
        <v>94</v>
      </c>
      <c r="I129" s="36">
        <f>VLOOKUP($H129,List!$A:$E,3,0)</f>
        <v>99.69280489</v>
      </c>
      <c r="J129" s="36">
        <f>VLOOKUP($H129,List!$A:$E,4,0)</f>
        <v>242</v>
      </c>
      <c r="K129" s="36">
        <f>VLOOKUP($H129,List!$A:$E,5,0)</f>
        <v>280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30" t="s">
        <v>186</v>
      </c>
      <c r="B130" s="33">
        <v>3.0E-5</v>
      </c>
      <c r="C130" s="34">
        <f t="shared" si="1"/>
        <v>90.45757491</v>
      </c>
      <c r="D130" s="34">
        <v>180.0</v>
      </c>
      <c r="E130" s="34">
        <v>400.0</v>
      </c>
      <c r="F130" s="9" t="s">
        <v>10</v>
      </c>
      <c r="G130" s="13"/>
      <c r="H130" s="27" t="s">
        <v>72</v>
      </c>
      <c r="I130" s="36">
        <f>VLOOKUP($H130,List!$A:$E,3,0)</f>
        <v>101.9382003</v>
      </c>
      <c r="J130" s="36">
        <f>VLOOKUP($H130,List!$A:$E,4,0)</f>
        <v>206</v>
      </c>
      <c r="K130" s="36">
        <f>VLOOKUP($H130,List!$A:$E,5,0)</f>
        <v>375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30" t="s">
        <v>187</v>
      </c>
      <c r="B131" s="33">
        <v>3.0E-5</v>
      </c>
      <c r="C131" s="34">
        <f t="shared" si="1"/>
        <v>90.45757491</v>
      </c>
      <c r="D131" s="34">
        <v>339.0</v>
      </c>
      <c r="E131" s="34">
        <v>1500.0</v>
      </c>
      <c r="F131" s="41" t="s">
        <v>44</v>
      </c>
      <c r="G131" s="13"/>
      <c r="H131" s="27" t="s">
        <v>33</v>
      </c>
      <c r="I131" s="36">
        <f>VLOOKUP($H131,List!$A:$E,3,0)</f>
        <v>107.818789</v>
      </c>
      <c r="J131" s="36">
        <f>VLOOKUP($H131,List!$A:$E,4,0)</f>
        <v>330</v>
      </c>
      <c r="K131" s="40">
        <f>VLOOKUP($H131,List!$A:$E,5,0)</f>
        <v>808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30" t="s">
        <v>188</v>
      </c>
      <c r="B132" s="33">
        <v>3.0E-5</v>
      </c>
      <c r="C132" s="34">
        <f t="shared" si="1"/>
        <v>90.45757491</v>
      </c>
      <c r="D132" s="34">
        <v>425.0</v>
      </c>
      <c r="E132" s="34">
        <v>7400.0</v>
      </c>
      <c r="F132" s="9" t="s">
        <v>51</v>
      </c>
      <c r="G132" s="13"/>
      <c r="H132" s="27" t="s">
        <v>22</v>
      </c>
      <c r="I132" s="36">
        <f>VLOOKUP($H132,List!$A:$E,3,0)</f>
        <v>113.1515464</v>
      </c>
      <c r="J132" s="36">
        <f>VLOOKUP($H132,List!$A:$E,4,0)</f>
        <v>656</v>
      </c>
      <c r="K132" s="40">
        <f>VLOOKUP($H132,List!$A:$E,5,0)</f>
        <v>970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30" t="s">
        <v>189</v>
      </c>
      <c r="B133" s="33">
        <v>3.0E-5</v>
      </c>
      <c r="C133" s="34">
        <f t="shared" si="1"/>
        <v>90.45757491</v>
      </c>
      <c r="D133" s="34">
        <v>1000.0</v>
      </c>
      <c r="E133" s="34">
        <v>9400.0</v>
      </c>
      <c r="F133" s="9" t="s">
        <v>44</v>
      </c>
      <c r="G133" s="13"/>
      <c r="H133" s="27" t="s">
        <v>9</v>
      </c>
      <c r="I133" s="36">
        <f>VLOOKUP($H133,List!$A:$E,3,0)</f>
        <v>119.6593332</v>
      </c>
      <c r="J133" s="36">
        <f>VLOOKUP($H133,List!$A:$E,4,0)</f>
        <v>320</v>
      </c>
      <c r="K133" s="36">
        <f>VLOOKUP($H133,List!$A:$E,5,0)</f>
        <v>1600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30" t="s">
        <v>190</v>
      </c>
      <c r="B134" s="33">
        <v>3.1E-5</v>
      </c>
      <c r="C134" s="34">
        <f t="shared" si="1"/>
        <v>90.17276612</v>
      </c>
      <c r="D134" s="34">
        <v>120.0</v>
      </c>
      <c r="E134" s="34">
        <v>1700.0</v>
      </c>
      <c r="F134" s="14" t="s">
        <v>44</v>
      </c>
      <c r="G134" s="13"/>
      <c r="H134" s="27"/>
      <c r="I134" s="36"/>
      <c r="J134" s="36"/>
      <c r="K134" s="36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30" t="s">
        <v>191</v>
      </c>
      <c r="B135" s="33">
        <v>3.1E-5</v>
      </c>
      <c r="C135" s="34">
        <f t="shared" si="1"/>
        <v>90.17276612</v>
      </c>
      <c r="D135" s="34">
        <v>256.0</v>
      </c>
      <c r="E135" s="34">
        <v>15000.0</v>
      </c>
      <c r="F135" s="9" t="s">
        <v>49</v>
      </c>
      <c r="G135" s="13"/>
      <c r="H135" s="27"/>
      <c r="I135" s="36"/>
      <c r="J135" s="36"/>
      <c r="K135" s="36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30" t="s">
        <v>192</v>
      </c>
      <c r="B136" s="33">
        <v>3.1E-5</v>
      </c>
      <c r="C136" s="34">
        <f t="shared" si="1"/>
        <v>90.17276612</v>
      </c>
      <c r="D136" s="34">
        <v>620.0</v>
      </c>
      <c r="E136" s="34">
        <v>15000.0</v>
      </c>
      <c r="F136" s="9" t="s">
        <v>44</v>
      </c>
      <c r="G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30" t="s">
        <v>193</v>
      </c>
      <c r="B137" s="33">
        <v>3.2E-5</v>
      </c>
      <c r="C137" s="34">
        <f t="shared" si="1"/>
        <v>89.89700043</v>
      </c>
      <c r="D137" s="34">
        <v>500.0</v>
      </c>
      <c r="E137" s="34">
        <f>320+102+235</f>
        <v>657</v>
      </c>
      <c r="F137" s="9" t="s">
        <v>113</v>
      </c>
      <c r="G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30" t="s">
        <v>194</v>
      </c>
      <c r="B138" s="33">
        <v>3.2E-5</v>
      </c>
      <c r="C138" s="34">
        <f t="shared" si="1"/>
        <v>89.89700043</v>
      </c>
      <c r="D138" s="34">
        <v>185.0</v>
      </c>
      <c r="E138" s="34">
        <v>20000.0</v>
      </c>
      <c r="F138" s="9" t="s">
        <v>44</v>
      </c>
      <c r="G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30" t="s">
        <v>195</v>
      </c>
      <c r="B139" s="33">
        <v>3.4E-5</v>
      </c>
      <c r="C139" s="34">
        <f t="shared" si="1"/>
        <v>89.37042166</v>
      </c>
      <c r="D139" s="34">
        <v>120.0</v>
      </c>
      <c r="E139" s="34">
        <v>300.0</v>
      </c>
      <c r="F139" s="14" t="s">
        <v>196</v>
      </c>
      <c r="G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30" t="s">
        <v>197</v>
      </c>
      <c r="B140" s="33">
        <v>3.4E-5</v>
      </c>
      <c r="C140" s="34">
        <f t="shared" si="1"/>
        <v>89.37042166</v>
      </c>
      <c r="D140" s="34">
        <v>125.0</v>
      </c>
      <c r="E140" s="34">
        <v>480.0</v>
      </c>
      <c r="F140" s="9" t="s">
        <v>10</v>
      </c>
      <c r="G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30" t="s">
        <v>198</v>
      </c>
      <c r="B141" s="33">
        <v>3.5E-5</v>
      </c>
      <c r="C141" s="34">
        <f t="shared" si="1"/>
        <v>89.11863911</v>
      </c>
      <c r="D141" s="34">
        <v>40.0</v>
      </c>
      <c r="E141" s="34">
        <v>600.0</v>
      </c>
      <c r="F141" s="9" t="s">
        <v>44</v>
      </c>
      <c r="G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30" t="s">
        <v>199</v>
      </c>
      <c r="B142" s="33">
        <v>3.5E-5</v>
      </c>
      <c r="C142" s="34">
        <f t="shared" si="1"/>
        <v>89.11863911</v>
      </c>
      <c r="D142" s="34">
        <v>76.0</v>
      </c>
      <c r="E142" s="34">
        <v>650.0</v>
      </c>
      <c r="F142" s="14" t="s">
        <v>10</v>
      </c>
      <c r="G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30" t="s">
        <v>200</v>
      </c>
      <c r="B143" s="33">
        <v>3.5E-5</v>
      </c>
      <c r="C143" s="34">
        <f t="shared" si="1"/>
        <v>89.11863911</v>
      </c>
      <c r="D143" s="34">
        <v>1200.0</v>
      </c>
      <c r="E143" s="34">
        <v>6000.0</v>
      </c>
      <c r="F143" s="9" t="s">
        <v>44</v>
      </c>
      <c r="G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30" t="s">
        <v>201</v>
      </c>
      <c r="B144" s="33">
        <v>3.6E-5</v>
      </c>
      <c r="C144" s="34">
        <f t="shared" si="1"/>
        <v>88.87394998</v>
      </c>
      <c r="D144" s="34">
        <v>280.0</v>
      </c>
      <c r="E144" s="34">
        <v>1500.0</v>
      </c>
      <c r="F144" s="9" t="s">
        <v>10</v>
      </c>
      <c r="G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30" t="s">
        <v>202</v>
      </c>
      <c r="B145" s="33">
        <v>3.6E-5</v>
      </c>
      <c r="C145" s="34">
        <f t="shared" si="1"/>
        <v>88.87394998</v>
      </c>
      <c r="D145" s="34">
        <v>367.0</v>
      </c>
      <c r="E145" s="34">
        <v>2000.0</v>
      </c>
      <c r="F145" s="9" t="s">
        <v>51</v>
      </c>
      <c r="G145" s="13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30" t="s">
        <v>203</v>
      </c>
      <c r="B146" s="33">
        <v>3.6E-5</v>
      </c>
      <c r="C146" s="34">
        <f t="shared" si="1"/>
        <v>88.87394998</v>
      </c>
      <c r="D146" s="34">
        <v>1190.0</v>
      </c>
      <c r="E146" s="34">
        <v>20000.0</v>
      </c>
      <c r="F146" s="9" t="s">
        <v>44</v>
      </c>
      <c r="G146" s="13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30" t="s">
        <v>204</v>
      </c>
      <c r="B147" s="33">
        <v>3.6E-5</v>
      </c>
      <c r="C147" s="34">
        <f t="shared" si="1"/>
        <v>88.87394998</v>
      </c>
      <c r="D147" s="34">
        <v>1300.0</v>
      </c>
      <c r="E147" s="34">
        <f>22500*2</f>
        <v>45000</v>
      </c>
      <c r="F147" s="14" t="s">
        <v>44</v>
      </c>
      <c r="G147" s="13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30" t="s">
        <v>205</v>
      </c>
      <c r="B148" s="33">
        <v>3.7E-5</v>
      </c>
      <c r="C148" s="34">
        <f t="shared" si="1"/>
        <v>88.63596552</v>
      </c>
      <c r="D148" s="34">
        <v>54.0</v>
      </c>
      <c r="E148" s="34">
        <v>1000.0</v>
      </c>
      <c r="F148" s="9" t="s">
        <v>10</v>
      </c>
      <c r="G148" s="13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30" t="s">
        <v>150</v>
      </c>
      <c r="B149" s="33">
        <v>3.8E-5</v>
      </c>
      <c r="C149" s="34">
        <f t="shared" si="1"/>
        <v>88.40432807</v>
      </c>
      <c r="D149" s="34">
        <v>85.0</v>
      </c>
      <c r="E149" s="34">
        <v>90.0</v>
      </c>
      <c r="F149" s="14" t="s">
        <v>10</v>
      </c>
      <c r="G149" s="13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30" t="s">
        <v>183</v>
      </c>
      <c r="B150" s="33">
        <v>3.8E-5</v>
      </c>
      <c r="C150" s="34">
        <f t="shared" si="1"/>
        <v>88.40432807</v>
      </c>
      <c r="D150" s="34">
        <v>160.0</v>
      </c>
      <c r="E150" s="34">
        <v>110.0</v>
      </c>
      <c r="F150" s="14" t="s">
        <v>10</v>
      </c>
      <c r="G150" s="13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30" t="s">
        <v>206</v>
      </c>
      <c r="B151" s="33">
        <v>3.8E-5</v>
      </c>
      <c r="C151" s="34">
        <f t="shared" si="1"/>
        <v>88.40432807</v>
      </c>
      <c r="D151" s="34">
        <v>60.0</v>
      </c>
      <c r="E151" s="34">
        <v>600.0</v>
      </c>
      <c r="F151" s="9" t="s">
        <v>10</v>
      </c>
      <c r="G151" s="13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30" t="s">
        <v>207</v>
      </c>
      <c r="B152" s="33">
        <v>3.8E-5</v>
      </c>
      <c r="C152" s="34">
        <f t="shared" si="1"/>
        <v>88.40432807</v>
      </c>
      <c r="D152" s="34">
        <v>230.0</v>
      </c>
      <c r="E152" s="34">
        <v>1600.0</v>
      </c>
      <c r="F152" s="9" t="s">
        <v>44</v>
      </c>
      <c r="G152" s="13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30" t="s">
        <v>208</v>
      </c>
      <c r="B153" s="33">
        <v>3.8E-5</v>
      </c>
      <c r="C153" s="34">
        <f t="shared" si="1"/>
        <v>88.40432807</v>
      </c>
      <c r="D153" s="34">
        <v>292.0</v>
      </c>
      <c r="E153" s="34">
        <v>3250.0</v>
      </c>
      <c r="F153" s="14" t="s">
        <v>51</v>
      </c>
      <c r="G153" s="13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30" t="s">
        <v>209</v>
      </c>
      <c r="B154" s="33">
        <v>3.8E-5</v>
      </c>
      <c r="C154" s="34">
        <f t="shared" si="1"/>
        <v>88.40432807</v>
      </c>
      <c r="D154" s="34">
        <v>290.0</v>
      </c>
      <c r="E154" s="34">
        <v>15000.0</v>
      </c>
      <c r="F154" s="9" t="s">
        <v>44</v>
      </c>
      <c r="G154" s="13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30" t="s">
        <v>210</v>
      </c>
      <c r="B155" s="33">
        <v>3.9E-5</v>
      </c>
      <c r="C155" s="34">
        <f t="shared" si="1"/>
        <v>88.17870786</v>
      </c>
      <c r="D155" s="34">
        <v>210.0</v>
      </c>
      <c r="E155" s="34">
        <v>1500.0</v>
      </c>
      <c r="F155" s="9" t="s">
        <v>10</v>
      </c>
      <c r="G155" s="13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30" t="s">
        <v>211</v>
      </c>
      <c r="B156" s="33">
        <v>3.9E-5</v>
      </c>
      <c r="C156" s="34">
        <f t="shared" si="1"/>
        <v>88.17870786</v>
      </c>
      <c r="D156" s="34">
        <v>250.0</v>
      </c>
      <c r="E156" s="34">
        <v>3000.0</v>
      </c>
      <c r="F156" s="9" t="str">
        <f>HYPERLINK("https://buchardtaudio.com/products/i150-integrated-amplifier", "Buchardt")</f>
        <v>Buchardt</v>
      </c>
      <c r="G156" s="13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30" t="s">
        <v>212</v>
      </c>
      <c r="B157" s="33">
        <v>4.0E-5</v>
      </c>
      <c r="C157" s="34">
        <f t="shared" si="1"/>
        <v>87.95880017</v>
      </c>
      <c r="D157" s="34">
        <v>250.0</v>
      </c>
      <c r="E157" s="34">
        <v>500.0</v>
      </c>
      <c r="F157" s="9" t="str">
        <f>HYPERLINK("https://www.audiosciencereview.com/forum/index.php?threads/xtz-edge-a2-300-review-amplifier.19419/#post-638980", "ASR")</f>
        <v>ASR</v>
      </c>
      <c r="G157" s="13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30" t="s">
        <v>213</v>
      </c>
      <c r="B158" s="33">
        <v>4.0E-5</v>
      </c>
      <c r="C158" s="34">
        <f t="shared" si="1"/>
        <v>87.95880017</v>
      </c>
      <c r="D158" s="34">
        <v>150.0</v>
      </c>
      <c r="E158" s="34">
        <v>1550.0</v>
      </c>
      <c r="F158" s="9" t="s">
        <v>51</v>
      </c>
      <c r="G158" s="13"/>
      <c r="H158" s="35" t="s">
        <v>214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30" t="s">
        <v>215</v>
      </c>
      <c r="B159" s="33">
        <v>4.0E-5</v>
      </c>
      <c r="C159" s="34">
        <f t="shared" si="1"/>
        <v>87.95880017</v>
      </c>
      <c r="D159" s="34">
        <v>230.0</v>
      </c>
      <c r="E159" s="34">
        <v>2500.0</v>
      </c>
      <c r="F159" s="9" t="s">
        <v>7</v>
      </c>
      <c r="G159" s="13"/>
      <c r="H159" s="35" t="s">
        <v>0</v>
      </c>
      <c r="I159" s="35" t="s">
        <v>145</v>
      </c>
      <c r="J159" s="35" t="s">
        <v>146</v>
      </c>
      <c r="K159" s="35" t="s">
        <v>4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30" t="s">
        <v>216</v>
      </c>
      <c r="B160" s="33">
        <v>4.1E-5</v>
      </c>
      <c r="C160" s="34">
        <f t="shared" si="1"/>
        <v>87.74432287</v>
      </c>
      <c r="D160" s="34">
        <v>500.0</v>
      </c>
      <c r="E160" s="34">
        <f>2*35000</f>
        <v>70000</v>
      </c>
      <c r="F160" s="14" t="s">
        <v>44</v>
      </c>
      <c r="G160" s="13"/>
      <c r="H160" s="27" t="s">
        <v>217</v>
      </c>
      <c r="I160" s="36">
        <f>VLOOKUP($H160,List!$A:$E,3,0)</f>
        <v>77.07743929</v>
      </c>
      <c r="J160" s="36">
        <f>VLOOKUP($H160,List!$A:$E,4,0)</f>
        <v>310</v>
      </c>
      <c r="K160" s="36">
        <f>VLOOKUP($H160,List!$A:$E,5,0)</f>
        <v>300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30" t="s">
        <v>218</v>
      </c>
      <c r="B161" s="33">
        <v>4.2E-5</v>
      </c>
      <c r="C161" s="34">
        <f t="shared" si="1"/>
        <v>87.53501419</v>
      </c>
      <c r="D161" s="34">
        <v>147.0</v>
      </c>
      <c r="E161" s="34">
        <v>150.0</v>
      </c>
      <c r="F161" s="14" t="s">
        <v>10</v>
      </c>
      <c r="G161" s="13"/>
      <c r="H161" s="27" t="s">
        <v>178</v>
      </c>
      <c r="I161" s="36">
        <f>VLOOKUP($H161,List!$A:$E,3,0)</f>
        <v>91.05683937</v>
      </c>
      <c r="J161" s="36">
        <f>VLOOKUP($H161,List!$A:$E,4,0)</f>
        <v>310</v>
      </c>
      <c r="K161" s="36">
        <f>VLOOKUP($H161,List!$A:$E,5,0)</f>
        <v>435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30" t="s">
        <v>219</v>
      </c>
      <c r="B162" s="33">
        <v>4.2E-5</v>
      </c>
      <c r="C162" s="34">
        <f t="shared" si="1"/>
        <v>87.53501419</v>
      </c>
      <c r="D162" s="34">
        <v>700.0</v>
      </c>
      <c r="E162" s="34">
        <v>3000.0</v>
      </c>
      <c r="F162" s="9" t="s">
        <v>44</v>
      </c>
      <c r="G162" s="13"/>
      <c r="H162" s="27" t="s">
        <v>85</v>
      </c>
      <c r="I162" s="36">
        <f>VLOOKUP($H162,List!$A:$E,3,0)</f>
        <v>101.4116215</v>
      </c>
      <c r="J162" s="36">
        <f>VLOOKUP($H162,List!$A:$E,4,0)</f>
        <v>500</v>
      </c>
      <c r="K162" s="40">
        <f>VLOOKUP($H162,List!$A:$E,5,0)</f>
        <v>635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30" t="s">
        <v>220</v>
      </c>
      <c r="B163" s="33">
        <v>4.2E-5</v>
      </c>
      <c r="C163" s="34">
        <f t="shared" si="1"/>
        <v>87.53501419</v>
      </c>
      <c r="D163" s="34">
        <v>165.0</v>
      </c>
      <c r="E163" s="34">
        <v>35000.0</v>
      </c>
      <c r="F163" s="14" t="s">
        <v>44</v>
      </c>
      <c r="G163" s="13"/>
      <c r="H163" s="27" t="s">
        <v>33</v>
      </c>
      <c r="I163" s="36">
        <f>VLOOKUP($H163,List!$A:$E,3,0)</f>
        <v>107.818789</v>
      </c>
      <c r="J163" s="36">
        <f>VLOOKUP($H163,List!$A:$E,4,0)</f>
        <v>330</v>
      </c>
      <c r="K163" s="40">
        <f>VLOOKUP($H163,List!$A:$E,5,0)</f>
        <v>808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30" t="s">
        <v>221</v>
      </c>
      <c r="B164" s="33">
        <v>4.2E-5</v>
      </c>
      <c r="C164" s="34">
        <f t="shared" si="1"/>
        <v>87.53501419</v>
      </c>
      <c r="D164" s="34">
        <v>210.0</v>
      </c>
      <c r="E164" s="34">
        <v>52000.0</v>
      </c>
      <c r="F164" s="9" t="s">
        <v>44</v>
      </c>
      <c r="G164" s="13"/>
      <c r="H164" s="27" t="s">
        <v>22</v>
      </c>
      <c r="I164" s="36">
        <f>VLOOKUP($H164,List!$A:$E,3,0)</f>
        <v>113.1515464</v>
      </c>
      <c r="J164" s="36">
        <f>VLOOKUP($H164,List!$A:$E,4,0)</f>
        <v>656</v>
      </c>
      <c r="K164" s="40">
        <f>VLOOKUP($H164,List!$A:$E,5,0)</f>
        <v>970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30" t="s">
        <v>222</v>
      </c>
      <c r="B165" s="33">
        <v>4.5E-5</v>
      </c>
      <c r="C165" s="34">
        <f t="shared" si="1"/>
        <v>86.93574972</v>
      </c>
      <c r="D165" s="34">
        <v>150.0</v>
      </c>
      <c r="E165" s="34">
        <v>800.0</v>
      </c>
      <c r="F165" s="9" t="str">
        <f t="shared" ref="F165:F166" si="3">HYPERLINK("https://www.schiit.com/public/upload/PDF/Schiit%20Amp%20APx555%20Standard%20Test%20Suite_%20Vidar%202.pdf", "Schiit")</f>
        <v>Schiit</v>
      </c>
      <c r="G165" s="13"/>
      <c r="H165" s="27" t="s">
        <v>9</v>
      </c>
      <c r="I165" s="36">
        <f>VLOOKUP($H165,List!$A:$E,3,0)</f>
        <v>119.6593332</v>
      </c>
      <c r="J165" s="36">
        <f>VLOOKUP($H165,List!$A:$E,4,0)</f>
        <v>320</v>
      </c>
      <c r="K165" s="36">
        <f>VLOOKUP($H165,List!$A:$E,5,0)</f>
        <v>1600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30" t="s">
        <v>223</v>
      </c>
      <c r="B166" s="33">
        <v>4.5E-5</v>
      </c>
      <c r="C166" s="34">
        <f t="shared" si="1"/>
        <v>86.93574972</v>
      </c>
      <c r="D166" s="34">
        <v>250.0</v>
      </c>
      <c r="E166" s="34">
        <v>800.0</v>
      </c>
      <c r="F166" s="9" t="str">
        <f t="shared" si="3"/>
        <v>Schiit</v>
      </c>
      <c r="G166" s="13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30" t="s">
        <v>224</v>
      </c>
      <c r="B167" s="33">
        <v>4.5E-5</v>
      </c>
      <c r="C167" s="34">
        <f t="shared" si="1"/>
        <v>86.93574972</v>
      </c>
      <c r="D167" s="34">
        <v>315.0</v>
      </c>
      <c r="E167" s="34">
        <v>2500.0</v>
      </c>
      <c r="F167" s="9" t="s">
        <v>44</v>
      </c>
      <c r="G167" s="13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30" t="s">
        <v>225</v>
      </c>
      <c r="B168" s="33">
        <v>4.5E-5</v>
      </c>
      <c r="C168" s="34">
        <f t="shared" si="1"/>
        <v>86.93574972</v>
      </c>
      <c r="D168" s="34">
        <v>381.0</v>
      </c>
      <c r="E168" s="34">
        <v>5750.0</v>
      </c>
      <c r="F168" s="9" t="s">
        <v>51</v>
      </c>
      <c r="G168" s="13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30" t="s">
        <v>226</v>
      </c>
      <c r="B169" s="33">
        <v>4.5E-5</v>
      </c>
      <c r="C169" s="34">
        <f t="shared" si="1"/>
        <v>86.93574972</v>
      </c>
      <c r="D169" s="34">
        <v>450.0</v>
      </c>
      <c r="E169" s="34">
        <v>6000.0</v>
      </c>
      <c r="F169" s="9" t="s">
        <v>44</v>
      </c>
      <c r="G169" s="13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30" t="s">
        <v>227</v>
      </c>
      <c r="B170" s="33">
        <v>4.6E-5</v>
      </c>
      <c r="C170" s="34">
        <f t="shared" si="1"/>
        <v>86.74484337</v>
      </c>
      <c r="D170" s="34">
        <v>320.0</v>
      </c>
      <c r="E170" s="34">
        <v>65000.0</v>
      </c>
      <c r="F170" s="14" t="s">
        <v>44</v>
      </c>
      <c r="G170" s="13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30" t="s">
        <v>228</v>
      </c>
      <c r="B171" s="33">
        <v>4.7E-5</v>
      </c>
      <c r="C171" s="34">
        <f t="shared" si="1"/>
        <v>86.55804284</v>
      </c>
      <c r="D171" s="34">
        <v>102.0</v>
      </c>
      <c r="E171" s="34">
        <v>900.0</v>
      </c>
      <c r="F171" s="9" t="s">
        <v>10</v>
      </c>
      <c r="G171" s="13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30" t="s">
        <v>229</v>
      </c>
      <c r="B172" s="33">
        <v>4.7E-5</v>
      </c>
      <c r="C172" s="34">
        <f t="shared" si="1"/>
        <v>86.55804284</v>
      </c>
      <c r="D172" s="34">
        <v>350.0</v>
      </c>
      <c r="E172" s="34">
        <v>20000.0</v>
      </c>
      <c r="F172" s="9" t="str">
        <f>HYPERLINK("https://www.stereophile.com/content/luxman-m-10x-power-amplifier-measurements", "Stereophile")</f>
        <v>Stereophile</v>
      </c>
      <c r="G172" s="13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30" t="s">
        <v>230</v>
      </c>
      <c r="B173" s="33">
        <v>4.8E-5</v>
      </c>
      <c r="C173" s="34">
        <f t="shared" si="1"/>
        <v>86.37517525</v>
      </c>
      <c r="D173" s="34">
        <v>260.0</v>
      </c>
      <c r="E173" s="34">
        <v>2750.0</v>
      </c>
      <c r="F173" s="9" t="s">
        <v>10</v>
      </c>
      <c r="G173" s="13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30" t="s">
        <v>231</v>
      </c>
      <c r="B174" s="33">
        <v>4.9E-5</v>
      </c>
      <c r="C174" s="34">
        <f t="shared" si="1"/>
        <v>86.1960784</v>
      </c>
      <c r="D174" s="34">
        <v>500.0</v>
      </c>
      <c r="E174" s="34">
        <v>8500.0</v>
      </c>
      <c r="F174" s="9" t="s">
        <v>44</v>
      </c>
      <c r="G174" s="13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30" t="s">
        <v>232</v>
      </c>
      <c r="B175" s="33">
        <v>5.0E-5</v>
      </c>
      <c r="C175" s="34">
        <f t="shared" si="1"/>
        <v>86.02059991</v>
      </c>
      <c r="D175" s="34">
        <v>110.0</v>
      </c>
      <c r="E175" s="34">
        <v>1000.0</v>
      </c>
      <c r="F175" s="9" t="s">
        <v>10</v>
      </c>
      <c r="G175" s="13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30" t="s">
        <v>233</v>
      </c>
      <c r="B176" s="33">
        <v>5.0E-5</v>
      </c>
      <c r="C176" s="34">
        <f t="shared" si="1"/>
        <v>86.02059991</v>
      </c>
      <c r="D176" s="34">
        <v>210.0</v>
      </c>
      <c r="E176" s="34">
        <v>2500.0</v>
      </c>
      <c r="F176" s="9" t="str">
        <f>HYPERLINK("https://www.stereophile.com/content/mytek-hifi-brooklyn-amp-power-amplifier-measurements", "Stereophile")</f>
        <v>Stereophile</v>
      </c>
      <c r="G176" s="13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30" t="s">
        <v>234</v>
      </c>
      <c r="B177" s="33">
        <v>5.0E-5</v>
      </c>
      <c r="C177" s="34">
        <f t="shared" si="1"/>
        <v>86.02059991</v>
      </c>
      <c r="D177" s="34">
        <v>200.0</v>
      </c>
      <c r="E177" s="34">
        <v>3000.0</v>
      </c>
      <c r="F177" s="9" t="s">
        <v>51</v>
      </c>
      <c r="G177" s="13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30" t="s">
        <v>235</v>
      </c>
      <c r="B178" s="33">
        <v>5.0E-5</v>
      </c>
      <c r="C178" s="34">
        <f t="shared" si="1"/>
        <v>86.02059991</v>
      </c>
      <c r="D178" s="34">
        <v>499.0</v>
      </c>
      <c r="E178" s="34">
        <v>15000.0</v>
      </c>
      <c r="F178" s="9" t="s">
        <v>51</v>
      </c>
      <c r="G178" s="13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30" t="s">
        <v>236</v>
      </c>
      <c r="B179" s="33">
        <v>5.0E-5</v>
      </c>
      <c r="C179" s="34">
        <f t="shared" si="1"/>
        <v>86.02059991</v>
      </c>
      <c r="D179" s="34">
        <v>1953.0</v>
      </c>
      <c r="E179" s="34">
        <v>30000.0</v>
      </c>
      <c r="F179" s="9" t="s">
        <v>51</v>
      </c>
      <c r="G179" s="13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30" t="s">
        <v>237</v>
      </c>
      <c r="B180" s="33">
        <v>5.0E-5</v>
      </c>
      <c r="C180" s="34">
        <f t="shared" si="1"/>
        <v>86.02059991</v>
      </c>
      <c r="D180" s="34">
        <v>638.0</v>
      </c>
      <c r="E180" s="34">
        <v>15000.0</v>
      </c>
      <c r="F180" s="9" t="s">
        <v>51</v>
      </c>
      <c r="G180" s="13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30" t="s">
        <v>238</v>
      </c>
      <c r="B181" s="33">
        <v>5.0E-5</v>
      </c>
      <c r="C181" s="34">
        <f t="shared" si="1"/>
        <v>86.02059991</v>
      </c>
      <c r="D181" s="34">
        <v>749.0</v>
      </c>
      <c r="E181" s="34">
        <v>30000.0</v>
      </c>
      <c r="F181" s="9" t="s">
        <v>51</v>
      </c>
      <c r="G181" s="13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30" t="s">
        <v>239</v>
      </c>
      <c r="B182" s="33">
        <v>5.0E-5</v>
      </c>
      <c r="C182" s="34">
        <f t="shared" si="1"/>
        <v>86.02059991</v>
      </c>
      <c r="D182" s="34">
        <v>1050.0</v>
      </c>
      <c r="E182" s="34">
        <v>42000.0</v>
      </c>
      <c r="F182" s="9" t="s">
        <v>44</v>
      </c>
      <c r="G182" s="13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30" t="s">
        <v>240</v>
      </c>
      <c r="B183" s="33">
        <v>5.0E-5</v>
      </c>
      <c r="C183" s="34">
        <f t="shared" si="1"/>
        <v>86.02059991</v>
      </c>
      <c r="D183" s="34">
        <v>1450.0</v>
      </c>
      <c r="E183" s="34">
        <v>99000.0</v>
      </c>
      <c r="F183" s="9" t="s">
        <v>44</v>
      </c>
      <c r="G183" s="13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30" t="s">
        <v>241</v>
      </c>
      <c r="B184" s="33">
        <v>5.0E-5</v>
      </c>
      <c r="C184" s="34">
        <f t="shared" si="1"/>
        <v>86.02059991</v>
      </c>
      <c r="D184" s="34">
        <v>450.0</v>
      </c>
      <c r="E184" s="34">
        <v>99000.0</v>
      </c>
      <c r="F184" s="9" t="str">
        <f>HYPERLINK("https://www.stereophile.com/content/gryphon-apex-stereo-power-amplifier-measurements", "Stereophile")</f>
        <v>Stereophile</v>
      </c>
      <c r="G184" s="13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30" t="s">
        <v>242</v>
      </c>
      <c r="B185" s="33">
        <v>5.1E-5</v>
      </c>
      <c r="C185" s="34">
        <f t="shared" si="1"/>
        <v>85.84859648</v>
      </c>
      <c r="D185" s="34">
        <v>94.0</v>
      </c>
      <c r="E185" s="34">
        <v>2500.0</v>
      </c>
      <c r="F185" s="9" t="s">
        <v>10</v>
      </c>
      <c r="G185" s="13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30" t="s">
        <v>243</v>
      </c>
      <c r="B186" s="33">
        <v>5.2E-5</v>
      </c>
      <c r="C186" s="34">
        <f t="shared" si="1"/>
        <v>85.67993313</v>
      </c>
      <c r="D186" s="34">
        <v>2000.0</v>
      </c>
      <c r="E186" s="34">
        <v>700.0</v>
      </c>
      <c r="F186" s="9" t="s">
        <v>93</v>
      </c>
      <c r="G186" s="13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30" t="s">
        <v>244</v>
      </c>
      <c r="B187" s="33">
        <v>5.2E-5</v>
      </c>
      <c r="C187" s="34">
        <f t="shared" si="1"/>
        <v>85.67993313</v>
      </c>
      <c r="D187" s="34">
        <v>120.0</v>
      </c>
      <c r="E187" s="34">
        <v>2500.0</v>
      </c>
      <c r="F187" s="14" t="s">
        <v>44</v>
      </c>
      <c r="G187" s="13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30" t="s">
        <v>245</v>
      </c>
      <c r="B188" s="33">
        <v>5.3E-5</v>
      </c>
      <c r="C188" s="34">
        <f t="shared" si="1"/>
        <v>85.51448261</v>
      </c>
      <c r="D188" s="34">
        <v>385.0</v>
      </c>
      <c r="E188" s="34">
        <v>800.0</v>
      </c>
      <c r="F188" s="9" t="s">
        <v>10</v>
      </c>
      <c r="G188" s="13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30" t="s">
        <v>246</v>
      </c>
      <c r="B189" s="33">
        <v>5.3E-5</v>
      </c>
      <c r="C189" s="34">
        <f t="shared" si="1"/>
        <v>85.51448261</v>
      </c>
      <c r="D189" s="34">
        <v>295.0</v>
      </c>
      <c r="E189" s="34">
        <v>850.0</v>
      </c>
      <c r="F189" s="9" t="s">
        <v>10</v>
      </c>
      <c r="G189" s="13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30" t="s">
        <v>247</v>
      </c>
      <c r="B190" s="33">
        <v>5.3E-5</v>
      </c>
      <c r="C190" s="34">
        <f t="shared" si="1"/>
        <v>85.51448261</v>
      </c>
      <c r="D190" s="34">
        <v>600.0</v>
      </c>
      <c r="E190" s="34">
        <v>1500.0</v>
      </c>
      <c r="F190" s="9" t="str">
        <f>HYPERLINK("https://www.audiosciencereview.com/forum/index.php?threads/peachtree-amp500-amplifier-review.40239/", "ASR")</f>
        <v>ASR</v>
      </c>
      <c r="G190" s="13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30" t="s">
        <v>248</v>
      </c>
      <c r="B191" s="33">
        <v>5.4E-5</v>
      </c>
      <c r="C191" s="34">
        <f t="shared" si="1"/>
        <v>85.3521248</v>
      </c>
      <c r="D191" s="34">
        <v>100.0</v>
      </c>
      <c r="E191" s="34">
        <v>150.0</v>
      </c>
      <c r="F191" s="14" t="s">
        <v>249</v>
      </c>
      <c r="G191" s="13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30" t="s">
        <v>250</v>
      </c>
      <c r="B192" s="33">
        <v>5.4E-5</v>
      </c>
      <c r="C192" s="34">
        <f t="shared" si="1"/>
        <v>85.3521248</v>
      </c>
      <c r="D192" s="34">
        <v>357.0</v>
      </c>
      <c r="E192" s="34">
        <v>800.0</v>
      </c>
      <c r="F192" s="9" t="str">
        <f>HYPERLINK("https://www.audiosciencereview.com/forum/index.php?threads/outlaw-2220-review-monoblock-amplifier.31520/", "ASR")</f>
        <v>ASR</v>
      </c>
      <c r="G192" s="13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30" t="s">
        <v>251</v>
      </c>
      <c r="B193" s="33">
        <v>5.5E-5</v>
      </c>
      <c r="C193" s="34">
        <f t="shared" si="1"/>
        <v>85.19274621</v>
      </c>
      <c r="D193" s="34">
        <v>120.0</v>
      </c>
      <c r="E193" s="34">
        <v>1100.0</v>
      </c>
      <c r="F193" s="9" t="s">
        <v>10</v>
      </c>
      <c r="G193" s="13"/>
      <c r="H193" s="35" t="s">
        <v>252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30" t="s">
        <v>253</v>
      </c>
      <c r="B194" s="33">
        <v>5.5E-5</v>
      </c>
      <c r="C194" s="34">
        <f t="shared" si="1"/>
        <v>85.19274621</v>
      </c>
      <c r="D194" s="34">
        <v>195.0</v>
      </c>
      <c r="E194" s="34">
        <v>5500.0</v>
      </c>
      <c r="F194" s="9" t="s">
        <v>44</v>
      </c>
      <c r="G194" s="13"/>
      <c r="H194" s="35" t="s">
        <v>0</v>
      </c>
      <c r="I194" s="35" t="s">
        <v>145</v>
      </c>
      <c r="J194" s="35" t="s">
        <v>146</v>
      </c>
      <c r="K194" s="35" t="s">
        <v>4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30" t="s">
        <v>254</v>
      </c>
      <c r="B195" s="33">
        <v>5.5E-5</v>
      </c>
      <c r="C195" s="34">
        <f t="shared" si="1"/>
        <v>85.19274621</v>
      </c>
      <c r="D195" s="34">
        <v>552.0</v>
      </c>
      <c r="E195" s="34">
        <v>5700.0</v>
      </c>
      <c r="F195" s="9" t="s">
        <v>51</v>
      </c>
      <c r="G195" s="13"/>
      <c r="H195" s="27" t="s">
        <v>255</v>
      </c>
      <c r="I195" s="36">
        <f>VLOOKUP($H195,List!$A:$E,3,0)</f>
        <v>68.63596552</v>
      </c>
      <c r="J195" s="36">
        <f>VLOOKUP($H195,List!$A:$E,4,0)</f>
        <v>500</v>
      </c>
      <c r="K195" s="36">
        <f>VLOOKUP($H195,List!$A:$E,5,0)</f>
        <v>390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30" t="s">
        <v>256</v>
      </c>
      <c r="B196" s="33">
        <v>5.5E-5</v>
      </c>
      <c r="C196" s="34">
        <f t="shared" si="1"/>
        <v>85.19274621</v>
      </c>
      <c r="D196" s="34">
        <v>230.0</v>
      </c>
      <c r="E196" s="34">
        <v>7000.0</v>
      </c>
      <c r="F196" s="42" t="str">
        <f>HYPERLINK("https://www.stereophile.com/content/bryston-b1353-integrated-amplifier-measurements", "Stereophile")</f>
        <v>Stereophile</v>
      </c>
      <c r="G196" s="13"/>
      <c r="H196" s="27" t="s">
        <v>257</v>
      </c>
      <c r="I196" s="36">
        <f>VLOOKUP($H196,List!$A:$E,3,0)</f>
        <v>75.91760035</v>
      </c>
      <c r="J196" s="36">
        <f>VLOOKUP($H196,List!$A:$E,4,0)</f>
        <v>500</v>
      </c>
      <c r="K196" s="40">
        <f>VLOOKUP($H196,List!$A:$E,5,0)</f>
        <v>500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30" t="s">
        <v>258</v>
      </c>
      <c r="B197" s="33">
        <v>5.5E-5</v>
      </c>
      <c r="C197" s="34">
        <f t="shared" si="1"/>
        <v>85.19274621</v>
      </c>
      <c r="D197" s="34">
        <v>525.0</v>
      </c>
      <c r="E197" s="34">
        <v>11000.0</v>
      </c>
      <c r="F197" s="9" t="s">
        <v>51</v>
      </c>
      <c r="G197" s="13"/>
      <c r="H197" s="27" t="s">
        <v>173</v>
      </c>
      <c r="I197" s="36">
        <f>VLOOKUP($H197,List!$A:$E,3,0)</f>
        <v>91.70053304</v>
      </c>
      <c r="J197" s="36">
        <f>VLOOKUP($H197,List!$A:$E,4,0)</f>
        <v>720</v>
      </c>
      <c r="K197" s="36">
        <f>VLOOKUP($H197,List!$A:$E,5,0)</f>
        <v>576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30" t="s">
        <v>259</v>
      </c>
      <c r="B198" s="33">
        <v>5.5E-5</v>
      </c>
      <c r="C198" s="34">
        <f t="shared" si="1"/>
        <v>85.19274621</v>
      </c>
      <c r="D198" s="34">
        <v>543.0</v>
      </c>
      <c r="E198" s="34">
        <v>22000.0</v>
      </c>
      <c r="F198" s="9" t="s">
        <v>51</v>
      </c>
      <c r="G198" s="13"/>
      <c r="H198" s="27" t="s">
        <v>85</v>
      </c>
      <c r="I198" s="36">
        <f>VLOOKUP($H198,List!$A:$E,3,0)</f>
        <v>101.4116215</v>
      </c>
      <c r="J198" s="36">
        <f>VLOOKUP($H198,List!$A:$E,4,0)</f>
        <v>500</v>
      </c>
      <c r="K198" s="40">
        <f>VLOOKUP($H198,List!$A:$E,5,0)</f>
        <v>635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30" t="s">
        <v>260</v>
      </c>
      <c r="B199" s="33">
        <v>5.5E-5</v>
      </c>
      <c r="C199" s="34">
        <f t="shared" si="1"/>
        <v>85.19274621</v>
      </c>
      <c r="D199" s="34">
        <v>665.0</v>
      </c>
      <c r="E199" s="34">
        <v>55000.0</v>
      </c>
      <c r="F199" s="9" t="s">
        <v>51</v>
      </c>
      <c r="G199" s="13"/>
      <c r="H199" s="27" t="s">
        <v>22</v>
      </c>
      <c r="I199" s="36">
        <f>VLOOKUP($H199,List!$A:$E,3,0)</f>
        <v>113.1515464</v>
      </c>
      <c r="J199" s="36">
        <f>VLOOKUP($H199,List!$A:$E,4,0)</f>
        <v>656</v>
      </c>
      <c r="K199" s="40">
        <f>VLOOKUP($H199,List!$A:$E,5,0)</f>
        <v>970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30" t="s">
        <v>261</v>
      </c>
      <c r="B200" s="33">
        <v>5.7E-5</v>
      </c>
      <c r="C200" s="34">
        <f t="shared" si="1"/>
        <v>84.88250289</v>
      </c>
      <c r="D200" s="34">
        <v>140.0</v>
      </c>
      <c r="E200" s="34">
        <v>1300.0</v>
      </c>
      <c r="F200" s="9" t="s">
        <v>10</v>
      </c>
      <c r="G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30" t="s">
        <v>262</v>
      </c>
      <c r="B201" s="33">
        <v>5.8E-5</v>
      </c>
      <c r="C201" s="34">
        <f t="shared" si="1"/>
        <v>84.73144013</v>
      </c>
      <c r="D201" s="34">
        <v>18.0</v>
      </c>
      <c r="E201" s="34">
        <v>300.0</v>
      </c>
      <c r="F201" s="9" t="str">
        <f>HYPERLINK("https://www.schiit.com/public/upload/PDF/Schiit%20Amp%20APx555%20Standard%20Test_%20Gjallarhorn.pdf", "Schiit")</f>
        <v>Schiit</v>
      </c>
      <c r="G201" s="13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30" t="s">
        <v>263</v>
      </c>
      <c r="B202" s="33">
        <v>5.8E-5</v>
      </c>
      <c r="C202" s="34">
        <f t="shared" si="1"/>
        <v>84.73144013</v>
      </c>
      <c r="D202" s="34">
        <v>225.0</v>
      </c>
      <c r="E202" s="34">
        <v>500.0</v>
      </c>
      <c r="F202" s="9" t="s">
        <v>264</v>
      </c>
      <c r="G202" s="13"/>
      <c r="H202" s="11" t="s">
        <v>265</v>
      </c>
      <c r="I202" s="11"/>
      <c r="J202" s="11"/>
      <c r="K202" s="11"/>
      <c r="L202" s="11"/>
      <c r="M202" s="1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30" t="s">
        <v>266</v>
      </c>
      <c r="B203" s="33">
        <v>5.8E-5</v>
      </c>
      <c r="C203" s="34">
        <f t="shared" si="1"/>
        <v>84.73144013</v>
      </c>
      <c r="D203" s="34">
        <v>305.0</v>
      </c>
      <c r="E203" s="34">
        <v>3350.0</v>
      </c>
      <c r="F203" s="9" t="str">
        <f>HYPERLINK("https://www.stereophile.com/content/lkv-pwr-3-power-amplifier-measurements", "Stereophile")</f>
        <v>Stereophile</v>
      </c>
      <c r="G203" s="13"/>
      <c r="H203" s="11" t="s">
        <v>267</v>
      </c>
      <c r="I203" s="11"/>
      <c r="J203" s="11"/>
      <c r="K203" s="11"/>
      <c r="L203" s="11"/>
      <c r="M203" s="1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30" t="s">
        <v>268</v>
      </c>
      <c r="B204" s="33">
        <v>6.0E-5</v>
      </c>
      <c r="C204" s="34">
        <f t="shared" si="1"/>
        <v>84.43697499</v>
      </c>
      <c r="D204" s="34">
        <v>213.0</v>
      </c>
      <c r="E204" s="34">
        <v>2650.0</v>
      </c>
      <c r="F204" s="9" t="s">
        <v>51</v>
      </c>
      <c r="G204" s="13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30" t="s">
        <v>269</v>
      </c>
      <c r="B205" s="33">
        <v>6.0E-5</v>
      </c>
      <c r="C205" s="34">
        <f t="shared" si="1"/>
        <v>84.43697499</v>
      </c>
      <c r="D205" s="34">
        <v>468.0</v>
      </c>
      <c r="E205" s="34">
        <v>5700.0</v>
      </c>
      <c r="F205" s="9" t="s">
        <v>51</v>
      </c>
      <c r="G205" s="13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30" t="s">
        <v>270</v>
      </c>
      <c r="B206" s="33">
        <v>6.0E-5</v>
      </c>
      <c r="C206" s="34">
        <f t="shared" si="1"/>
        <v>84.43697499</v>
      </c>
      <c r="D206" s="34">
        <v>655.0</v>
      </c>
      <c r="E206" s="34">
        <v>12500.0</v>
      </c>
      <c r="F206" s="9" t="s">
        <v>44</v>
      </c>
      <c r="G206" s="13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30" t="s">
        <v>271</v>
      </c>
      <c r="B207" s="33">
        <v>6.0E-5</v>
      </c>
      <c r="C207" s="34">
        <f t="shared" si="1"/>
        <v>84.43697499</v>
      </c>
      <c r="D207" s="34">
        <v>360.0</v>
      </c>
      <c r="E207" s="34">
        <v>13450.0</v>
      </c>
      <c r="F207" s="41" t="s">
        <v>44</v>
      </c>
      <c r="G207" s="13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30" t="s">
        <v>272</v>
      </c>
      <c r="B208" s="33">
        <v>6.0E-5</v>
      </c>
      <c r="C208" s="34">
        <f t="shared" si="1"/>
        <v>84.43697499</v>
      </c>
      <c r="D208" s="34">
        <v>128.0</v>
      </c>
      <c r="E208" s="34">
        <v>24900.0</v>
      </c>
      <c r="F208" s="9" t="s">
        <v>44</v>
      </c>
      <c r="G208" s="13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30" t="s">
        <v>273</v>
      </c>
      <c r="B209" s="33">
        <v>6.0E-5</v>
      </c>
      <c r="C209" s="34">
        <f t="shared" si="1"/>
        <v>84.43697499</v>
      </c>
      <c r="D209" s="34">
        <v>880.0</v>
      </c>
      <c r="E209" s="34">
        <v>55000.0</v>
      </c>
      <c r="F209" s="9" t="s">
        <v>44</v>
      </c>
      <c r="G209" s="13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30" t="s">
        <v>274</v>
      </c>
      <c r="B210" s="33">
        <v>6.0E-5</v>
      </c>
      <c r="C210" s="34">
        <f t="shared" si="1"/>
        <v>84.43697499</v>
      </c>
      <c r="D210" s="34">
        <v>280.0</v>
      </c>
      <c r="E210" s="34"/>
      <c r="F210" s="9" t="s">
        <v>93</v>
      </c>
      <c r="G210" s="13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30" t="s">
        <v>275</v>
      </c>
      <c r="B211" s="33">
        <v>6.0E-5</v>
      </c>
      <c r="C211" s="34">
        <f t="shared" si="1"/>
        <v>84.43697499</v>
      </c>
      <c r="D211" s="34">
        <v>180.0</v>
      </c>
      <c r="E211" s="34">
        <v>4000.0</v>
      </c>
      <c r="F211" s="9" t="s">
        <v>44</v>
      </c>
      <c r="G211" s="13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30" t="s">
        <v>276</v>
      </c>
      <c r="B212" s="33">
        <v>6.0E-5</v>
      </c>
      <c r="C212" s="34">
        <f t="shared" si="1"/>
        <v>84.43697499</v>
      </c>
      <c r="D212" s="34">
        <v>487.0</v>
      </c>
      <c r="E212" s="34">
        <v>19500.0</v>
      </c>
      <c r="F212" s="9" t="str">
        <f>HYPERLINK("https://www.soundstagenetwork.com/index.php?option=com_content&amp;view=article&amp;id=2645:simaudio-moon-860a-v2-stereo-mono-amplifier-measurements&amp;catid=97:amplifier-measurements&amp;Itemid=154", "SoundStage!")</f>
        <v>SoundStage!</v>
      </c>
      <c r="G212" s="13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30" t="s">
        <v>277</v>
      </c>
      <c r="B213" s="33">
        <v>6.2E-5</v>
      </c>
      <c r="C213" s="34">
        <f t="shared" si="1"/>
        <v>84.15216621</v>
      </c>
      <c r="D213" s="34">
        <v>352.0</v>
      </c>
      <c r="E213" s="34">
        <v>3300.0</v>
      </c>
      <c r="F213" s="9" t="s">
        <v>51</v>
      </c>
      <c r="G213" s="13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30" t="s">
        <v>278</v>
      </c>
      <c r="B214" s="33">
        <v>6.2E-5</v>
      </c>
      <c r="C214" s="34">
        <f t="shared" si="1"/>
        <v>84.15216621</v>
      </c>
      <c r="D214" s="34">
        <v>210.0</v>
      </c>
      <c r="E214" s="34">
        <v>11000.0</v>
      </c>
      <c r="F214" s="9" t="s">
        <v>44</v>
      </c>
      <c r="G214" s="13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30" t="s">
        <v>279</v>
      </c>
      <c r="B215" s="33">
        <v>6.3E-5</v>
      </c>
      <c r="C215" s="34">
        <f t="shared" si="1"/>
        <v>84.01318901</v>
      </c>
      <c r="D215" s="34">
        <v>1080.0</v>
      </c>
      <c r="E215" s="34">
        <v>50000.0</v>
      </c>
      <c r="F215" s="9" t="s">
        <v>44</v>
      </c>
      <c r="G215" s="13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30" t="s">
        <v>280</v>
      </c>
      <c r="B216" s="33">
        <v>6.5E-5</v>
      </c>
      <c r="C216" s="34">
        <f t="shared" si="1"/>
        <v>83.74173287</v>
      </c>
      <c r="D216" s="34">
        <v>400.0</v>
      </c>
      <c r="E216" s="34">
        <v>1900.0</v>
      </c>
      <c r="F216" s="9" t="s">
        <v>44</v>
      </c>
      <c r="G216" s="13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30" t="s">
        <v>281</v>
      </c>
      <c r="B217" s="33">
        <v>6.5E-5</v>
      </c>
      <c r="C217" s="34">
        <f t="shared" si="1"/>
        <v>83.74173287</v>
      </c>
      <c r="D217" s="34">
        <v>472.0</v>
      </c>
      <c r="E217" s="34">
        <v>11000.0</v>
      </c>
      <c r="F217" s="14" t="s">
        <v>51</v>
      </c>
      <c r="G217" s="13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30" t="s">
        <v>282</v>
      </c>
      <c r="B218" s="33">
        <v>6.6E-5</v>
      </c>
      <c r="C218" s="34">
        <f t="shared" si="1"/>
        <v>83.60912129</v>
      </c>
      <c r="D218" s="34">
        <v>62.0</v>
      </c>
      <c r="E218" s="34">
        <v>129.0</v>
      </c>
      <c r="F218" s="9" t="s">
        <v>10</v>
      </c>
      <c r="G218" s="13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30" t="s">
        <v>283</v>
      </c>
      <c r="B219" s="33">
        <v>6.6E-5</v>
      </c>
      <c r="C219" s="34">
        <f t="shared" si="1"/>
        <v>83.60912129</v>
      </c>
      <c r="D219" s="34">
        <v>180.0</v>
      </c>
      <c r="E219" s="34">
        <v>300.0</v>
      </c>
      <c r="F219" s="9" t="s">
        <v>10</v>
      </c>
      <c r="G219" s="13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30" t="s">
        <v>284</v>
      </c>
      <c r="B220" s="33">
        <v>6.6E-5</v>
      </c>
      <c r="C220" s="34">
        <f t="shared" si="1"/>
        <v>83.60912129</v>
      </c>
      <c r="D220" s="34">
        <v>435.0</v>
      </c>
      <c r="E220" s="34">
        <v>2500.0</v>
      </c>
      <c r="F220" s="14" t="s">
        <v>10</v>
      </c>
      <c r="G220" s="13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30" t="s">
        <v>285</v>
      </c>
      <c r="B221" s="33">
        <v>6.6E-5</v>
      </c>
      <c r="C221" s="34">
        <f t="shared" si="1"/>
        <v>83.60912129</v>
      </c>
      <c r="D221" s="34">
        <v>111.0</v>
      </c>
      <c r="E221" s="34">
        <v>4200.0</v>
      </c>
      <c r="F221" s="9" t="str">
        <f>HYPERLINK("https://www.stereophile.com/content/threshold-t-200-power-amplifier-measurements", "Stereophile")</f>
        <v>Stereophile</v>
      </c>
      <c r="G221" s="13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30" t="s">
        <v>286</v>
      </c>
      <c r="B222" s="33">
        <v>6.7E-5</v>
      </c>
      <c r="C222" s="34">
        <f t="shared" si="1"/>
        <v>83.47850395</v>
      </c>
      <c r="D222" s="34">
        <v>108.0</v>
      </c>
      <c r="E222" s="34">
        <v>90.0</v>
      </c>
      <c r="F222" s="14" t="s">
        <v>10</v>
      </c>
      <c r="G222" s="13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30" t="s">
        <v>287</v>
      </c>
      <c r="B223" s="33">
        <v>6.8E-5</v>
      </c>
      <c r="C223" s="34">
        <f t="shared" si="1"/>
        <v>83.34982175</v>
      </c>
      <c r="D223" s="34">
        <v>490.0</v>
      </c>
      <c r="E223" s="34">
        <v>2200.0</v>
      </c>
      <c r="F223" s="9" t="str">
        <f>HYPERLINK("https://www.audiosciencereview.com/forum/index.php?threads/peachtree-nova-300-review-dac-amplifier.22795/", "ASR")</f>
        <v>ASR</v>
      </c>
      <c r="G223" s="13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30" t="s">
        <v>288</v>
      </c>
      <c r="B224" s="33">
        <v>6.9E-5</v>
      </c>
      <c r="C224" s="34">
        <f t="shared" si="1"/>
        <v>83.22301819</v>
      </c>
      <c r="D224" s="34">
        <v>77.0</v>
      </c>
      <c r="E224" s="34">
        <v>100.0</v>
      </c>
      <c r="F224" s="14" t="s">
        <v>10</v>
      </c>
      <c r="G224" s="13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30" t="s">
        <v>289</v>
      </c>
      <c r="B225" s="33">
        <v>7.0E-5</v>
      </c>
      <c r="C225" s="34">
        <f t="shared" si="1"/>
        <v>83.0980392</v>
      </c>
      <c r="D225" s="34">
        <v>180.0</v>
      </c>
      <c r="E225" s="34">
        <v>140.0</v>
      </c>
      <c r="F225" s="14" t="s">
        <v>10</v>
      </c>
      <c r="G225" s="13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30" t="s">
        <v>290</v>
      </c>
      <c r="B226" s="33">
        <v>7.0E-5</v>
      </c>
      <c r="C226" s="34">
        <f t="shared" si="1"/>
        <v>83.0980392</v>
      </c>
      <c r="D226" s="34">
        <v>79.0</v>
      </c>
      <c r="E226" s="34">
        <v>540.0</v>
      </c>
      <c r="F226" s="9" t="s">
        <v>10</v>
      </c>
      <c r="G226" s="13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30" t="s">
        <v>291</v>
      </c>
      <c r="B227" s="33">
        <v>7.0E-5</v>
      </c>
      <c r="C227" s="34">
        <f t="shared" si="1"/>
        <v>83.0980392</v>
      </c>
      <c r="D227" s="34">
        <v>415.0</v>
      </c>
      <c r="E227" s="34">
        <v>3000.0</v>
      </c>
      <c r="F227" s="9" t="str">
        <f>HYPERLINK("https://www.audiosciencereview.com/forum/index.php?threads/lsa-voyager-gan-350-review-stereo-amplifier.28115/", "ASR")</f>
        <v>ASR</v>
      </c>
      <c r="G227" s="13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30" t="s">
        <v>292</v>
      </c>
      <c r="B228" s="33">
        <v>7.0E-5</v>
      </c>
      <c r="C228" s="34">
        <f t="shared" si="1"/>
        <v>83.0980392</v>
      </c>
      <c r="D228" s="34">
        <v>519.0</v>
      </c>
      <c r="E228" s="34">
        <v>12500.0</v>
      </c>
      <c r="F228" s="14" t="s">
        <v>51</v>
      </c>
      <c r="G228" s="13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30" t="s">
        <v>293</v>
      </c>
      <c r="B229" s="33">
        <v>7.0E-5</v>
      </c>
      <c r="C229" s="34">
        <f t="shared" si="1"/>
        <v>83.0980392</v>
      </c>
      <c r="D229" s="34">
        <v>525.0</v>
      </c>
      <c r="E229" s="34">
        <v>19000.0</v>
      </c>
      <c r="F229" s="14" t="s">
        <v>51</v>
      </c>
      <c r="G229" s="13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30" t="s">
        <v>294</v>
      </c>
      <c r="B230" s="33">
        <v>7.0E-5</v>
      </c>
      <c r="C230" s="34">
        <f t="shared" si="1"/>
        <v>83.0980392</v>
      </c>
      <c r="D230" s="34">
        <v>500.0</v>
      </c>
      <c r="E230" s="34">
        <v>20000.0</v>
      </c>
      <c r="F230" s="9" t="s">
        <v>44</v>
      </c>
      <c r="G230" s="13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30" t="s">
        <v>295</v>
      </c>
      <c r="B231" s="33">
        <v>7.0E-5</v>
      </c>
      <c r="C231" s="34">
        <f t="shared" si="1"/>
        <v>83.0980392</v>
      </c>
      <c r="D231" s="34">
        <v>385.0</v>
      </c>
      <c r="E231" s="34">
        <v>25000.0</v>
      </c>
      <c r="F231" s="9" t="s">
        <v>44</v>
      </c>
      <c r="G231" s="13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30" t="s">
        <v>296</v>
      </c>
      <c r="B232" s="33">
        <v>7.0E-5</v>
      </c>
      <c r="C232" s="34">
        <f t="shared" si="1"/>
        <v>83.0980392</v>
      </c>
      <c r="D232" s="34">
        <v>480.0</v>
      </c>
      <c r="E232" s="34">
        <v>42000.0</v>
      </c>
      <c r="F232" s="9" t="s">
        <v>44</v>
      </c>
      <c r="G232" s="43"/>
      <c r="H232" s="43"/>
      <c r="I232" s="43"/>
      <c r="J232" s="43"/>
      <c r="K232" s="4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30" t="s">
        <v>297</v>
      </c>
      <c r="B233" s="33">
        <v>7.0E-5</v>
      </c>
      <c r="C233" s="34">
        <f t="shared" si="1"/>
        <v>83.0980392</v>
      </c>
      <c r="D233" s="34">
        <v>620.0</v>
      </c>
      <c r="E233" s="34">
        <v>71000.0</v>
      </c>
      <c r="F233" s="14" t="s">
        <v>44</v>
      </c>
      <c r="G233" s="13"/>
      <c r="H233" s="12"/>
      <c r="I233" s="12"/>
      <c r="J233" s="13"/>
      <c r="K233" s="13"/>
      <c r="L233" s="43"/>
      <c r="M233" s="43"/>
      <c r="N233" s="4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30" t="s">
        <v>298</v>
      </c>
      <c r="B234" s="33">
        <v>7.3E-5</v>
      </c>
      <c r="C234" s="34">
        <f t="shared" si="1"/>
        <v>82.7335428</v>
      </c>
      <c r="D234" s="34">
        <v>115.0</v>
      </c>
      <c r="E234" s="34">
        <v>106.0</v>
      </c>
      <c r="F234" s="14" t="s">
        <v>10</v>
      </c>
      <c r="G234" s="13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30" t="s">
        <v>148</v>
      </c>
      <c r="B235" s="33">
        <v>7.4E-5</v>
      </c>
      <c r="C235" s="34">
        <f t="shared" si="1"/>
        <v>82.61536561</v>
      </c>
      <c r="D235" s="34">
        <v>77.0</v>
      </c>
      <c r="E235" s="34">
        <v>66.0</v>
      </c>
      <c r="F235" s="9" t="s">
        <v>10</v>
      </c>
      <c r="G235" s="13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30" t="s">
        <v>299</v>
      </c>
      <c r="B236" s="33">
        <v>7.5E-5</v>
      </c>
      <c r="C236" s="34">
        <f t="shared" si="1"/>
        <v>82.49877473</v>
      </c>
      <c r="D236" s="34">
        <v>110.0</v>
      </c>
      <c r="E236" s="34">
        <v>400.0</v>
      </c>
      <c r="F236" s="9" t="s">
        <v>300</v>
      </c>
      <c r="G236" s="13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30" t="s">
        <v>301</v>
      </c>
      <c r="B237" s="33">
        <v>7.5E-5</v>
      </c>
      <c r="C237" s="34">
        <f t="shared" si="1"/>
        <v>82.49877473</v>
      </c>
      <c r="D237" s="34">
        <v>300.0</v>
      </c>
      <c r="E237" s="34">
        <v>3500.0</v>
      </c>
      <c r="F237" s="9" t="s">
        <v>51</v>
      </c>
      <c r="G237" s="13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30" t="s">
        <v>302</v>
      </c>
      <c r="B238" s="33">
        <v>7.5E-5</v>
      </c>
      <c r="C238" s="34">
        <f t="shared" si="1"/>
        <v>82.49877473</v>
      </c>
      <c r="D238" s="34">
        <v>830.0</v>
      </c>
      <c r="E238" s="34">
        <v>17000.0</v>
      </c>
      <c r="F238" s="9" t="s">
        <v>44</v>
      </c>
      <c r="G238" s="13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30" t="s">
        <v>303</v>
      </c>
      <c r="B239" s="33">
        <v>7.5E-5</v>
      </c>
      <c r="C239" s="34">
        <f t="shared" si="1"/>
        <v>82.49877473</v>
      </c>
      <c r="D239" s="34">
        <v>890.0</v>
      </c>
      <c r="E239" s="34">
        <v>50000.0</v>
      </c>
      <c r="F239" s="41" t="s">
        <v>44</v>
      </c>
      <c r="G239" s="13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30" t="s">
        <v>304</v>
      </c>
      <c r="B240" s="33">
        <v>7.7E-5</v>
      </c>
      <c r="C240" s="34">
        <f t="shared" si="1"/>
        <v>82.2701855</v>
      </c>
      <c r="D240" s="34">
        <v>225.0</v>
      </c>
      <c r="E240" s="34">
        <v>12500.0</v>
      </c>
      <c r="F240" s="14" t="s">
        <v>44</v>
      </c>
      <c r="G240" s="13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30" t="s">
        <v>305</v>
      </c>
      <c r="B241" s="33">
        <v>7.8E-5</v>
      </c>
      <c r="C241" s="34">
        <f t="shared" si="1"/>
        <v>82.15810795</v>
      </c>
      <c r="D241" s="34">
        <v>360.0</v>
      </c>
      <c r="E241" s="34">
        <v>3200.0</v>
      </c>
      <c r="F241" s="9" t="str">
        <f>HYPERLINK("https://www.stereophile.com/content/schiit-audio-tyr-monoblock-power-amplifier-measurements", "Stereophile")</f>
        <v>Stereophile</v>
      </c>
      <c r="G241" s="13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30" t="s">
        <v>306</v>
      </c>
      <c r="B242" s="33">
        <v>8.0E-5</v>
      </c>
      <c r="C242" s="34">
        <f t="shared" si="1"/>
        <v>81.93820026</v>
      </c>
      <c r="D242" s="34">
        <v>155.0</v>
      </c>
      <c r="E242" s="34">
        <v>1000.0</v>
      </c>
      <c r="F242" s="9" t="s">
        <v>10</v>
      </c>
      <c r="G242" s="13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30" t="s">
        <v>307</v>
      </c>
      <c r="B243" s="33">
        <v>8.0E-5</v>
      </c>
      <c r="C243" s="34">
        <f t="shared" si="1"/>
        <v>81.93820026</v>
      </c>
      <c r="D243" s="34">
        <v>136.0</v>
      </c>
      <c r="E243" s="34">
        <v>2000.0</v>
      </c>
      <c r="F243" s="9" t="s">
        <v>51</v>
      </c>
      <c r="G243" s="13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30" t="s">
        <v>308</v>
      </c>
      <c r="B244" s="33">
        <v>8.0E-5</v>
      </c>
      <c r="C244" s="34">
        <f t="shared" si="1"/>
        <v>81.93820026</v>
      </c>
      <c r="D244" s="34">
        <v>126.0</v>
      </c>
      <c r="E244" s="34">
        <v>2600.0</v>
      </c>
      <c r="F244" s="9" t="s">
        <v>44</v>
      </c>
      <c r="G244" s="13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30" t="s">
        <v>309</v>
      </c>
      <c r="B245" s="33">
        <v>8.0E-5</v>
      </c>
      <c r="C245" s="34">
        <f t="shared" si="1"/>
        <v>81.93820026</v>
      </c>
      <c r="D245" s="34">
        <v>1200.0</v>
      </c>
      <c r="E245" s="34">
        <v>5000.0</v>
      </c>
      <c r="F245" s="9" t="s">
        <v>44</v>
      </c>
      <c r="G245" s="13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30" t="s">
        <v>310</v>
      </c>
      <c r="B246" s="33">
        <v>8.0E-5</v>
      </c>
      <c r="C246" s="34">
        <f t="shared" si="1"/>
        <v>81.93820026</v>
      </c>
      <c r="D246" s="34">
        <v>250.0</v>
      </c>
      <c r="E246" s="34">
        <v>9500.0</v>
      </c>
      <c r="F246" s="9" t="s">
        <v>44</v>
      </c>
      <c r="G246" s="13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30" t="s">
        <v>311</v>
      </c>
      <c r="B247" s="33">
        <v>8.0E-5</v>
      </c>
      <c r="C247" s="34">
        <f t="shared" si="1"/>
        <v>81.93820026</v>
      </c>
      <c r="D247" s="34">
        <v>830.0</v>
      </c>
      <c r="E247" s="34">
        <v>54000.0</v>
      </c>
      <c r="F247" s="9" t="s">
        <v>44</v>
      </c>
      <c r="G247" s="13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30" t="s">
        <v>312</v>
      </c>
      <c r="B248" s="33">
        <v>8.2E-5</v>
      </c>
      <c r="C248" s="34">
        <f t="shared" si="1"/>
        <v>81.72372295</v>
      </c>
      <c r="D248" s="34">
        <v>490.0</v>
      </c>
      <c r="E248" s="34">
        <v>1500.0</v>
      </c>
      <c r="F248" s="9" t="s">
        <v>93</v>
      </c>
      <c r="G248" s="13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30" t="s">
        <v>313</v>
      </c>
      <c r="B249" s="33">
        <v>8.3E-5</v>
      </c>
      <c r="C249" s="34">
        <f t="shared" si="1"/>
        <v>81.61843815</v>
      </c>
      <c r="D249" s="34">
        <v>150.0</v>
      </c>
      <c r="E249" s="34">
        <v>1500.0</v>
      </c>
      <c r="F249" s="14" t="s">
        <v>44</v>
      </c>
      <c r="G249" s="13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30" t="s">
        <v>314</v>
      </c>
      <c r="B250" s="33">
        <v>8.3E-5</v>
      </c>
      <c r="C250" s="34">
        <f t="shared" si="1"/>
        <v>81.61843815</v>
      </c>
      <c r="D250" s="34">
        <v>190.0</v>
      </c>
      <c r="E250" s="34">
        <v>3000.0</v>
      </c>
      <c r="F250" s="9" t="s">
        <v>10</v>
      </c>
      <c r="G250" s="13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30" t="s">
        <v>315</v>
      </c>
      <c r="B251" s="33">
        <v>8.5E-5</v>
      </c>
      <c r="C251" s="34">
        <f t="shared" si="1"/>
        <v>81.41162149</v>
      </c>
      <c r="D251" s="34">
        <v>82.0</v>
      </c>
      <c r="E251" s="34">
        <v>160.0</v>
      </c>
      <c r="F251" s="14" t="s">
        <v>10</v>
      </c>
      <c r="G251" s="13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30" t="s">
        <v>316</v>
      </c>
      <c r="B252" s="33">
        <v>8.5E-5</v>
      </c>
      <c r="C252" s="34">
        <f t="shared" si="1"/>
        <v>81.41162149</v>
      </c>
      <c r="D252" s="34">
        <v>99.0</v>
      </c>
      <c r="E252" s="34">
        <v>2000.0</v>
      </c>
      <c r="F252" s="9" t="s">
        <v>10</v>
      </c>
      <c r="G252" s="13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30" t="s">
        <v>317</v>
      </c>
      <c r="B253" s="33">
        <v>8.5E-5</v>
      </c>
      <c r="C253" s="34">
        <f t="shared" si="1"/>
        <v>81.41162149</v>
      </c>
      <c r="D253" s="34">
        <v>1320.0</v>
      </c>
      <c r="E253" s="34">
        <v>11500.0</v>
      </c>
      <c r="F253" s="9" t="s">
        <v>44</v>
      </c>
      <c r="G253" s="13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30" t="s">
        <v>318</v>
      </c>
      <c r="B254" s="33">
        <v>8.6E-5</v>
      </c>
      <c r="C254" s="34">
        <f t="shared" si="1"/>
        <v>81.31003098</v>
      </c>
      <c r="D254" s="34">
        <v>39.0</v>
      </c>
      <c r="E254" s="34">
        <v>100.0</v>
      </c>
      <c r="F254" s="9" t="str">
        <f>HYPERLINK("https://www.audiosciencereview.com/forum/index.php?threads/smsl-da-6-stereo-amplifier-review.35576/", "ASR")</f>
        <v>ASR</v>
      </c>
      <c r="G254" s="13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30" t="s">
        <v>319</v>
      </c>
      <c r="B255" s="33">
        <v>8.6E-5</v>
      </c>
      <c r="C255" s="34">
        <f t="shared" si="1"/>
        <v>81.31003098</v>
      </c>
      <c r="D255" s="34">
        <v>46.0</v>
      </c>
      <c r="E255" s="34">
        <v>175.0</v>
      </c>
      <c r="F255" s="9" t="s">
        <v>10</v>
      </c>
      <c r="G255" s="13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30" t="s">
        <v>320</v>
      </c>
      <c r="B256" s="33">
        <v>8.6E-5</v>
      </c>
      <c r="C256" s="34">
        <f t="shared" si="1"/>
        <v>81.31003098</v>
      </c>
      <c r="D256" s="34">
        <v>147.0</v>
      </c>
      <c r="E256" s="34">
        <v>230.0</v>
      </c>
      <c r="F256" s="9" t="s">
        <v>10</v>
      </c>
      <c r="G256" s="13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30" t="s">
        <v>321</v>
      </c>
      <c r="B257" s="33">
        <v>8.7E-5</v>
      </c>
      <c r="C257" s="34">
        <f t="shared" si="1"/>
        <v>81.20961495</v>
      </c>
      <c r="D257" s="34">
        <v>228.0</v>
      </c>
      <c r="E257" s="34">
        <v>600.0</v>
      </c>
      <c r="F257" s="9" t="s">
        <v>10</v>
      </c>
      <c r="G257" s="13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30" t="s">
        <v>322</v>
      </c>
      <c r="B258" s="33">
        <v>8.7E-5</v>
      </c>
      <c r="C258" s="34">
        <f t="shared" si="1"/>
        <v>81.20961495</v>
      </c>
      <c r="D258" s="34">
        <v>536.0</v>
      </c>
      <c r="E258" s="34">
        <v>3500.0</v>
      </c>
      <c r="F258" s="14" t="s">
        <v>10</v>
      </c>
      <c r="G258" s="13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30" t="s">
        <v>323</v>
      </c>
      <c r="B259" s="33">
        <v>8.7E-5</v>
      </c>
      <c r="C259" s="34">
        <f t="shared" si="1"/>
        <v>81.20961495</v>
      </c>
      <c r="D259" s="34">
        <v>400.0</v>
      </c>
      <c r="E259" s="34">
        <v>7000.0</v>
      </c>
      <c r="F259" s="14" t="s">
        <v>44</v>
      </c>
      <c r="G259" s="13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30" t="s">
        <v>324</v>
      </c>
      <c r="B260" s="33">
        <v>8.8E-5</v>
      </c>
      <c r="C260" s="34">
        <f t="shared" si="1"/>
        <v>81.11034656</v>
      </c>
      <c r="D260" s="34">
        <v>293.0</v>
      </c>
      <c r="E260" s="34">
        <v>30000.0</v>
      </c>
      <c r="F260" s="9" t="s">
        <v>44</v>
      </c>
      <c r="G260" s="13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30" t="s">
        <v>325</v>
      </c>
      <c r="B261" s="33">
        <v>8.9E-5</v>
      </c>
      <c r="C261" s="34">
        <f t="shared" si="1"/>
        <v>81.01219987</v>
      </c>
      <c r="D261" s="34">
        <v>178.0</v>
      </c>
      <c r="E261" s="34">
        <v>550.0</v>
      </c>
      <c r="F261" s="9" t="s">
        <v>10</v>
      </c>
      <c r="G261" s="13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30" t="s">
        <v>326</v>
      </c>
      <c r="B262" s="33">
        <v>8.9E-5</v>
      </c>
      <c r="C262" s="34">
        <f t="shared" si="1"/>
        <v>81.01219987</v>
      </c>
      <c r="D262" s="34">
        <v>465.0</v>
      </c>
      <c r="E262" s="34">
        <v>5000.0</v>
      </c>
      <c r="F262" s="9" t="s">
        <v>10</v>
      </c>
      <c r="G262" s="13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30" t="s">
        <v>327</v>
      </c>
      <c r="B263" s="33">
        <v>9.0E-5</v>
      </c>
      <c r="C263" s="34">
        <f t="shared" si="1"/>
        <v>80.91514981</v>
      </c>
      <c r="D263" s="34">
        <v>230.0</v>
      </c>
      <c r="E263" s="34">
        <v>700.0</v>
      </c>
      <c r="F263" s="9" t="s">
        <v>10</v>
      </c>
      <c r="G263" s="13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30" t="s">
        <v>328</v>
      </c>
      <c r="B264" s="33">
        <v>9.0E-5</v>
      </c>
      <c r="C264" s="34">
        <f t="shared" si="1"/>
        <v>80.91514981</v>
      </c>
      <c r="D264" s="34">
        <v>270.0</v>
      </c>
      <c r="E264" s="34">
        <v>3500.0</v>
      </c>
      <c r="F264" s="9" t="s">
        <v>44</v>
      </c>
      <c r="G264" s="13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30" t="s">
        <v>329</v>
      </c>
      <c r="B265" s="33">
        <v>9.0E-5</v>
      </c>
      <c r="C265" s="34">
        <f t="shared" si="1"/>
        <v>80.91514981</v>
      </c>
      <c r="D265" s="34">
        <v>280.0</v>
      </c>
      <c r="E265" s="34">
        <v>16000.0</v>
      </c>
      <c r="F265" s="9" t="s">
        <v>44</v>
      </c>
      <c r="G265" s="13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30" t="s">
        <v>330</v>
      </c>
      <c r="B266" s="33">
        <v>9.0E-5</v>
      </c>
      <c r="C266" s="34">
        <f t="shared" si="1"/>
        <v>80.91514981</v>
      </c>
      <c r="D266" s="34">
        <v>500.0</v>
      </c>
      <c r="E266" s="34"/>
      <c r="F266" s="9" t="s">
        <v>93</v>
      </c>
      <c r="G266" s="13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30" t="s">
        <v>331</v>
      </c>
      <c r="B267" s="33">
        <v>9.2E-5</v>
      </c>
      <c r="C267" s="34">
        <f t="shared" si="1"/>
        <v>80.72424345</v>
      </c>
      <c r="D267" s="34">
        <v>108.0</v>
      </c>
      <c r="E267" s="34">
        <v>196.0</v>
      </c>
      <c r="F267" s="14" t="s">
        <v>10</v>
      </c>
      <c r="G267" s="13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30" t="s">
        <v>332</v>
      </c>
      <c r="B268" s="33">
        <v>9.2E-5</v>
      </c>
      <c r="C268" s="34">
        <f t="shared" si="1"/>
        <v>80.72424345</v>
      </c>
      <c r="D268" s="34">
        <v>216.0</v>
      </c>
      <c r="E268" s="34">
        <v>900.0</v>
      </c>
      <c r="F268" s="14" t="s">
        <v>10</v>
      </c>
      <c r="G268" s="13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30" t="s">
        <v>333</v>
      </c>
      <c r="B269" s="33">
        <v>9.5E-5</v>
      </c>
      <c r="C269" s="34">
        <f t="shared" si="1"/>
        <v>80.44552789</v>
      </c>
      <c r="D269" s="34">
        <v>55.0</v>
      </c>
      <c r="E269" s="34">
        <v>450.0</v>
      </c>
      <c r="F269" s="9" t="s">
        <v>44</v>
      </c>
      <c r="G269" s="13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30" t="s">
        <v>334</v>
      </c>
      <c r="B270" s="33">
        <v>9.5E-5</v>
      </c>
      <c r="C270" s="34">
        <f t="shared" si="1"/>
        <v>80.44552789</v>
      </c>
      <c r="D270" s="34">
        <v>100.0</v>
      </c>
      <c r="E270" s="34">
        <v>600.0</v>
      </c>
      <c r="F270" s="9" t="str">
        <f>HYPERLINK("https://www.audiosciencereview.com/forum/index.php?threads/parasound-275v2-measurements.24938/post-845264", "Orchard")</f>
        <v>Orchard</v>
      </c>
      <c r="G270" s="13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30" t="s">
        <v>335</v>
      </c>
      <c r="B271" s="33">
        <v>9.5E-5</v>
      </c>
      <c r="C271" s="34">
        <f t="shared" si="1"/>
        <v>80.44552789</v>
      </c>
      <c r="D271" s="34">
        <v>750.0</v>
      </c>
      <c r="E271" s="34">
        <v>2000.0</v>
      </c>
      <c r="F271" s="9" t="s">
        <v>44</v>
      </c>
      <c r="G271" s="13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30" t="s">
        <v>336</v>
      </c>
      <c r="B272" s="33">
        <v>9.5E-5</v>
      </c>
      <c r="C272" s="34">
        <f t="shared" si="1"/>
        <v>80.44552789</v>
      </c>
      <c r="D272" s="34">
        <v>107.0</v>
      </c>
      <c r="E272" s="34">
        <v>2000.0</v>
      </c>
      <c r="F272" s="9" t="s">
        <v>51</v>
      </c>
      <c r="G272" s="13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30" t="s">
        <v>337</v>
      </c>
      <c r="B273" s="33">
        <v>9.6E-5</v>
      </c>
      <c r="C273" s="34">
        <f t="shared" si="1"/>
        <v>80.35457534</v>
      </c>
      <c r="D273" s="34">
        <v>200.0</v>
      </c>
      <c r="E273" s="34">
        <v>500.0</v>
      </c>
      <c r="F273" s="9" t="s">
        <v>10</v>
      </c>
      <c r="G273" s="13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30" t="s">
        <v>338</v>
      </c>
      <c r="B274" s="33">
        <v>9.8E-5</v>
      </c>
      <c r="C274" s="34">
        <f t="shared" si="1"/>
        <v>80.17547849</v>
      </c>
      <c r="D274" s="34">
        <v>96.0</v>
      </c>
      <c r="E274" s="34">
        <v>1200.0</v>
      </c>
      <c r="F274" s="9" t="s">
        <v>44</v>
      </c>
      <c r="G274" s="13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30" t="s">
        <v>339</v>
      </c>
      <c r="B275" s="44">
        <v>1.0E-4</v>
      </c>
      <c r="C275" s="34">
        <f t="shared" si="1"/>
        <v>80</v>
      </c>
      <c r="D275" s="34">
        <v>75.0</v>
      </c>
      <c r="E275" s="34">
        <v>116.0</v>
      </c>
      <c r="F275" s="9" t="s">
        <v>10</v>
      </c>
      <c r="G275" s="13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30" t="s">
        <v>340</v>
      </c>
      <c r="B276" s="44">
        <v>1.0E-4</v>
      </c>
      <c r="C276" s="34">
        <f t="shared" si="1"/>
        <v>80</v>
      </c>
      <c r="D276" s="34">
        <v>254.0</v>
      </c>
      <c r="E276" s="34">
        <v>700.0</v>
      </c>
      <c r="F276" s="9" t="str">
        <f>HYPERLINK("https://www.audiosciencereview.com/forum/index.php?threads/rotel-rb-1070-amplifier-review.41193/", "ASR")</f>
        <v>ASR</v>
      </c>
      <c r="G276" s="13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30" t="s">
        <v>341</v>
      </c>
      <c r="B277" s="44">
        <v>1.0E-4</v>
      </c>
      <c r="C277" s="34">
        <f t="shared" si="1"/>
        <v>80</v>
      </c>
      <c r="D277" s="34">
        <v>77.0</v>
      </c>
      <c r="E277" s="34">
        <v>750.0</v>
      </c>
      <c r="F277" s="9" t="s">
        <v>51</v>
      </c>
      <c r="G277" s="13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30" t="s">
        <v>342</v>
      </c>
      <c r="B278" s="44">
        <v>1.0E-4</v>
      </c>
      <c r="C278" s="34">
        <f t="shared" si="1"/>
        <v>80</v>
      </c>
      <c r="D278" s="34">
        <v>230.0</v>
      </c>
      <c r="E278" s="34">
        <v>2700.0</v>
      </c>
      <c r="F278" s="14" t="s">
        <v>7</v>
      </c>
      <c r="G278" s="13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30" t="s">
        <v>343</v>
      </c>
      <c r="B279" s="44">
        <v>1.0E-4</v>
      </c>
      <c r="C279" s="34">
        <f t="shared" si="1"/>
        <v>80</v>
      </c>
      <c r="D279" s="34">
        <v>149.0</v>
      </c>
      <c r="E279" s="34">
        <v>3120.0</v>
      </c>
      <c r="F279" s="9" t="s">
        <v>49</v>
      </c>
      <c r="G279" s="13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30" t="s">
        <v>344</v>
      </c>
      <c r="B280" s="44">
        <v>1.0E-4</v>
      </c>
      <c r="C280" s="34">
        <f t="shared" si="1"/>
        <v>80</v>
      </c>
      <c r="D280" s="34">
        <v>399.0</v>
      </c>
      <c r="E280" s="34">
        <v>5500.0</v>
      </c>
      <c r="F280" s="9" t="s">
        <v>49</v>
      </c>
      <c r="G280" s="13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30" t="s">
        <v>345</v>
      </c>
      <c r="B281" s="44">
        <v>1.0E-4</v>
      </c>
      <c r="C281" s="34">
        <f t="shared" si="1"/>
        <v>80</v>
      </c>
      <c r="D281" s="34">
        <v>666.0</v>
      </c>
      <c r="E281" s="34">
        <v>6000.0</v>
      </c>
      <c r="F281" s="9" t="s">
        <v>51</v>
      </c>
      <c r="G281" s="13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30" t="s">
        <v>346</v>
      </c>
      <c r="B282" s="44">
        <v>1.0E-4</v>
      </c>
      <c r="C282" s="34">
        <f t="shared" si="1"/>
        <v>80</v>
      </c>
      <c r="D282" s="34">
        <v>340.0</v>
      </c>
      <c r="E282" s="34">
        <v>7500.0</v>
      </c>
      <c r="F282" s="37" t="str">
        <f>HYPERLINK("https://www.stereophile.com/content/mcintosh-mac7200-stereo-receiver-measurements", "Stereophile")</f>
        <v>Stereophile</v>
      </c>
      <c r="G282" s="13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30" t="s">
        <v>347</v>
      </c>
      <c r="B283" s="44">
        <v>1.0E-4</v>
      </c>
      <c r="C283" s="34">
        <f t="shared" si="1"/>
        <v>80</v>
      </c>
      <c r="D283" s="34">
        <v>222.0</v>
      </c>
      <c r="E283" s="34">
        <v>9000.0</v>
      </c>
      <c r="F283" s="14" t="s">
        <v>51</v>
      </c>
      <c r="G283" s="13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30" t="s">
        <v>348</v>
      </c>
      <c r="B284" s="44">
        <v>1.0E-4</v>
      </c>
      <c r="C284" s="34">
        <f t="shared" si="1"/>
        <v>80</v>
      </c>
      <c r="D284" s="34">
        <v>1342.0</v>
      </c>
      <c r="E284" s="34">
        <v>118888.0</v>
      </c>
      <c r="F284" s="14" t="s">
        <v>49</v>
      </c>
      <c r="G284" s="13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30" t="s">
        <v>349</v>
      </c>
      <c r="B285" s="44">
        <v>1.1E-4</v>
      </c>
      <c r="C285" s="34">
        <f t="shared" si="1"/>
        <v>79.1721463</v>
      </c>
      <c r="D285" s="34">
        <v>320.0</v>
      </c>
      <c r="E285" s="34">
        <v>650.0</v>
      </c>
      <c r="F285" s="9" t="s">
        <v>10</v>
      </c>
      <c r="G285" s="13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30" t="s">
        <v>350</v>
      </c>
      <c r="B286" s="44">
        <v>1.1E-4</v>
      </c>
      <c r="C286" s="34">
        <f t="shared" si="1"/>
        <v>79.1721463</v>
      </c>
      <c r="D286" s="34">
        <v>155.0</v>
      </c>
      <c r="E286" s="34">
        <v>1972.0</v>
      </c>
      <c r="F286" s="14" t="s">
        <v>44</v>
      </c>
      <c r="G286" s="13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30" t="s">
        <v>351</v>
      </c>
      <c r="B287" s="44">
        <v>1.1E-4</v>
      </c>
      <c r="C287" s="34">
        <f t="shared" si="1"/>
        <v>79.1721463</v>
      </c>
      <c r="D287" s="34">
        <v>620.0</v>
      </c>
      <c r="E287" s="34">
        <v>3000.0</v>
      </c>
      <c r="F287" s="9" t="s">
        <v>44</v>
      </c>
      <c r="G287" s="13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30" t="s">
        <v>352</v>
      </c>
      <c r="B288" s="44">
        <v>1.1E-4</v>
      </c>
      <c r="C288" s="34">
        <f t="shared" si="1"/>
        <v>79.1721463</v>
      </c>
      <c r="D288" s="34">
        <v>240.0</v>
      </c>
      <c r="E288" s="34">
        <v>3500.0</v>
      </c>
      <c r="F288" s="41" t="s">
        <v>44</v>
      </c>
      <c r="G288" s="13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30" t="s">
        <v>353</v>
      </c>
      <c r="B289" s="44">
        <v>1.1E-4</v>
      </c>
      <c r="C289" s="34">
        <f t="shared" si="1"/>
        <v>79.1721463</v>
      </c>
      <c r="D289" s="34">
        <v>1500.0</v>
      </c>
      <c r="E289" s="34">
        <v>78000.0</v>
      </c>
      <c r="F289" s="39" t="s">
        <v>44</v>
      </c>
      <c r="G289" s="13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31" t="s">
        <v>354</v>
      </c>
      <c r="B290" s="45">
        <v>1.2E-4</v>
      </c>
      <c r="C290" s="46">
        <f t="shared" si="1"/>
        <v>78.41637508</v>
      </c>
      <c r="D290" s="46">
        <v>103.0</v>
      </c>
      <c r="E290" s="46">
        <v>144.0</v>
      </c>
      <c r="F290" s="14" t="s">
        <v>10</v>
      </c>
      <c r="G290" s="13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31" t="s">
        <v>355</v>
      </c>
      <c r="B291" s="45">
        <v>1.2E-4</v>
      </c>
      <c r="C291" s="46">
        <f t="shared" si="1"/>
        <v>78.41637508</v>
      </c>
      <c r="D291" s="46">
        <v>153.0</v>
      </c>
      <c r="E291" s="46">
        <v>310.0</v>
      </c>
      <c r="F291" s="9" t="s">
        <v>10</v>
      </c>
      <c r="G291" s="13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31" t="s">
        <v>356</v>
      </c>
      <c r="B292" s="45">
        <v>1.2E-4</v>
      </c>
      <c r="C292" s="46">
        <f t="shared" si="1"/>
        <v>78.41637508</v>
      </c>
      <c r="D292" s="46">
        <v>68.0</v>
      </c>
      <c r="E292" s="46">
        <v>450.0</v>
      </c>
      <c r="F292" s="9" t="s">
        <v>44</v>
      </c>
      <c r="G292" s="13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31" t="s">
        <v>357</v>
      </c>
      <c r="B293" s="45">
        <v>1.2E-4</v>
      </c>
      <c r="C293" s="46">
        <v>78.0</v>
      </c>
      <c r="D293" s="46">
        <v>180.0</v>
      </c>
      <c r="E293" s="46">
        <v>530.0</v>
      </c>
      <c r="F293" s="14" t="s">
        <v>10</v>
      </c>
      <c r="G293" s="13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31" t="s">
        <v>358</v>
      </c>
      <c r="B294" s="45">
        <v>1.2E-4</v>
      </c>
      <c r="C294" s="46">
        <f t="shared" ref="C294:C628" si="4">-20*log(B294)</f>
        <v>78.41637508</v>
      </c>
      <c r="D294" s="46">
        <v>100.0</v>
      </c>
      <c r="E294" s="46">
        <v>1500.0</v>
      </c>
      <c r="F294" s="9" t="s">
        <v>359</v>
      </c>
      <c r="G294" s="13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31" t="s">
        <v>360</v>
      </c>
      <c r="B295" s="45">
        <v>1.2E-4</v>
      </c>
      <c r="C295" s="46">
        <f t="shared" si="4"/>
        <v>78.41637508</v>
      </c>
      <c r="D295" s="46">
        <v>160.0</v>
      </c>
      <c r="E295" s="46">
        <v>3600.0</v>
      </c>
      <c r="F295" s="9" t="s">
        <v>44</v>
      </c>
      <c r="G295" s="13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31" t="s">
        <v>361</v>
      </c>
      <c r="B296" s="45">
        <v>1.2E-4</v>
      </c>
      <c r="C296" s="46">
        <f t="shared" si="4"/>
        <v>78.41637508</v>
      </c>
      <c r="D296" s="46">
        <v>90.0</v>
      </c>
      <c r="E296" s="46">
        <v>4200.0</v>
      </c>
      <c r="F296" s="9" t="s">
        <v>10</v>
      </c>
      <c r="G296" s="13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31" t="s">
        <v>362</v>
      </c>
      <c r="B297" s="45">
        <v>1.2E-4</v>
      </c>
      <c r="C297" s="46">
        <f t="shared" si="4"/>
        <v>78.41637508</v>
      </c>
      <c r="D297" s="46">
        <v>344.0</v>
      </c>
      <c r="E297" s="46">
        <v>4150.0</v>
      </c>
      <c r="F297" s="9" t="s">
        <v>49</v>
      </c>
      <c r="G297" s="13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31" t="s">
        <v>363</v>
      </c>
      <c r="B298" s="45">
        <v>1.2E-4</v>
      </c>
      <c r="C298" s="46">
        <f t="shared" si="4"/>
        <v>78.41637508</v>
      </c>
      <c r="D298" s="46">
        <v>410.0</v>
      </c>
      <c r="E298" s="46">
        <v>5500.0</v>
      </c>
      <c r="F298" s="9" t="s">
        <v>44</v>
      </c>
      <c r="G298" s="13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31" t="s">
        <v>364</v>
      </c>
      <c r="B299" s="45">
        <v>1.2E-4</v>
      </c>
      <c r="C299" s="46">
        <f t="shared" si="4"/>
        <v>78.41637508</v>
      </c>
      <c r="D299" s="46">
        <v>355.0</v>
      </c>
      <c r="E299" s="46">
        <v>9500.0</v>
      </c>
      <c r="F299" s="41" t="s">
        <v>44</v>
      </c>
      <c r="G299" s="13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47" t="s">
        <v>365</v>
      </c>
      <c r="B300" s="45">
        <v>1.3E-4</v>
      </c>
      <c r="C300" s="46">
        <f t="shared" si="4"/>
        <v>77.72113295</v>
      </c>
      <c r="D300" s="48">
        <v>163.0</v>
      </c>
      <c r="E300" s="49">
        <v>200.0</v>
      </c>
      <c r="F300" s="50" t="s">
        <v>10</v>
      </c>
      <c r="G300" s="13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51" t="s">
        <v>366</v>
      </c>
      <c r="B301" s="45">
        <v>1.3E-4</v>
      </c>
      <c r="C301" s="46">
        <f t="shared" si="4"/>
        <v>77.72113295</v>
      </c>
      <c r="D301" s="52">
        <v>79.0</v>
      </c>
      <c r="E301" s="53">
        <v>1300.0</v>
      </c>
      <c r="F301" s="50" t="s">
        <v>367</v>
      </c>
      <c r="G301" s="13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31" t="s">
        <v>368</v>
      </c>
      <c r="B302" s="45">
        <v>1.3E-4</v>
      </c>
      <c r="C302" s="46">
        <f t="shared" si="4"/>
        <v>77.72113295</v>
      </c>
      <c r="D302" s="46">
        <v>400.0</v>
      </c>
      <c r="E302" s="46">
        <v>3000.0</v>
      </c>
      <c r="F302" s="9" t="s">
        <v>44</v>
      </c>
      <c r="G302" s="13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31" t="s">
        <v>369</v>
      </c>
      <c r="B303" s="45">
        <v>1.3E-4</v>
      </c>
      <c r="C303" s="46">
        <f t="shared" si="4"/>
        <v>77.72113295</v>
      </c>
      <c r="D303" s="46">
        <v>284.0</v>
      </c>
      <c r="E303" s="46">
        <v>7150.0</v>
      </c>
      <c r="F303" s="9" t="s">
        <v>44</v>
      </c>
      <c r="G303" s="13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31" t="s">
        <v>370</v>
      </c>
      <c r="B304" s="45">
        <v>1.3E-4</v>
      </c>
      <c r="C304" s="46">
        <f t="shared" si="4"/>
        <v>77.72113295</v>
      </c>
      <c r="D304" s="46">
        <v>50.0</v>
      </c>
      <c r="E304" s="46">
        <v>7250.0</v>
      </c>
      <c r="F304" s="9" t="s">
        <v>44</v>
      </c>
      <c r="G304" s="13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31" t="s">
        <v>371</v>
      </c>
      <c r="B305" s="45">
        <v>1.3E-4</v>
      </c>
      <c r="C305" s="46">
        <f t="shared" si="4"/>
        <v>77.72113295</v>
      </c>
      <c r="D305" s="46">
        <v>132.0</v>
      </c>
      <c r="E305" s="46">
        <v>10000.0</v>
      </c>
      <c r="F305" s="9" t="s">
        <v>49</v>
      </c>
      <c r="G305" s="13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31" t="s">
        <v>372</v>
      </c>
      <c r="B306" s="45">
        <v>1.3E-4</v>
      </c>
      <c r="C306" s="46">
        <f t="shared" si="4"/>
        <v>77.72113295</v>
      </c>
      <c r="D306" s="46">
        <v>480.0</v>
      </c>
      <c r="E306" s="46">
        <v>11000.0</v>
      </c>
      <c r="F306" s="9" t="s">
        <v>44</v>
      </c>
      <c r="G306" s="13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31" t="s">
        <v>373</v>
      </c>
      <c r="B307" s="45">
        <v>1.3E-4</v>
      </c>
      <c r="C307" s="46">
        <f t="shared" si="4"/>
        <v>77.72113295</v>
      </c>
      <c r="D307" s="46">
        <v>305.0</v>
      </c>
      <c r="E307" s="46">
        <v>12000.0</v>
      </c>
      <c r="F307" s="9" t="s">
        <v>44</v>
      </c>
      <c r="G307" s="13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31" t="s">
        <v>374</v>
      </c>
      <c r="B308" s="45">
        <v>1.3E-4</v>
      </c>
      <c r="C308" s="46">
        <f t="shared" si="4"/>
        <v>77.72113295</v>
      </c>
      <c r="D308" s="46">
        <v>372.0</v>
      </c>
      <c r="E308" s="46">
        <v>15000.0</v>
      </c>
      <c r="F308" s="9" t="s">
        <v>51</v>
      </c>
      <c r="G308" s="13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31" t="s">
        <v>217</v>
      </c>
      <c r="B309" s="45">
        <v>1.4E-4</v>
      </c>
      <c r="C309" s="46">
        <f t="shared" si="4"/>
        <v>77.07743929</v>
      </c>
      <c r="D309" s="46">
        <v>310.0</v>
      </c>
      <c r="E309" s="46">
        <v>300.0</v>
      </c>
      <c r="F309" s="9" t="s">
        <v>10</v>
      </c>
      <c r="G309" s="13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31" t="s">
        <v>375</v>
      </c>
      <c r="B310" s="45">
        <v>1.4E-4</v>
      </c>
      <c r="C310" s="46">
        <f t="shared" si="4"/>
        <v>77.07743929</v>
      </c>
      <c r="D310" s="46">
        <v>175.0</v>
      </c>
      <c r="E310" s="46">
        <v>700.0</v>
      </c>
      <c r="F310" s="9" t="s">
        <v>44</v>
      </c>
      <c r="G310" s="13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31" t="s">
        <v>376</v>
      </c>
      <c r="B311" s="45">
        <v>1.4E-4</v>
      </c>
      <c r="C311" s="46">
        <f t="shared" si="4"/>
        <v>77.07743929</v>
      </c>
      <c r="D311" s="46">
        <v>141.0</v>
      </c>
      <c r="E311" s="46">
        <v>1500.0</v>
      </c>
      <c r="F311" s="9" t="s">
        <v>10</v>
      </c>
      <c r="G311" s="13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31" t="s">
        <v>377</v>
      </c>
      <c r="B312" s="45">
        <v>1.4E-4</v>
      </c>
      <c r="C312" s="46">
        <f t="shared" si="4"/>
        <v>77.07743929</v>
      </c>
      <c r="D312" s="46">
        <v>315.0</v>
      </c>
      <c r="E312" s="46">
        <v>5900.0</v>
      </c>
      <c r="F312" s="9" t="s">
        <v>10</v>
      </c>
      <c r="G312" s="13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31" t="s">
        <v>378</v>
      </c>
      <c r="B313" s="45">
        <v>1.4E-4</v>
      </c>
      <c r="C313" s="46">
        <f t="shared" si="4"/>
        <v>77.07743929</v>
      </c>
      <c r="D313" s="46">
        <v>1520.0</v>
      </c>
      <c r="E313" s="46">
        <v>22000.0</v>
      </c>
      <c r="F313" s="9" t="s">
        <v>51</v>
      </c>
      <c r="G313" s="13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31" t="s">
        <v>379</v>
      </c>
      <c r="B314" s="45">
        <v>1.5E-4</v>
      </c>
      <c r="C314" s="46">
        <f t="shared" si="4"/>
        <v>76.47817482</v>
      </c>
      <c r="D314" s="46">
        <v>86.0</v>
      </c>
      <c r="E314" s="46">
        <v>550.0</v>
      </c>
      <c r="F314" s="9" t="s">
        <v>51</v>
      </c>
      <c r="G314" s="13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31" t="s">
        <v>380</v>
      </c>
      <c r="B315" s="45">
        <v>1.5E-4</v>
      </c>
      <c r="C315" s="46">
        <f t="shared" si="4"/>
        <v>76.47817482</v>
      </c>
      <c r="D315" s="46">
        <v>135.0</v>
      </c>
      <c r="E315" s="46">
        <v>600.0</v>
      </c>
      <c r="F315" s="14" t="s">
        <v>381</v>
      </c>
      <c r="G315" s="13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31" t="s">
        <v>382</v>
      </c>
      <c r="B316" s="45">
        <v>1.5E-4</v>
      </c>
      <c r="C316" s="46">
        <f t="shared" si="4"/>
        <v>76.47817482</v>
      </c>
      <c r="D316" s="46">
        <v>94.0</v>
      </c>
      <c r="E316" s="46">
        <v>2000.0</v>
      </c>
      <c r="F316" s="14" t="s">
        <v>51</v>
      </c>
      <c r="G316" s="13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31" t="s">
        <v>383</v>
      </c>
      <c r="B317" s="45">
        <v>1.5E-4</v>
      </c>
      <c r="C317" s="46">
        <f t="shared" si="4"/>
        <v>76.47817482</v>
      </c>
      <c r="D317" s="46">
        <v>200.0</v>
      </c>
      <c r="E317" s="46">
        <v>3200.0</v>
      </c>
      <c r="F317" s="9" t="s">
        <v>44</v>
      </c>
      <c r="G317" s="13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51" t="s">
        <v>384</v>
      </c>
      <c r="B318" s="54">
        <v>1.5E-4</v>
      </c>
      <c r="C318" s="55">
        <f t="shared" si="4"/>
        <v>76.47817482</v>
      </c>
      <c r="D318" s="56">
        <v>2160.0</v>
      </c>
      <c r="E318" s="57">
        <v>3500.0</v>
      </c>
      <c r="F318" s="58" t="s">
        <v>51</v>
      </c>
      <c r="G318" s="13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31" t="s">
        <v>385</v>
      </c>
      <c r="B319" s="54">
        <v>1.5E-4</v>
      </c>
      <c r="C319" s="55">
        <f t="shared" si="4"/>
        <v>76.47817482</v>
      </c>
      <c r="D319" s="46">
        <v>149.0</v>
      </c>
      <c r="E319" s="46">
        <v>4000.0</v>
      </c>
      <c r="F319" s="39" t="s">
        <v>51</v>
      </c>
      <c r="G319" s="13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31" t="s">
        <v>386</v>
      </c>
      <c r="B320" s="54">
        <v>1.5E-4</v>
      </c>
      <c r="C320" s="55">
        <f t="shared" si="4"/>
        <v>76.47817482</v>
      </c>
      <c r="D320" s="46">
        <v>1500.0</v>
      </c>
      <c r="E320" s="46">
        <v>14000.0</v>
      </c>
      <c r="F320" s="41" t="s">
        <v>44</v>
      </c>
      <c r="G320" s="13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31" t="s">
        <v>387</v>
      </c>
      <c r="B321" s="45">
        <v>1.5E-4</v>
      </c>
      <c r="C321" s="46">
        <f t="shared" si="4"/>
        <v>76.47817482</v>
      </c>
      <c r="D321" s="46">
        <v>600.0</v>
      </c>
      <c r="E321" s="46">
        <v>55000.0</v>
      </c>
      <c r="F321" s="9" t="s">
        <v>44</v>
      </c>
      <c r="G321" s="13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31" t="s">
        <v>388</v>
      </c>
      <c r="B322" s="45">
        <v>1.6E-4</v>
      </c>
      <c r="C322" s="46">
        <f t="shared" si="4"/>
        <v>75.91760035</v>
      </c>
      <c r="D322" s="46">
        <v>98.0</v>
      </c>
      <c r="E322" s="46">
        <v>70.0</v>
      </c>
      <c r="F322" s="14" t="s">
        <v>10</v>
      </c>
      <c r="G322" s="13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31" t="s">
        <v>389</v>
      </c>
      <c r="B323" s="45">
        <v>1.6E-4</v>
      </c>
      <c r="C323" s="46">
        <f t="shared" si="4"/>
        <v>75.91760035</v>
      </c>
      <c r="D323" s="46">
        <v>55.0</v>
      </c>
      <c r="E323" s="46">
        <v>70.0</v>
      </c>
      <c r="F323" s="9" t="s">
        <v>390</v>
      </c>
      <c r="G323" s="13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31" t="s">
        <v>391</v>
      </c>
      <c r="B324" s="45">
        <v>1.6E-4</v>
      </c>
      <c r="C324" s="46">
        <f t="shared" si="4"/>
        <v>75.91760035</v>
      </c>
      <c r="D324" s="46">
        <v>47.0</v>
      </c>
      <c r="E324" s="46">
        <v>100.0</v>
      </c>
      <c r="F324" s="9" t="s">
        <v>10</v>
      </c>
      <c r="G324" s="13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31" t="s">
        <v>392</v>
      </c>
      <c r="B325" s="45">
        <v>1.6E-4</v>
      </c>
      <c r="C325" s="46">
        <f t="shared" si="4"/>
        <v>75.91760035</v>
      </c>
      <c r="D325" s="46">
        <v>130.0</v>
      </c>
      <c r="E325" s="46">
        <v>135.0</v>
      </c>
      <c r="F325" s="9" t="s">
        <v>300</v>
      </c>
      <c r="G325" s="13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31" t="s">
        <v>393</v>
      </c>
      <c r="B326" s="45">
        <v>1.6E-4</v>
      </c>
      <c r="C326" s="46">
        <f t="shared" si="4"/>
        <v>75.91760035</v>
      </c>
      <c r="D326" s="46">
        <v>90.0</v>
      </c>
      <c r="E326" s="46">
        <v>230.0</v>
      </c>
      <c r="F326" s="9" t="str">
        <f>HYPERLINK("https://www.audiosciencereview.com/forum/index.php?threads/emotiva-basx-a-100-review-stereo-amplifier.20644/", "ASR")</f>
        <v>ASR</v>
      </c>
      <c r="G326" s="13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31" t="s">
        <v>394</v>
      </c>
      <c r="B327" s="45">
        <v>1.6E-4</v>
      </c>
      <c r="C327" s="46">
        <f t="shared" si="4"/>
        <v>75.91760035</v>
      </c>
      <c r="D327" s="46">
        <v>110.0</v>
      </c>
      <c r="E327" s="18">
        <v>380.0</v>
      </c>
      <c r="F327" s="9" t="s">
        <v>10</v>
      </c>
      <c r="G327" s="13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31" t="s">
        <v>257</v>
      </c>
      <c r="B328" s="45">
        <v>1.6E-4</v>
      </c>
      <c r="C328" s="46">
        <f t="shared" si="4"/>
        <v>75.91760035</v>
      </c>
      <c r="D328" s="46">
        <v>500.0</v>
      </c>
      <c r="E328" s="18">
        <v>500.0</v>
      </c>
      <c r="F328" s="9" t="s">
        <v>10</v>
      </c>
      <c r="G328" s="13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31" t="s">
        <v>395</v>
      </c>
      <c r="B329" s="45">
        <v>1.6E-4</v>
      </c>
      <c r="C329" s="46">
        <f t="shared" si="4"/>
        <v>75.91760035</v>
      </c>
      <c r="D329" s="46">
        <v>230.0</v>
      </c>
      <c r="E329" s="46">
        <v>1100.0</v>
      </c>
      <c r="F329" s="9" t="s">
        <v>10</v>
      </c>
      <c r="G329" s="13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31" t="s">
        <v>396</v>
      </c>
      <c r="B330" s="45">
        <v>1.6E-4</v>
      </c>
      <c r="C330" s="46">
        <f t="shared" si="4"/>
        <v>75.91760035</v>
      </c>
      <c r="D330" s="46">
        <v>226.0</v>
      </c>
      <c r="E330" s="46">
        <v>2100.0</v>
      </c>
      <c r="F330" s="9" t="s">
        <v>51</v>
      </c>
      <c r="G330" s="13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31" t="s">
        <v>397</v>
      </c>
      <c r="B331" s="45">
        <v>1.6E-4</v>
      </c>
      <c r="C331" s="46">
        <f t="shared" si="4"/>
        <v>75.91760035</v>
      </c>
      <c r="D331" s="46">
        <v>389.0</v>
      </c>
      <c r="E331" s="46">
        <v>7000.0</v>
      </c>
      <c r="F331" s="9" t="s">
        <v>44</v>
      </c>
      <c r="G331" s="13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31" t="s">
        <v>398</v>
      </c>
      <c r="B332" s="45">
        <v>1.6E-4</v>
      </c>
      <c r="C332" s="46">
        <f t="shared" si="4"/>
        <v>75.91760035</v>
      </c>
      <c r="D332" s="46">
        <v>170.0</v>
      </c>
      <c r="E332" s="46">
        <v>7500.0</v>
      </c>
      <c r="F332" s="9" t="str">
        <f>HYPERLINK("https://www.soundstagenetwork.com/index.php?option=com_content&amp;view=article&amp;id=2441", "SoundStage!")</f>
        <v>SoundStage!</v>
      </c>
      <c r="G332" s="13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31" t="s">
        <v>399</v>
      </c>
      <c r="B333" s="45">
        <v>1.6E-4</v>
      </c>
      <c r="C333" s="46">
        <f t="shared" si="4"/>
        <v>75.91760035</v>
      </c>
      <c r="D333" s="46">
        <v>205.0</v>
      </c>
      <c r="E333" s="46">
        <v>9950.0</v>
      </c>
      <c r="F333" s="9" t="s">
        <v>44</v>
      </c>
      <c r="G333" s="13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31" t="s">
        <v>400</v>
      </c>
      <c r="B334" s="45">
        <v>1.6E-4</v>
      </c>
      <c r="C334" s="46">
        <f t="shared" si="4"/>
        <v>75.91760035</v>
      </c>
      <c r="D334" s="46">
        <v>520.0</v>
      </c>
      <c r="E334" s="46">
        <v>12500.0</v>
      </c>
      <c r="F334" s="9" t="s">
        <v>44</v>
      </c>
      <c r="G334" s="13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31" t="s">
        <v>401</v>
      </c>
      <c r="B335" s="45">
        <v>1.6E-4</v>
      </c>
      <c r="C335" s="46">
        <f t="shared" si="4"/>
        <v>75.91760035</v>
      </c>
      <c r="D335" s="46">
        <v>400.0</v>
      </c>
      <c r="E335" s="46">
        <v>13000.0</v>
      </c>
      <c r="F335" s="9" t="s">
        <v>44</v>
      </c>
      <c r="G335" s="13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31" t="s">
        <v>402</v>
      </c>
      <c r="B336" s="45">
        <v>1.7E-4</v>
      </c>
      <c r="C336" s="46">
        <f t="shared" si="4"/>
        <v>75.39102157</v>
      </c>
      <c r="D336" s="46">
        <v>1175.0</v>
      </c>
      <c r="E336" s="18">
        <f>2*378+380</f>
        <v>1136</v>
      </c>
      <c r="F336" s="9" t="s">
        <v>113</v>
      </c>
      <c r="G336" s="13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31" t="s">
        <v>403</v>
      </c>
      <c r="B337" s="45">
        <v>1.7E-4</v>
      </c>
      <c r="C337" s="46">
        <f t="shared" si="4"/>
        <v>75.39102157</v>
      </c>
      <c r="D337" s="46">
        <v>237.0</v>
      </c>
      <c r="E337" s="46">
        <v>540.0</v>
      </c>
      <c r="F337" s="9" t="s">
        <v>10</v>
      </c>
      <c r="G337" s="13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31" t="s">
        <v>404</v>
      </c>
      <c r="B338" s="45">
        <v>1.7E-4</v>
      </c>
      <c r="C338" s="46">
        <f t="shared" si="4"/>
        <v>75.39102157</v>
      </c>
      <c r="D338" s="46">
        <v>120.0</v>
      </c>
      <c r="E338" s="46">
        <v>600.0</v>
      </c>
      <c r="F338" s="9" t="s">
        <v>10</v>
      </c>
      <c r="G338" s="13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31" t="s">
        <v>405</v>
      </c>
      <c r="B339" s="45">
        <v>1.7E-4</v>
      </c>
      <c r="C339" s="46">
        <f t="shared" si="4"/>
        <v>75.39102157</v>
      </c>
      <c r="D339" s="46">
        <v>83.0</v>
      </c>
      <c r="E339" s="46">
        <v>950.0</v>
      </c>
      <c r="F339" s="14" t="s">
        <v>10</v>
      </c>
      <c r="G339" s="13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31" t="s">
        <v>406</v>
      </c>
      <c r="B340" s="45">
        <v>1.7E-4</v>
      </c>
      <c r="C340" s="46">
        <f t="shared" si="4"/>
        <v>75.39102157</v>
      </c>
      <c r="D340" s="46">
        <v>100.0</v>
      </c>
      <c r="E340" s="46">
        <v>1500.0</v>
      </c>
      <c r="F340" s="9" t="s">
        <v>44</v>
      </c>
      <c r="G340" s="13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31" t="s">
        <v>407</v>
      </c>
      <c r="B341" s="45">
        <v>1.7E-4</v>
      </c>
      <c r="C341" s="46">
        <f t="shared" si="4"/>
        <v>75.39102157</v>
      </c>
      <c r="D341" s="46">
        <v>115.0</v>
      </c>
      <c r="E341" s="46">
        <v>1895.0</v>
      </c>
      <c r="F341" s="9" t="s">
        <v>44</v>
      </c>
      <c r="G341" s="13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31" t="s">
        <v>408</v>
      </c>
      <c r="B342" s="45">
        <v>1.7E-4</v>
      </c>
      <c r="C342" s="46">
        <f t="shared" si="4"/>
        <v>75.39102157</v>
      </c>
      <c r="D342" s="46">
        <v>180.0</v>
      </c>
      <c r="E342" s="46">
        <v>2200.0</v>
      </c>
      <c r="F342" s="9" t="s">
        <v>44</v>
      </c>
      <c r="G342" s="13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31" t="s">
        <v>409</v>
      </c>
      <c r="B343" s="45">
        <v>1.7E-4</v>
      </c>
      <c r="C343" s="46">
        <f t="shared" si="4"/>
        <v>75.39102157</v>
      </c>
      <c r="D343" s="46">
        <v>300.0</v>
      </c>
      <c r="E343" s="46">
        <v>2600.0</v>
      </c>
      <c r="F343" s="9" t="s">
        <v>44</v>
      </c>
      <c r="G343" s="13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31" t="s">
        <v>410</v>
      </c>
      <c r="B344" s="45">
        <v>1.7E-4</v>
      </c>
      <c r="C344" s="46">
        <f t="shared" si="4"/>
        <v>75.39102157</v>
      </c>
      <c r="D344" s="46">
        <v>400.0</v>
      </c>
      <c r="E344" s="46">
        <v>4500.0</v>
      </c>
      <c r="F344" s="9" t="s">
        <v>44</v>
      </c>
      <c r="G344" s="13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31" t="s">
        <v>411</v>
      </c>
      <c r="B345" s="45">
        <v>1.7E-4</v>
      </c>
      <c r="C345" s="46">
        <f t="shared" si="4"/>
        <v>75.39102157</v>
      </c>
      <c r="D345" s="46">
        <v>248.0</v>
      </c>
      <c r="E345" s="46">
        <v>7000.0</v>
      </c>
      <c r="F345" s="9" t="s">
        <v>49</v>
      </c>
      <c r="G345" s="13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31" t="s">
        <v>412</v>
      </c>
      <c r="B346" s="45">
        <v>1.7E-4</v>
      </c>
      <c r="C346" s="46">
        <f t="shared" si="4"/>
        <v>75.39102157</v>
      </c>
      <c r="D346" s="46">
        <v>306.0</v>
      </c>
      <c r="E346" s="46">
        <v>9300.0</v>
      </c>
      <c r="F346" s="9" t="s">
        <v>49</v>
      </c>
      <c r="G346" s="13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31" t="s">
        <v>413</v>
      </c>
      <c r="B347" s="45">
        <v>1.7E-4</v>
      </c>
      <c r="C347" s="46">
        <f t="shared" si="4"/>
        <v>75.39102157</v>
      </c>
      <c r="D347" s="46">
        <v>390.0</v>
      </c>
      <c r="E347" s="46">
        <v>12000.0</v>
      </c>
      <c r="F347" s="9" t="s">
        <v>44</v>
      </c>
      <c r="G347" s="13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31" t="s">
        <v>414</v>
      </c>
      <c r="B348" s="45">
        <v>1.7E-4</v>
      </c>
      <c r="C348" s="46">
        <f t="shared" si="4"/>
        <v>75.39102157</v>
      </c>
      <c r="D348" s="46">
        <v>812.0</v>
      </c>
      <c r="E348" s="46">
        <v>23000.0</v>
      </c>
      <c r="F348" s="9" t="s">
        <v>49</v>
      </c>
      <c r="G348" s="13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31" t="s">
        <v>415</v>
      </c>
      <c r="B349" s="45">
        <v>1.8E-4</v>
      </c>
      <c r="C349" s="46">
        <f t="shared" si="4"/>
        <v>74.8945499</v>
      </c>
      <c r="D349" s="46">
        <v>330.0</v>
      </c>
      <c r="E349" s="46">
        <v>340.0</v>
      </c>
      <c r="F349" s="9" t="s">
        <v>10</v>
      </c>
      <c r="G349" s="13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31" t="s">
        <v>416</v>
      </c>
      <c r="B350" s="45">
        <f>(0.02788+0.007956)/200</f>
        <v>0.00017918</v>
      </c>
      <c r="C350" s="46">
        <f t="shared" si="4"/>
        <v>74.93420935</v>
      </c>
      <c r="D350" s="46">
        <v>220.0</v>
      </c>
      <c r="E350" s="46">
        <v>1500.0</v>
      </c>
      <c r="F350" s="9" t="s">
        <v>44</v>
      </c>
      <c r="G350" s="13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31" t="s">
        <v>417</v>
      </c>
      <c r="B351" s="45">
        <v>1.8E-4</v>
      </c>
      <c r="C351" s="46">
        <f t="shared" si="4"/>
        <v>74.8945499</v>
      </c>
      <c r="D351" s="46">
        <v>205.0</v>
      </c>
      <c r="E351" s="46">
        <v>2200.0</v>
      </c>
      <c r="F351" s="9" t="s">
        <v>44</v>
      </c>
      <c r="G351" s="13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31" t="s">
        <v>418</v>
      </c>
      <c r="B352" s="45">
        <v>1.8E-4</v>
      </c>
      <c r="C352" s="46">
        <f t="shared" si="4"/>
        <v>74.8945499</v>
      </c>
      <c r="D352" s="46">
        <v>240.0</v>
      </c>
      <c r="E352" s="46">
        <v>2500.0</v>
      </c>
      <c r="F352" s="9" t="s">
        <v>44</v>
      </c>
      <c r="G352" s="13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31" t="s">
        <v>419</v>
      </c>
      <c r="B353" s="45">
        <v>1.8E-4</v>
      </c>
      <c r="C353" s="46">
        <f t="shared" si="4"/>
        <v>74.8945499</v>
      </c>
      <c r="D353" s="46">
        <v>357.0</v>
      </c>
      <c r="E353" s="46">
        <v>3700.0</v>
      </c>
      <c r="F353" s="14" t="s">
        <v>44</v>
      </c>
      <c r="G353" s="13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31" t="s">
        <v>420</v>
      </c>
      <c r="B354" s="45">
        <v>1.8E-4</v>
      </c>
      <c r="C354" s="46">
        <f t="shared" si="4"/>
        <v>74.8945499</v>
      </c>
      <c r="D354" s="46">
        <v>196.0</v>
      </c>
      <c r="E354" s="46">
        <v>4300.0</v>
      </c>
      <c r="F354" s="9" t="s">
        <v>51</v>
      </c>
      <c r="G354" s="13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31" t="s">
        <v>421</v>
      </c>
      <c r="B355" s="45">
        <v>1.8E-4</v>
      </c>
      <c r="C355" s="46">
        <f t="shared" si="4"/>
        <v>74.8945499</v>
      </c>
      <c r="D355" s="46">
        <v>650.0</v>
      </c>
      <c r="E355" s="46">
        <v>6500.0</v>
      </c>
      <c r="F355" s="9" t="s">
        <v>44</v>
      </c>
      <c r="G355" s="13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31" t="s">
        <v>422</v>
      </c>
      <c r="B356" s="45">
        <v>1.8E-4</v>
      </c>
      <c r="C356" s="46">
        <f t="shared" si="4"/>
        <v>74.8945499</v>
      </c>
      <c r="D356" s="46">
        <v>320.0</v>
      </c>
      <c r="E356" s="46">
        <v>7000.0</v>
      </c>
      <c r="F356" s="9" t="s">
        <v>44</v>
      </c>
      <c r="G356" s="13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31" t="s">
        <v>423</v>
      </c>
      <c r="B357" s="45">
        <v>1.8E-4</v>
      </c>
      <c r="C357" s="46">
        <f t="shared" si="4"/>
        <v>74.8945499</v>
      </c>
      <c r="D357" s="46">
        <v>100.0</v>
      </c>
      <c r="E357" s="46">
        <v>55000.0</v>
      </c>
      <c r="F357" s="14" t="s">
        <v>44</v>
      </c>
      <c r="G357" s="13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31" t="s">
        <v>424</v>
      </c>
      <c r="B358" s="45">
        <v>1.8E-4</v>
      </c>
      <c r="C358" s="46">
        <f t="shared" si="4"/>
        <v>74.8945499</v>
      </c>
      <c r="D358" s="46">
        <v>165.0</v>
      </c>
      <c r="E358" s="46">
        <v>30000.0</v>
      </c>
      <c r="F358" s="9" t="s">
        <v>51</v>
      </c>
      <c r="G358" s="13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31" t="s">
        <v>425</v>
      </c>
      <c r="B359" s="45">
        <v>1.8E-4</v>
      </c>
      <c r="C359" s="46">
        <f t="shared" si="4"/>
        <v>74.8945499</v>
      </c>
      <c r="D359" s="46">
        <v>515.0</v>
      </c>
      <c r="E359" s="46">
        <v>77000.0</v>
      </c>
      <c r="F359" s="14" t="s">
        <v>44</v>
      </c>
      <c r="G359" s="13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31" t="s">
        <v>426</v>
      </c>
      <c r="B360" s="45">
        <v>1.9E-4</v>
      </c>
      <c r="C360" s="46">
        <f t="shared" si="4"/>
        <v>74.42492798</v>
      </c>
      <c r="D360" s="46">
        <v>121.0</v>
      </c>
      <c r="E360" s="46">
        <v>2135.0</v>
      </c>
      <c r="F360" s="9" t="s">
        <v>49</v>
      </c>
      <c r="G360" s="13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31" t="s">
        <v>427</v>
      </c>
      <c r="B361" s="45">
        <v>1.9E-4</v>
      </c>
      <c r="C361" s="46">
        <f t="shared" si="4"/>
        <v>74.42492798</v>
      </c>
      <c r="D361" s="46">
        <v>122.0</v>
      </c>
      <c r="E361" s="46">
        <v>4500.0</v>
      </c>
      <c r="F361" s="14" t="s">
        <v>51</v>
      </c>
      <c r="G361" s="13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31" t="s">
        <v>428</v>
      </c>
      <c r="B362" s="45">
        <v>1.9E-4</v>
      </c>
      <c r="C362" s="46">
        <f t="shared" si="4"/>
        <v>74.42492798</v>
      </c>
      <c r="D362" s="46">
        <v>287.0</v>
      </c>
      <c r="E362" s="46">
        <v>6900.0</v>
      </c>
      <c r="F362" s="14" t="s">
        <v>49</v>
      </c>
      <c r="G362" s="13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31" t="s">
        <v>429</v>
      </c>
      <c r="B363" s="45">
        <v>1.9E-4</v>
      </c>
      <c r="C363" s="46">
        <f t="shared" si="4"/>
        <v>74.42492798</v>
      </c>
      <c r="D363" s="46">
        <v>660.0</v>
      </c>
      <c r="E363" s="46">
        <v>8000.0</v>
      </c>
      <c r="F363" s="14" t="s">
        <v>51</v>
      </c>
      <c r="G363" s="13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31" t="s">
        <v>430</v>
      </c>
      <c r="B364" s="45">
        <v>2.0E-4</v>
      </c>
      <c r="C364" s="46">
        <f t="shared" si="4"/>
        <v>73.97940009</v>
      </c>
      <c r="D364" s="46">
        <v>118.0</v>
      </c>
      <c r="E364" s="46">
        <v>800.0</v>
      </c>
      <c r="F364" s="9" t="s">
        <v>10</v>
      </c>
      <c r="G364" s="13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31" t="s">
        <v>431</v>
      </c>
      <c r="B365" s="45">
        <v>2.0E-4</v>
      </c>
      <c r="C365" s="46">
        <f t="shared" si="4"/>
        <v>73.97940009</v>
      </c>
      <c r="D365" s="46">
        <v>520.0</v>
      </c>
      <c r="E365" s="46">
        <v>1000.0</v>
      </c>
      <c r="F365" s="9" t="s">
        <v>44</v>
      </c>
      <c r="G365" s="13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31" t="s">
        <v>432</v>
      </c>
      <c r="B366" s="45">
        <v>2.0E-4</v>
      </c>
      <c r="C366" s="46">
        <f t="shared" si="4"/>
        <v>73.97940009</v>
      </c>
      <c r="D366" s="46">
        <v>410.0</v>
      </c>
      <c r="E366" s="46">
        <v>4500.0</v>
      </c>
      <c r="F366" s="14" t="s">
        <v>44</v>
      </c>
      <c r="G366" s="13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31" t="s">
        <v>433</v>
      </c>
      <c r="B367" s="45">
        <v>2.0E-4</v>
      </c>
      <c r="C367" s="46">
        <f t="shared" si="4"/>
        <v>73.97940009</v>
      </c>
      <c r="D367" s="46">
        <v>700.0</v>
      </c>
      <c r="E367" s="46">
        <v>8500.0</v>
      </c>
      <c r="F367" s="9" t="str">
        <f>HYPERLINK("https://www.stereophile.com/content/mark-levinson-no333-power-amplifier-measurements", "Stereophile")</f>
        <v>Stereophile</v>
      </c>
      <c r="G367" s="13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31" t="s">
        <v>434</v>
      </c>
      <c r="B368" s="45">
        <v>2.0E-4</v>
      </c>
      <c r="C368" s="46">
        <f t="shared" si="4"/>
        <v>73.97940009</v>
      </c>
      <c r="D368" s="46">
        <v>310.0</v>
      </c>
      <c r="E368" s="46">
        <v>12000.0</v>
      </c>
      <c r="F368" s="9" t="s">
        <v>44</v>
      </c>
      <c r="G368" s="13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31" t="s">
        <v>435</v>
      </c>
      <c r="B369" s="45">
        <v>2.0E-4</v>
      </c>
      <c r="C369" s="46">
        <f t="shared" si="4"/>
        <v>73.97940009</v>
      </c>
      <c r="D369" s="46">
        <v>310.0</v>
      </c>
      <c r="E369" s="46">
        <v>12000.0</v>
      </c>
      <c r="F369" s="9" t="s">
        <v>436</v>
      </c>
      <c r="G369" s="13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31" t="s">
        <v>437</v>
      </c>
      <c r="B370" s="45">
        <v>2.0E-4</v>
      </c>
      <c r="C370" s="46">
        <f t="shared" si="4"/>
        <v>73.97940009</v>
      </c>
      <c r="D370" s="46">
        <v>246.0</v>
      </c>
      <c r="E370" s="46">
        <v>14500.0</v>
      </c>
      <c r="F370" s="9" t="s">
        <v>44</v>
      </c>
      <c r="G370" s="13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31" t="s">
        <v>438</v>
      </c>
      <c r="B371" s="45">
        <v>2.0E-4</v>
      </c>
      <c r="C371" s="46">
        <f t="shared" si="4"/>
        <v>73.97940009</v>
      </c>
      <c r="D371" s="46">
        <v>595.0</v>
      </c>
      <c r="E371" s="46">
        <v>30000.0</v>
      </c>
      <c r="F371" s="9" t="s">
        <v>44</v>
      </c>
      <c r="G371" s="13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31" t="s">
        <v>439</v>
      </c>
      <c r="B372" s="45">
        <v>2.0E-4</v>
      </c>
      <c r="C372" s="46">
        <f t="shared" si="4"/>
        <v>73.97940009</v>
      </c>
      <c r="D372" s="46">
        <v>425.0</v>
      </c>
      <c r="E372" s="46">
        <v>65000.0</v>
      </c>
      <c r="F372" s="9" t="s">
        <v>44</v>
      </c>
      <c r="G372" s="13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31" t="s">
        <v>440</v>
      </c>
      <c r="B373" s="45">
        <v>2.0E-4</v>
      </c>
      <c r="C373" s="46">
        <f t="shared" si="4"/>
        <v>73.97940009</v>
      </c>
      <c r="D373" s="46">
        <v>980.0</v>
      </c>
      <c r="E373" s="46">
        <v>75000.0</v>
      </c>
      <c r="F373" s="9" t="s">
        <v>44</v>
      </c>
      <c r="G373" s="13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31" t="s">
        <v>441</v>
      </c>
      <c r="B374" s="45">
        <v>2.1E-4</v>
      </c>
      <c r="C374" s="46">
        <f t="shared" si="4"/>
        <v>73.55561411</v>
      </c>
      <c r="D374" s="46">
        <v>80.0</v>
      </c>
      <c r="E374" s="46">
        <v>80.0</v>
      </c>
      <c r="F374" s="9" t="s">
        <v>10</v>
      </c>
      <c r="G374" s="13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31" t="s">
        <v>442</v>
      </c>
      <c r="B375" s="45">
        <v>2.1E-4</v>
      </c>
      <c r="C375" s="46">
        <f t="shared" si="4"/>
        <v>73.55561411</v>
      </c>
      <c r="D375" s="46">
        <v>157.0</v>
      </c>
      <c r="E375" s="46">
        <v>152.0</v>
      </c>
      <c r="F375" s="9" t="s">
        <v>10</v>
      </c>
      <c r="G375" s="13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31" t="s">
        <v>443</v>
      </c>
      <c r="B376" s="45">
        <v>2.1E-4</v>
      </c>
      <c r="C376" s="46">
        <f t="shared" si="4"/>
        <v>73.55561411</v>
      </c>
      <c r="D376" s="46">
        <v>287.0</v>
      </c>
      <c r="E376" s="46">
        <v>2750.0</v>
      </c>
      <c r="F376" s="9" t="s">
        <v>51</v>
      </c>
      <c r="G376" s="13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31" t="s">
        <v>256</v>
      </c>
      <c r="B377" s="45">
        <v>2.1E-4</v>
      </c>
      <c r="C377" s="46">
        <f t="shared" si="4"/>
        <v>73.55561411</v>
      </c>
      <c r="D377" s="46">
        <v>250.0</v>
      </c>
      <c r="E377" s="46">
        <v>6700.0</v>
      </c>
      <c r="F377" s="9" t="s">
        <v>51</v>
      </c>
      <c r="G377" s="13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31" t="s">
        <v>444</v>
      </c>
      <c r="B378" s="45">
        <v>2.1E-4</v>
      </c>
      <c r="C378" s="46">
        <f t="shared" si="4"/>
        <v>73.55561411</v>
      </c>
      <c r="D378" s="46">
        <v>500.0</v>
      </c>
      <c r="E378" s="46">
        <v>6000.0</v>
      </c>
      <c r="F378" s="9" t="s">
        <v>44</v>
      </c>
      <c r="G378" s="13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31" t="s">
        <v>445</v>
      </c>
      <c r="B379" s="45">
        <v>2.1E-4</v>
      </c>
      <c r="C379" s="46">
        <f t="shared" si="4"/>
        <v>73.55561411</v>
      </c>
      <c r="D379" s="46">
        <v>940.0</v>
      </c>
      <c r="E379" s="46">
        <v>22500.0</v>
      </c>
      <c r="F379" s="9" t="s">
        <v>44</v>
      </c>
      <c r="G379" s="13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31" t="s">
        <v>446</v>
      </c>
      <c r="B380" s="45">
        <v>2.2E-4</v>
      </c>
      <c r="C380" s="46">
        <f t="shared" si="4"/>
        <v>73.15154638</v>
      </c>
      <c r="D380" s="46">
        <v>125.0</v>
      </c>
      <c r="E380" s="46">
        <v>900.0</v>
      </c>
      <c r="F380" s="9" t="s">
        <v>10</v>
      </c>
      <c r="G380" s="13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31" t="s">
        <v>447</v>
      </c>
      <c r="B381" s="45">
        <v>2.2E-4</v>
      </c>
      <c r="C381" s="46">
        <f t="shared" si="4"/>
        <v>73.15154638</v>
      </c>
      <c r="D381" s="46">
        <v>200.0</v>
      </c>
      <c r="E381" s="46">
        <v>1050.0</v>
      </c>
      <c r="F381" s="9" t="s">
        <v>44</v>
      </c>
      <c r="G381" s="13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31" t="s">
        <v>448</v>
      </c>
      <c r="B382" s="45">
        <v>2.2E-4</v>
      </c>
      <c r="C382" s="46">
        <f t="shared" si="4"/>
        <v>73.15154638</v>
      </c>
      <c r="D382" s="46">
        <v>288.0</v>
      </c>
      <c r="E382" s="46">
        <v>1500.0</v>
      </c>
      <c r="F382" s="9" t="s">
        <v>51</v>
      </c>
      <c r="G382" s="13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31" t="s">
        <v>449</v>
      </c>
      <c r="B383" s="45">
        <v>2.2E-4</v>
      </c>
      <c r="C383" s="46">
        <f t="shared" si="4"/>
        <v>73.15154638</v>
      </c>
      <c r="D383" s="46">
        <v>106.0</v>
      </c>
      <c r="E383" s="46">
        <v>1800.0</v>
      </c>
      <c r="F383" s="9" t="s">
        <v>44</v>
      </c>
      <c r="G383" s="13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31" t="s">
        <v>450</v>
      </c>
      <c r="B384" s="45">
        <v>2.2E-4</v>
      </c>
      <c r="C384" s="46">
        <f t="shared" si="4"/>
        <v>73.15154638</v>
      </c>
      <c r="D384" s="46">
        <v>149.0</v>
      </c>
      <c r="E384" s="46">
        <v>2000.0</v>
      </c>
      <c r="F384" s="9" t="s">
        <v>49</v>
      </c>
      <c r="G384" s="13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31" t="s">
        <v>451</v>
      </c>
      <c r="B385" s="45">
        <v>2.2E-4</v>
      </c>
      <c r="C385" s="46">
        <f t="shared" si="4"/>
        <v>73.15154638</v>
      </c>
      <c r="D385" s="46">
        <v>200.0</v>
      </c>
      <c r="E385" s="46">
        <v>2600.0</v>
      </c>
      <c r="F385" s="9" t="s">
        <v>44</v>
      </c>
      <c r="G385" s="13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31" t="s">
        <v>452</v>
      </c>
      <c r="B386" s="45">
        <v>2.2E-4</v>
      </c>
      <c r="C386" s="46">
        <f t="shared" si="4"/>
        <v>73.15154638</v>
      </c>
      <c r="D386" s="46">
        <v>275.0</v>
      </c>
      <c r="E386" s="46">
        <v>3500.0</v>
      </c>
      <c r="F386" s="9" t="s">
        <v>51</v>
      </c>
      <c r="G386" s="13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31" t="s">
        <v>453</v>
      </c>
      <c r="B387" s="45">
        <v>2.2E-4</v>
      </c>
      <c r="C387" s="46">
        <f t="shared" si="4"/>
        <v>73.15154638</v>
      </c>
      <c r="D387" s="46">
        <v>600.0</v>
      </c>
      <c r="E387" s="46">
        <v>12000.0</v>
      </c>
      <c r="F387" s="9" t="s">
        <v>44</v>
      </c>
      <c r="G387" s="13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31" t="s">
        <v>454</v>
      </c>
      <c r="B388" s="45">
        <v>2.2E-4</v>
      </c>
      <c r="C388" s="46">
        <f t="shared" si="4"/>
        <v>73.15154638</v>
      </c>
      <c r="D388" s="46">
        <v>240.0</v>
      </c>
      <c r="E388" s="46">
        <v>13500.0</v>
      </c>
      <c r="F388" s="9" t="s">
        <v>44</v>
      </c>
      <c r="G388" s="13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31" t="s">
        <v>455</v>
      </c>
      <c r="B389" s="45">
        <v>2.2E-4</v>
      </c>
      <c r="C389" s="46">
        <f t="shared" si="4"/>
        <v>73.15154638</v>
      </c>
      <c r="D389" s="46">
        <v>490.0</v>
      </c>
      <c r="E389" s="46">
        <v>30000.0</v>
      </c>
      <c r="F389" s="9" t="s">
        <v>44</v>
      </c>
      <c r="G389" s="13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31" t="s">
        <v>456</v>
      </c>
      <c r="B390" s="45">
        <v>2.3E-4</v>
      </c>
      <c r="C390" s="46">
        <f t="shared" si="4"/>
        <v>72.76544328</v>
      </c>
      <c r="D390" s="46">
        <v>82.0</v>
      </c>
      <c r="E390" s="46">
        <v>500.0</v>
      </c>
      <c r="F390" s="14" t="s">
        <v>10</v>
      </c>
      <c r="G390" s="13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31" t="s">
        <v>457</v>
      </c>
      <c r="B391" s="45">
        <v>2.3E-4</v>
      </c>
      <c r="C391" s="46">
        <f t="shared" si="4"/>
        <v>72.76544328</v>
      </c>
      <c r="D391" s="46">
        <v>57.0</v>
      </c>
      <c r="E391" s="46">
        <v>600.0</v>
      </c>
      <c r="F391" s="14" t="s">
        <v>10</v>
      </c>
      <c r="G391" s="13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31" t="s">
        <v>458</v>
      </c>
      <c r="B392" s="45">
        <v>2.3E-4</v>
      </c>
      <c r="C392" s="46">
        <f t="shared" si="4"/>
        <v>72.76544328</v>
      </c>
      <c r="D392" s="46">
        <v>116.0</v>
      </c>
      <c r="E392" s="46">
        <v>5000.0</v>
      </c>
      <c r="F392" s="9" t="s">
        <v>49</v>
      </c>
      <c r="G392" s="13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31" t="s">
        <v>459</v>
      </c>
      <c r="B393" s="45">
        <v>2.3E-4</v>
      </c>
      <c r="C393" s="46">
        <f t="shared" si="4"/>
        <v>72.76544328</v>
      </c>
      <c r="D393" s="46">
        <v>397.0</v>
      </c>
      <c r="E393" s="46">
        <v>3200.0</v>
      </c>
      <c r="F393" s="9" t="s">
        <v>49</v>
      </c>
      <c r="G393" s="13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31" t="s">
        <v>460</v>
      </c>
      <c r="B394" s="45">
        <v>2.3E-4</v>
      </c>
      <c r="C394" s="46">
        <f t="shared" si="4"/>
        <v>72.76544328</v>
      </c>
      <c r="D394" s="46">
        <v>646.0</v>
      </c>
      <c r="E394" s="46">
        <v>7000.0</v>
      </c>
      <c r="F394" s="9" t="s">
        <v>51</v>
      </c>
      <c r="G394" s="13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31" t="s">
        <v>461</v>
      </c>
      <c r="B395" s="45">
        <v>2.3E-4</v>
      </c>
      <c r="C395" s="46">
        <f t="shared" si="4"/>
        <v>72.76544328</v>
      </c>
      <c r="D395" s="46">
        <v>667.0</v>
      </c>
      <c r="E395" s="46">
        <v>16500.0</v>
      </c>
      <c r="F395" s="9" t="s">
        <v>44</v>
      </c>
      <c r="G395" s="13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31" t="s">
        <v>462</v>
      </c>
      <c r="B396" s="45">
        <v>2.4E-4</v>
      </c>
      <c r="C396" s="46">
        <f t="shared" si="4"/>
        <v>72.39577517</v>
      </c>
      <c r="D396" s="46">
        <v>638.0</v>
      </c>
      <c r="E396" s="46">
        <f>880*2</f>
        <v>1760</v>
      </c>
      <c r="F396" s="9" t="str">
        <f>HYPERLINK("https://www.audiosciencereview.com/forum/index.php?threads/emotiva-xpa-hc-1-amplifier-reivew.45258/", "ASR")</f>
        <v>ASR</v>
      </c>
      <c r="G396" s="13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31" t="s">
        <v>463</v>
      </c>
      <c r="B397" s="45">
        <v>2.4E-4</v>
      </c>
      <c r="C397" s="46">
        <f t="shared" si="4"/>
        <v>72.39577517</v>
      </c>
      <c r="D397" s="46">
        <v>128.0</v>
      </c>
      <c r="E397" s="46">
        <v>3400.0</v>
      </c>
      <c r="F397" s="9" t="str">
        <f>HYPERLINK("https://www.stereophile.com/content/roksan-attessa-streaming-integrated-amplifier-measurements", "Stereophile")</f>
        <v>Stereophile</v>
      </c>
      <c r="G397" s="13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31" t="s">
        <v>464</v>
      </c>
      <c r="B398" s="45">
        <v>2.4E-4</v>
      </c>
      <c r="C398" s="46">
        <f t="shared" si="4"/>
        <v>72.39577517</v>
      </c>
      <c r="D398" s="46">
        <v>199.0</v>
      </c>
      <c r="E398" s="46">
        <v>4000.0</v>
      </c>
      <c r="F398" s="9" t="s">
        <v>49</v>
      </c>
      <c r="G398" s="13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31" t="s">
        <v>465</v>
      </c>
      <c r="B399" s="45">
        <v>2.5E-4</v>
      </c>
      <c r="C399" s="46">
        <f t="shared" si="4"/>
        <v>72.04119983</v>
      </c>
      <c r="D399" s="46">
        <v>200.0</v>
      </c>
      <c r="E399" s="46">
        <v>5000.0</v>
      </c>
      <c r="F399" s="9" t="s">
        <v>44</v>
      </c>
      <c r="G399" s="13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31" t="s">
        <v>466</v>
      </c>
      <c r="B400" s="45">
        <v>2.5E-4</v>
      </c>
      <c r="C400" s="46">
        <f t="shared" si="4"/>
        <v>72.04119983</v>
      </c>
      <c r="D400" s="46">
        <v>369.0</v>
      </c>
      <c r="E400" s="46">
        <v>9300.0</v>
      </c>
      <c r="F400" s="9" t="s">
        <v>49</v>
      </c>
      <c r="G400" s="13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31" t="s">
        <v>467</v>
      </c>
      <c r="B401" s="45">
        <v>2.5E-4</v>
      </c>
      <c r="C401" s="46">
        <f t="shared" si="4"/>
        <v>72.04119983</v>
      </c>
      <c r="D401" s="46">
        <v>515.0</v>
      </c>
      <c r="E401" s="46">
        <v>25000.0</v>
      </c>
      <c r="F401" s="9" t="s">
        <v>44</v>
      </c>
      <c r="G401" s="13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31" t="s">
        <v>468</v>
      </c>
      <c r="B402" s="45">
        <v>2.5E-4</v>
      </c>
      <c r="C402" s="46">
        <f t="shared" si="4"/>
        <v>72.04119983</v>
      </c>
      <c r="D402" s="46">
        <v>800.0</v>
      </c>
      <c r="E402" s="46">
        <v>30000.0</v>
      </c>
      <c r="F402" s="9" t="s">
        <v>44</v>
      </c>
      <c r="G402" s="13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31" t="s">
        <v>469</v>
      </c>
      <c r="B403" s="45">
        <v>2.6E-4</v>
      </c>
      <c r="C403" s="46">
        <f t="shared" si="4"/>
        <v>71.70053304</v>
      </c>
      <c r="D403" s="46">
        <v>75.0</v>
      </c>
      <c r="E403" s="46">
        <v>116.0</v>
      </c>
      <c r="F403" s="9" t="s">
        <v>10</v>
      </c>
      <c r="G403" s="13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31" t="s">
        <v>470</v>
      </c>
      <c r="B404" s="45">
        <v>2.6E-4</v>
      </c>
      <c r="C404" s="46">
        <f t="shared" si="4"/>
        <v>71.70053304</v>
      </c>
      <c r="D404" s="46">
        <v>50.0</v>
      </c>
      <c r="E404" s="46">
        <v>650.0</v>
      </c>
      <c r="F404" s="9" t="str">
        <f>HYPERLINK("https://www.audiosciencereview.com/forum/index.php?threads/rega-io-review-stereo-amplifier.27705/", "ASR")</f>
        <v>ASR</v>
      </c>
      <c r="G404" s="13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31" t="s">
        <v>471</v>
      </c>
      <c r="B405" s="45">
        <v>2.7E-4</v>
      </c>
      <c r="C405" s="46">
        <f t="shared" si="4"/>
        <v>71.37272472</v>
      </c>
      <c r="D405" s="46">
        <v>401.0</v>
      </c>
      <c r="E405" s="46">
        <v>5000.0</v>
      </c>
      <c r="F405" s="9" t="s">
        <v>49</v>
      </c>
      <c r="G405" s="13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31" t="s">
        <v>472</v>
      </c>
      <c r="B406" s="45">
        <v>2.7E-4</v>
      </c>
      <c r="C406" s="46">
        <f t="shared" si="4"/>
        <v>71.37272472</v>
      </c>
      <c r="D406" s="46">
        <v>582.0</v>
      </c>
      <c r="E406" s="46">
        <v>6000.0</v>
      </c>
      <c r="F406" s="9" t="s">
        <v>49</v>
      </c>
      <c r="G406" s="13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31" t="s">
        <v>473</v>
      </c>
      <c r="B407" s="45">
        <v>2.7E-4</v>
      </c>
      <c r="C407" s="46">
        <f t="shared" si="4"/>
        <v>71.37272472</v>
      </c>
      <c r="D407" s="46">
        <v>169.0</v>
      </c>
      <c r="E407" s="46">
        <v>8150.0</v>
      </c>
      <c r="F407" s="9" t="s">
        <v>49</v>
      </c>
      <c r="G407" s="13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31" t="s">
        <v>474</v>
      </c>
      <c r="B408" s="45">
        <v>2.7E-4</v>
      </c>
      <c r="C408" s="46">
        <f t="shared" si="4"/>
        <v>71.37272472</v>
      </c>
      <c r="D408" s="46">
        <v>230.0</v>
      </c>
      <c r="E408" s="46">
        <v>60000.0</v>
      </c>
      <c r="F408" s="9" t="s">
        <v>49</v>
      </c>
      <c r="G408" s="13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31" t="s">
        <v>475</v>
      </c>
      <c r="B409" s="45">
        <v>2.8E-4</v>
      </c>
      <c r="C409" s="46">
        <f t="shared" si="4"/>
        <v>71.05683937</v>
      </c>
      <c r="D409" s="46">
        <v>142.0</v>
      </c>
      <c r="E409" s="46">
        <v>1100.0</v>
      </c>
      <c r="F409" s="9" t="s">
        <v>51</v>
      </c>
      <c r="G409" s="13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31" t="s">
        <v>476</v>
      </c>
      <c r="B410" s="45">
        <v>2.8E-4</v>
      </c>
      <c r="C410" s="46">
        <f t="shared" si="4"/>
        <v>71.05683937</v>
      </c>
      <c r="D410" s="46">
        <v>103.0</v>
      </c>
      <c r="E410" s="46">
        <v>2400.0</v>
      </c>
      <c r="F410" s="14" t="s">
        <v>49</v>
      </c>
      <c r="G410" s="13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31" t="s">
        <v>477</v>
      </c>
      <c r="B411" s="45">
        <v>2.8E-4</v>
      </c>
      <c r="C411" s="46">
        <f t="shared" si="4"/>
        <v>71.05683937</v>
      </c>
      <c r="D411" s="46">
        <v>140.0</v>
      </c>
      <c r="E411" s="46">
        <v>3100.0</v>
      </c>
      <c r="F411" s="9" t="s">
        <v>44</v>
      </c>
      <c r="G411" s="13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31" t="s">
        <v>478</v>
      </c>
      <c r="B412" s="45">
        <v>2.8E-4</v>
      </c>
      <c r="C412" s="46">
        <f t="shared" si="4"/>
        <v>71.05683937</v>
      </c>
      <c r="D412" s="46">
        <v>60.0</v>
      </c>
      <c r="E412" s="46">
        <v>5000.0</v>
      </c>
      <c r="F412" s="9" t="s">
        <v>44</v>
      </c>
      <c r="G412" s="13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31" t="s">
        <v>479</v>
      </c>
      <c r="B413" s="45">
        <v>2.8E-4</v>
      </c>
      <c r="C413" s="46">
        <f t="shared" si="4"/>
        <v>71.05683937</v>
      </c>
      <c r="D413" s="46">
        <v>145.0</v>
      </c>
      <c r="E413" s="46">
        <v>58000.0</v>
      </c>
      <c r="F413" s="9" t="s">
        <v>44</v>
      </c>
      <c r="G413" s="13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31" t="s">
        <v>480</v>
      </c>
      <c r="B414" s="45">
        <v>2.9E-4</v>
      </c>
      <c r="C414" s="46">
        <f t="shared" si="4"/>
        <v>70.75204004</v>
      </c>
      <c r="D414" s="46">
        <v>95.0</v>
      </c>
      <c r="E414" s="46">
        <v>177.0</v>
      </c>
      <c r="F414" s="9" t="s">
        <v>10</v>
      </c>
      <c r="G414" s="13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31" t="s">
        <v>481</v>
      </c>
      <c r="B415" s="45">
        <v>2.9E-4</v>
      </c>
      <c r="C415" s="46">
        <f t="shared" si="4"/>
        <v>70.75204004</v>
      </c>
      <c r="D415" s="46">
        <v>800.0</v>
      </c>
      <c r="E415" s="46">
        <v>650.0</v>
      </c>
      <c r="F415" s="9" t="s">
        <v>10</v>
      </c>
      <c r="G415" s="13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31" t="s">
        <v>482</v>
      </c>
      <c r="B416" s="45">
        <v>2.9E-4</v>
      </c>
      <c r="C416" s="46">
        <f t="shared" si="4"/>
        <v>70.75204004</v>
      </c>
      <c r="D416" s="46">
        <v>354.0</v>
      </c>
      <c r="E416" s="46">
        <v>650.0</v>
      </c>
      <c r="F416" s="9" t="s">
        <v>10</v>
      </c>
      <c r="G416" s="13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31" t="s">
        <v>483</v>
      </c>
      <c r="B417" s="45">
        <v>2.9E-4</v>
      </c>
      <c r="C417" s="46">
        <f t="shared" si="4"/>
        <v>70.75204004</v>
      </c>
      <c r="D417" s="46">
        <v>275.0</v>
      </c>
      <c r="E417" s="46">
        <v>8000.0</v>
      </c>
      <c r="F417" s="9" t="s">
        <v>44</v>
      </c>
      <c r="G417" s="13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31" t="s">
        <v>484</v>
      </c>
      <c r="B418" s="45">
        <v>3.0E-4</v>
      </c>
      <c r="C418" s="46">
        <f t="shared" si="4"/>
        <v>70.45757491</v>
      </c>
      <c r="D418" s="46">
        <v>65.0</v>
      </c>
      <c r="E418" s="46">
        <v>1200.0</v>
      </c>
      <c r="F418" s="9" t="s">
        <v>49</v>
      </c>
      <c r="G418" s="13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31" t="s">
        <v>485</v>
      </c>
      <c r="B419" s="45">
        <v>3.0E-4</v>
      </c>
      <c r="C419" s="46">
        <f t="shared" si="4"/>
        <v>70.45757491</v>
      </c>
      <c r="D419" s="46">
        <v>210.0</v>
      </c>
      <c r="E419" s="46">
        <v>3300.0</v>
      </c>
      <c r="F419" s="9" t="s">
        <v>44</v>
      </c>
      <c r="G419" s="13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31" t="s">
        <v>486</v>
      </c>
      <c r="B420" s="45">
        <v>3.0E-4</v>
      </c>
      <c r="C420" s="46">
        <f t="shared" si="4"/>
        <v>70.45757491</v>
      </c>
      <c r="D420" s="46">
        <v>326.0</v>
      </c>
      <c r="E420" s="46">
        <v>6000.0</v>
      </c>
      <c r="F420" s="9" t="s">
        <v>44</v>
      </c>
      <c r="G420" s="13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31" t="s">
        <v>487</v>
      </c>
      <c r="B421" s="45">
        <v>3.0E-4</v>
      </c>
      <c r="C421" s="46">
        <f t="shared" si="4"/>
        <v>70.45757491</v>
      </c>
      <c r="D421" s="46">
        <v>618.0</v>
      </c>
      <c r="E421" s="46">
        <v>6500.0</v>
      </c>
      <c r="F421" s="9" t="s">
        <v>51</v>
      </c>
      <c r="G421" s="13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31" t="s">
        <v>488</v>
      </c>
      <c r="B422" s="45">
        <v>3.0E-4</v>
      </c>
      <c r="C422" s="46">
        <f t="shared" si="4"/>
        <v>70.45757491</v>
      </c>
      <c r="D422" s="46">
        <v>200.0</v>
      </c>
      <c r="E422" s="46">
        <v>8940.0</v>
      </c>
      <c r="F422" s="41" t="s">
        <v>49</v>
      </c>
      <c r="G422" s="13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31" t="s">
        <v>489</v>
      </c>
      <c r="B423" s="45">
        <v>3.0E-4</v>
      </c>
      <c r="C423" s="46">
        <f t="shared" si="4"/>
        <v>70.45757491</v>
      </c>
      <c r="D423" s="46">
        <v>315.0</v>
      </c>
      <c r="E423" s="46">
        <v>8295.0</v>
      </c>
      <c r="F423" s="41" t="s">
        <v>44</v>
      </c>
      <c r="G423" s="13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31" t="s">
        <v>490</v>
      </c>
      <c r="B424" s="45">
        <v>3.0E-4</v>
      </c>
      <c r="C424" s="46">
        <f t="shared" si="4"/>
        <v>70.45757491</v>
      </c>
      <c r="D424" s="46">
        <v>300.0</v>
      </c>
      <c r="E424" s="46">
        <v>19600.0</v>
      </c>
      <c r="F424" s="9" t="s">
        <v>51</v>
      </c>
      <c r="G424" s="13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31" t="s">
        <v>491</v>
      </c>
      <c r="B425" s="45">
        <v>3.1E-4</v>
      </c>
      <c r="C425" s="46">
        <f t="shared" si="4"/>
        <v>70.17276612</v>
      </c>
      <c r="D425" s="46">
        <v>21.0</v>
      </c>
      <c r="E425" s="46">
        <v>389.0</v>
      </c>
      <c r="F425" s="9" t="s">
        <v>10</v>
      </c>
      <c r="G425" s="13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31" t="s">
        <v>492</v>
      </c>
      <c r="B426" s="45">
        <v>3.1E-4</v>
      </c>
      <c r="C426" s="46">
        <f t="shared" si="4"/>
        <v>70.17276612</v>
      </c>
      <c r="D426" s="46">
        <v>270.0</v>
      </c>
      <c r="E426" s="46">
        <v>8350.0</v>
      </c>
      <c r="F426" s="9" t="s">
        <v>49</v>
      </c>
      <c r="G426" s="13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31" t="s">
        <v>493</v>
      </c>
      <c r="B427" s="45">
        <v>3.2E-4</v>
      </c>
      <c r="C427" s="46">
        <f t="shared" si="4"/>
        <v>69.89700043</v>
      </c>
      <c r="D427" s="46">
        <v>225.0</v>
      </c>
      <c r="E427" s="46">
        <v>3385.0</v>
      </c>
      <c r="F427" s="9" t="s">
        <v>49</v>
      </c>
      <c r="G427" s="13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31" t="s">
        <v>494</v>
      </c>
      <c r="B428" s="45">
        <v>3.2E-4</v>
      </c>
      <c r="C428" s="46">
        <f t="shared" si="4"/>
        <v>69.89700043</v>
      </c>
      <c r="D428" s="46">
        <v>105.0</v>
      </c>
      <c r="E428" s="46">
        <v>3500.0</v>
      </c>
      <c r="F428" s="9" t="s">
        <v>49</v>
      </c>
      <c r="G428" s="13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31" t="s">
        <v>495</v>
      </c>
      <c r="B429" s="45">
        <v>3.3E-4</v>
      </c>
      <c r="C429" s="46">
        <f t="shared" si="4"/>
        <v>69.6297212</v>
      </c>
      <c r="D429" s="46">
        <v>65.0</v>
      </c>
      <c r="E429" s="46">
        <v>277.0</v>
      </c>
      <c r="F429" s="9" t="s">
        <v>10</v>
      </c>
      <c r="G429" s="13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31" t="s">
        <v>496</v>
      </c>
      <c r="B430" s="45">
        <v>3.3E-4</v>
      </c>
      <c r="C430" s="46">
        <f t="shared" si="4"/>
        <v>69.6297212</v>
      </c>
      <c r="D430" s="46">
        <v>67.0</v>
      </c>
      <c r="E430" s="46">
        <v>500.0</v>
      </c>
      <c r="F430" s="9" t="s">
        <v>10</v>
      </c>
      <c r="G430" s="13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31" t="s">
        <v>497</v>
      </c>
      <c r="B431" s="45">
        <v>3.3E-4</v>
      </c>
      <c r="C431" s="46">
        <f t="shared" si="4"/>
        <v>69.6297212</v>
      </c>
      <c r="D431" s="46">
        <v>237.0</v>
      </c>
      <c r="E431" s="46">
        <v>6300.0</v>
      </c>
      <c r="F431" s="9" t="s">
        <v>51</v>
      </c>
      <c r="G431" s="13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31" t="s">
        <v>498</v>
      </c>
      <c r="B432" s="45">
        <v>3.4E-4</v>
      </c>
      <c r="C432" s="46">
        <f t="shared" si="4"/>
        <v>69.37042166</v>
      </c>
      <c r="D432" s="46">
        <v>65.0</v>
      </c>
      <c r="E432" s="46">
        <v>3800.0</v>
      </c>
      <c r="F432" s="9" t="str">
        <f>HYPERLINK("https://www.audiosciencereview.com/forum/index.php?threads/naim-uniti-atom-review-streamer-amp.35213/", "ASR")</f>
        <v>ASR</v>
      </c>
      <c r="G432" s="13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31" t="s">
        <v>499</v>
      </c>
      <c r="B433" s="45">
        <v>3.4E-4</v>
      </c>
      <c r="C433" s="46">
        <f t="shared" si="4"/>
        <v>69.37042166</v>
      </c>
      <c r="D433" s="46">
        <v>160.0</v>
      </c>
      <c r="E433" s="46">
        <v>7500.0</v>
      </c>
      <c r="F433" s="9" t="s">
        <v>44</v>
      </c>
      <c r="G433" s="13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31" t="s">
        <v>500</v>
      </c>
      <c r="B434" s="45">
        <v>3.5E-4</v>
      </c>
      <c r="C434" s="46">
        <f t="shared" si="4"/>
        <v>69.11863911</v>
      </c>
      <c r="D434" s="46">
        <v>310.0</v>
      </c>
      <c r="E434" s="46">
        <v>3500.0</v>
      </c>
      <c r="F434" s="9" t="str">
        <f>HYPERLINK("https://www.audiosciencereview.com/forum/index.php?threads/audio-research-d300-power-amplifier-review.10158/#lg=attachment40813&amp;slide=0", "ASR")</f>
        <v>ASR</v>
      </c>
      <c r="G434" s="13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31" t="s">
        <v>501</v>
      </c>
      <c r="B435" s="45">
        <v>3.5E-4</v>
      </c>
      <c r="C435" s="46">
        <f t="shared" si="4"/>
        <v>69.11863911</v>
      </c>
      <c r="D435" s="46">
        <v>136.0</v>
      </c>
      <c r="E435" s="46">
        <v>6500.0</v>
      </c>
      <c r="F435" s="9" t="str">
        <f>HYPERLINK("https://www.soundstagenetwork.com/index.php?option=com_content&amp;view=article&amp;id=2591:lyngdorf-audio-tdai-1120-integrated-amplifier-dac&amp;catid=97:amplifier-measurements&amp;Itemid=154", "SoundStage!")</f>
        <v>SoundStage!</v>
      </c>
      <c r="G435" s="13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31" t="s">
        <v>502</v>
      </c>
      <c r="B436" s="45">
        <v>3.5E-4</v>
      </c>
      <c r="C436" s="46">
        <f t="shared" si="4"/>
        <v>69.11863911</v>
      </c>
      <c r="D436" s="46">
        <v>241.0</v>
      </c>
      <c r="E436" s="46">
        <v>6530.0</v>
      </c>
      <c r="F436" s="9" t="s">
        <v>49</v>
      </c>
      <c r="G436" s="13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31" t="s">
        <v>503</v>
      </c>
      <c r="B437" s="45">
        <v>3.6E-4</v>
      </c>
      <c r="C437" s="46">
        <f t="shared" si="4"/>
        <v>68.87394998</v>
      </c>
      <c r="D437" s="46">
        <v>80.0</v>
      </c>
      <c r="E437" s="46">
        <v>120.0</v>
      </c>
      <c r="F437" s="9" t="str">
        <f>HYPERLINK("https://www.audiosciencereview.com/forum/index.php?threads/topping-pa3-review-stereo-amplifier.20085/", "ASR")</f>
        <v>ASR</v>
      </c>
      <c r="G437" s="13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31" t="s">
        <v>504</v>
      </c>
      <c r="B438" s="45">
        <v>3.6E-4</v>
      </c>
      <c r="C438" s="46">
        <f t="shared" si="4"/>
        <v>68.87394998</v>
      </c>
      <c r="D438" s="46">
        <v>155.0</v>
      </c>
      <c r="E438" s="46">
        <v>1600.0</v>
      </c>
      <c r="F438" s="9" t="str">
        <f>HYPERLINK("https://www.audiosciencereview.com/forum/index.php?threads/rogue-audio-sphinx-v3-review-tube-amplifier.24591/", "ASR")</f>
        <v>ASR</v>
      </c>
      <c r="G438" s="13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31" t="s">
        <v>255</v>
      </c>
      <c r="B439" s="45">
        <v>3.7E-4</v>
      </c>
      <c r="C439" s="46">
        <f t="shared" si="4"/>
        <v>68.63596552</v>
      </c>
      <c r="D439" s="46">
        <v>500.0</v>
      </c>
      <c r="E439" s="46">
        <v>390.0</v>
      </c>
      <c r="F439" s="9" t="s">
        <v>10</v>
      </c>
      <c r="G439" s="13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31" t="s">
        <v>505</v>
      </c>
      <c r="B440" s="45">
        <v>3.7E-4</v>
      </c>
      <c r="C440" s="46">
        <f t="shared" si="4"/>
        <v>68.63596552</v>
      </c>
      <c r="D440" s="46">
        <v>12.0</v>
      </c>
      <c r="E440" s="46">
        <v>3300.0</v>
      </c>
      <c r="F440" s="9" t="s">
        <v>10</v>
      </c>
      <c r="G440" s="13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31" t="s">
        <v>506</v>
      </c>
      <c r="B441" s="45">
        <v>3.8E-4</v>
      </c>
      <c r="C441" s="46">
        <f t="shared" si="4"/>
        <v>68.40432807</v>
      </c>
      <c r="D441" s="46">
        <v>81.0</v>
      </c>
      <c r="E441" s="46">
        <v>710.0</v>
      </c>
      <c r="F441" s="9" t="s">
        <v>49</v>
      </c>
      <c r="G441" s="13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31" t="s">
        <v>507</v>
      </c>
      <c r="B442" s="45">
        <v>3.8E-4</v>
      </c>
      <c r="C442" s="46">
        <f t="shared" si="4"/>
        <v>68.40432807</v>
      </c>
      <c r="D442" s="46">
        <v>90.0</v>
      </c>
      <c r="E442" s="46">
        <v>1300.0</v>
      </c>
      <c r="F442" s="9" t="s">
        <v>10</v>
      </c>
      <c r="G442" s="13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31" t="s">
        <v>508</v>
      </c>
      <c r="B443" s="45">
        <v>3.8E-4</v>
      </c>
      <c r="C443" s="46">
        <f t="shared" si="4"/>
        <v>68.40432807</v>
      </c>
      <c r="D443" s="46">
        <v>156.0</v>
      </c>
      <c r="E443" s="46">
        <v>2700.0</v>
      </c>
      <c r="F443" s="14" t="s">
        <v>51</v>
      </c>
      <c r="G443" s="13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31" t="s">
        <v>509</v>
      </c>
      <c r="B444" s="45">
        <v>3.8E-4</v>
      </c>
      <c r="C444" s="46">
        <f t="shared" si="4"/>
        <v>68.40432807</v>
      </c>
      <c r="D444" s="46">
        <v>492.0</v>
      </c>
      <c r="E444" s="46">
        <v>3050.0</v>
      </c>
      <c r="F444" s="9" t="s">
        <v>49</v>
      </c>
      <c r="G444" s="13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31" t="s">
        <v>510</v>
      </c>
      <c r="B445" s="45">
        <v>3.8E-4</v>
      </c>
      <c r="C445" s="46">
        <f t="shared" si="4"/>
        <v>68.40432807</v>
      </c>
      <c r="D445" s="46">
        <v>286.0</v>
      </c>
      <c r="E445" s="46">
        <v>9000.0</v>
      </c>
      <c r="F445" s="9" t="s">
        <v>51</v>
      </c>
      <c r="G445" s="13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31" t="s">
        <v>511</v>
      </c>
      <c r="B446" s="45">
        <v>3.9E-4</v>
      </c>
      <c r="C446" s="46">
        <f t="shared" si="4"/>
        <v>68.17870786</v>
      </c>
      <c r="D446" s="46">
        <v>22.0</v>
      </c>
      <c r="E446" s="46">
        <v>60.0</v>
      </c>
      <c r="F446" s="9" t="s">
        <v>10</v>
      </c>
      <c r="G446" s="13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31" t="s">
        <v>512</v>
      </c>
      <c r="B447" s="45">
        <v>3.9E-4</v>
      </c>
      <c r="C447" s="46">
        <f t="shared" si="4"/>
        <v>68.17870786</v>
      </c>
      <c r="D447" s="46">
        <v>57.0</v>
      </c>
      <c r="E447" s="46">
        <v>400.0</v>
      </c>
      <c r="F447" s="14" t="s">
        <v>49</v>
      </c>
      <c r="G447" s="13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31" t="s">
        <v>513</v>
      </c>
      <c r="B448" s="45">
        <v>3.9E-4</v>
      </c>
      <c r="C448" s="46">
        <f t="shared" si="4"/>
        <v>68.17870786</v>
      </c>
      <c r="D448" s="46">
        <v>103.0</v>
      </c>
      <c r="E448" s="46">
        <v>8700.0</v>
      </c>
      <c r="F448" s="9" t="s">
        <v>49</v>
      </c>
      <c r="G448" s="13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31" t="s">
        <v>514</v>
      </c>
      <c r="B449" s="45">
        <v>4.0E-4</v>
      </c>
      <c r="C449" s="46">
        <f t="shared" si="4"/>
        <v>67.95880017</v>
      </c>
      <c r="D449" s="46">
        <v>227.0</v>
      </c>
      <c r="E449" s="46">
        <v>270.0</v>
      </c>
      <c r="F449" s="14" t="s">
        <v>10</v>
      </c>
      <c r="G449" s="13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31" t="s">
        <v>515</v>
      </c>
      <c r="B450" s="45">
        <v>4.0E-4</v>
      </c>
      <c r="C450" s="46">
        <f t="shared" si="4"/>
        <v>67.95880017</v>
      </c>
      <c r="D450" s="46">
        <v>290.0</v>
      </c>
      <c r="E450" s="46">
        <v>2900.0</v>
      </c>
      <c r="F450" s="9" t="s">
        <v>51</v>
      </c>
      <c r="G450" s="13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31" t="s">
        <v>516</v>
      </c>
      <c r="B451" s="45">
        <v>4.0E-4</v>
      </c>
      <c r="C451" s="46">
        <f t="shared" si="4"/>
        <v>67.95880017</v>
      </c>
      <c r="D451" s="46">
        <v>125.0</v>
      </c>
      <c r="E451" s="46">
        <v>9000.0</v>
      </c>
      <c r="F451" s="9" t="s">
        <v>44</v>
      </c>
      <c r="G451" s="13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31" t="s">
        <v>517</v>
      </c>
      <c r="B452" s="45">
        <v>4.0E-4</v>
      </c>
      <c r="C452" s="46">
        <f t="shared" si="4"/>
        <v>67.95880017</v>
      </c>
      <c r="D452" s="46">
        <v>380.0</v>
      </c>
      <c r="E452" s="46">
        <v>13650.0</v>
      </c>
      <c r="F452" s="14" t="s">
        <v>367</v>
      </c>
      <c r="G452" s="13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31" t="s">
        <v>518</v>
      </c>
      <c r="B453" s="45">
        <v>4.1E-4</v>
      </c>
      <c r="C453" s="46">
        <f t="shared" si="4"/>
        <v>67.74432287</v>
      </c>
      <c r="D453" s="46">
        <v>50.0</v>
      </c>
      <c r="E453" s="46">
        <v>130.0</v>
      </c>
      <c r="F453" s="9" t="s">
        <v>10</v>
      </c>
      <c r="G453" s="13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31" t="s">
        <v>519</v>
      </c>
      <c r="B454" s="45">
        <v>4.1E-4</v>
      </c>
      <c r="C454" s="46">
        <f t="shared" si="4"/>
        <v>67.74432287</v>
      </c>
      <c r="D454" s="34">
        <v>552.0</v>
      </c>
      <c r="E454" s="34">
        <v>17500.0</v>
      </c>
      <c r="F454" s="9" t="s">
        <v>49</v>
      </c>
      <c r="G454" s="13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31" t="s">
        <v>520</v>
      </c>
      <c r="B455" s="45">
        <v>4.2E-4</v>
      </c>
      <c r="C455" s="46">
        <f t="shared" si="4"/>
        <v>67.53501419</v>
      </c>
      <c r="D455" s="46">
        <v>25.0</v>
      </c>
      <c r="E455" s="46">
        <v>2500.0</v>
      </c>
      <c r="F455" s="9" t="s">
        <v>51</v>
      </c>
      <c r="G455" s="13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31" t="s">
        <v>521</v>
      </c>
      <c r="B456" s="45">
        <v>4.2E-4</v>
      </c>
      <c r="C456" s="46">
        <f t="shared" si="4"/>
        <v>67.53501419</v>
      </c>
      <c r="D456" s="34">
        <v>200.0</v>
      </c>
      <c r="E456" s="34">
        <v>3900.0</v>
      </c>
      <c r="F456" s="9" t="s">
        <v>49</v>
      </c>
      <c r="G456" s="13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31" t="s">
        <v>522</v>
      </c>
      <c r="B457" s="45">
        <v>4.3E-4</v>
      </c>
      <c r="C457" s="46">
        <f t="shared" si="4"/>
        <v>67.33063089</v>
      </c>
      <c r="D457" s="46">
        <v>200.0</v>
      </c>
      <c r="E457" s="46">
        <v>200.0</v>
      </c>
      <c r="F457" s="9" t="s">
        <v>10</v>
      </c>
      <c r="G457" s="13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31" t="s">
        <v>523</v>
      </c>
      <c r="B458" s="45">
        <v>4.3E-4</v>
      </c>
      <c r="C458" s="46">
        <f t="shared" si="4"/>
        <v>67.33063089</v>
      </c>
      <c r="D458" s="46">
        <v>80.0</v>
      </c>
      <c r="E458" s="46">
        <v>1000.0</v>
      </c>
      <c r="F458" s="9" t="s">
        <v>44</v>
      </c>
      <c r="G458" s="13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31" t="s">
        <v>524</v>
      </c>
      <c r="B459" s="45">
        <v>4.3E-4</v>
      </c>
      <c r="C459" s="46">
        <f t="shared" si="4"/>
        <v>67.33063089</v>
      </c>
      <c r="D459" s="46">
        <v>1800.0</v>
      </c>
      <c r="E459" s="46">
        <v>24000.0</v>
      </c>
      <c r="F459" s="9" t="s">
        <v>44</v>
      </c>
      <c r="G459" s="13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31" t="s">
        <v>525</v>
      </c>
      <c r="B460" s="45">
        <v>4.4E-4</v>
      </c>
      <c r="C460" s="46">
        <f t="shared" si="4"/>
        <v>67.13094647</v>
      </c>
      <c r="D460" s="46">
        <v>77.0</v>
      </c>
      <c r="E460" s="46">
        <v>2300.0</v>
      </c>
      <c r="F460" s="9" t="s">
        <v>49</v>
      </c>
      <c r="G460" s="13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31" t="s">
        <v>526</v>
      </c>
      <c r="B461" s="45">
        <v>4.4E-4</v>
      </c>
      <c r="C461" s="46">
        <f t="shared" si="4"/>
        <v>67.13094647</v>
      </c>
      <c r="D461" s="46">
        <v>490.0</v>
      </c>
      <c r="E461" s="46">
        <v>2375.0</v>
      </c>
      <c r="F461" s="9" t="s">
        <v>10</v>
      </c>
      <c r="G461" s="13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31" t="s">
        <v>527</v>
      </c>
      <c r="B462" s="45">
        <v>4.5E-4</v>
      </c>
      <c r="C462" s="46">
        <f t="shared" si="4"/>
        <v>66.93574972</v>
      </c>
      <c r="D462" s="46">
        <v>800.0</v>
      </c>
      <c r="E462" s="46">
        <v>4800.0</v>
      </c>
      <c r="F462" s="9" t="s">
        <v>49</v>
      </c>
      <c r="G462" s="13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31" t="s">
        <v>528</v>
      </c>
      <c r="B463" s="45">
        <v>4.6E-4</v>
      </c>
      <c r="C463" s="46">
        <f t="shared" si="4"/>
        <v>66.74484337</v>
      </c>
      <c r="D463" s="46">
        <v>80.0</v>
      </c>
      <c r="E463" s="46">
        <v>130.0</v>
      </c>
      <c r="F463" s="9" t="str">
        <f>HYPERLINK("https://www.audiosciencereview.com/forum/index.php?threads/amazon-basics-80-watt-class-d-amp-review.20943/", "ASR")</f>
        <v>ASR</v>
      </c>
      <c r="G463" s="13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31" t="s">
        <v>529</v>
      </c>
      <c r="B464" s="45">
        <v>4.6E-4</v>
      </c>
      <c r="C464" s="46">
        <f t="shared" si="4"/>
        <v>66.74484337</v>
      </c>
      <c r="D464" s="46">
        <v>350.0</v>
      </c>
      <c r="E464" s="46">
        <v>2500.0</v>
      </c>
      <c r="F464" s="9" t="s">
        <v>44</v>
      </c>
      <c r="G464" s="13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31" t="s">
        <v>530</v>
      </c>
      <c r="B465" s="45">
        <v>4.8E-4</v>
      </c>
      <c r="C465" s="46">
        <f t="shared" si="4"/>
        <v>66.37517525</v>
      </c>
      <c r="D465" s="46">
        <v>37.0</v>
      </c>
      <c r="E465" s="46">
        <v>225.0</v>
      </c>
      <c r="F465" s="9" t="s">
        <v>49</v>
      </c>
      <c r="G465" s="13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31" t="s">
        <v>531</v>
      </c>
      <c r="B466" s="45">
        <v>4.8E-4</v>
      </c>
      <c r="C466" s="46">
        <f t="shared" si="4"/>
        <v>66.37517525</v>
      </c>
      <c r="D466" s="46">
        <v>50.0</v>
      </c>
      <c r="E466" s="46">
        <v>230.0</v>
      </c>
      <c r="F466" s="9" t="s">
        <v>10</v>
      </c>
      <c r="G466" s="13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31" t="s">
        <v>532</v>
      </c>
      <c r="B467" s="45">
        <v>4.8E-4</v>
      </c>
      <c r="C467" s="46">
        <f t="shared" si="4"/>
        <v>66.37517525</v>
      </c>
      <c r="D467" s="46">
        <v>81.0</v>
      </c>
      <c r="E467" s="46">
        <v>1000.0</v>
      </c>
      <c r="F467" s="9" t="s">
        <v>49</v>
      </c>
      <c r="G467" s="13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31" t="s">
        <v>533</v>
      </c>
      <c r="B468" s="45">
        <v>4.8E-4</v>
      </c>
      <c r="C468" s="46">
        <f t="shared" si="4"/>
        <v>66.37517525</v>
      </c>
      <c r="D468" s="46">
        <v>143.0</v>
      </c>
      <c r="E468" s="46">
        <v>1560.0</v>
      </c>
      <c r="F468" s="9" t="s">
        <v>49</v>
      </c>
      <c r="G468" s="13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31" t="s">
        <v>534</v>
      </c>
      <c r="B469" s="45">
        <v>4.8E-4</v>
      </c>
      <c r="C469" s="46">
        <f t="shared" si="4"/>
        <v>66.37517525</v>
      </c>
      <c r="D469" s="46">
        <v>324.0</v>
      </c>
      <c r="E469" s="46">
        <v>14700.0</v>
      </c>
      <c r="F469" s="9" t="s">
        <v>49</v>
      </c>
      <c r="G469" s="13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31" t="s">
        <v>535</v>
      </c>
      <c r="B470" s="45">
        <v>4.8E-4</v>
      </c>
      <c r="C470" s="46">
        <f t="shared" si="4"/>
        <v>66.37517525</v>
      </c>
      <c r="D470" s="46">
        <v>110.0</v>
      </c>
      <c r="E470" s="46">
        <v>24000.0</v>
      </c>
      <c r="F470" s="9" t="s">
        <v>44</v>
      </c>
      <c r="G470" s="13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31" t="s">
        <v>536</v>
      </c>
      <c r="B471" s="45">
        <v>4.9E-4</v>
      </c>
      <c r="C471" s="46">
        <f t="shared" si="4"/>
        <v>66.1960784</v>
      </c>
      <c r="D471" s="46">
        <v>138.0</v>
      </c>
      <c r="E471" s="46">
        <v>510.0</v>
      </c>
      <c r="F471" s="9" t="s">
        <v>49</v>
      </c>
      <c r="G471" s="13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31" t="s">
        <v>537</v>
      </c>
      <c r="B472" s="45">
        <v>4.9E-4</v>
      </c>
      <c r="C472" s="46">
        <f t="shared" si="4"/>
        <v>66.1960784</v>
      </c>
      <c r="D472" s="46">
        <v>84.0</v>
      </c>
      <c r="E472" s="46">
        <v>560.0</v>
      </c>
      <c r="F472" s="9" t="s">
        <v>49</v>
      </c>
      <c r="G472" s="13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31" t="s">
        <v>538</v>
      </c>
      <c r="B473" s="45">
        <v>4.9E-4</v>
      </c>
      <c r="C473" s="46">
        <f t="shared" si="4"/>
        <v>66.1960784</v>
      </c>
      <c r="D473" s="46">
        <v>38.0</v>
      </c>
      <c r="E473" s="46">
        <v>600.0</v>
      </c>
      <c r="F473" s="14" t="s">
        <v>49</v>
      </c>
      <c r="G473" s="13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31" t="s">
        <v>539</v>
      </c>
      <c r="B474" s="45">
        <v>4.9E-4</v>
      </c>
      <c r="C474" s="46">
        <f t="shared" si="4"/>
        <v>66.1960784</v>
      </c>
      <c r="D474" s="46">
        <v>353.0</v>
      </c>
      <c r="E474" s="46">
        <v>3500.0</v>
      </c>
      <c r="F474" s="9" t="s">
        <v>49</v>
      </c>
      <c r="G474" s="13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31" t="s">
        <v>540</v>
      </c>
      <c r="B475" s="45">
        <v>5.0E-4</v>
      </c>
      <c r="C475" s="46">
        <f t="shared" si="4"/>
        <v>66.02059991</v>
      </c>
      <c r="D475" s="46">
        <v>36.0</v>
      </c>
      <c r="E475" s="46">
        <v>9665.0</v>
      </c>
      <c r="F475" s="9" t="s">
        <v>49</v>
      </c>
      <c r="G475" s="13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31" t="s">
        <v>541</v>
      </c>
      <c r="B476" s="45">
        <v>5.2E-4</v>
      </c>
      <c r="C476" s="46">
        <f t="shared" si="4"/>
        <v>65.67993313</v>
      </c>
      <c r="D476" s="46">
        <v>125.0</v>
      </c>
      <c r="E476" s="46">
        <v>770.0</v>
      </c>
      <c r="F476" s="9" t="s">
        <v>10</v>
      </c>
      <c r="G476" s="13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31" t="s">
        <v>542</v>
      </c>
      <c r="B477" s="45">
        <v>5.2E-4</v>
      </c>
      <c r="C477" s="46">
        <f t="shared" si="4"/>
        <v>65.67993313</v>
      </c>
      <c r="D477" s="46">
        <v>231.0</v>
      </c>
      <c r="E477" s="46">
        <v>2000.0</v>
      </c>
      <c r="F477" s="9" t="s">
        <v>44</v>
      </c>
      <c r="G477" s="13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31" t="s">
        <v>543</v>
      </c>
      <c r="B478" s="45">
        <v>5.3E-4</v>
      </c>
      <c r="C478" s="46">
        <f t="shared" si="4"/>
        <v>65.51448261</v>
      </c>
      <c r="D478" s="46">
        <v>81.0</v>
      </c>
      <c r="E478" s="46">
        <v>700.0</v>
      </c>
      <c r="F478" s="9" t="s">
        <v>49</v>
      </c>
      <c r="G478" s="13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31" t="s">
        <v>544</v>
      </c>
      <c r="B479" s="45">
        <v>5.4E-4</v>
      </c>
      <c r="C479" s="46">
        <f t="shared" si="4"/>
        <v>65.3521248</v>
      </c>
      <c r="D479" s="46">
        <v>200.0</v>
      </c>
      <c r="E479" s="46">
        <v>1600.0</v>
      </c>
      <c r="F479" s="14" t="s">
        <v>49</v>
      </c>
      <c r="G479" s="13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31" t="s">
        <v>545</v>
      </c>
      <c r="B480" s="45">
        <v>5.5E-4</v>
      </c>
      <c r="C480" s="46">
        <f t="shared" si="4"/>
        <v>65.19274621</v>
      </c>
      <c r="D480" s="46">
        <v>87.0</v>
      </c>
      <c r="E480" s="46">
        <v>800.0</v>
      </c>
      <c r="F480" s="9" t="s">
        <v>49</v>
      </c>
      <c r="G480" s="13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31" t="s">
        <v>546</v>
      </c>
      <c r="B481" s="45">
        <v>5.7E-4</v>
      </c>
      <c r="C481" s="46">
        <f t="shared" si="4"/>
        <v>64.88250289</v>
      </c>
      <c r="D481" s="46">
        <v>35.0</v>
      </c>
      <c r="E481" s="46">
        <v>60.0</v>
      </c>
      <c r="F481" s="9" t="s">
        <v>10</v>
      </c>
      <c r="G481" s="13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31" t="s">
        <v>547</v>
      </c>
      <c r="B482" s="45">
        <v>5.7E-4</v>
      </c>
      <c r="C482" s="46">
        <f t="shared" si="4"/>
        <v>64.88250289</v>
      </c>
      <c r="D482" s="46">
        <v>220.0</v>
      </c>
      <c r="E482" s="46">
        <v>3500.0</v>
      </c>
      <c r="F482" s="59" t="str">
        <f>HYPERLINK("https://www.audiosciencereview.com/forum/index.php?threads/audio-research-100-2-power-amplifier-review.10684/", "ASR")</f>
        <v>ASR</v>
      </c>
      <c r="G482" s="13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31" t="s">
        <v>548</v>
      </c>
      <c r="B483" s="45">
        <v>5.8E-4</v>
      </c>
      <c r="C483" s="46">
        <f t="shared" si="4"/>
        <v>64.73144013</v>
      </c>
      <c r="D483" s="46">
        <v>142.0</v>
      </c>
      <c r="E483" s="46">
        <v>9930.0</v>
      </c>
      <c r="F483" s="9" t="s">
        <v>49</v>
      </c>
      <c r="G483" s="13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31" t="s">
        <v>549</v>
      </c>
      <c r="B484" s="45">
        <v>5.9E-4</v>
      </c>
      <c r="C484" s="46">
        <f t="shared" si="4"/>
        <v>64.58295977</v>
      </c>
      <c r="D484" s="46">
        <v>196.0</v>
      </c>
      <c r="E484" s="46">
        <v>3000.0</v>
      </c>
      <c r="F484" s="9" t="s">
        <v>49</v>
      </c>
      <c r="G484" s="13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31" t="s">
        <v>550</v>
      </c>
      <c r="B485" s="45">
        <v>5.9E-4</v>
      </c>
      <c r="C485" s="46">
        <f t="shared" si="4"/>
        <v>64.58295977</v>
      </c>
      <c r="D485" s="46">
        <v>380.0</v>
      </c>
      <c r="E485" s="46">
        <v>4000.0</v>
      </c>
      <c r="F485" s="14" t="s">
        <v>44</v>
      </c>
      <c r="G485" s="13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31" t="s">
        <v>551</v>
      </c>
      <c r="B486" s="45">
        <v>6.0E-4</v>
      </c>
      <c r="C486" s="46">
        <f t="shared" si="4"/>
        <v>64.43697499</v>
      </c>
      <c r="D486" s="46">
        <v>189.0</v>
      </c>
      <c r="E486" s="46">
        <v>400.0</v>
      </c>
      <c r="F486" s="9" t="s">
        <v>49</v>
      </c>
      <c r="G486" s="13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31" t="s">
        <v>552</v>
      </c>
      <c r="B487" s="45">
        <v>6.0E-4</v>
      </c>
      <c r="C487" s="46">
        <f t="shared" si="4"/>
        <v>64.43697499</v>
      </c>
      <c r="D487" s="46">
        <v>113.0</v>
      </c>
      <c r="E487" s="46">
        <v>1000.0</v>
      </c>
      <c r="F487" s="9" t="s">
        <v>49</v>
      </c>
      <c r="G487" s="13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31" t="s">
        <v>553</v>
      </c>
      <c r="B488" s="45">
        <v>6.0E-4</v>
      </c>
      <c r="C488" s="46">
        <f t="shared" si="4"/>
        <v>64.43697499</v>
      </c>
      <c r="D488" s="46">
        <v>105.0</v>
      </c>
      <c r="E488" s="46">
        <v>1250.0</v>
      </c>
      <c r="F488" s="9" t="s">
        <v>44</v>
      </c>
      <c r="G488" s="13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31" t="s">
        <v>554</v>
      </c>
      <c r="B489" s="45">
        <v>6.0E-4</v>
      </c>
      <c r="C489" s="46">
        <f t="shared" si="4"/>
        <v>64.43697499</v>
      </c>
      <c r="D489" s="46">
        <v>780.0</v>
      </c>
      <c r="E489" s="46">
        <v>1700.0</v>
      </c>
      <c r="F489" s="9" t="s">
        <v>10</v>
      </c>
      <c r="G489" s="13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31" t="s">
        <v>555</v>
      </c>
      <c r="B490" s="45">
        <v>6.0E-4</v>
      </c>
      <c r="C490" s="46">
        <f t="shared" si="4"/>
        <v>64.43697499</v>
      </c>
      <c r="D490" s="46">
        <v>118.0</v>
      </c>
      <c r="E490" s="46">
        <v>1700.0</v>
      </c>
      <c r="F490" s="9" t="s">
        <v>49</v>
      </c>
      <c r="G490" s="13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31" t="s">
        <v>556</v>
      </c>
      <c r="B491" s="45">
        <v>6.0E-4</v>
      </c>
      <c r="C491" s="46">
        <f t="shared" si="4"/>
        <v>64.43697499</v>
      </c>
      <c r="D491" s="46">
        <v>300.0</v>
      </c>
      <c r="E491" s="46">
        <v>3150.0</v>
      </c>
      <c r="F491" s="9" t="s">
        <v>49</v>
      </c>
      <c r="G491" s="13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31" t="s">
        <v>557</v>
      </c>
      <c r="B492" s="45">
        <v>6.0E-4</v>
      </c>
      <c r="C492" s="46">
        <f t="shared" si="4"/>
        <v>64.43697499</v>
      </c>
      <c r="D492" s="46">
        <v>140.0</v>
      </c>
      <c r="E492" s="46">
        <v>4950.0</v>
      </c>
      <c r="F492" s="59" t="s">
        <v>44</v>
      </c>
      <c r="G492" s="13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31" t="s">
        <v>558</v>
      </c>
      <c r="B493" s="45">
        <v>6.0E-4</v>
      </c>
      <c r="C493" s="46">
        <f t="shared" si="4"/>
        <v>64.43697499</v>
      </c>
      <c r="D493" s="46">
        <v>105.0</v>
      </c>
      <c r="E493" s="46">
        <v>5000.0</v>
      </c>
      <c r="F493" s="9" t="s">
        <v>49</v>
      </c>
      <c r="G493" s="13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31" t="s">
        <v>559</v>
      </c>
      <c r="B494" s="45">
        <v>6.1E-4</v>
      </c>
      <c r="C494" s="46">
        <f t="shared" si="4"/>
        <v>64.2934033</v>
      </c>
      <c r="D494" s="46">
        <v>20.0</v>
      </c>
      <c r="E494" s="46">
        <v>18.0</v>
      </c>
      <c r="F494" s="9" t="s">
        <v>10</v>
      </c>
      <c r="G494" s="13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31" t="s">
        <v>560</v>
      </c>
      <c r="B495" s="45">
        <v>6.1E-4</v>
      </c>
      <c r="C495" s="46">
        <f t="shared" si="4"/>
        <v>64.2934033</v>
      </c>
      <c r="D495" s="46">
        <v>367.0</v>
      </c>
      <c r="E495" s="46">
        <v>2500.0</v>
      </c>
      <c r="F495" s="9" t="s">
        <v>49</v>
      </c>
      <c r="G495" s="13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31" t="s">
        <v>561</v>
      </c>
      <c r="B496" s="45">
        <v>6.2E-4</v>
      </c>
      <c r="C496" s="46">
        <f t="shared" si="4"/>
        <v>64.15216621</v>
      </c>
      <c r="D496" s="46">
        <v>183.0</v>
      </c>
      <c r="E496" s="46">
        <v>75000.0</v>
      </c>
      <c r="F496" s="9" t="s">
        <v>44</v>
      </c>
      <c r="G496" s="13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31" t="s">
        <v>562</v>
      </c>
      <c r="B497" s="45">
        <v>6.3E-4</v>
      </c>
      <c r="C497" s="46">
        <f t="shared" si="4"/>
        <v>64.01318901</v>
      </c>
      <c r="D497" s="46">
        <v>289.0</v>
      </c>
      <c r="E497" s="46">
        <v>6000.0</v>
      </c>
      <c r="F497" s="9" t="s">
        <v>49</v>
      </c>
      <c r="G497" s="13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31" t="s">
        <v>563</v>
      </c>
      <c r="B498" s="45">
        <v>6.7E-4</v>
      </c>
      <c r="C498" s="46">
        <f t="shared" si="4"/>
        <v>63.47850395</v>
      </c>
      <c r="D498" s="46">
        <v>128.0</v>
      </c>
      <c r="E498" s="46">
        <v>3000.0</v>
      </c>
      <c r="F498" s="9" t="s">
        <v>49</v>
      </c>
      <c r="G498" s="13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31" t="s">
        <v>564</v>
      </c>
      <c r="B499" s="45">
        <v>6.7E-4</v>
      </c>
      <c r="C499" s="46">
        <f t="shared" si="4"/>
        <v>63.47850395</v>
      </c>
      <c r="D499" s="46">
        <v>142.0</v>
      </c>
      <c r="E499" s="46">
        <v>4300.0</v>
      </c>
      <c r="F499" s="9" t="s">
        <v>49</v>
      </c>
      <c r="G499" s="13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31" t="s">
        <v>565</v>
      </c>
      <c r="B500" s="45">
        <v>6.8E-4</v>
      </c>
      <c r="C500" s="46">
        <f t="shared" si="4"/>
        <v>63.34982175</v>
      </c>
      <c r="D500" s="46">
        <v>121.0</v>
      </c>
      <c r="E500" s="46">
        <v>280.0</v>
      </c>
      <c r="F500" s="14" t="s">
        <v>49</v>
      </c>
      <c r="G500" s="13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31" t="s">
        <v>566</v>
      </c>
      <c r="B501" s="45">
        <v>6.8E-4</v>
      </c>
      <c r="C501" s="46">
        <f t="shared" si="4"/>
        <v>63.34982175</v>
      </c>
      <c r="D501" s="46">
        <v>78.0</v>
      </c>
      <c r="E501" s="46">
        <v>425.0</v>
      </c>
      <c r="F501" s="9" t="s">
        <v>49</v>
      </c>
      <c r="G501" s="13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31" t="s">
        <v>567</v>
      </c>
      <c r="B502" s="45">
        <v>6.8E-4</v>
      </c>
      <c r="C502" s="46">
        <f t="shared" si="4"/>
        <v>63.34982175</v>
      </c>
      <c r="D502" s="46">
        <v>295.0</v>
      </c>
      <c r="E502" s="46">
        <v>4000.0</v>
      </c>
      <c r="F502" s="9" t="s">
        <v>49</v>
      </c>
      <c r="G502" s="13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31" t="s">
        <v>568</v>
      </c>
      <c r="B503" s="45">
        <v>6.8E-4</v>
      </c>
      <c r="C503" s="46">
        <f t="shared" si="4"/>
        <v>63.34982175</v>
      </c>
      <c r="D503" s="46">
        <v>161.0</v>
      </c>
      <c r="E503" s="46">
        <v>3900.0</v>
      </c>
      <c r="F503" s="9" t="s">
        <v>49</v>
      </c>
      <c r="G503" s="13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31" t="s">
        <v>569</v>
      </c>
      <c r="B504" s="45">
        <v>7.0E-4</v>
      </c>
      <c r="C504" s="46">
        <f t="shared" si="4"/>
        <v>63.0980392</v>
      </c>
      <c r="D504" s="46">
        <v>169.0</v>
      </c>
      <c r="E504" s="46">
        <v>1850.0</v>
      </c>
      <c r="F504" s="9" t="s">
        <v>49</v>
      </c>
      <c r="G504" s="13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31" t="s">
        <v>570</v>
      </c>
      <c r="B505" s="45">
        <v>7.0E-4</v>
      </c>
      <c r="C505" s="46">
        <f t="shared" si="4"/>
        <v>63.0980392</v>
      </c>
      <c r="D505" s="46">
        <v>105.0</v>
      </c>
      <c r="E505" s="46">
        <v>2800.0</v>
      </c>
      <c r="F505" s="9" t="s">
        <v>49</v>
      </c>
      <c r="G505" s="13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31" t="s">
        <v>571</v>
      </c>
      <c r="B506" s="45">
        <v>7.0E-4</v>
      </c>
      <c r="C506" s="46">
        <f t="shared" si="4"/>
        <v>63.0980392</v>
      </c>
      <c r="D506" s="46">
        <v>180.0</v>
      </c>
      <c r="E506" s="46">
        <v>3600.0</v>
      </c>
      <c r="F506" s="9" t="s">
        <v>49</v>
      </c>
      <c r="G506" s="13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31" t="s">
        <v>572</v>
      </c>
      <c r="B507" s="45">
        <v>7.0E-4</v>
      </c>
      <c r="C507" s="46">
        <f t="shared" si="4"/>
        <v>63.0980392</v>
      </c>
      <c r="D507" s="46">
        <v>256.0</v>
      </c>
      <c r="E507" s="46">
        <v>4500.0</v>
      </c>
      <c r="F507" s="9" t="s">
        <v>49</v>
      </c>
      <c r="G507" s="13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31" t="s">
        <v>573</v>
      </c>
      <c r="B508" s="45">
        <v>7.0E-4</v>
      </c>
      <c r="C508" s="46">
        <f t="shared" si="4"/>
        <v>63.0980392</v>
      </c>
      <c r="D508" s="46">
        <v>125.0</v>
      </c>
      <c r="E508" s="46">
        <v>7000.0</v>
      </c>
      <c r="F508" s="9" t="s">
        <v>44</v>
      </c>
      <c r="G508" s="13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31" t="s">
        <v>574</v>
      </c>
      <c r="B509" s="45">
        <v>7.0E-4</v>
      </c>
      <c r="C509" s="46">
        <f t="shared" si="4"/>
        <v>63.0980392</v>
      </c>
      <c r="D509" s="46">
        <v>500.0</v>
      </c>
      <c r="E509" s="46">
        <v>13000.0</v>
      </c>
      <c r="F509" s="9" t="s">
        <v>44</v>
      </c>
      <c r="G509" s="13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31" t="s">
        <v>575</v>
      </c>
      <c r="B510" s="45">
        <v>7.2E-4</v>
      </c>
      <c r="C510" s="46">
        <f t="shared" si="4"/>
        <v>62.85335007</v>
      </c>
      <c r="D510" s="46">
        <v>77.0</v>
      </c>
      <c r="E510" s="46">
        <v>450.0</v>
      </c>
      <c r="F510" s="41" t="s">
        <v>49</v>
      </c>
      <c r="G510" s="13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31" t="s">
        <v>576</v>
      </c>
      <c r="B511" s="45">
        <v>7.3E-4</v>
      </c>
      <c r="C511" s="46">
        <f t="shared" si="4"/>
        <v>62.7335428</v>
      </c>
      <c r="D511" s="46">
        <v>525.0</v>
      </c>
      <c r="E511" s="46">
        <v>23500.0</v>
      </c>
      <c r="F511" s="41" t="s">
        <v>44</v>
      </c>
      <c r="G511" s="13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31" t="s">
        <v>577</v>
      </c>
      <c r="B512" s="45">
        <v>7.4E-4</v>
      </c>
      <c r="C512" s="46">
        <f t="shared" si="4"/>
        <v>62.61536561</v>
      </c>
      <c r="D512" s="46">
        <v>58.0</v>
      </c>
      <c r="E512" s="46">
        <v>13200.0</v>
      </c>
      <c r="F512" s="9" t="s">
        <v>44</v>
      </c>
      <c r="G512" s="13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31" t="s">
        <v>578</v>
      </c>
      <c r="B513" s="60">
        <v>7.5E-4</v>
      </c>
      <c r="C513" s="46">
        <f t="shared" si="4"/>
        <v>62.49877473</v>
      </c>
      <c r="D513" s="46">
        <v>103.0</v>
      </c>
      <c r="E513" s="46">
        <v>325.0</v>
      </c>
      <c r="F513" s="9" t="s">
        <v>49</v>
      </c>
      <c r="G513" s="13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31" t="s">
        <v>579</v>
      </c>
      <c r="B514" s="60">
        <v>7.5E-4</v>
      </c>
      <c r="C514" s="46">
        <f t="shared" si="4"/>
        <v>62.49877473</v>
      </c>
      <c r="D514" s="46">
        <v>170.0</v>
      </c>
      <c r="E514" s="46">
        <v>6500.0</v>
      </c>
      <c r="F514" s="41" t="s">
        <v>44</v>
      </c>
      <c r="G514" s="13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31" t="s">
        <v>580</v>
      </c>
      <c r="B515" s="45">
        <v>7.6E-4</v>
      </c>
      <c r="C515" s="46">
        <f t="shared" si="4"/>
        <v>62.38372815</v>
      </c>
      <c r="D515" s="46">
        <v>88.0</v>
      </c>
      <c r="E515" s="46">
        <v>600.0</v>
      </c>
      <c r="F515" s="9" t="s">
        <v>49</v>
      </c>
      <c r="G515" s="13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31" t="s">
        <v>581</v>
      </c>
      <c r="B516" s="45">
        <v>7.6E-4</v>
      </c>
      <c r="C516" s="46">
        <f t="shared" si="4"/>
        <v>62.38372815</v>
      </c>
      <c r="D516" s="46">
        <v>1115.0</v>
      </c>
      <c r="E516" s="46">
        <v>55000.0</v>
      </c>
      <c r="F516" s="9" t="s">
        <v>44</v>
      </c>
      <c r="G516" s="13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31" t="s">
        <v>582</v>
      </c>
      <c r="B517" s="45">
        <v>7.8E-4</v>
      </c>
      <c r="C517" s="46">
        <f t="shared" si="4"/>
        <v>62.15810795</v>
      </c>
      <c r="D517" s="46">
        <v>57.0</v>
      </c>
      <c r="E517" s="46">
        <v>500.0</v>
      </c>
      <c r="F517" s="9" t="s">
        <v>44</v>
      </c>
      <c r="G517" s="13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31" t="s">
        <v>583</v>
      </c>
      <c r="B518" s="45">
        <v>7.9E-4</v>
      </c>
      <c r="C518" s="46">
        <f t="shared" si="4"/>
        <v>62.04745817</v>
      </c>
      <c r="D518" s="46">
        <v>119.0</v>
      </c>
      <c r="E518" s="46">
        <v>1500.0</v>
      </c>
      <c r="F518" s="9" t="s">
        <v>49</v>
      </c>
      <c r="G518" s="13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31" t="s">
        <v>584</v>
      </c>
      <c r="B519" s="45">
        <v>8.0E-4</v>
      </c>
      <c r="C519" s="46">
        <f t="shared" si="4"/>
        <v>61.93820026</v>
      </c>
      <c r="D519" s="46">
        <v>179.0</v>
      </c>
      <c r="E519" s="46">
        <v>1400.0</v>
      </c>
      <c r="F519" s="9" t="s">
        <v>49</v>
      </c>
      <c r="G519" s="13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31" t="s">
        <v>585</v>
      </c>
      <c r="B520" s="45">
        <v>8.0E-4</v>
      </c>
      <c r="C520" s="46">
        <f t="shared" si="4"/>
        <v>61.93820026</v>
      </c>
      <c r="D520" s="46">
        <v>207.0</v>
      </c>
      <c r="E520" s="46">
        <v>10000.0</v>
      </c>
      <c r="F520" s="9" t="s">
        <v>49</v>
      </c>
      <c r="G520" s="13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31" t="s">
        <v>586</v>
      </c>
      <c r="B521" s="45">
        <v>8.1E-4</v>
      </c>
      <c r="C521" s="46">
        <f t="shared" si="4"/>
        <v>61.83029962</v>
      </c>
      <c r="D521" s="46">
        <v>128.0</v>
      </c>
      <c r="E521" s="46">
        <v>2250.0</v>
      </c>
      <c r="F521" s="9" t="s">
        <v>49</v>
      </c>
      <c r="G521" s="13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31" t="s">
        <v>587</v>
      </c>
      <c r="B522" s="45">
        <v>8.1E-4</v>
      </c>
      <c r="C522" s="46">
        <f t="shared" si="4"/>
        <v>61.83029962</v>
      </c>
      <c r="D522" s="46">
        <v>210.0</v>
      </c>
      <c r="E522" s="46">
        <v>8500.0</v>
      </c>
      <c r="F522" s="9" t="s">
        <v>44</v>
      </c>
      <c r="G522" s="13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31" t="s">
        <v>588</v>
      </c>
      <c r="B523" s="45">
        <v>8.2E-4</v>
      </c>
      <c r="C523" s="46">
        <f t="shared" si="4"/>
        <v>61.72372295</v>
      </c>
      <c r="D523" s="46">
        <v>270.0</v>
      </c>
      <c r="E523" s="46">
        <v>2500.0</v>
      </c>
      <c r="F523" s="9" t="s">
        <v>44</v>
      </c>
      <c r="G523" s="13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31" t="s">
        <v>589</v>
      </c>
      <c r="B524" s="45">
        <v>8.2E-4</v>
      </c>
      <c r="C524" s="46">
        <f t="shared" si="4"/>
        <v>61.72372295</v>
      </c>
      <c r="D524" s="46">
        <v>254.0</v>
      </c>
      <c r="E524" s="46">
        <v>2800.0</v>
      </c>
      <c r="F524" s="9" t="s">
        <v>49</v>
      </c>
      <c r="G524" s="13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31" t="s">
        <v>590</v>
      </c>
      <c r="B525" s="45">
        <v>8.2E-4</v>
      </c>
      <c r="C525" s="46">
        <f t="shared" si="4"/>
        <v>61.72372295</v>
      </c>
      <c r="D525" s="46">
        <v>207.0</v>
      </c>
      <c r="E525" s="46">
        <v>3000.0</v>
      </c>
      <c r="F525" s="9" t="s">
        <v>49</v>
      </c>
      <c r="G525" s="13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31" t="s">
        <v>591</v>
      </c>
      <c r="B526" s="45">
        <v>8.2E-4</v>
      </c>
      <c r="C526" s="46">
        <f t="shared" si="4"/>
        <v>61.72372295</v>
      </c>
      <c r="D526" s="46">
        <v>303.0</v>
      </c>
      <c r="E526" s="46">
        <v>3900.0</v>
      </c>
      <c r="F526" s="9" t="s">
        <v>49</v>
      </c>
      <c r="G526" s="13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31" t="s">
        <v>592</v>
      </c>
      <c r="B527" s="45">
        <v>8.2E-4</v>
      </c>
      <c r="C527" s="46">
        <f t="shared" si="4"/>
        <v>61.72372295</v>
      </c>
      <c r="D527" s="46">
        <v>180.0</v>
      </c>
      <c r="E527" s="46">
        <v>7150.0</v>
      </c>
      <c r="F527" s="14" t="s">
        <v>367</v>
      </c>
      <c r="G527" s="13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31" t="s">
        <v>593</v>
      </c>
      <c r="B528" s="45">
        <v>8.2E-4</v>
      </c>
      <c r="C528" s="46">
        <f t="shared" si="4"/>
        <v>61.72372295</v>
      </c>
      <c r="D528" s="46">
        <v>869.0</v>
      </c>
      <c r="E528" s="46">
        <v>7500.0</v>
      </c>
      <c r="F528" s="9" t="s">
        <v>49</v>
      </c>
      <c r="G528" s="13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31" t="s">
        <v>594</v>
      </c>
      <c r="B529" s="45">
        <v>8.6E-4</v>
      </c>
      <c r="C529" s="46">
        <f t="shared" si="4"/>
        <v>61.31003098</v>
      </c>
      <c r="D529" s="46">
        <v>2500.0</v>
      </c>
      <c r="E529" s="46">
        <v>106000.0</v>
      </c>
      <c r="F529" s="14" t="s">
        <v>44</v>
      </c>
      <c r="G529" s="13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31" t="s">
        <v>595</v>
      </c>
      <c r="B530" s="45">
        <v>8.7E-4</v>
      </c>
      <c r="C530" s="46">
        <f t="shared" si="4"/>
        <v>61.20961495</v>
      </c>
      <c r="D530" s="46">
        <v>382.0</v>
      </c>
      <c r="E530" s="46">
        <v>5750.0</v>
      </c>
      <c r="F530" s="9" t="s">
        <v>49</v>
      </c>
      <c r="G530" s="13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31" t="s">
        <v>596</v>
      </c>
      <c r="B531" s="45">
        <v>8.8E-4</v>
      </c>
      <c r="C531" s="46">
        <f t="shared" si="4"/>
        <v>61.11034656</v>
      </c>
      <c r="D531" s="46">
        <v>170.0</v>
      </c>
      <c r="E531" s="46">
        <v>75000.0</v>
      </c>
      <c r="F531" s="9" t="s">
        <v>44</v>
      </c>
      <c r="G531" s="13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31" t="s">
        <v>597</v>
      </c>
      <c r="B532" s="45">
        <v>9.0E-4</v>
      </c>
      <c r="C532" s="46">
        <f t="shared" si="4"/>
        <v>60.91514981</v>
      </c>
      <c r="D532" s="46">
        <v>75.0</v>
      </c>
      <c r="E532" s="46">
        <v>630.0</v>
      </c>
      <c r="F532" s="9" t="s">
        <v>49</v>
      </c>
      <c r="G532" s="13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31" t="s">
        <v>598</v>
      </c>
      <c r="B533" s="45">
        <v>9.0E-4</v>
      </c>
      <c r="C533" s="46">
        <f t="shared" si="4"/>
        <v>60.91514981</v>
      </c>
      <c r="D533" s="46">
        <v>155.0</v>
      </c>
      <c r="E533" s="46">
        <v>1300.0</v>
      </c>
      <c r="F533" s="9" t="s">
        <v>44</v>
      </c>
      <c r="G533" s="13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31" t="s">
        <v>599</v>
      </c>
      <c r="B534" s="45">
        <v>9.0E-4</v>
      </c>
      <c r="C534" s="46">
        <f t="shared" si="4"/>
        <v>60.91514981</v>
      </c>
      <c r="D534" s="46">
        <v>189.0</v>
      </c>
      <c r="E534" s="46">
        <v>2500.0</v>
      </c>
      <c r="F534" s="9" t="s">
        <v>51</v>
      </c>
      <c r="G534" s="13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31" t="s">
        <v>600</v>
      </c>
      <c r="B535" s="45">
        <v>9.0E-4</v>
      </c>
      <c r="C535" s="46">
        <f t="shared" si="4"/>
        <v>60.91514981</v>
      </c>
      <c r="D535" s="46">
        <v>90.0</v>
      </c>
      <c r="E535" s="46">
        <v>4500.0</v>
      </c>
      <c r="F535" s="9" t="s">
        <v>44</v>
      </c>
      <c r="G535" s="13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31" t="s">
        <v>601</v>
      </c>
      <c r="B536" s="45">
        <v>9.0E-4</v>
      </c>
      <c r="C536" s="46">
        <f t="shared" si="4"/>
        <v>60.91514981</v>
      </c>
      <c r="D536" s="46">
        <v>176.0</v>
      </c>
      <c r="E536" s="46">
        <v>6800.0</v>
      </c>
      <c r="F536" s="14" t="s">
        <v>44</v>
      </c>
      <c r="G536" s="13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31" t="s">
        <v>602</v>
      </c>
      <c r="B537" s="45">
        <v>9.0E-4</v>
      </c>
      <c r="C537" s="46">
        <f t="shared" si="4"/>
        <v>60.91514981</v>
      </c>
      <c r="D537" s="46">
        <v>1000.0</v>
      </c>
      <c r="E537" s="46">
        <v>21200.0</v>
      </c>
      <c r="F537" s="9" t="s">
        <v>49</v>
      </c>
      <c r="G537" s="13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31" t="s">
        <v>603</v>
      </c>
      <c r="B538" s="45">
        <v>9.2E-4</v>
      </c>
      <c r="C538" s="46">
        <f t="shared" si="4"/>
        <v>60.72424345</v>
      </c>
      <c r="D538" s="46">
        <v>150.0</v>
      </c>
      <c r="E538" s="46">
        <v>1500.0</v>
      </c>
      <c r="F538" s="9" t="s">
        <v>49</v>
      </c>
      <c r="G538" s="13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31" t="s">
        <v>604</v>
      </c>
      <c r="B539" s="45">
        <v>9.2E-4</v>
      </c>
      <c r="C539" s="46">
        <f t="shared" si="4"/>
        <v>60.72424345</v>
      </c>
      <c r="D539" s="46">
        <v>172.0</v>
      </c>
      <c r="E539" s="46">
        <v>2800.0</v>
      </c>
      <c r="F539" s="9" t="s">
        <v>49</v>
      </c>
      <c r="G539" s="13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31" t="s">
        <v>605</v>
      </c>
      <c r="B540" s="45">
        <v>9.3E-4</v>
      </c>
      <c r="C540" s="46">
        <f t="shared" si="4"/>
        <v>60.63034103</v>
      </c>
      <c r="D540" s="46">
        <v>132.0</v>
      </c>
      <c r="E540" s="46">
        <v>900.0</v>
      </c>
      <c r="F540" s="9" t="s">
        <v>49</v>
      </c>
      <c r="G540" s="13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31" t="s">
        <v>606</v>
      </c>
      <c r="B541" s="45">
        <v>9.3E-4</v>
      </c>
      <c r="C541" s="46">
        <f t="shared" si="4"/>
        <v>60.63034103</v>
      </c>
      <c r="D541" s="46">
        <v>229.0</v>
      </c>
      <c r="E541" s="46">
        <v>2550.0</v>
      </c>
      <c r="F541" s="9" t="s">
        <v>49</v>
      </c>
      <c r="G541" s="13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31" t="s">
        <v>607</v>
      </c>
      <c r="B542" s="45">
        <v>9.5E-4</v>
      </c>
      <c r="C542" s="46">
        <f t="shared" si="4"/>
        <v>60.44552789</v>
      </c>
      <c r="D542" s="46">
        <v>376.0</v>
      </c>
      <c r="E542" s="46">
        <v>7500.0</v>
      </c>
      <c r="F542" s="14" t="s">
        <v>49</v>
      </c>
      <c r="G542" s="13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31" t="s">
        <v>608</v>
      </c>
      <c r="B543" s="45">
        <v>9.9E-4</v>
      </c>
      <c r="C543" s="46">
        <f t="shared" si="4"/>
        <v>60.08729611</v>
      </c>
      <c r="D543" s="46">
        <v>101.0</v>
      </c>
      <c r="E543" s="46">
        <v>760.0</v>
      </c>
      <c r="F543" s="9" t="s">
        <v>49</v>
      </c>
      <c r="G543" s="13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32" t="s">
        <v>609</v>
      </c>
      <c r="B544" s="61">
        <v>0.001</v>
      </c>
      <c r="C544" s="62">
        <f t="shared" si="4"/>
        <v>60</v>
      </c>
      <c r="D544" s="62">
        <v>701.0</v>
      </c>
      <c r="E544" s="62">
        <v>3000.0</v>
      </c>
      <c r="F544" s="9" t="s">
        <v>49</v>
      </c>
      <c r="G544" s="13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32" t="s">
        <v>610</v>
      </c>
      <c r="B545" s="61">
        <v>0.001</v>
      </c>
      <c r="C545" s="62">
        <f t="shared" si="4"/>
        <v>60</v>
      </c>
      <c r="D545" s="62">
        <v>129.0</v>
      </c>
      <c r="E545" s="62">
        <v>6500.0</v>
      </c>
      <c r="F545" s="9" t="s">
        <v>51</v>
      </c>
      <c r="G545" s="13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32" t="s">
        <v>611</v>
      </c>
      <c r="B546" s="61">
        <v>0.001</v>
      </c>
      <c r="C546" s="62">
        <f t="shared" si="4"/>
        <v>60</v>
      </c>
      <c r="D546" s="62">
        <v>420.0</v>
      </c>
      <c r="E546" s="62">
        <v>6500.0</v>
      </c>
      <c r="F546" s="14" t="s">
        <v>49</v>
      </c>
      <c r="G546" s="13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32" t="s">
        <v>612</v>
      </c>
      <c r="B547" s="61">
        <v>0.001</v>
      </c>
      <c r="C547" s="62">
        <f t="shared" si="4"/>
        <v>60</v>
      </c>
      <c r="D547" s="62">
        <v>850.0</v>
      </c>
      <c r="E547" s="62">
        <v>8600.0</v>
      </c>
      <c r="F547" s="9" t="s">
        <v>51</v>
      </c>
      <c r="G547" s="13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32" t="s">
        <v>613</v>
      </c>
      <c r="B548" s="61">
        <v>0.0011</v>
      </c>
      <c r="C548" s="62">
        <f t="shared" si="4"/>
        <v>59.1721463</v>
      </c>
      <c r="D548" s="62">
        <v>412.0</v>
      </c>
      <c r="E548" s="62">
        <v>6400.0</v>
      </c>
      <c r="F548" s="9" t="s">
        <v>49</v>
      </c>
      <c r="G548" s="13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32" t="s">
        <v>614</v>
      </c>
      <c r="B549" s="61">
        <v>0.0011</v>
      </c>
      <c r="C549" s="62">
        <f t="shared" si="4"/>
        <v>59.1721463</v>
      </c>
      <c r="D549" s="62">
        <v>205.0</v>
      </c>
      <c r="E549" s="62">
        <v>6500.0</v>
      </c>
      <c r="F549" s="9" t="s">
        <v>44</v>
      </c>
      <c r="G549" s="13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32" t="s">
        <v>615</v>
      </c>
      <c r="B550" s="61">
        <v>0.0011</v>
      </c>
      <c r="C550" s="62">
        <f t="shared" si="4"/>
        <v>59.1721463</v>
      </c>
      <c r="D550" s="62">
        <v>205.0</v>
      </c>
      <c r="E550" s="62">
        <v>170000.0</v>
      </c>
      <c r="F550" s="9" t="s">
        <v>44</v>
      </c>
      <c r="G550" s="13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32" t="s">
        <v>616</v>
      </c>
      <c r="B551" s="61">
        <v>0.0012</v>
      </c>
      <c r="C551" s="62">
        <f t="shared" si="4"/>
        <v>58.41637508</v>
      </c>
      <c r="D551" s="62">
        <v>120.0</v>
      </c>
      <c r="E551" s="62">
        <v>650.0</v>
      </c>
      <c r="F551" s="9" t="s">
        <v>49</v>
      </c>
      <c r="G551" s="13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32" t="s">
        <v>617</v>
      </c>
      <c r="B552" s="61">
        <v>0.0012</v>
      </c>
      <c r="C552" s="62">
        <f t="shared" si="4"/>
        <v>58.41637508</v>
      </c>
      <c r="D552" s="62">
        <v>130.0</v>
      </c>
      <c r="E552" s="62">
        <v>800.0</v>
      </c>
      <c r="F552" s="9" t="s">
        <v>49</v>
      </c>
      <c r="G552" s="13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32" t="s">
        <v>618</v>
      </c>
      <c r="B553" s="61">
        <v>0.0012</v>
      </c>
      <c r="C553" s="62">
        <f t="shared" si="4"/>
        <v>58.41637508</v>
      </c>
      <c r="D553" s="62">
        <v>218.0</v>
      </c>
      <c r="E553" s="62">
        <v>2400.0</v>
      </c>
      <c r="F553" s="9" t="str">
        <f>HYPERLINK("https://www.audiosciencereview.com/forum/index.php?threads/ashly-ne8250-review-pro-8-channel-amp.31904/", "ASR")</f>
        <v>ASR</v>
      </c>
      <c r="G553" s="13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32" t="s">
        <v>619</v>
      </c>
      <c r="B554" s="61">
        <v>0.0012</v>
      </c>
      <c r="C554" s="62">
        <f t="shared" si="4"/>
        <v>58.41637508</v>
      </c>
      <c r="D554" s="62">
        <v>47.0</v>
      </c>
      <c r="E554" s="62">
        <v>2750.0</v>
      </c>
      <c r="F554" s="14" t="s">
        <v>10</v>
      </c>
      <c r="G554" s="13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32" t="s">
        <v>620</v>
      </c>
      <c r="B555" s="61">
        <v>0.0012</v>
      </c>
      <c r="C555" s="62">
        <f t="shared" si="4"/>
        <v>58.41637508</v>
      </c>
      <c r="D555" s="62">
        <v>248.0</v>
      </c>
      <c r="E555" s="62">
        <v>6200.0</v>
      </c>
      <c r="F555" s="9" t="s">
        <v>49</v>
      </c>
      <c r="G555" s="13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32" t="s">
        <v>621</v>
      </c>
      <c r="B556" s="61">
        <v>0.0013</v>
      </c>
      <c r="C556" s="62">
        <f t="shared" si="4"/>
        <v>57.72113295</v>
      </c>
      <c r="D556" s="62">
        <v>59.0</v>
      </c>
      <c r="E556" s="62">
        <v>465.0</v>
      </c>
      <c r="F556" s="9" t="s">
        <v>10</v>
      </c>
      <c r="G556" s="13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32" t="s">
        <v>622</v>
      </c>
      <c r="B557" s="61">
        <v>0.0013</v>
      </c>
      <c r="C557" s="62">
        <f t="shared" si="4"/>
        <v>57.72113295</v>
      </c>
      <c r="D557" s="62">
        <v>55.0</v>
      </c>
      <c r="E557" s="62">
        <v>500.0</v>
      </c>
      <c r="F557" s="9" t="s">
        <v>49</v>
      </c>
      <c r="G557" s="13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32" t="s">
        <v>623</v>
      </c>
      <c r="B558" s="61">
        <v>0.0013</v>
      </c>
      <c r="C558" s="62">
        <f t="shared" si="4"/>
        <v>57.72113295</v>
      </c>
      <c r="D558" s="62">
        <v>119.0</v>
      </c>
      <c r="E558" s="62">
        <v>950.0</v>
      </c>
      <c r="F558" s="14" t="s">
        <v>49</v>
      </c>
      <c r="G558" s="13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32" t="s">
        <v>624</v>
      </c>
      <c r="B559" s="61">
        <v>0.0013</v>
      </c>
      <c r="C559" s="62">
        <f t="shared" si="4"/>
        <v>57.72113295</v>
      </c>
      <c r="D559" s="62">
        <v>140.0</v>
      </c>
      <c r="E559" s="62">
        <v>2500.0</v>
      </c>
      <c r="F559" s="9" t="s">
        <v>49</v>
      </c>
      <c r="G559" s="13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32" t="s">
        <v>625</v>
      </c>
      <c r="B560" s="61">
        <v>0.0013</v>
      </c>
      <c r="C560" s="62">
        <f t="shared" si="4"/>
        <v>57.72113295</v>
      </c>
      <c r="D560" s="62">
        <v>73.0</v>
      </c>
      <c r="E560" s="62">
        <v>3300.0</v>
      </c>
      <c r="F560" s="9" t="s">
        <v>49</v>
      </c>
      <c r="G560" s="13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32" t="s">
        <v>626</v>
      </c>
      <c r="B561" s="61">
        <v>0.0013</v>
      </c>
      <c r="C561" s="62">
        <f t="shared" si="4"/>
        <v>57.72113295</v>
      </c>
      <c r="D561" s="62">
        <v>778.0</v>
      </c>
      <c r="E561" s="62">
        <v>80000.0</v>
      </c>
      <c r="F561" s="9" t="str">
        <f>HYPERLINK("https://www.stereophile.com/content/dan-dagostino-momentum-m400-mxv-monoblock-power-amplifier-measurements", "Stereophile")</f>
        <v>Stereophile</v>
      </c>
      <c r="G561" s="13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32" t="s">
        <v>627</v>
      </c>
      <c r="B562" s="61">
        <v>0.0014</v>
      </c>
      <c r="C562" s="62">
        <f t="shared" si="4"/>
        <v>57.07743929</v>
      </c>
      <c r="D562" s="62">
        <v>240.0</v>
      </c>
      <c r="E562" s="62">
        <v>15500.0</v>
      </c>
      <c r="F562" s="9" t="s">
        <v>51</v>
      </c>
      <c r="G562" s="13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32" t="s">
        <v>628</v>
      </c>
      <c r="B563" s="61">
        <v>0.0015</v>
      </c>
      <c r="C563" s="62">
        <f t="shared" si="4"/>
        <v>56.47817482</v>
      </c>
      <c r="D563" s="62">
        <v>315.0</v>
      </c>
      <c r="E563" s="62">
        <v>270.0</v>
      </c>
      <c r="F563" s="9" t="s">
        <v>10</v>
      </c>
      <c r="G563" s="13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32" t="s">
        <v>629</v>
      </c>
      <c r="B564" s="61">
        <v>0.0015</v>
      </c>
      <c r="C564" s="62">
        <f t="shared" si="4"/>
        <v>56.47817482</v>
      </c>
      <c r="D564" s="62">
        <v>100.0</v>
      </c>
      <c r="E564" s="62">
        <v>1150.0</v>
      </c>
      <c r="F564" s="9" t="s">
        <v>49</v>
      </c>
      <c r="G564" s="13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32" t="s">
        <v>630</v>
      </c>
      <c r="B565" s="61">
        <v>0.0016</v>
      </c>
      <c r="C565" s="62">
        <f t="shared" si="4"/>
        <v>55.91760035</v>
      </c>
      <c r="D565" s="62">
        <v>53.0</v>
      </c>
      <c r="E565" s="62">
        <v>1000.0</v>
      </c>
      <c r="F565" s="9" t="s">
        <v>44</v>
      </c>
      <c r="G565" s="13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32" t="s">
        <v>631</v>
      </c>
      <c r="B566" s="61">
        <v>0.0016</v>
      </c>
      <c r="C566" s="62">
        <f t="shared" si="4"/>
        <v>55.91760035</v>
      </c>
      <c r="D566" s="62">
        <v>227.0</v>
      </c>
      <c r="E566" s="62">
        <v>5000.0</v>
      </c>
      <c r="F566" s="9" t="s">
        <v>49</v>
      </c>
      <c r="G566" s="13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32" t="s">
        <v>632</v>
      </c>
      <c r="B567" s="61">
        <v>0.0016</v>
      </c>
      <c r="C567" s="62">
        <f t="shared" si="4"/>
        <v>55.91760035</v>
      </c>
      <c r="D567" s="62">
        <v>226.0</v>
      </c>
      <c r="E567" s="62">
        <v>6000.0</v>
      </c>
      <c r="F567" s="14" t="s">
        <v>44</v>
      </c>
      <c r="G567" s="13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32" t="s">
        <v>633</v>
      </c>
      <c r="B568" s="61">
        <v>0.0016</v>
      </c>
      <c r="C568" s="62">
        <f t="shared" si="4"/>
        <v>55.91760035</v>
      </c>
      <c r="D568" s="62">
        <v>150.0</v>
      </c>
      <c r="E568" s="62">
        <v>15800.0</v>
      </c>
      <c r="F568" s="9" t="s">
        <v>44</v>
      </c>
      <c r="G568" s="13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32" t="s">
        <v>634</v>
      </c>
      <c r="B569" s="61">
        <v>0.0017</v>
      </c>
      <c r="C569" s="62">
        <f t="shared" si="4"/>
        <v>55.39102157</v>
      </c>
      <c r="D569" s="62">
        <v>33.0</v>
      </c>
      <c r="E569" s="62">
        <v>140.0</v>
      </c>
      <c r="F569" s="9" t="s">
        <v>10</v>
      </c>
      <c r="G569" s="13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32" t="s">
        <v>635</v>
      </c>
      <c r="B570" s="61">
        <v>0.0017</v>
      </c>
      <c r="C570" s="62">
        <f t="shared" si="4"/>
        <v>55.39102157</v>
      </c>
      <c r="D570" s="62">
        <v>231.0</v>
      </c>
      <c r="E570" s="62">
        <v>1890.0</v>
      </c>
      <c r="F570" s="9" t="s">
        <v>49</v>
      </c>
      <c r="G570" s="13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32" t="s">
        <v>636</v>
      </c>
      <c r="B571" s="61">
        <v>0.0017</v>
      </c>
      <c r="C571" s="62">
        <f t="shared" si="4"/>
        <v>55.39102157</v>
      </c>
      <c r="D571" s="62">
        <v>190.0</v>
      </c>
      <c r="E571" s="62">
        <v>4000.0</v>
      </c>
      <c r="F571" s="9" t="s">
        <v>49</v>
      </c>
      <c r="G571" s="13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32" t="s">
        <v>637</v>
      </c>
      <c r="B572" s="61">
        <v>0.0017</v>
      </c>
      <c r="C572" s="62">
        <f t="shared" si="4"/>
        <v>55.39102157</v>
      </c>
      <c r="D572" s="62">
        <v>1145.0</v>
      </c>
      <c r="E572" s="62">
        <v>15000.0</v>
      </c>
      <c r="F572" s="9" t="s">
        <v>44</v>
      </c>
      <c r="G572" s="13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32" t="s">
        <v>638</v>
      </c>
      <c r="B573" s="61">
        <v>0.0018</v>
      </c>
      <c r="C573" s="62">
        <f t="shared" si="4"/>
        <v>54.8945499</v>
      </c>
      <c r="D573" s="62">
        <v>248.0</v>
      </c>
      <c r="E573" s="62">
        <v>3900.0</v>
      </c>
      <c r="F573" s="9" t="s">
        <v>49</v>
      </c>
      <c r="G573" s="13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32" t="s">
        <v>639</v>
      </c>
      <c r="B574" s="61">
        <v>0.0018</v>
      </c>
      <c r="C574" s="62">
        <f t="shared" si="4"/>
        <v>54.8945499</v>
      </c>
      <c r="D574" s="62">
        <v>48.0</v>
      </c>
      <c r="E574" s="62">
        <v>4800.0</v>
      </c>
      <c r="F574" s="9" t="s">
        <v>44</v>
      </c>
      <c r="G574" s="13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32" t="s">
        <v>640</v>
      </c>
      <c r="B575" s="61">
        <v>0.0018</v>
      </c>
      <c r="C575" s="62">
        <f t="shared" si="4"/>
        <v>54.8945499</v>
      </c>
      <c r="D575" s="62">
        <v>375.0</v>
      </c>
      <c r="E575" s="62">
        <v>20300.0</v>
      </c>
      <c r="F575" s="9" t="s">
        <v>44</v>
      </c>
      <c r="G575" s="13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32" t="s">
        <v>641</v>
      </c>
      <c r="B576" s="61">
        <v>0.0018</v>
      </c>
      <c r="C576" s="62">
        <f t="shared" si="4"/>
        <v>54.8945499</v>
      </c>
      <c r="D576" s="62">
        <v>68.0</v>
      </c>
      <c r="E576" s="62">
        <v>80000.0</v>
      </c>
      <c r="F576" s="14" t="s">
        <v>44</v>
      </c>
      <c r="G576" s="13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32" t="s">
        <v>642</v>
      </c>
      <c r="B577" s="61">
        <v>0.0019</v>
      </c>
      <c r="C577" s="62">
        <f t="shared" si="4"/>
        <v>54.42492798</v>
      </c>
      <c r="D577" s="62">
        <v>885.0</v>
      </c>
      <c r="E577" s="62">
        <v>390.0</v>
      </c>
      <c r="F577" s="9" t="s">
        <v>10</v>
      </c>
      <c r="G577" s="13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32" t="s">
        <v>643</v>
      </c>
      <c r="B578" s="61">
        <v>0.0019</v>
      </c>
      <c r="C578" s="62">
        <f t="shared" si="4"/>
        <v>54.42492798</v>
      </c>
      <c r="D578" s="62">
        <v>236.0</v>
      </c>
      <c r="E578" s="62">
        <v>800.0</v>
      </c>
      <c r="F578" s="9" t="s">
        <v>10</v>
      </c>
      <c r="G578" s="13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32" t="s">
        <v>644</v>
      </c>
      <c r="B579" s="61">
        <v>0.002</v>
      </c>
      <c r="C579" s="62">
        <f t="shared" si="4"/>
        <v>53.97940009</v>
      </c>
      <c r="D579" s="62">
        <v>22.0</v>
      </c>
      <c r="E579" s="62">
        <v>74.0</v>
      </c>
      <c r="F579" s="9" t="s">
        <v>10</v>
      </c>
      <c r="G579" s="13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32" t="s">
        <v>645</v>
      </c>
      <c r="B580" s="61">
        <v>0.002</v>
      </c>
      <c r="C580" s="62">
        <f t="shared" si="4"/>
        <v>53.97940009</v>
      </c>
      <c r="D580" s="62">
        <v>68.0</v>
      </c>
      <c r="E580" s="62">
        <v>22000.0</v>
      </c>
      <c r="F580" s="14" t="s">
        <v>49</v>
      </c>
      <c r="G580" s="13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32" t="s">
        <v>646</v>
      </c>
      <c r="B581" s="61">
        <v>0.0021</v>
      </c>
      <c r="C581" s="62">
        <f t="shared" si="4"/>
        <v>53.55561411</v>
      </c>
      <c r="D581" s="62">
        <v>60.0</v>
      </c>
      <c r="E581" s="62">
        <v>4200.0</v>
      </c>
      <c r="F581" s="9" t="s">
        <v>44</v>
      </c>
      <c r="G581" s="13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32" t="s">
        <v>647</v>
      </c>
      <c r="B582" s="61">
        <v>0.0021</v>
      </c>
      <c r="C582" s="62">
        <f t="shared" si="4"/>
        <v>53.55561411</v>
      </c>
      <c r="D582" s="62">
        <v>192.0</v>
      </c>
      <c r="E582" s="62">
        <v>9000.0</v>
      </c>
      <c r="F582" s="14" t="s">
        <v>49</v>
      </c>
      <c r="G582" s="13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32" t="s">
        <v>648</v>
      </c>
      <c r="B583" s="61">
        <v>0.0022</v>
      </c>
      <c r="C583" s="62">
        <f t="shared" si="4"/>
        <v>53.15154638</v>
      </c>
      <c r="D583" s="62">
        <v>135.0</v>
      </c>
      <c r="E583" s="62">
        <v>2400.0</v>
      </c>
      <c r="F583" s="9" t="s">
        <v>44</v>
      </c>
      <c r="G583" s="13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32" t="s">
        <v>649</v>
      </c>
      <c r="B584" s="61">
        <v>0.0024</v>
      </c>
      <c r="C584" s="62">
        <f t="shared" si="4"/>
        <v>52.39577517</v>
      </c>
      <c r="D584" s="62">
        <v>277.0</v>
      </c>
      <c r="E584" s="62">
        <v>8000.0</v>
      </c>
      <c r="F584" s="9" t="s">
        <v>49</v>
      </c>
      <c r="G584" s="13"/>
      <c r="H584" s="12"/>
      <c r="I584" s="1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32" t="s">
        <v>650</v>
      </c>
      <c r="B585" s="61">
        <v>0.0024</v>
      </c>
      <c r="C585" s="62">
        <f t="shared" si="4"/>
        <v>52.39577517</v>
      </c>
      <c r="D585" s="62">
        <v>230.0</v>
      </c>
      <c r="E585" s="62">
        <v>53000.0</v>
      </c>
      <c r="F585" s="41" t="s">
        <v>44</v>
      </c>
      <c r="G585" s="13"/>
      <c r="H585" s="12"/>
      <c r="I585" s="1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32" t="s">
        <v>651</v>
      </c>
      <c r="B586" s="61">
        <v>0.0025</v>
      </c>
      <c r="C586" s="62">
        <f t="shared" si="4"/>
        <v>52.04119983</v>
      </c>
      <c r="D586" s="62">
        <v>42.0</v>
      </c>
      <c r="E586" s="62">
        <v>4000.0</v>
      </c>
      <c r="F586" s="9" t="s">
        <v>44</v>
      </c>
      <c r="G586" s="13"/>
      <c r="H586" s="12"/>
      <c r="I586" s="1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32" t="s">
        <v>652</v>
      </c>
      <c r="B587" s="61">
        <v>0.0025</v>
      </c>
      <c r="C587" s="62">
        <f t="shared" si="4"/>
        <v>52.04119983</v>
      </c>
      <c r="D587" s="62">
        <v>43.0</v>
      </c>
      <c r="E587" s="62">
        <v>10500.0</v>
      </c>
      <c r="F587" s="9" t="s">
        <v>44</v>
      </c>
      <c r="G587" s="13"/>
      <c r="H587" s="12"/>
      <c r="I587" s="1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32" t="s">
        <v>653</v>
      </c>
      <c r="B588" s="61">
        <v>0.0026</v>
      </c>
      <c r="C588" s="62">
        <f t="shared" si="4"/>
        <v>51.70053304</v>
      </c>
      <c r="D588" s="62">
        <v>13.0</v>
      </c>
      <c r="E588" s="62">
        <v>4000.0</v>
      </c>
      <c r="F588" s="9" t="s">
        <v>44</v>
      </c>
      <c r="G588" s="13"/>
      <c r="H588" s="12"/>
      <c r="I588" s="1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32" t="s">
        <v>654</v>
      </c>
      <c r="B589" s="61">
        <v>0.0027</v>
      </c>
      <c r="C589" s="62">
        <f t="shared" si="4"/>
        <v>51.37272472</v>
      </c>
      <c r="D589" s="62">
        <v>297.0</v>
      </c>
      <c r="E589" s="62">
        <v>7500.0</v>
      </c>
      <c r="F589" s="9" t="s">
        <v>49</v>
      </c>
      <c r="G589" s="13"/>
      <c r="H589" s="12"/>
      <c r="I589" s="1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32" t="s">
        <v>655</v>
      </c>
      <c r="B590" s="61">
        <v>0.0027</v>
      </c>
      <c r="C590" s="62">
        <f t="shared" si="4"/>
        <v>51.37272472</v>
      </c>
      <c r="D590" s="62">
        <v>934.0</v>
      </c>
      <c r="E590" s="62">
        <v>38000.0</v>
      </c>
      <c r="F590" s="9" t="s">
        <v>44</v>
      </c>
      <c r="G590" s="13"/>
      <c r="H590" s="12"/>
      <c r="I590" s="1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32" t="s">
        <v>656</v>
      </c>
      <c r="B591" s="61">
        <v>0.0028</v>
      </c>
      <c r="C591" s="62">
        <f t="shared" si="4"/>
        <v>51.05683937</v>
      </c>
      <c r="D591" s="62">
        <v>36.0</v>
      </c>
      <c r="E591" s="62">
        <v>5600.0</v>
      </c>
      <c r="F591" s="9" t="s">
        <v>49</v>
      </c>
      <c r="G591" s="13"/>
      <c r="H591" s="12"/>
      <c r="I591" s="1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32" t="s">
        <v>657</v>
      </c>
      <c r="B592" s="61">
        <v>0.0028</v>
      </c>
      <c r="C592" s="62">
        <f t="shared" si="4"/>
        <v>51.05683937</v>
      </c>
      <c r="D592" s="62">
        <v>64.0</v>
      </c>
      <c r="E592" s="62">
        <v>6000.0</v>
      </c>
      <c r="F592" s="9" t="s">
        <v>44</v>
      </c>
      <c r="G592" s="13"/>
      <c r="H592" s="12"/>
      <c r="I592" s="1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32" t="s">
        <v>658</v>
      </c>
      <c r="B593" s="61">
        <v>0.0029</v>
      </c>
      <c r="C593" s="62">
        <f t="shared" si="4"/>
        <v>50.75204004</v>
      </c>
      <c r="D593" s="62">
        <v>17.0</v>
      </c>
      <c r="E593" s="62">
        <v>1700.0</v>
      </c>
      <c r="F593" s="14" t="s">
        <v>49</v>
      </c>
      <c r="G593" s="13"/>
      <c r="H593" s="12"/>
      <c r="I593" s="1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32" t="s">
        <v>659</v>
      </c>
      <c r="B594" s="61">
        <v>0.003</v>
      </c>
      <c r="C594" s="62">
        <f t="shared" si="4"/>
        <v>50.45757491</v>
      </c>
      <c r="D594" s="62">
        <v>224.0</v>
      </c>
      <c r="E594" s="62">
        <v>1600.0</v>
      </c>
      <c r="F594" s="9" t="s">
        <v>49</v>
      </c>
      <c r="G594" s="13"/>
      <c r="H594" s="12"/>
      <c r="I594" s="1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32" t="s">
        <v>660</v>
      </c>
      <c r="B595" s="61">
        <v>0.003</v>
      </c>
      <c r="C595" s="62">
        <f t="shared" si="4"/>
        <v>50.45757491</v>
      </c>
      <c r="D595" s="62">
        <v>230.0</v>
      </c>
      <c r="E595" s="62">
        <v>18200.0</v>
      </c>
      <c r="F595" s="9" t="s">
        <v>44</v>
      </c>
      <c r="G595" s="13"/>
      <c r="H595" s="12"/>
      <c r="I595" s="1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32" t="s">
        <v>661</v>
      </c>
      <c r="B596" s="61">
        <v>0.0031</v>
      </c>
      <c r="C596" s="62">
        <f t="shared" si="4"/>
        <v>50.17276612</v>
      </c>
      <c r="D596" s="62">
        <v>120.0</v>
      </c>
      <c r="E596" s="62">
        <v>4450.0</v>
      </c>
      <c r="F596" s="41" t="s">
        <v>49</v>
      </c>
      <c r="G596" s="13"/>
      <c r="H596" s="12"/>
      <c r="I596" s="1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32" t="s">
        <v>662</v>
      </c>
      <c r="B597" s="61">
        <v>0.0032</v>
      </c>
      <c r="C597" s="62">
        <f t="shared" si="4"/>
        <v>49.89700043</v>
      </c>
      <c r="D597" s="62">
        <v>12.0</v>
      </c>
      <c r="E597" s="62">
        <v>10000.0</v>
      </c>
      <c r="F597" s="41" t="s">
        <v>44</v>
      </c>
      <c r="G597" s="13"/>
      <c r="H597" s="12"/>
      <c r="I597" s="1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32" t="s">
        <v>663</v>
      </c>
      <c r="B598" s="61">
        <v>0.0033</v>
      </c>
      <c r="C598" s="62">
        <f t="shared" si="4"/>
        <v>49.6297212</v>
      </c>
      <c r="D598" s="62">
        <v>81.0</v>
      </c>
      <c r="E598" s="62">
        <v>1200.0</v>
      </c>
      <c r="F598" s="9" t="s">
        <v>49</v>
      </c>
      <c r="G598" s="13"/>
      <c r="H598" s="12"/>
      <c r="I598" s="1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32" t="s">
        <v>664</v>
      </c>
      <c r="B599" s="61">
        <v>0.0033</v>
      </c>
      <c r="C599" s="62">
        <f t="shared" si="4"/>
        <v>49.6297212</v>
      </c>
      <c r="D599" s="62">
        <v>43.0</v>
      </c>
      <c r="E599" s="62">
        <v>5500.0</v>
      </c>
      <c r="F599" s="14" t="s">
        <v>44</v>
      </c>
      <c r="G599" s="13"/>
      <c r="H599" s="12"/>
      <c r="I599" s="1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32" t="s">
        <v>665</v>
      </c>
      <c r="B600" s="61">
        <v>0.0033</v>
      </c>
      <c r="C600" s="62">
        <f t="shared" si="4"/>
        <v>49.6297212</v>
      </c>
      <c r="D600" s="62">
        <v>12.0</v>
      </c>
      <c r="E600" s="62">
        <v>6200.0</v>
      </c>
      <c r="F600" s="9" t="s">
        <v>49</v>
      </c>
      <c r="G600" s="13"/>
      <c r="H600" s="12"/>
      <c r="I600" s="1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32" t="s">
        <v>666</v>
      </c>
      <c r="B601" s="61">
        <v>0.0035</v>
      </c>
      <c r="C601" s="62">
        <f t="shared" si="4"/>
        <v>49.11863911</v>
      </c>
      <c r="D601" s="62">
        <v>840.0</v>
      </c>
      <c r="E601" s="62">
        <v>45000.0</v>
      </c>
      <c r="F601" s="41" t="s">
        <v>44</v>
      </c>
      <c r="G601" s="13"/>
      <c r="H601" s="12"/>
      <c r="I601" s="1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32" t="s">
        <v>667</v>
      </c>
      <c r="B602" s="61">
        <v>0.0039</v>
      </c>
      <c r="C602" s="62">
        <f t="shared" si="4"/>
        <v>48.17870786</v>
      </c>
      <c r="D602" s="62">
        <v>112.0</v>
      </c>
      <c r="E602" s="62">
        <v>4000.0</v>
      </c>
      <c r="F602" s="9" t="s">
        <v>49</v>
      </c>
      <c r="G602" s="13"/>
      <c r="H602" s="12"/>
      <c r="I602" s="1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32" t="s">
        <v>668</v>
      </c>
      <c r="B603" s="61">
        <v>0.004</v>
      </c>
      <c r="C603" s="62">
        <f t="shared" si="4"/>
        <v>47.95880017</v>
      </c>
      <c r="D603" s="62">
        <v>32.0</v>
      </c>
      <c r="E603" s="62">
        <v>350.0</v>
      </c>
      <c r="F603" s="14" t="s">
        <v>51</v>
      </c>
      <c r="G603" s="13"/>
      <c r="H603" s="12"/>
      <c r="I603" s="1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32" t="s">
        <v>669</v>
      </c>
      <c r="B604" s="61">
        <v>0.004</v>
      </c>
      <c r="C604" s="62">
        <f t="shared" si="4"/>
        <v>47.95880017</v>
      </c>
      <c r="D604" s="62">
        <v>17.0</v>
      </c>
      <c r="E604" s="62">
        <v>4000.0</v>
      </c>
      <c r="F604" s="9" t="s">
        <v>44</v>
      </c>
      <c r="G604" s="13"/>
      <c r="H604" s="12"/>
      <c r="I604" s="1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32" t="s">
        <v>670</v>
      </c>
      <c r="B605" s="61">
        <v>0.004</v>
      </c>
      <c r="C605" s="62">
        <f t="shared" si="4"/>
        <v>47.95880017</v>
      </c>
      <c r="D605" s="62">
        <v>256.0</v>
      </c>
      <c r="E605" s="62">
        <v>7150.0</v>
      </c>
      <c r="F605" s="9" t="s">
        <v>49</v>
      </c>
      <c r="G605" s="13"/>
      <c r="H605" s="12"/>
      <c r="I605" s="1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32" t="s">
        <v>671</v>
      </c>
      <c r="B606" s="61">
        <v>0.004</v>
      </c>
      <c r="C606" s="62">
        <f t="shared" si="4"/>
        <v>47.95880017</v>
      </c>
      <c r="D606" s="62">
        <v>64.0</v>
      </c>
      <c r="E606" s="62">
        <v>16000.0</v>
      </c>
      <c r="F606" s="9" t="s">
        <v>49</v>
      </c>
      <c r="G606" s="13"/>
      <c r="H606" s="12"/>
      <c r="I606" s="1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32" t="s">
        <v>672</v>
      </c>
      <c r="B607" s="61">
        <v>0.0042</v>
      </c>
      <c r="C607" s="62">
        <f t="shared" si="4"/>
        <v>47.53501419</v>
      </c>
      <c r="D607" s="62">
        <v>30.0</v>
      </c>
      <c r="E607" s="62">
        <v>7855.0</v>
      </c>
      <c r="F607" s="9" t="s">
        <v>44</v>
      </c>
      <c r="G607" s="13"/>
      <c r="H607" s="12"/>
      <c r="I607" s="1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32" t="s">
        <v>673</v>
      </c>
      <c r="B608" s="61">
        <v>0.0042</v>
      </c>
      <c r="C608" s="62">
        <f t="shared" si="4"/>
        <v>47.53501419</v>
      </c>
      <c r="D608" s="62">
        <v>900.0</v>
      </c>
      <c r="E608" s="62">
        <v>144500.0</v>
      </c>
      <c r="F608" s="9" t="s">
        <v>44</v>
      </c>
      <c r="G608" s="13"/>
      <c r="H608" s="12"/>
      <c r="I608" s="1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32" t="s">
        <v>674</v>
      </c>
      <c r="B609" s="61">
        <v>0.0045</v>
      </c>
      <c r="C609" s="62">
        <f t="shared" si="4"/>
        <v>46.93574972</v>
      </c>
      <c r="D609" s="62">
        <v>27.0</v>
      </c>
      <c r="E609" s="62">
        <v>5300.0</v>
      </c>
      <c r="F609" s="9" t="s">
        <v>44</v>
      </c>
      <c r="G609" s="13"/>
      <c r="H609" s="12"/>
      <c r="I609" s="1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32" t="s">
        <v>675</v>
      </c>
      <c r="B610" s="61">
        <v>0.0048</v>
      </c>
      <c r="C610" s="62">
        <f t="shared" si="4"/>
        <v>46.37517525</v>
      </c>
      <c r="D610" s="62">
        <v>17.0</v>
      </c>
      <c r="E610" s="62">
        <v>2750.0</v>
      </c>
      <c r="F610" s="9" t="s">
        <v>10</v>
      </c>
      <c r="G610" s="13"/>
      <c r="H610" s="12"/>
      <c r="I610" s="1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32" t="s">
        <v>676</v>
      </c>
      <c r="B611" s="61">
        <v>0.0048</v>
      </c>
      <c r="C611" s="62">
        <f t="shared" si="4"/>
        <v>46.37517525</v>
      </c>
      <c r="D611" s="62">
        <v>8.0</v>
      </c>
      <c r="E611" s="62">
        <v>5400.0</v>
      </c>
      <c r="F611" s="9" t="str">
        <f>HYPERLINK("https://www.stereophile.com/content/pathos-inpol-remix-mkii-integrated-amplifier-measurements", "Stereophile")</f>
        <v>Stereophile</v>
      </c>
      <c r="G611" s="13"/>
      <c r="H611" s="12"/>
      <c r="I611" s="1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32" t="s">
        <v>677</v>
      </c>
      <c r="B612" s="61">
        <v>0.0049</v>
      </c>
      <c r="C612" s="62">
        <f t="shared" si="4"/>
        <v>46.1960784</v>
      </c>
      <c r="D612" s="62">
        <v>21.0</v>
      </c>
      <c r="E612" s="62">
        <v>16500.0</v>
      </c>
      <c r="F612" s="9" t="s">
        <v>44</v>
      </c>
      <c r="G612" s="13"/>
      <c r="H612" s="12"/>
      <c r="I612" s="1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32" t="s">
        <v>678</v>
      </c>
      <c r="B613" s="61">
        <v>0.0052</v>
      </c>
      <c r="C613" s="62">
        <f t="shared" si="4"/>
        <v>45.67993313</v>
      </c>
      <c r="D613" s="62">
        <v>7.0</v>
      </c>
      <c r="E613" s="62">
        <v>1300.0</v>
      </c>
      <c r="F613" s="14" t="s">
        <v>44</v>
      </c>
      <c r="G613" s="13"/>
      <c r="H613" s="12"/>
      <c r="I613" s="1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32" t="s">
        <v>679</v>
      </c>
      <c r="B614" s="61">
        <v>0.0055</v>
      </c>
      <c r="C614" s="62">
        <f t="shared" si="4"/>
        <v>45.19274621</v>
      </c>
      <c r="D614" s="62">
        <v>170.0</v>
      </c>
      <c r="E614" s="62">
        <v>2800.0</v>
      </c>
      <c r="F614" s="9" t="s">
        <v>51</v>
      </c>
      <c r="G614" s="13"/>
      <c r="H614" s="12"/>
      <c r="I614" s="1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32" t="s">
        <v>680</v>
      </c>
      <c r="B615" s="61">
        <v>0.0056</v>
      </c>
      <c r="C615" s="62">
        <f t="shared" si="4"/>
        <v>45.03623946</v>
      </c>
      <c r="D615" s="62">
        <v>681.0</v>
      </c>
      <c r="E615" s="62">
        <v>5000.0</v>
      </c>
      <c r="F615" s="9" t="s">
        <v>49</v>
      </c>
      <c r="G615" s="13"/>
      <c r="H615" s="12"/>
      <c r="I615" s="1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32" t="s">
        <v>681</v>
      </c>
      <c r="B616" s="61">
        <v>0.0059</v>
      </c>
      <c r="C616" s="62">
        <f t="shared" si="4"/>
        <v>44.58295977</v>
      </c>
      <c r="D616" s="62">
        <v>13.0</v>
      </c>
      <c r="E616" s="62">
        <v>4000.0</v>
      </c>
      <c r="F616" s="9" t="s">
        <v>49</v>
      </c>
      <c r="G616" s="13"/>
      <c r="H616" s="12"/>
      <c r="I616" s="1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32" t="s">
        <v>682</v>
      </c>
      <c r="B617" s="61">
        <v>0.0061</v>
      </c>
      <c r="C617" s="62">
        <f t="shared" si="4"/>
        <v>44.2934033</v>
      </c>
      <c r="D617" s="62">
        <v>9.0</v>
      </c>
      <c r="E617" s="62">
        <v>5000.0</v>
      </c>
      <c r="F617" s="41" t="s">
        <v>44</v>
      </c>
      <c r="G617" s="13"/>
      <c r="H617" s="12"/>
      <c r="I617" s="1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32" t="s">
        <v>683</v>
      </c>
      <c r="B618" s="61">
        <v>0.0062</v>
      </c>
      <c r="C618" s="62">
        <f t="shared" si="4"/>
        <v>44.15216621</v>
      </c>
      <c r="D618" s="62">
        <v>272.0</v>
      </c>
      <c r="E618" s="62">
        <v>9500.0</v>
      </c>
      <c r="F618" s="9" t="str">
        <f>HYPERLINK("https://www.audiosciencereview.com/forum/index.php?threads/carver-raven-350-review-tube-amp.36601/", "ASR")</f>
        <v>ASR</v>
      </c>
      <c r="G618" s="13"/>
      <c r="H618" s="12"/>
      <c r="I618" s="1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32" t="s">
        <v>684</v>
      </c>
      <c r="B619" s="61">
        <v>0.0063</v>
      </c>
      <c r="C619" s="62">
        <f t="shared" si="4"/>
        <v>44.01318901</v>
      </c>
      <c r="D619" s="62">
        <v>78.0</v>
      </c>
      <c r="E619" s="62">
        <v>700.0</v>
      </c>
      <c r="F619" s="9" t="s">
        <v>49</v>
      </c>
      <c r="G619" s="13"/>
      <c r="H619" s="12"/>
      <c r="I619" s="1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32" t="s">
        <v>685</v>
      </c>
      <c r="B620" s="61">
        <v>0.0068</v>
      </c>
      <c r="C620" s="62">
        <f t="shared" si="4"/>
        <v>43.34982175</v>
      </c>
      <c r="D620" s="62">
        <v>78.0</v>
      </c>
      <c r="E620" s="62">
        <v>350.0</v>
      </c>
      <c r="F620" s="9" t="s">
        <v>49</v>
      </c>
      <c r="G620" s="13"/>
      <c r="H620" s="12"/>
      <c r="I620" s="1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32" t="s">
        <v>686</v>
      </c>
      <c r="B621" s="61">
        <v>0.007</v>
      </c>
      <c r="C621" s="62">
        <f t="shared" si="4"/>
        <v>43.0980392</v>
      </c>
      <c r="D621" s="62">
        <v>35.0</v>
      </c>
      <c r="E621" s="62">
        <v>4900.0</v>
      </c>
      <c r="F621" s="9" t="s">
        <v>49</v>
      </c>
      <c r="G621" s="13"/>
      <c r="H621" s="12"/>
      <c r="I621" s="1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32" t="s">
        <v>687</v>
      </c>
      <c r="B622" s="61">
        <v>0.009</v>
      </c>
      <c r="C622" s="62">
        <f t="shared" si="4"/>
        <v>40.91514981</v>
      </c>
      <c r="D622" s="62">
        <v>6.9</v>
      </c>
      <c r="E622" s="62">
        <v>10500.0</v>
      </c>
      <c r="F622" s="14" t="s">
        <v>44</v>
      </c>
      <c r="G622" s="13"/>
      <c r="H622" s="12"/>
      <c r="I622" s="12"/>
      <c r="J622" s="13"/>
      <c r="K622" s="13"/>
      <c r="L622" s="13"/>
      <c r="M622" s="13"/>
      <c r="N622" s="13"/>
      <c r="O622" s="13"/>
      <c r="P622" s="13"/>
      <c r="Q622" s="13"/>
      <c r="R622" s="13"/>
    </row>
    <row r="623">
      <c r="A623" s="32" t="s">
        <v>688</v>
      </c>
      <c r="B623" s="61">
        <v>0.0092</v>
      </c>
      <c r="C623" s="62">
        <f t="shared" si="4"/>
        <v>40.72424345</v>
      </c>
      <c r="D623" s="62">
        <v>5.8</v>
      </c>
      <c r="E623" s="62">
        <v>8500.0</v>
      </c>
      <c r="F623" s="9" t="s">
        <v>44</v>
      </c>
      <c r="G623" s="13"/>
      <c r="H623" s="12"/>
      <c r="I623" s="12"/>
      <c r="J623" s="13"/>
      <c r="K623" s="13"/>
      <c r="L623" s="13"/>
      <c r="M623" s="13"/>
      <c r="N623" s="13"/>
      <c r="O623" s="13"/>
      <c r="P623" s="13"/>
      <c r="Q623" s="13"/>
      <c r="R623" s="13"/>
    </row>
    <row r="624">
      <c r="A624" s="32" t="s">
        <v>689</v>
      </c>
      <c r="B624" s="61">
        <v>0.0105</v>
      </c>
      <c r="C624" s="62">
        <f t="shared" si="4"/>
        <v>39.57621402</v>
      </c>
      <c r="D624" s="63">
        <v>4.8</v>
      </c>
      <c r="E624" s="62">
        <v>15000.0</v>
      </c>
      <c r="F624" s="14" t="s">
        <v>44</v>
      </c>
      <c r="G624" s="13"/>
      <c r="H624" s="12"/>
      <c r="I624" s="12"/>
      <c r="J624" s="13"/>
      <c r="K624" s="13"/>
      <c r="L624" s="13"/>
      <c r="M624" s="13"/>
      <c r="N624" s="13"/>
      <c r="O624" s="13"/>
      <c r="P624" s="13"/>
      <c r="Q624" s="13"/>
      <c r="R624" s="13"/>
    </row>
    <row r="625">
      <c r="A625" s="32" t="s">
        <v>690</v>
      </c>
      <c r="B625" s="61">
        <v>0.017</v>
      </c>
      <c r="C625" s="62">
        <f t="shared" si="4"/>
        <v>35.39102157</v>
      </c>
      <c r="D625" s="63">
        <v>2.0</v>
      </c>
      <c r="E625" s="62">
        <v>14000.0</v>
      </c>
      <c r="F625" s="9" t="s">
        <v>49</v>
      </c>
      <c r="L625" s="13"/>
      <c r="M625" s="13"/>
      <c r="N625" s="13"/>
      <c r="P625" s="13"/>
      <c r="Q625" s="13"/>
    </row>
    <row r="626">
      <c r="A626" s="32" t="s">
        <v>691</v>
      </c>
      <c r="B626" s="61">
        <v>0.0257</v>
      </c>
      <c r="C626" s="62">
        <f t="shared" si="4"/>
        <v>31.80133753</v>
      </c>
      <c r="D626" s="63">
        <v>1.4</v>
      </c>
      <c r="E626" s="62">
        <v>320.0</v>
      </c>
      <c r="F626" s="9" t="s">
        <v>10</v>
      </c>
    </row>
    <row r="627">
      <c r="A627" s="32" t="s">
        <v>692</v>
      </c>
      <c r="B627" s="61">
        <v>0.032</v>
      </c>
      <c r="C627" s="62">
        <f t="shared" si="4"/>
        <v>29.89700043</v>
      </c>
      <c r="D627" s="63">
        <v>1.0</v>
      </c>
      <c r="E627" s="62">
        <v>19300.0</v>
      </c>
      <c r="F627" s="14" t="s">
        <v>44</v>
      </c>
    </row>
    <row r="628">
      <c r="A628" s="32" t="s">
        <v>693</v>
      </c>
      <c r="B628" s="61">
        <v>0.071</v>
      </c>
      <c r="C628" s="62">
        <f t="shared" si="4"/>
        <v>22.97483303</v>
      </c>
      <c r="D628" s="63">
        <v>0.18</v>
      </c>
      <c r="E628" s="62">
        <v>6290.0</v>
      </c>
      <c r="F628" s="9" t="s">
        <v>51</v>
      </c>
    </row>
    <row r="629">
      <c r="A629" s="32"/>
      <c r="B629" s="61"/>
      <c r="C629" s="63"/>
      <c r="D629" s="63"/>
      <c r="E629" s="62"/>
      <c r="F629" s="64"/>
    </row>
    <row r="630">
      <c r="A630" s="32"/>
      <c r="B630" s="61"/>
      <c r="C630" s="63"/>
      <c r="D630" s="63"/>
      <c r="E630" s="62"/>
      <c r="F630" s="64"/>
    </row>
    <row r="631">
      <c r="A631" s="32"/>
      <c r="B631" s="61"/>
      <c r="C631" s="63"/>
      <c r="D631" s="63"/>
      <c r="E631" s="62"/>
      <c r="F631" s="64"/>
    </row>
    <row r="632">
      <c r="A632" s="32"/>
      <c r="B632" s="61"/>
      <c r="C632" s="63"/>
      <c r="D632" s="63"/>
      <c r="E632" s="62"/>
      <c r="F632" s="64"/>
    </row>
    <row r="633">
      <c r="A633" s="32"/>
      <c r="B633" s="61"/>
      <c r="C633" s="63"/>
      <c r="D633" s="63"/>
      <c r="E633" s="62"/>
      <c r="F633" s="64"/>
    </row>
    <row r="634">
      <c r="A634" s="13"/>
      <c r="B634" s="65"/>
      <c r="C634" s="65"/>
      <c r="D634" s="65"/>
      <c r="E634" s="13"/>
      <c r="F634" s="66"/>
    </row>
    <row r="635">
      <c r="A635" s="13"/>
      <c r="B635" s="65"/>
      <c r="C635" s="65"/>
      <c r="D635" s="65"/>
      <c r="E635" s="13"/>
      <c r="F635" s="66"/>
    </row>
    <row r="636">
      <c r="A636" s="13"/>
      <c r="B636" s="65"/>
      <c r="C636" s="65"/>
      <c r="D636" s="65"/>
      <c r="E636" s="13"/>
      <c r="F636" s="66"/>
    </row>
    <row r="637">
      <c r="A637" s="13"/>
      <c r="B637" s="65"/>
      <c r="C637" s="65"/>
      <c r="D637" s="65"/>
      <c r="E637" s="13"/>
      <c r="F637" s="66"/>
    </row>
    <row r="638">
      <c r="A638" s="13"/>
      <c r="B638" s="65"/>
      <c r="C638" s="65"/>
      <c r="D638" s="65"/>
      <c r="E638" s="13"/>
      <c r="F638" s="66"/>
    </row>
    <row r="639">
      <c r="A639" s="13"/>
      <c r="B639" s="65"/>
      <c r="C639" s="65"/>
      <c r="D639" s="65"/>
      <c r="E639" s="13"/>
      <c r="F639" s="66"/>
    </row>
    <row r="640">
      <c r="A640" s="13"/>
      <c r="B640" s="65"/>
      <c r="C640" s="65"/>
      <c r="D640" s="65"/>
      <c r="E640" s="13"/>
      <c r="F640" s="66"/>
    </row>
    <row r="641">
      <c r="A641" s="13"/>
      <c r="B641" s="65"/>
      <c r="C641" s="65"/>
      <c r="D641" s="65"/>
      <c r="E641" s="13"/>
      <c r="F641" s="66"/>
    </row>
    <row r="642">
      <c r="A642" s="13"/>
      <c r="B642" s="65"/>
      <c r="C642" s="65"/>
      <c r="D642" s="65"/>
      <c r="E642" s="13"/>
      <c r="F642" s="66"/>
    </row>
    <row r="643">
      <c r="A643" s="13"/>
      <c r="B643" s="65"/>
      <c r="C643" s="65"/>
      <c r="D643" s="65"/>
      <c r="E643" s="13"/>
      <c r="F643" s="66"/>
    </row>
    <row r="644">
      <c r="A644" s="13"/>
      <c r="B644" s="65"/>
      <c r="C644" s="65"/>
      <c r="D644" s="65"/>
      <c r="E644" s="13"/>
      <c r="F644" s="66"/>
    </row>
    <row r="645">
      <c r="A645" s="13"/>
      <c r="B645" s="65"/>
      <c r="C645" s="65"/>
      <c r="D645" s="65"/>
      <c r="E645" s="13"/>
      <c r="F645" s="66"/>
    </row>
    <row r="646">
      <c r="A646" s="13"/>
      <c r="B646" s="65"/>
      <c r="C646" s="65"/>
      <c r="D646" s="65"/>
      <c r="E646" s="13"/>
      <c r="F646" s="66"/>
    </row>
    <row r="647">
      <c r="A647" s="13"/>
      <c r="B647" s="65"/>
      <c r="C647" s="65"/>
      <c r="D647" s="65"/>
      <c r="E647" s="13"/>
      <c r="F647" s="66"/>
    </row>
    <row r="648">
      <c r="A648" s="13"/>
      <c r="B648" s="65"/>
      <c r="C648" s="65"/>
      <c r="D648" s="65"/>
      <c r="E648" s="13"/>
      <c r="F648" s="66"/>
    </row>
    <row r="649">
      <c r="A649" s="13"/>
      <c r="B649" s="65"/>
      <c r="C649" s="65"/>
      <c r="D649" s="65"/>
      <c r="E649" s="13"/>
      <c r="F649" s="66"/>
    </row>
    <row r="650">
      <c r="A650" s="13"/>
      <c r="B650" s="65"/>
      <c r="C650" s="65"/>
      <c r="D650" s="65"/>
      <c r="E650" s="13"/>
      <c r="F650" s="66"/>
    </row>
    <row r="651">
      <c r="A651" s="13"/>
      <c r="B651" s="65"/>
      <c r="C651" s="65"/>
      <c r="D651" s="65"/>
      <c r="E651" s="13"/>
      <c r="F651" s="66"/>
    </row>
    <row r="652">
      <c r="A652" s="13"/>
      <c r="B652" s="65"/>
      <c r="C652" s="65"/>
      <c r="D652" s="65"/>
      <c r="E652" s="13"/>
      <c r="F652" s="66"/>
    </row>
    <row r="653">
      <c r="A653" s="13"/>
      <c r="B653" s="65"/>
      <c r="C653" s="65"/>
      <c r="D653" s="65"/>
      <c r="E653" s="13"/>
      <c r="F653" s="66"/>
    </row>
    <row r="654">
      <c r="A654" s="13"/>
      <c r="B654" s="65"/>
      <c r="C654" s="65"/>
      <c r="D654" s="65"/>
      <c r="E654" s="13"/>
      <c r="F654" s="66"/>
    </row>
    <row r="655">
      <c r="A655" s="13"/>
      <c r="B655" s="65"/>
      <c r="C655" s="65"/>
      <c r="D655" s="65"/>
      <c r="E655" s="13"/>
      <c r="F655" s="66"/>
    </row>
    <row r="656">
      <c r="A656" s="13"/>
      <c r="B656" s="65"/>
      <c r="C656" s="65"/>
      <c r="D656" s="65"/>
      <c r="E656" s="13"/>
      <c r="F656" s="66"/>
    </row>
    <row r="657">
      <c r="A657" s="13"/>
      <c r="B657" s="65"/>
      <c r="C657" s="65"/>
      <c r="D657" s="65"/>
      <c r="E657" s="13"/>
      <c r="F657" s="66"/>
    </row>
    <row r="658">
      <c r="A658" s="13"/>
      <c r="B658" s="65"/>
      <c r="C658" s="65"/>
      <c r="D658" s="65"/>
      <c r="E658" s="13"/>
      <c r="F658" s="66"/>
    </row>
    <row r="659">
      <c r="A659" s="13"/>
      <c r="B659" s="65"/>
      <c r="C659" s="65"/>
      <c r="D659" s="65"/>
      <c r="E659" s="13"/>
      <c r="F659" s="66"/>
    </row>
    <row r="660">
      <c r="A660" s="13"/>
      <c r="B660" s="65"/>
      <c r="C660" s="65"/>
      <c r="D660" s="65"/>
      <c r="E660" s="13"/>
      <c r="F660" s="66"/>
    </row>
    <row r="661">
      <c r="A661" s="13"/>
      <c r="B661" s="65"/>
      <c r="C661" s="65"/>
      <c r="D661" s="65"/>
      <c r="E661" s="13"/>
      <c r="F661" s="66"/>
    </row>
    <row r="662">
      <c r="A662" s="13"/>
      <c r="B662" s="65"/>
      <c r="C662" s="65"/>
      <c r="D662" s="65"/>
      <c r="E662" s="13"/>
      <c r="F662" s="66"/>
    </row>
    <row r="663">
      <c r="A663" s="13"/>
      <c r="B663" s="65"/>
      <c r="C663" s="65"/>
      <c r="D663" s="65"/>
      <c r="E663" s="13"/>
      <c r="F663" s="66"/>
    </row>
    <row r="664">
      <c r="A664" s="13"/>
      <c r="B664" s="65"/>
      <c r="C664" s="65"/>
      <c r="D664" s="65"/>
      <c r="E664" s="13"/>
      <c r="F664" s="66"/>
    </row>
    <row r="665">
      <c r="A665" s="13"/>
      <c r="B665" s="65"/>
      <c r="C665" s="65"/>
      <c r="D665" s="65"/>
      <c r="E665" s="13"/>
      <c r="F665" s="66"/>
    </row>
    <row r="666">
      <c r="A666" s="13"/>
      <c r="B666" s="65"/>
      <c r="C666" s="65"/>
      <c r="D666" s="65"/>
      <c r="E666" s="13"/>
      <c r="F666" s="66"/>
    </row>
    <row r="667">
      <c r="A667" s="13"/>
      <c r="B667" s="65"/>
      <c r="C667" s="65"/>
      <c r="D667" s="65"/>
      <c r="E667" s="13"/>
      <c r="F667" s="66"/>
    </row>
    <row r="668">
      <c r="A668" s="13"/>
      <c r="B668" s="65"/>
      <c r="C668" s="65"/>
      <c r="D668" s="65"/>
      <c r="E668" s="13"/>
      <c r="F668" s="66"/>
    </row>
    <row r="669">
      <c r="A669" s="13"/>
      <c r="B669" s="65"/>
      <c r="C669" s="65"/>
      <c r="D669" s="65"/>
      <c r="E669" s="13"/>
      <c r="F669" s="66"/>
    </row>
    <row r="670">
      <c r="A670" s="13"/>
      <c r="B670" s="65"/>
      <c r="C670" s="65"/>
      <c r="D670" s="65"/>
      <c r="E670" s="13"/>
      <c r="F670" s="66"/>
    </row>
    <row r="671">
      <c r="A671" s="13"/>
      <c r="B671" s="65"/>
      <c r="C671" s="65"/>
      <c r="D671" s="65"/>
      <c r="E671" s="13"/>
      <c r="F671" s="66"/>
    </row>
    <row r="672">
      <c r="A672" s="13"/>
      <c r="B672" s="65"/>
      <c r="C672" s="65"/>
      <c r="D672" s="65"/>
      <c r="E672" s="13"/>
      <c r="F672" s="66"/>
    </row>
    <row r="673">
      <c r="A673" s="13"/>
      <c r="B673" s="65"/>
      <c r="C673" s="65"/>
      <c r="D673" s="65"/>
      <c r="E673" s="13"/>
      <c r="F673" s="66"/>
    </row>
    <row r="674">
      <c r="A674" s="13"/>
      <c r="B674" s="65"/>
      <c r="C674" s="65"/>
      <c r="D674" s="65"/>
      <c r="E674" s="13"/>
      <c r="F674" s="66"/>
    </row>
    <row r="675">
      <c r="A675" s="13"/>
      <c r="B675" s="65"/>
      <c r="C675" s="65"/>
      <c r="D675" s="65"/>
      <c r="E675" s="13"/>
      <c r="F675" s="66"/>
    </row>
    <row r="676">
      <c r="A676" s="13"/>
      <c r="B676" s="65"/>
      <c r="C676" s="65"/>
      <c r="D676" s="65"/>
      <c r="E676" s="13"/>
      <c r="F676" s="66"/>
    </row>
    <row r="677">
      <c r="A677" s="13"/>
      <c r="B677" s="65"/>
      <c r="C677" s="65"/>
      <c r="D677" s="65"/>
      <c r="E677" s="13"/>
      <c r="F677" s="66"/>
    </row>
    <row r="678">
      <c r="A678" s="13"/>
      <c r="B678" s="65"/>
      <c r="C678" s="65"/>
      <c r="D678" s="65"/>
      <c r="E678" s="13"/>
      <c r="F678" s="66"/>
    </row>
    <row r="679">
      <c r="A679" s="13"/>
      <c r="B679" s="65"/>
      <c r="C679" s="65"/>
      <c r="D679" s="65"/>
      <c r="E679" s="13"/>
      <c r="F679" s="66"/>
    </row>
    <row r="680">
      <c r="A680" s="13"/>
      <c r="B680" s="65"/>
      <c r="C680" s="65"/>
      <c r="D680" s="65"/>
      <c r="E680" s="13"/>
      <c r="F680" s="66"/>
    </row>
    <row r="681">
      <c r="A681" s="13"/>
      <c r="B681" s="65"/>
      <c r="C681" s="65"/>
      <c r="D681" s="65"/>
      <c r="E681" s="13"/>
      <c r="F681" s="66"/>
    </row>
    <row r="682">
      <c r="A682" s="13"/>
      <c r="B682" s="65"/>
      <c r="C682" s="65"/>
      <c r="D682" s="65"/>
      <c r="E682" s="13"/>
      <c r="F682" s="66"/>
    </row>
  </sheetData>
  <customSheetViews>
    <customSheetView guid="{107BE33F-F332-4CFA-9F01-68D4C04BF456}" filter="1" showAutoFilter="1">
      <autoFilter ref="$B$1:$B$702"/>
    </customSheetView>
    <customSheetView guid="{AE3ECFED-FD26-4C35-B193-9AE82E062461}" filter="1" showAutoFilter="1">
      <autoFilter ref="$D$1:$D$702"/>
    </customSheetView>
    <customSheetView guid="{C30F623A-34C5-4AF1-809E-0D0B9CC9C735}" filter="1" showAutoFilter="1">
      <autoFilter ref="$E$1:$E$702"/>
    </customSheetView>
    <customSheetView guid="{4886EBE6-2EA7-4022-A703-BBCF2D49B6E7}" filter="1" showAutoFilter="1">
      <autoFilter ref="$C$1:$C$702"/>
    </customSheetView>
    <customSheetView guid="{33D080EF-D0C2-4CD4-8003-FE4C0AA3E809}" filter="1" showAutoFilter="1">
      <autoFilter ref="$F$1:$F$702"/>
    </customSheetView>
  </customSheetViews>
  <mergeCells count="1">
    <mergeCell ref="H36:L38"/>
  </mergeCells>
  <conditionalFormatting sqref="D1:D707">
    <cfRule type="colorScale" priority="1">
      <colorScale>
        <cfvo type="min"/>
        <cfvo type="percentile" val="20"/>
        <cfvo type="max"/>
        <color rgb="FFE67C73"/>
        <color rgb="FFFFFFFF"/>
        <color rgb="FF57BB8A"/>
      </colorScale>
    </cfRule>
  </conditionalFormatting>
  <conditionalFormatting sqref="E1:E707">
    <cfRule type="colorScale" priority="2">
      <colorScale>
        <cfvo type="min"/>
        <cfvo type="percentile" val="20"/>
        <cfvo type="max"/>
        <color rgb="FF57BB8A"/>
        <color rgb="FFFFFFFF"/>
        <color rgb="FFE67C73"/>
      </colorScale>
    </cfRule>
  </conditionalFormatting>
  <hyperlinks>
    <hyperlink r:id="rId1" ref="F2"/>
    <hyperlink r:id="rId2" ref="F3"/>
    <hyperlink r:id="rId3" ref="H3"/>
    <hyperlink r:id="rId4" ref="F4"/>
    <hyperlink r:id="rId5" ref="F5"/>
    <hyperlink r:id="rId6" ref="F6"/>
    <hyperlink r:id="rId7" ref="F7"/>
    <hyperlink r:id="rId8" ref="F8"/>
    <hyperlink r:id="rId9" ref="F9"/>
    <hyperlink r:id="rId10" ref="E10"/>
    <hyperlink r:id="rId11" ref="F10"/>
    <hyperlink r:id="rId12" ref="F11"/>
    <hyperlink r:id="rId13" ref="F12"/>
    <hyperlink r:id="rId14" ref="E13"/>
    <hyperlink r:id="rId15" ref="F13"/>
    <hyperlink r:id="rId16" ref="F14"/>
    <hyperlink r:id="rId17" ref="E15"/>
    <hyperlink r:id="rId18" ref="F15"/>
    <hyperlink r:id="rId19" ref="F16"/>
    <hyperlink r:id="rId20" ref="F17"/>
    <hyperlink r:id="rId21" ref="F18"/>
    <hyperlink r:id="rId22" ref="E19"/>
    <hyperlink r:id="rId23" ref="F19"/>
    <hyperlink r:id="rId24" ref="F20"/>
    <hyperlink r:id="rId25" ref="E21"/>
    <hyperlink r:id="rId26" ref="F21"/>
    <hyperlink r:id="rId27" ref="F22"/>
    <hyperlink r:id="rId28" ref="F23"/>
    <hyperlink r:id="rId29" ref="E24"/>
    <hyperlink r:id="rId30" ref="F24"/>
    <hyperlink r:id="rId31" ref="F25"/>
    <hyperlink r:id="rId32" ref="E26"/>
    <hyperlink r:id="rId33" ref="F26"/>
    <hyperlink r:id="rId34" ref="F27"/>
    <hyperlink r:id="rId35" ref="F28"/>
    <hyperlink r:id="rId36" ref="F29"/>
    <hyperlink r:id="rId37" ref="F30"/>
    <hyperlink r:id="rId38" ref="F31"/>
    <hyperlink r:id="rId39" ref="E32"/>
    <hyperlink r:id="rId40" ref="F32"/>
    <hyperlink r:id="rId41" ref="F33"/>
    <hyperlink r:id="rId42" ref="F35"/>
    <hyperlink r:id="rId43" ref="F36"/>
    <hyperlink r:id="rId44" ref="F37"/>
    <hyperlink r:id="rId45" ref="F38"/>
    <hyperlink r:id="rId46" ref="F39"/>
    <hyperlink r:id="rId47" ref="E40"/>
    <hyperlink r:id="rId48" ref="F40"/>
    <hyperlink r:id="rId49" ref="E41"/>
    <hyperlink r:id="rId50" ref="F41"/>
    <hyperlink r:id="rId51" location="post-438649" ref="F43"/>
    <hyperlink r:id="rId52" ref="F44"/>
    <hyperlink r:id="rId53" ref="F45"/>
    <hyperlink r:id="rId54" ref="F46"/>
    <hyperlink r:id="rId55" ref="F49"/>
    <hyperlink r:id="rId56" location="post-438649" ref="F50"/>
    <hyperlink r:id="rId57" ref="E51"/>
    <hyperlink r:id="rId58" ref="E52"/>
    <hyperlink r:id="rId59" ref="F52"/>
    <hyperlink r:id="rId60" ref="F53"/>
    <hyperlink r:id="rId61" ref="F54"/>
    <hyperlink r:id="rId62" ref="F55"/>
    <hyperlink r:id="rId63" ref="F56"/>
    <hyperlink r:id="rId64" ref="F57"/>
    <hyperlink r:id="rId65" ref="F58"/>
    <hyperlink r:id="rId66" ref="F59"/>
    <hyperlink r:id="rId67" ref="F60"/>
    <hyperlink r:id="rId68" ref="H60"/>
    <hyperlink r:id="rId69" ref="F61"/>
    <hyperlink r:id="rId70" ref="F62"/>
    <hyperlink r:id="rId71" ref="E63"/>
    <hyperlink r:id="rId72" ref="F63"/>
    <hyperlink r:id="rId73" ref="E64"/>
    <hyperlink r:id="rId74" ref="F64"/>
    <hyperlink r:id="rId75" ref="F65"/>
    <hyperlink r:id="rId76" ref="F66"/>
    <hyperlink r:id="rId77" ref="F67"/>
    <hyperlink r:id="rId78" ref="F68"/>
    <hyperlink r:id="rId79" ref="E69"/>
    <hyperlink r:id="rId80" ref="F69"/>
    <hyperlink r:id="rId81" ref="E70"/>
    <hyperlink r:id="rId82" ref="F71"/>
    <hyperlink r:id="rId83" ref="F72"/>
    <hyperlink r:id="rId84" ref="F73"/>
    <hyperlink r:id="rId85" ref="F74"/>
    <hyperlink r:id="rId86" ref="F75"/>
    <hyperlink r:id="rId87" ref="F76"/>
    <hyperlink r:id="rId88" ref="F77"/>
    <hyperlink r:id="rId89" ref="F78"/>
    <hyperlink r:id="rId90" ref="F79"/>
    <hyperlink r:id="rId91" ref="F80"/>
    <hyperlink r:id="rId92" ref="F81"/>
    <hyperlink r:id="rId93" ref="E82"/>
    <hyperlink r:id="rId94" ref="F82"/>
    <hyperlink r:id="rId95" ref="F83"/>
    <hyperlink r:id="rId96" ref="F84"/>
    <hyperlink r:id="rId97" ref="F85"/>
    <hyperlink r:id="rId98" ref="F86"/>
    <hyperlink r:id="rId99" ref="F87"/>
    <hyperlink r:id="rId100" ref="F88"/>
    <hyperlink r:id="rId101" ref="E89"/>
    <hyperlink r:id="rId102" ref="F89"/>
    <hyperlink r:id="rId103" ref="F90"/>
    <hyperlink r:id="rId104" ref="F91"/>
    <hyperlink r:id="rId105" ref="E92"/>
    <hyperlink r:id="rId106" ref="F92"/>
    <hyperlink r:id="rId107" ref="F93"/>
    <hyperlink r:id="rId108" ref="F94"/>
    <hyperlink r:id="rId109" ref="F95"/>
    <hyperlink r:id="rId110" location="laboratory" ref="F97"/>
    <hyperlink r:id="rId111" location="laboratory" ref="F98"/>
    <hyperlink r:id="rId112" ref="F99"/>
    <hyperlink r:id="rId113" ref="F100"/>
    <hyperlink r:id="rId114" ref="F101"/>
    <hyperlink r:id="rId115" ref="F102"/>
    <hyperlink r:id="rId116" ref="F103"/>
    <hyperlink r:id="rId117" ref="F104"/>
    <hyperlink r:id="rId118" ref="F105"/>
    <hyperlink r:id="rId119" ref="F106"/>
    <hyperlink r:id="rId120" ref="F107"/>
    <hyperlink r:id="rId121" ref="F108"/>
    <hyperlink r:id="rId122" location="laboratory" ref="F109"/>
    <hyperlink r:id="rId123" ref="F110"/>
    <hyperlink r:id="rId124" ref="F111"/>
    <hyperlink r:id="rId125" ref="F113"/>
    <hyperlink r:id="rId126" ref="F114"/>
    <hyperlink r:id="rId127" ref="F115"/>
    <hyperlink r:id="rId128" ref="F116"/>
    <hyperlink r:id="rId129" ref="F117"/>
    <hyperlink r:id="rId130" ref="F118"/>
    <hyperlink r:id="rId131" ref="F119"/>
    <hyperlink r:id="rId132" ref="F120"/>
    <hyperlink r:id="rId133" ref="F121"/>
    <hyperlink r:id="rId134" ref="F122"/>
    <hyperlink r:id="rId135" ref="E123"/>
    <hyperlink r:id="rId136" ref="F123"/>
    <hyperlink r:id="rId137" ref="F124"/>
    <hyperlink r:id="rId138" ref="F125"/>
    <hyperlink r:id="rId139" ref="F126"/>
    <hyperlink r:id="rId140" ref="F127"/>
    <hyperlink r:id="rId141" ref="F128"/>
    <hyperlink r:id="rId142" ref="F130"/>
    <hyperlink r:id="rId143" ref="F131"/>
    <hyperlink r:id="rId144" ref="F132"/>
    <hyperlink r:id="rId145" ref="F133"/>
    <hyperlink r:id="rId146" ref="F134"/>
    <hyperlink r:id="rId147" location="laboratory" ref="F135"/>
    <hyperlink r:id="rId148" ref="F136"/>
    <hyperlink r:id="rId149" ref="F137"/>
    <hyperlink r:id="rId150" ref="F138"/>
    <hyperlink r:id="rId151" ref="F139"/>
    <hyperlink r:id="rId152" ref="F140"/>
    <hyperlink r:id="rId153" ref="F141"/>
    <hyperlink r:id="rId154" ref="F142"/>
    <hyperlink r:id="rId155" ref="F143"/>
    <hyperlink r:id="rId156" ref="F144"/>
    <hyperlink r:id="rId157" ref="F145"/>
    <hyperlink r:id="rId158" ref="F146"/>
    <hyperlink r:id="rId159" ref="F147"/>
    <hyperlink r:id="rId160" ref="F148"/>
    <hyperlink r:id="rId161" ref="F149"/>
    <hyperlink r:id="rId162" ref="F150"/>
    <hyperlink r:id="rId163" ref="F151"/>
    <hyperlink r:id="rId164" ref="F152"/>
    <hyperlink r:id="rId165" ref="F153"/>
    <hyperlink r:id="rId166" ref="F154"/>
    <hyperlink r:id="rId167" ref="F155"/>
    <hyperlink r:id="rId168" ref="F158"/>
    <hyperlink r:id="rId169" ref="F160"/>
    <hyperlink r:id="rId170" ref="F161"/>
    <hyperlink r:id="rId171" ref="F162"/>
    <hyperlink r:id="rId172" ref="F163"/>
    <hyperlink r:id="rId173" ref="F164"/>
    <hyperlink r:id="rId174" ref="F167"/>
    <hyperlink r:id="rId175" ref="F168"/>
    <hyperlink r:id="rId176" ref="F169"/>
    <hyperlink r:id="rId177" ref="F170"/>
    <hyperlink r:id="rId178" ref="F171"/>
    <hyperlink r:id="rId179" ref="F173"/>
    <hyperlink r:id="rId180" ref="F174"/>
    <hyperlink r:id="rId181" ref="F175"/>
    <hyperlink r:id="rId182" ref="F177"/>
    <hyperlink r:id="rId183" ref="F178"/>
    <hyperlink r:id="rId184" ref="F179"/>
    <hyperlink r:id="rId185" ref="F180"/>
    <hyperlink r:id="rId186" ref="F181"/>
    <hyperlink r:id="rId187" ref="F182"/>
    <hyperlink r:id="rId188" ref="F183"/>
    <hyperlink r:id="rId189" ref="F185"/>
    <hyperlink r:id="rId190" ref="F186"/>
    <hyperlink r:id="rId191" ref="F187"/>
    <hyperlink r:id="rId192" ref="F188"/>
    <hyperlink r:id="rId193" ref="F189"/>
    <hyperlink r:id="rId194" ref="F191"/>
    <hyperlink r:id="rId195" ref="F193"/>
    <hyperlink r:id="rId196" ref="F194"/>
    <hyperlink r:id="rId197" ref="F195"/>
    <hyperlink r:id="rId198" ref="F197"/>
    <hyperlink r:id="rId199" ref="F198"/>
    <hyperlink r:id="rId200" ref="F199"/>
    <hyperlink r:id="rId201" ref="F200"/>
    <hyperlink r:id="rId202" ref="F202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2"/>
    <hyperlink r:id="rId220" ref="F224"/>
    <hyperlink r:id="rId221" ref="F225"/>
    <hyperlink r:id="rId222" ref="F226"/>
    <hyperlink r:id="rId223" ref="F228"/>
    <hyperlink r:id="rId224" ref="F229"/>
    <hyperlink r:id="rId225" ref="F230"/>
    <hyperlink r:id="rId226" ref="F231"/>
    <hyperlink r:id="rId227" ref="F232"/>
    <hyperlink r:id="rId228" ref="F233"/>
    <hyperlink r:id="rId229" ref="F234"/>
    <hyperlink r:id="rId230" ref="F235"/>
    <hyperlink r:id="rId231" ref="F236"/>
    <hyperlink r:id="rId232" ref="F237"/>
    <hyperlink r:id="rId233" ref="F238"/>
    <hyperlink r:id="rId234" ref="F239"/>
    <hyperlink r:id="rId235" ref="F240"/>
    <hyperlink r:id="rId236" ref="F242"/>
    <hyperlink r:id="rId237" ref="F243"/>
    <hyperlink r:id="rId238" ref="F244"/>
    <hyperlink r:id="rId239" ref="F245"/>
    <hyperlink r:id="rId240" ref="F246"/>
    <hyperlink r:id="rId241" ref="F247"/>
    <hyperlink r:id="rId242" ref="F248"/>
    <hyperlink r:id="rId243" ref="F249"/>
    <hyperlink r:id="rId244" ref="F250"/>
    <hyperlink r:id="rId245" ref="F251"/>
    <hyperlink r:id="rId246" ref="F252"/>
    <hyperlink r:id="rId247" ref="F253"/>
    <hyperlink r:id="rId248" ref="F255"/>
    <hyperlink r:id="rId249" ref="F256"/>
    <hyperlink r:id="rId250" ref="F257"/>
    <hyperlink r:id="rId251" ref="F258"/>
    <hyperlink r:id="rId252" ref="F259"/>
    <hyperlink r:id="rId253" ref="F260"/>
    <hyperlink r:id="rId254" ref="F261"/>
    <hyperlink r:id="rId255" ref="F262"/>
    <hyperlink r:id="rId256" ref="F263"/>
    <hyperlink r:id="rId257" ref="F264"/>
    <hyperlink r:id="rId258" ref="F265"/>
    <hyperlink r:id="rId259" ref="F266"/>
    <hyperlink r:id="rId260" ref="F267"/>
    <hyperlink r:id="rId261" ref="F268"/>
    <hyperlink r:id="rId262" ref="F269"/>
    <hyperlink r:id="rId263" ref="F271"/>
    <hyperlink r:id="rId264" ref="F272"/>
    <hyperlink r:id="rId265" ref="F273"/>
    <hyperlink r:id="rId266" ref="F274"/>
    <hyperlink r:id="rId267" ref="F275"/>
    <hyperlink r:id="rId268" ref="F277"/>
    <hyperlink r:id="rId269" ref="F278"/>
    <hyperlink r:id="rId270" location="laboratory" ref="F279"/>
    <hyperlink r:id="rId271" location="laboratory" ref="F280"/>
    <hyperlink r:id="rId272" ref="F281"/>
    <hyperlink r:id="rId273" ref="F283"/>
    <hyperlink r:id="rId274" location="laboratory" ref="F284"/>
    <hyperlink r:id="rId275" ref="F285"/>
    <hyperlink r:id="rId276" ref="F286"/>
    <hyperlink r:id="rId277" ref="F287"/>
    <hyperlink r:id="rId278" ref="F288"/>
    <hyperlink r:id="rId279" ref="F289"/>
    <hyperlink r:id="rId280" ref="F290"/>
    <hyperlink r:id="rId281" ref="F291"/>
    <hyperlink r:id="rId282" ref="F292"/>
    <hyperlink r:id="rId283" ref="F293"/>
    <hyperlink r:id="rId284" ref="F294"/>
    <hyperlink r:id="rId285" ref="F295"/>
    <hyperlink r:id="rId286" ref="F296"/>
    <hyperlink r:id="rId287" location="laboratory" ref="F297"/>
    <hyperlink r:id="rId288" ref="F298"/>
    <hyperlink r:id="rId289" ref="F299"/>
    <hyperlink r:id="rId290" ref="F300"/>
    <hyperlink r:id="rId291" ref="F301"/>
    <hyperlink r:id="rId292" ref="F302"/>
    <hyperlink r:id="rId293" ref="F303"/>
    <hyperlink r:id="rId294" ref="F304"/>
    <hyperlink r:id="rId295" location="laboratory" ref="F305"/>
    <hyperlink r:id="rId296" ref="F306"/>
    <hyperlink r:id="rId297" ref="F307"/>
    <hyperlink r:id="rId298" ref="F308"/>
    <hyperlink r:id="rId299" ref="F309"/>
    <hyperlink r:id="rId300" ref="F310"/>
    <hyperlink r:id="rId301" ref="F311"/>
    <hyperlink r:id="rId302" ref="F312"/>
    <hyperlink r:id="rId303" ref="F313"/>
    <hyperlink r:id="rId304" ref="F314"/>
    <hyperlink r:id="rId305" ref="F315"/>
    <hyperlink r:id="rId306" ref="F316"/>
    <hyperlink r:id="rId307" ref="F317"/>
    <hyperlink r:id="rId308" ref="F318"/>
    <hyperlink r:id="rId309" ref="F319"/>
    <hyperlink r:id="rId310" ref="F320"/>
    <hyperlink r:id="rId311" ref="F321"/>
    <hyperlink r:id="rId312" ref="F322"/>
    <hyperlink r:id="rId313" ref="F323"/>
    <hyperlink r:id="rId314" ref="F324"/>
    <hyperlink r:id="rId315" ref="F325"/>
    <hyperlink r:id="rId316" ref="F327"/>
    <hyperlink r:id="rId317" ref="E328"/>
    <hyperlink r:id="rId318" ref="F328"/>
    <hyperlink r:id="rId319" ref="F329"/>
    <hyperlink r:id="rId320" ref="F330"/>
    <hyperlink r:id="rId321" ref="F331"/>
    <hyperlink r:id="rId322" ref="F333"/>
    <hyperlink r:id="rId323" ref="F334"/>
    <hyperlink r:id="rId324" ref="F335"/>
    <hyperlink r:id="rId325" ref="F336"/>
    <hyperlink r:id="rId326" ref="F337"/>
    <hyperlink r:id="rId327" ref="F338"/>
    <hyperlink r:id="rId328" ref="F339"/>
    <hyperlink r:id="rId329" ref="F340"/>
    <hyperlink r:id="rId330" ref="F341"/>
    <hyperlink r:id="rId331" ref="F342"/>
    <hyperlink r:id="rId332" ref="F343"/>
    <hyperlink r:id="rId333" ref="F344"/>
    <hyperlink r:id="rId334" location="laboratory" ref="F345"/>
    <hyperlink r:id="rId335" location="laboratory" ref="F346"/>
    <hyperlink r:id="rId336" ref="F347"/>
    <hyperlink r:id="rId337" location="laboratory" ref="F348"/>
    <hyperlink r:id="rId338" ref="F349"/>
    <hyperlink r:id="rId339" ref="F350"/>
    <hyperlink r:id="rId340" ref="F351"/>
    <hyperlink r:id="rId341" ref="F352"/>
    <hyperlink r:id="rId342" ref="F353"/>
    <hyperlink r:id="rId343" ref="F354"/>
    <hyperlink r:id="rId344" ref="F355"/>
    <hyperlink r:id="rId345" ref="F356"/>
    <hyperlink r:id="rId346" ref="F357"/>
    <hyperlink r:id="rId347" ref="F358"/>
    <hyperlink r:id="rId348" ref="F359"/>
    <hyperlink r:id="rId349" ref="F360"/>
    <hyperlink r:id="rId350" ref="F361"/>
    <hyperlink r:id="rId351" location="laboratory" ref="F362"/>
    <hyperlink r:id="rId352" ref="F363"/>
    <hyperlink r:id="rId353" ref="F364"/>
    <hyperlink r:id="rId354" ref="F365"/>
    <hyperlink r:id="rId355" ref="F366"/>
    <hyperlink r:id="rId356" ref="F368"/>
    <hyperlink r:id="rId357" ref="F369"/>
    <hyperlink r:id="rId358" ref="F370"/>
    <hyperlink r:id="rId359" ref="F371"/>
    <hyperlink r:id="rId360" ref="F372"/>
    <hyperlink r:id="rId361" ref="F373"/>
    <hyperlink r:id="rId362" ref="F374"/>
    <hyperlink r:id="rId363" ref="F375"/>
    <hyperlink r:id="rId364" ref="F376"/>
    <hyperlink r:id="rId365" ref="F377"/>
    <hyperlink r:id="rId366" ref="F378"/>
    <hyperlink r:id="rId367" ref="F379"/>
    <hyperlink r:id="rId368" ref="F380"/>
    <hyperlink r:id="rId369" ref="F381"/>
    <hyperlink r:id="rId370" ref="F382"/>
    <hyperlink r:id="rId371" ref="F383"/>
    <hyperlink r:id="rId372" location="laboratory" ref="F384"/>
    <hyperlink r:id="rId373" ref="F385"/>
    <hyperlink r:id="rId374" ref="F386"/>
    <hyperlink r:id="rId375" ref="F387"/>
    <hyperlink r:id="rId376" ref="F388"/>
    <hyperlink r:id="rId377" ref="F389"/>
    <hyperlink r:id="rId378" ref="F390"/>
    <hyperlink r:id="rId379" ref="F391"/>
    <hyperlink r:id="rId380" location="laboratory" ref="F392"/>
    <hyperlink r:id="rId381" location="laboratory" ref="F393"/>
    <hyperlink r:id="rId382" ref="F394"/>
    <hyperlink r:id="rId383" ref="F395"/>
    <hyperlink r:id="rId384" ref="F398"/>
    <hyperlink r:id="rId385" ref="F399"/>
    <hyperlink r:id="rId386" location="laboratory" ref="F400"/>
    <hyperlink r:id="rId387" ref="F401"/>
    <hyperlink r:id="rId388" ref="F402"/>
    <hyperlink r:id="rId389" ref="F403"/>
    <hyperlink r:id="rId390" ref="F405"/>
    <hyperlink r:id="rId391" location="laboratory" ref="F406"/>
    <hyperlink r:id="rId392" location="laboratory" ref="F407"/>
    <hyperlink r:id="rId393" location="laboratory" ref="F408"/>
    <hyperlink r:id="rId394" ref="F409"/>
    <hyperlink r:id="rId395" location="laboratory" ref="F410"/>
    <hyperlink r:id="rId396" ref="F411"/>
    <hyperlink r:id="rId397" ref="F412"/>
    <hyperlink r:id="rId398" ref="F413"/>
    <hyperlink r:id="rId399" ref="F414"/>
    <hyperlink r:id="rId400" ref="F415"/>
    <hyperlink r:id="rId401" ref="F416"/>
    <hyperlink r:id="rId402" ref="F417"/>
    <hyperlink r:id="rId403" location="laboratory" ref="F418"/>
    <hyperlink r:id="rId404" ref="F419"/>
    <hyperlink r:id="rId405" ref="F420"/>
    <hyperlink r:id="rId406" ref="F421"/>
    <hyperlink r:id="rId407" location="laboratory" ref="F422"/>
    <hyperlink r:id="rId408" ref="F423"/>
    <hyperlink r:id="rId409" ref="F424"/>
    <hyperlink r:id="rId410" ref="F425"/>
    <hyperlink r:id="rId411" location="laboratory" ref="F426"/>
    <hyperlink r:id="rId412" location="laboratory" ref="F427"/>
    <hyperlink r:id="rId413" location="laboratory" ref="F428"/>
    <hyperlink r:id="rId414" ref="F429"/>
    <hyperlink r:id="rId415" ref="F430"/>
    <hyperlink r:id="rId416" ref="F431"/>
    <hyperlink r:id="rId417" ref="F433"/>
    <hyperlink r:id="rId418" location="laboratory" ref="F436"/>
    <hyperlink r:id="rId419" ref="F439"/>
    <hyperlink r:id="rId420" ref="F440"/>
    <hyperlink r:id="rId421" location="laboratory" ref="F441"/>
    <hyperlink r:id="rId422" ref="F442"/>
    <hyperlink r:id="rId423" ref="F443"/>
    <hyperlink r:id="rId424" location="laboratory" ref="F444"/>
    <hyperlink r:id="rId425" ref="F445"/>
    <hyperlink r:id="rId426" ref="F446"/>
    <hyperlink r:id="rId427" location="laboratory" ref="F447"/>
    <hyperlink r:id="rId428" location="laboratory" ref="F448"/>
    <hyperlink r:id="rId429" ref="F449"/>
    <hyperlink r:id="rId430" ref="F450"/>
    <hyperlink r:id="rId431" ref="F451"/>
    <hyperlink r:id="rId432" ref="F452"/>
    <hyperlink r:id="rId433" ref="F453"/>
    <hyperlink r:id="rId434" location="laboratory" ref="F454"/>
    <hyperlink r:id="rId435" ref="F455"/>
    <hyperlink r:id="rId436" ref="F456"/>
    <hyperlink r:id="rId437" ref="F457"/>
    <hyperlink r:id="rId438" ref="F458"/>
    <hyperlink r:id="rId439" ref="F459"/>
    <hyperlink r:id="rId440" location="laboratory" ref="F460"/>
    <hyperlink r:id="rId441" ref="F461"/>
    <hyperlink r:id="rId442" location="laboratory" ref="F462"/>
    <hyperlink r:id="rId443" ref="F464"/>
    <hyperlink r:id="rId444" location="laboratory" ref="F465"/>
    <hyperlink r:id="rId445" ref="F466"/>
    <hyperlink r:id="rId446" location="laboratory" ref="F467"/>
    <hyperlink r:id="rId447" location="laboratory" ref="F468"/>
    <hyperlink r:id="rId448" location="laboratory" ref="F469"/>
    <hyperlink r:id="rId449" ref="F470"/>
    <hyperlink r:id="rId450" location="laboratory" ref="F471"/>
    <hyperlink r:id="rId451" location="laboratory" ref="F472"/>
    <hyperlink r:id="rId452" location="laboratory" ref="F473"/>
    <hyperlink r:id="rId453" location="laboratory" ref="F474"/>
    <hyperlink r:id="rId454" location="laboratory" ref="F475"/>
    <hyperlink r:id="rId455" ref="F476"/>
    <hyperlink r:id="rId456" ref="F477"/>
    <hyperlink r:id="rId457" location="laboratory" ref="F478"/>
    <hyperlink r:id="rId458" location="laboratory" ref="F479"/>
    <hyperlink r:id="rId459" location="laboratory" ref="F480"/>
    <hyperlink r:id="rId460" ref="F481"/>
    <hyperlink r:id="rId461" location="laboratory" ref="F483"/>
    <hyperlink r:id="rId462" location="laboratory" ref="F484"/>
    <hyperlink r:id="rId463" ref="F485"/>
    <hyperlink r:id="rId464" location="laboratory" ref="F486"/>
    <hyperlink r:id="rId465" location="laboratory" ref="F487"/>
    <hyperlink r:id="rId466" ref="F488"/>
    <hyperlink r:id="rId467" ref="F489"/>
    <hyperlink r:id="rId468" location="laboratory" ref="F490"/>
    <hyperlink r:id="rId469" location="laboratory" ref="F491"/>
    <hyperlink r:id="rId470" ref="F492"/>
    <hyperlink r:id="rId471" location="laboratory" ref="F493"/>
    <hyperlink r:id="rId472" ref="F494"/>
    <hyperlink r:id="rId473" location="laboratory" ref="F495"/>
    <hyperlink r:id="rId474" ref="F496"/>
    <hyperlink r:id="rId475" location="laboratory" ref="F497"/>
    <hyperlink r:id="rId476" location="laboratory" ref="F498"/>
    <hyperlink r:id="rId477" location="laboratory" ref="F499"/>
    <hyperlink r:id="rId478" location="laboratory" ref="F500"/>
    <hyperlink r:id="rId479" location="laboratory" ref="F501"/>
    <hyperlink r:id="rId480" location="laboratory" ref="F502"/>
    <hyperlink r:id="rId481" location="laboratory" ref="F503"/>
    <hyperlink r:id="rId482" location="laboratory" ref="F504"/>
    <hyperlink r:id="rId483" location="laboratory" ref="F505"/>
    <hyperlink r:id="rId484" location="laboratory" ref="F506"/>
    <hyperlink r:id="rId485" location="laboratory" ref="F507"/>
    <hyperlink r:id="rId486" ref="F508"/>
    <hyperlink r:id="rId487" ref="F509"/>
    <hyperlink r:id="rId488" location="laboratory" ref="F510"/>
    <hyperlink r:id="rId489" ref="F511"/>
    <hyperlink r:id="rId490" ref="F512"/>
    <hyperlink r:id="rId491" location="laboratory" ref="F513"/>
    <hyperlink r:id="rId492" ref="F514"/>
    <hyperlink r:id="rId493" location="laboratory" ref="F515"/>
    <hyperlink r:id="rId494" ref="F516"/>
    <hyperlink r:id="rId495" ref="F517"/>
    <hyperlink r:id="rId496" location="laboratory" ref="F518"/>
    <hyperlink r:id="rId497" location="laboratory" ref="F519"/>
    <hyperlink r:id="rId498" location="laboratory" ref="F520"/>
    <hyperlink r:id="rId499" location="laboratory" ref="F521"/>
    <hyperlink r:id="rId500" ref="F522"/>
    <hyperlink r:id="rId501" ref="F523"/>
    <hyperlink r:id="rId502" location="laboratory" ref="F524"/>
    <hyperlink r:id="rId503" location="laboratory" ref="F525"/>
    <hyperlink r:id="rId504" ref="F526"/>
    <hyperlink r:id="rId505" ref="F527"/>
    <hyperlink r:id="rId506" location="laboratory" ref="F528"/>
    <hyperlink r:id="rId507" ref="F529"/>
    <hyperlink r:id="rId508" location="laboratory" ref="F530"/>
    <hyperlink r:id="rId509" ref="F531"/>
    <hyperlink r:id="rId510" location="laboratory" ref="F532"/>
    <hyperlink r:id="rId511" ref="F533"/>
    <hyperlink r:id="rId512" ref="F534"/>
    <hyperlink r:id="rId513" ref="F535"/>
    <hyperlink r:id="rId514" ref="F536"/>
    <hyperlink r:id="rId515" location="laboratory" ref="F537"/>
    <hyperlink r:id="rId516" location="laboratory" ref="F538"/>
    <hyperlink r:id="rId517" location="laboratory" ref="F539"/>
    <hyperlink r:id="rId518" location="laboratory" ref="F540"/>
    <hyperlink r:id="rId519" location="laboratory" ref="F541"/>
    <hyperlink r:id="rId520" location="laboratory" ref="F542"/>
    <hyperlink r:id="rId521" location="laboratory" ref="F543"/>
    <hyperlink r:id="rId522" ref="F544"/>
    <hyperlink r:id="rId523" ref="F545"/>
    <hyperlink r:id="rId524" location="laboratory" ref="F546"/>
    <hyperlink r:id="rId525" ref="F547"/>
    <hyperlink r:id="rId526" location="laboratory" ref="F548"/>
    <hyperlink r:id="rId527" ref="F549"/>
    <hyperlink r:id="rId528" ref="F550"/>
    <hyperlink r:id="rId529" location="laboratory" ref="F551"/>
    <hyperlink r:id="rId530" location="laboratory" ref="F552"/>
    <hyperlink r:id="rId531" ref="F554"/>
    <hyperlink r:id="rId532" location="laboratory" ref="F555"/>
    <hyperlink r:id="rId533" ref="F556"/>
    <hyperlink r:id="rId534" location="laboratory" ref="F557"/>
    <hyperlink r:id="rId535" location="laboratory" ref="F558"/>
    <hyperlink r:id="rId536" ref="F559"/>
    <hyperlink r:id="rId537" location="laboratory" ref="F560"/>
    <hyperlink r:id="rId538" ref="F562"/>
    <hyperlink r:id="rId539" ref="F563"/>
    <hyperlink r:id="rId540" location="laboratory" ref="F564"/>
    <hyperlink r:id="rId541" ref="F565"/>
    <hyperlink r:id="rId542" location="laboratory" ref="F566"/>
    <hyperlink r:id="rId543" ref="F567"/>
    <hyperlink r:id="rId544" ref="F568"/>
    <hyperlink r:id="rId545" ref="F569"/>
    <hyperlink r:id="rId546" location="laboratory" ref="F570"/>
    <hyperlink r:id="rId547" location="laboratory" ref="F571"/>
    <hyperlink r:id="rId548" ref="F572"/>
    <hyperlink r:id="rId549" location="laboratory" ref="F573"/>
    <hyperlink r:id="rId550" ref="F574"/>
    <hyperlink r:id="rId551" ref="F575"/>
    <hyperlink r:id="rId552" ref="F576"/>
    <hyperlink r:id="rId553" ref="F577"/>
    <hyperlink r:id="rId554" ref="F578"/>
    <hyperlink r:id="rId555" ref="F579"/>
    <hyperlink r:id="rId556" location="laboratory" ref="F580"/>
    <hyperlink r:id="rId557" ref="F581"/>
    <hyperlink r:id="rId558" location="laboratory" ref="F582"/>
    <hyperlink r:id="rId559" ref="F583"/>
    <hyperlink r:id="rId560" location="laboratory" ref="F584"/>
    <hyperlink r:id="rId561" ref="F585"/>
    <hyperlink r:id="rId562" ref="F586"/>
    <hyperlink r:id="rId563" ref="F587"/>
    <hyperlink r:id="rId564" ref="F588"/>
    <hyperlink r:id="rId565" location="laboratory" ref="F589"/>
    <hyperlink r:id="rId566" ref="F590"/>
    <hyperlink r:id="rId567" location="laboratory" ref="F591"/>
    <hyperlink r:id="rId568" ref="F592"/>
    <hyperlink r:id="rId569" location="laboratory" ref="F593"/>
    <hyperlink r:id="rId570" location="laboratory" ref="F594"/>
    <hyperlink r:id="rId571" ref="F595"/>
    <hyperlink r:id="rId572" location="laboratory" ref="F596"/>
    <hyperlink r:id="rId573" ref="F597"/>
    <hyperlink r:id="rId574" location="laboratory" ref="F598"/>
    <hyperlink r:id="rId575" ref="F599"/>
    <hyperlink r:id="rId576" location="laboratory" ref="F600"/>
    <hyperlink r:id="rId577" ref="F601"/>
    <hyperlink r:id="rId578" location="laboratory" ref="F602"/>
    <hyperlink r:id="rId579" ref="F603"/>
    <hyperlink r:id="rId580" ref="F604"/>
    <hyperlink r:id="rId581" location="laboratory" ref="F605"/>
    <hyperlink r:id="rId582" location="laboratory" ref="F606"/>
    <hyperlink r:id="rId583" ref="F607"/>
    <hyperlink r:id="rId584" ref="F608"/>
    <hyperlink r:id="rId585" ref="F609"/>
    <hyperlink r:id="rId586" ref="F610"/>
    <hyperlink r:id="rId587" ref="F612"/>
    <hyperlink r:id="rId588" ref="F613"/>
    <hyperlink r:id="rId589" ref="F614"/>
    <hyperlink r:id="rId590" location="laboratory" ref="F615"/>
    <hyperlink r:id="rId591" location="laboratory" ref="F616"/>
    <hyperlink r:id="rId592" ref="F617"/>
    <hyperlink r:id="rId593" location="laboratory" ref="F619"/>
    <hyperlink r:id="rId594" location="laboratory" ref="F620"/>
    <hyperlink r:id="rId595" location="laboratory" ref="F621"/>
    <hyperlink r:id="rId596" ref="F622"/>
    <hyperlink r:id="rId597" ref="F623"/>
    <hyperlink r:id="rId598" ref="F624"/>
    <hyperlink r:id="rId599" location="laboratory" ref="F625"/>
    <hyperlink r:id="rId600" ref="F626"/>
    <hyperlink r:id="rId601" ref="F627"/>
    <hyperlink r:id="rId602" ref="F628"/>
  </hyperlinks>
  <drawing r:id="rId6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3" width="17.0"/>
    <col customWidth="1" min="9" max="9" width="17.0"/>
  </cols>
  <sheetData>
    <row r="1">
      <c r="A1" s="67" t="str">
        <f>List!A1</f>
        <v>Name</v>
      </c>
      <c r="B1" s="67" t="str">
        <f>List!C1</f>
        <v>SINAD (dB)
(5W, 4 ohms)</v>
      </c>
      <c r="C1" s="67" t="str">
        <f>List!E1</f>
        <v>Price (USD)</v>
      </c>
      <c r="D1" s="68" t="s">
        <v>694</v>
      </c>
      <c r="E1" s="68" t="s">
        <v>695</v>
      </c>
      <c r="F1" s="68" t="s">
        <v>696</v>
      </c>
      <c r="G1" s="68" t="s">
        <v>697</v>
      </c>
      <c r="H1" s="68" t="s">
        <v>698</v>
      </c>
      <c r="I1" s="67" t="str">
        <f>List!D1</f>
        <v>Power (W)
(1% THD+N, 4 ohms)</v>
      </c>
    </row>
    <row r="2">
      <c r="A2" s="43" t="str">
        <f>List!A2</f>
        <v>Topping LA90 (stereo, bypass, low gain)</v>
      </c>
      <c r="B2" s="69">
        <f>List!C2</f>
        <v>120.630341</v>
      </c>
      <c r="C2" s="69">
        <f>List!E2</f>
        <v>800</v>
      </c>
      <c r="D2" s="70">
        <f t="shared" ref="D2:D628" si="1">if(I2&lt;150,B2,"")</f>
        <v>120.630341</v>
      </c>
      <c r="E2" s="69" t="str">
        <f t="shared" ref="E2:E628" si="2">if(and($I2&gt;=150,$I2&lt;300),B2,"")</f>
        <v/>
      </c>
      <c r="F2" s="43" t="str">
        <f t="shared" ref="F2:F628" si="3">if(and($I2&gt;=300,$I2&lt;450),B2,"")</f>
        <v/>
      </c>
      <c r="G2" s="43" t="str">
        <f t="shared" ref="G2:G628" si="4">if(and($I2&gt;=450,$I2&lt;600),B2,"")</f>
        <v/>
      </c>
      <c r="H2" s="43" t="str">
        <f t="shared" ref="H2:H628" si="5">if($I2&gt;=600,B2,"")</f>
        <v/>
      </c>
      <c r="I2" s="69">
        <f>List!D2</f>
        <v>90</v>
      </c>
    </row>
    <row r="3">
      <c r="A3" s="43" t="str">
        <f>List!A3</f>
        <v>Topping LA90 Discrete (bridged, low gain)</v>
      </c>
      <c r="B3" s="69">
        <f>List!C3</f>
        <v>119.6593332</v>
      </c>
      <c r="C3" s="69">
        <f>List!E3</f>
        <v>1600</v>
      </c>
      <c r="D3" s="43" t="str">
        <f t="shared" si="1"/>
        <v/>
      </c>
      <c r="E3" s="69" t="str">
        <f t="shared" si="2"/>
        <v/>
      </c>
      <c r="F3" s="70">
        <f t="shared" si="3"/>
        <v>119.6593332</v>
      </c>
      <c r="G3" s="43" t="str">
        <f t="shared" si="4"/>
        <v/>
      </c>
      <c r="H3" s="43" t="str">
        <f t="shared" si="5"/>
        <v/>
      </c>
      <c r="I3" s="69">
        <f>List!D3</f>
        <v>320</v>
      </c>
    </row>
    <row r="4">
      <c r="A4" s="43" t="str">
        <f>List!A4</f>
        <v>Topping LA90 Discrete (stereo, low gain)</v>
      </c>
      <c r="B4" s="69">
        <f>List!C4</f>
        <v>119.576214</v>
      </c>
      <c r="C4" s="69">
        <f>List!E4</f>
        <v>800</v>
      </c>
      <c r="D4" s="70">
        <f t="shared" si="1"/>
        <v>119.576214</v>
      </c>
      <c r="E4" s="69" t="str">
        <f t="shared" si="2"/>
        <v/>
      </c>
      <c r="F4" s="43" t="str">
        <f t="shared" si="3"/>
        <v/>
      </c>
      <c r="G4" s="43" t="str">
        <f t="shared" si="4"/>
        <v/>
      </c>
      <c r="H4" s="43" t="str">
        <f t="shared" si="5"/>
        <v/>
      </c>
      <c r="I4" s="69">
        <f>List!D4</f>
        <v>91</v>
      </c>
    </row>
    <row r="5">
      <c r="A5" s="43" t="str">
        <f>List!A5</f>
        <v>Topping LA90 (bridged, bypass, low gain)</v>
      </c>
      <c r="B5" s="69">
        <f>List!C5</f>
        <v>119.1721463</v>
      </c>
      <c r="C5" s="69">
        <f>List!E5</f>
        <v>1600</v>
      </c>
      <c r="D5" s="43" t="str">
        <f t="shared" si="1"/>
        <v/>
      </c>
      <c r="E5" s="69">
        <f t="shared" si="2"/>
        <v>119.1721463</v>
      </c>
      <c r="F5" s="43" t="str">
        <f t="shared" si="3"/>
        <v/>
      </c>
      <c r="G5" s="43" t="str">
        <f t="shared" si="4"/>
        <v/>
      </c>
      <c r="H5" s="43" t="str">
        <f t="shared" si="5"/>
        <v/>
      </c>
      <c r="I5" s="69">
        <f>List!D5</f>
        <v>180</v>
      </c>
    </row>
    <row r="6">
      <c r="A6" s="43" t="str">
        <f>List!A6</f>
        <v>Topping LA90 Discrete (stereo, high gain)</v>
      </c>
      <c r="B6" s="69">
        <f>List!C6</f>
        <v>116.9237027</v>
      </c>
      <c r="C6" s="69">
        <f>List!E6</f>
        <v>800</v>
      </c>
      <c r="D6" s="70">
        <f t="shared" si="1"/>
        <v>116.9237027</v>
      </c>
      <c r="E6" s="69" t="str">
        <f t="shared" si="2"/>
        <v/>
      </c>
      <c r="F6" s="43" t="str">
        <f t="shared" si="3"/>
        <v/>
      </c>
      <c r="G6" s="43" t="str">
        <f t="shared" si="4"/>
        <v/>
      </c>
      <c r="H6" s="43" t="str">
        <f t="shared" si="5"/>
        <v/>
      </c>
      <c r="I6" s="69">
        <f>List!D6</f>
        <v>91</v>
      </c>
    </row>
    <row r="7">
      <c r="A7" s="43" t="str">
        <f>List!A7</f>
        <v>Topping LA90 (stereo, bypass, high gain)</v>
      </c>
      <c r="B7" s="69">
        <f>List!C7</f>
        <v>116.8327502</v>
      </c>
      <c r="C7" s="69">
        <f>List!E7</f>
        <v>800</v>
      </c>
      <c r="D7" s="70">
        <f t="shared" si="1"/>
        <v>116.8327502</v>
      </c>
      <c r="E7" s="69" t="str">
        <f t="shared" si="2"/>
        <v/>
      </c>
      <c r="F7" s="43" t="str">
        <f t="shared" si="3"/>
        <v/>
      </c>
      <c r="G7" s="43" t="str">
        <f t="shared" si="4"/>
        <v/>
      </c>
      <c r="H7" s="43" t="str">
        <f t="shared" si="5"/>
        <v/>
      </c>
      <c r="I7" s="69">
        <f>List!D7</f>
        <v>90</v>
      </c>
    </row>
    <row r="8">
      <c r="A8" s="43" t="str">
        <f>List!A8</f>
        <v>Purifi 1ET9040BA</v>
      </c>
      <c r="B8" s="69">
        <f>List!C8</f>
        <v>116.8327502</v>
      </c>
      <c r="C8" s="69" t="str">
        <f>List!E8</f>
        <v>TBD</v>
      </c>
      <c r="D8" s="43" t="str">
        <f t="shared" si="1"/>
        <v/>
      </c>
      <c r="E8" s="69" t="str">
        <f t="shared" si="2"/>
        <v/>
      </c>
      <c r="F8" s="43" t="str">
        <f t="shared" si="3"/>
        <v/>
      </c>
      <c r="G8" s="43" t="str">
        <f t="shared" si="4"/>
        <v/>
      </c>
      <c r="H8" s="70">
        <f t="shared" si="5"/>
        <v>116.8327502</v>
      </c>
      <c r="I8" s="69">
        <f>List!D8</f>
        <v>900</v>
      </c>
    </row>
    <row r="9">
      <c r="A9" s="43" t="str">
        <f>List!A9</f>
        <v>Topping LA90 (stereo, volume, low gain)</v>
      </c>
      <c r="B9" s="69">
        <f>List!C9</f>
        <v>115.2390779</v>
      </c>
      <c r="C9" s="69">
        <f>List!E9</f>
        <v>800</v>
      </c>
      <c r="D9" s="70">
        <f t="shared" si="1"/>
        <v>115.2390779</v>
      </c>
      <c r="E9" s="69" t="str">
        <f t="shared" si="2"/>
        <v/>
      </c>
      <c r="F9" s="43" t="str">
        <f t="shared" si="3"/>
        <v/>
      </c>
      <c r="G9" s="43" t="str">
        <f t="shared" si="4"/>
        <v/>
      </c>
      <c r="H9" s="43" t="str">
        <f t="shared" si="5"/>
        <v/>
      </c>
      <c r="I9" s="69">
        <f>List!D9</f>
        <v>90</v>
      </c>
    </row>
    <row r="10">
      <c r="A10" s="43" t="str">
        <f>List!A10</f>
        <v>Hypex NCoreX NCx500 OEM (bufferless)</v>
      </c>
      <c r="B10" s="69">
        <f>List!C10</f>
        <v>113.1515464</v>
      </c>
      <c r="C10" s="71">
        <f>List!E10</f>
        <v>970</v>
      </c>
      <c r="D10" s="43" t="str">
        <f t="shared" si="1"/>
        <v/>
      </c>
      <c r="E10" s="69" t="str">
        <f t="shared" si="2"/>
        <v/>
      </c>
      <c r="F10" s="43" t="str">
        <f t="shared" si="3"/>
        <v/>
      </c>
      <c r="G10" s="43" t="str">
        <f t="shared" si="4"/>
        <v/>
      </c>
      <c r="H10" s="70">
        <f t="shared" si="5"/>
        <v>113.1515464</v>
      </c>
      <c r="I10" s="69">
        <f>List!D10</f>
        <v>656</v>
      </c>
    </row>
    <row r="11">
      <c r="A11" s="43" t="str">
        <f>List!A11</f>
        <v>Hypex Nilai500DIY stereo kit (low gain)</v>
      </c>
      <c r="B11" s="69">
        <f>List!C11</f>
        <v>112.7654433</v>
      </c>
      <c r="C11" s="69">
        <f>List!E11</f>
        <v>1325</v>
      </c>
      <c r="D11" s="43" t="str">
        <f t="shared" si="1"/>
        <v/>
      </c>
      <c r="E11" s="69" t="str">
        <f t="shared" si="2"/>
        <v/>
      </c>
      <c r="F11" s="70">
        <f t="shared" si="3"/>
        <v>112.7654433</v>
      </c>
      <c r="G11" s="43" t="str">
        <f t="shared" si="4"/>
        <v/>
      </c>
      <c r="H11" s="43" t="str">
        <f t="shared" si="5"/>
        <v/>
      </c>
      <c r="I11" s="69">
        <f>List!D11</f>
        <v>300</v>
      </c>
    </row>
    <row r="12">
      <c r="A12" s="43" t="str">
        <f>List!A12</f>
        <v>Hypex Nilai500DIY mono kit (low gain)</v>
      </c>
      <c r="B12" s="69">
        <f>List!C12</f>
        <v>112.7654433</v>
      </c>
      <c r="C12" s="69">
        <f>List!E12</f>
        <v>1800</v>
      </c>
      <c r="D12" s="43" t="str">
        <f t="shared" si="1"/>
        <v/>
      </c>
      <c r="E12" s="69" t="str">
        <f t="shared" si="2"/>
        <v/>
      </c>
      <c r="F12" s="43" t="str">
        <f t="shared" si="3"/>
        <v/>
      </c>
      <c r="G12" s="70">
        <f t="shared" si="4"/>
        <v>112.7654433</v>
      </c>
      <c r="H12" s="43" t="str">
        <f t="shared" si="5"/>
        <v/>
      </c>
      <c r="I12" s="69">
        <f>List!D12</f>
        <v>501</v>
      </c>
    </row>
    <row r="13">
      <c r="A13" s="43" t="str">
        <f>List!A13</f>
        <v>Benchmark AHB2 (stereo, low gain)</v>
      </c>
      <c r="B13" s="69">
        <f>List!C13</f>
        <v>112.7654433</v>
      </c>
      <c r="C13" s="71">
        <f>List!E13</f>
        <v>3000</v>
      </c>
      <c r="D13" s="43" t="str">
        <f t="shared" si="1"/>
        <v/>
      </c>
      <c r="E13" s="69">
        <f t="shared" si="2"/>
        <v>112.7654433</v>
      </c>
      <c r="F13" s="43" t="str">
        <f t="shared" si="3"/>
        <v/>
      </c>
      <c r="G13" s="43" t="str">
        <f t="shared" si="4"/>
        <v/>
      </c>
      <c r="H13" s="43" t="str">
        <f t="shared" si="5"/>
        <v/>
      </c>
      <c r="I13" s="69">
        <f>List!D13</f>
        <v>210</v>
      </c>
    </row>
    <row r="14">
      <c r="A14" s="43" t="str">
        <f>List!A14</f>
        <v>Apollon NCx500ST (low gain)</v>
      </c>
      <c r="B14" s="69">
        <f>List!C14</f>
        <v>112.3957752</v>
      </c>
      <c r="C14" s="69">
        <f>List!E14</f>
        <v>1165</v>
      </c>
      <c r="D14" s="43" t="str">
        <f t="shared" si="1"/>
        <v/>
      </c>
      <c r="E14" s="69" t="str">
        <f t="shared" si="2"/>
        <v/>
      </c>
      <c r="F14" s="43" t="str">
        <f t="shared" si="3"/>
        <v/>
      </c>
      <c r="G14" s="43" t="str">
        <f t="shared" si="4"/>
        <v/>
      </c>
      <c r="H14" s="70">
        <f t="shared" si="5"/>
        <v>112.3957752</v>
      </c>
      <c r="I14" s="69">
        <f>List!D14</f>
        <v>644</v>
      </c>
    </row>
    <row r="15">
      <c r="A15" s="43" t="str">
        <f>List!A15</f>
        <v>Benchmark AHB2 (mono, low gain)</v>
      </c>
      <c r="B15" s="69">
        <f>List!C15</f>
        <v>111.6339742</v>
      </c>
      <c r="C15" s="71">
        <f>List!E15</f>
        <v>6000</v>
      </c>
      <c r="D15" s="43" t="str">
        <f t="shared" si="1"/>
        <v/>
      </c>
      <c r="E15" s="69" t="str">
        <f t="shared" si="2"/>
        <v/>
      </c>
      <c r="F15" s="43" t="str">
        <f t="shared" si="3"/>
        <v/>
      </c>
      <c r="G15" s="70">
        <f t="shared" si="4"/>
        <v>111.6339742</v>
      </c>
      <c r="H15" s="43" t="str">
        <f t="shared" si="5"/>
        <v/>
      </c>
      <c r="I15" s="69">
        <f>List!D15</f>
        <v>500</v>
      </c>
    </row>
    <row r="16">
      <c r="A16" s="43" t="str">
        <f>List!A16</f>
        <v>Apollon NCx500ST (medium gain)</v>
      </c>
      <c r="B16" s="69">
        <f>List!C16</f>
        <v>109.6297212</v>
      </c>
      <c r="C16" s="69">
        <f>List!E16</f>
        <v>1165</v>
      </c>
      <c r="D16" s="43" t="str">
        <f t="shared" si="1"/>
        <v/>
      </c>
      <c r="E16" s="69" t="str">
        <f t="shared" si="2"/>
        <v/>
      </c>
      <c r="F16" s="43" t="str">
        <f t="shared" si="3"/>
        <v/>
      </c>
      <c r="G16" s="70">
        <f t="shared" si="4"/>
        <v>109.6297212</v>
      </c>
      <c r="H16" s="43" t="str">
        <f t="shared" si="5"/>
        <v/>
      </c>
      <c r="I16" s="69">
        <f>List!D16</f>
        <v>536</v>
      </c>
    </row>
    <row r="17">
      <c r="A17" s="43" t="str">
        <f>List!A17</f>
        <v>Audiophonics HPA-S400ET (low gain)</v>
      </c>
      <c r="B17" s="69">
        <f>List!C17</f>
        <v>108.542568</v>
      </c>
      <c r="C17" s="69">
        <f>List!E17</f>
        <v>1640</v>
      </c>
      <c r="D17" s="43" t="str">
        <f t="shared" si="1"/>
        <v/>
      </c>
      <c r="E17" s="69" t="str">
        <f t="shared" si="2"/>
        <v/>
      </c>
      <c r="F17" s="70">
        <f t="shared" si="3"/>
        <v>108.542568</v>
      </c>
      <c r="G17" s="43" t="str">
        <f t="shared" si="4"/>
        <v/>
      </c>
      <c r="H17" s="43" t="str">
        <f t="shared" si="5"/>
        <v/>
      </c>
      <c r="I17" s="69">
        <f>List!D17</f>
        <v>367</v>
      </c>
    </row>
    <row r="18">
      <c r="A18" s="43" t="str">
        <f>List!A18</f>
        <v>Hypex Nilai500DIY mono kit (mid gain)</v>
      </c>
      <c r="B18" s="69">
        <f>List!C18</f>
        <v>108.542568</v>
      </c>
      <c r="C18" s="69">
        <f>List!E18</f>
        <v>1800</v>
      </c>
      <c r="D18" s="43" t="str">
        <f t="shared" si="1"/>
        <v/>
      </c>
      <c r="E18" s="69" t="str">
        <f t="shared" si="2"/>
        <v/>
      </c>
      <c r="F18" s="43" t="str">
        <f t="shared" si="3"/>
        <v/>
      </c>
      <c r="G18" s="70">
        <f t="shared" si="4"/>
        <v>108.542568</v>
      </c>
      <c r="H18" s="43" t="str">
        <f t="shared" si="5"/>
        <v/>
      </c>
      <c r="I18" s="69">
        <f>List!D18</f>
        <v>501</v>
      </c>
    </row>
    <row r="19">
      <c r="A19" s="43" t="str">
        <f>List!A19</f>
        <v>LM Audio MIN400A</v>
      </c>
      <c r="B19" s="69">
        <f>List!C19</f>
        <v>107.818789</v>
      </c>
      <c r="C19" s="71">
        <f>List!E19</f>
        <v>808</v>
      </c>
      <c r="D19" s="43" t="str">
        <f t="shared" si="1"/>
        <v/>
      </c>
      <c r="E19" s="69" t="str">
        <f t="shared" si="2"/>
        <v/>
      </c>
      <c r="F19" s="70">
        <f t="shared" si="3"/>
        <v>107.818789</v>
      </c>
      <c r="G19" s="43" t="str">
        <f t="shared" si="4"/>
        <v/>
      </c>
      <c r="H19" s="43" t="str">
        <f t="shared" si="5"/>
        <v/>
      </c>
      <c r="I19" s="69">
        <f>List!D19</f>
        <v>330</v>
      </c>
    </row>
    <row r="20">
      <c r="A20" s="43" t="str">
        <f>List!A20</f>
        <v>SONCOZ SGP-1</v>
      </c>
      <c r="B20" s="69">
        <f>List!C20</f>
        <v>107.0035707</v>
      </c>
      <c r="C20" s="69">
        <f>List!E20</f>
        <v>1100</v>
      </c>
      <c r="D20" s="43" t="str">
        <f t="shared" si="1"/>
        <v/>
      </c>
      <c r="E20" s="69">
        <f t="shared" si="2"/>
        <v>107.0035707</v>
      </c>
      <c r="F20" s="43" t="str">
        <f t="shared" si="3"/>
        <v/>
      </c>
      <c r="G20" s="43" t="str">
        <f t="shared" si="4"/>
        <v/>
      </c>
      <c r="H20" s="43" t="str">
        <f t="shared" si="5"/>
        <v/>
      </c>
      <c r="I20" s="69">
        <f>List!D20</f>
        <v>240</v>
      </c>
    </row>
    <row r="21">
      <c r="A21" s="43" t="str">
        <f>List!A21</f>
        <v>Hypex NCore NC2K OEM</v>
      </c>
      <c r="B21" s="69">
        <f>List!C21</f>
        <v>106.7448434</v>
      </c>
      <c r="C21" s="71">
        <f>List!E21</f>
        <v>2360</v>
      </c>
      <c r="D21" s="43" t="str">
        <f t="shared" si="1"/>
        <v/>
      </c>
      <c r="E21" s="69" t="str">
        <f t="shared" si="2"/>
        <v/>
      </c>
      <c r="F21" s="43" t="str">
        <f t="shared" si="3"/>
        <v/>
      </c>
      <c r="G21" s="43" t="str">
        <f t="shared" si="4"/>
        <v/>
      </c>
      <c r="H21" s="70">
        <f t="shared" si="5"/>
        <v>106.7448434</v>
      </c>
      <c r="I21" s="69">
        <f>List!D21</f>
        <v>2500</v>
      </c>
    </row>
    <row r="22">
      <c r="A22" s="43" t="str">
        <f>List!A22</f>
        <v>Trinnov Amplitude8m</v>
      </c>
      <c r="B22" s="69">
        <f>List!C22</f>
        <v>106.5580428</v>
      </c>
      <c r="C22" s="69">
        <f>List!E22</f>
        <v>9500</v>
      </c>
      <c r="D22" s="43" t="str">
        <f t="shared" si="1"/>
        <v/>
      </c>
      <c r="E22" s="69" t="str">
        <f t="shared" si="2"/>
        <v/>
      </c>
      <c r="F22" s="70">
        <f t="shared" si="3"/>
        <v>106.5580428</v>
      </c>
      <c r="G22" s="43" t="str">
        <f t="shared" si="4"/>
        <v/>
      </c>
      <c r="H22" s="43" t="str">
        <f t="shared" si="5"/>
        <v/>
      </c>
      <c r="I22" s="69">
        <f>List!D22</f>
        <v>426</v>
      </c>
    </row>
    <row r="23">
      <c r="A23" s="43" t="str">
        <f>List!A23</f>
        <v>Apollon NCx500 DM</v>
      </c>
      <c r="B23" s="69">
        <f>List!C23</f>
        <v>106.3751753</v>
      </c>
      <c r="C23" s="69">
        <f>List!E23</f>
        <v>1920</v>
      </c>
      <c r="D23" s="43" t="str">
        <f t="shared" si="1"/>
        <v/>
      </c>
      <c r="E23" s="69" t="str">
        <f t="shared" si="2"/>
        <v/>
      </c>
      <c r="F23" s="43" t="str">
        <f t="shared" si="3"/>
        <v/>
      </c>
      <c r="G23" s="43" t="str">
        <f t="shared" si="4"/>
        <v/>
      </c>
      <c r="H23" s="70">
        <f t="shared" si="5"/>
        <v>106.3751753</v>
      </c>
      <c r="I23" s="69">
        <f>List!D23</f>
        <v>650</v>
      </c>
    </row>
    <row r="24">
      <c r="A24" s="43" t="str">
        <f>List!A24</f>
        <v>Hypex NCoreX NCx500 OEM (buffered)</v>
      </c>
      <c r="B24" s="69">
        <f>List!C24</f>
        <v>106.1960784</v>
      </c>
      <c r="C24" s="71">
        <f>List!E24</f>
        <v>970</v>
      </c>
      <c r="D24" s="43" t="str">
        <f t="shared" si="1"/>
        <v/>
      </c>
      <c r="E24" s="69" t="str">
        <f t="shared" si="2"/>
        <v/>
      </c>
      <c r="F24" s="43" t="str">
        <f t="shared" si="3"/>
        <v/>
      </c>
      <c r="G24" s="43" t="str">
        <f t="shared" si="4"/>
        <v/>
      </c>
      <c r="H24" s="70">
        <f t="shared" si="5"/>
        <v>106.1960784</v>
      </c>
      <c r="I24" s="69">
        <f>List!D24</f>
        <v>656</v>
      </c>
    </row>
    <row r="25">
      <c r="A25" s="43" t="str">
        <f>List!A25</f>
        <v>Topping PA5</v>
      </c>
      <c r="B25" s="69">
        <f>List!C25</f>
        <v>106.2316036</v>
      </c>
      <c r="C25" s="69">
        <f>List!E25</f>
        <v>350</v>
      </c>
      <c r="D25" s="70">
        <f t="shared" si="1"/>
        <v>106.2316036</v>
      </c>
      <c r="E25" s="69" t="str">
        <f t="shared" si="2"/>
        <v/>
      </c>
      <c r="F25" s="43" t="str">
        <f t="shared" si="3"/>
        <v/>
      </c>
      <c r="G25" s="43" t="str">
        <f t="shared" si="4"/>
        <v/>
      </c>
      <c r="H25" s="43" t="str">
        <f t="shared" si="5"/>
        <v/>
      </c>
      <c r="I25" s="69">
        <f>List!D25</f>
        <v>131</v>
      </c>
    </row>
    <row r="26">
      <c r="A26" s="43" t="str">
        <f>List!A26</f>
        <v>Buckeye Amps (3 channel 1ET400A, low gain)</v>
      </c>
      <c r="B26" s="69">
        <f>List!C26</f>
        <v>106.0205999</v>
      </c>
      <c r="C26" s="71">
        <f>List!E26</f>
        <v>1600</v>
      </c>
      <c r="D26" s="43" t="str">
        <f t="shared" si="1"/>
        <v/>
      </c>
      <c r="E26" s="69" t="str">
        <f t="shared" si="2"/>
        <v/>
      </c>
      <c r="F26" s="70">
        <f t="shared" si="3"/>
        <v>106.0205999</v>
      </c>
      <c r="G26" s="43" t="str">
        <f t="shared" si="4"/>
        <v/>
      </c>
      <c r="H26" s="43" t="str">
        <f t="shared" si="5"/>
        <v/>
      </c>
      <c r="I26" s="69">
        <f>List!D26</f>
        <v>358</v>
      </c>
    </row>
    <row r="27">
      <c r="A27" s="43" t="str">
        <f>List!A27</f>
        <v>boXem Arthur 4222/E1 (mid gain)</v>
      </c>
      <c r="B27" s="69">
        <f>List!C27</f>
        <v>106.0205999</v>
      </c>
      <c r="C27" s="69">
        <f>List!E27</f>
        <v>3000</v>
      </c>
      <c r="D27" s="43" t="str">
        <f t="shared" si="1"/>
        <v/>
      </c>
      <c r="E27" s="69" t="str">
        <f t="shared" si="2"/>
        <v/>
      </c>
      <c r="F27" s="70">
        <f t="shared" si="3"/>
        <v>106.0205999</v>
      </c>
      <c r="G27" s="43" t="str">
        <f t="shared" si="4"/>
        <v/>
      </c>
      <c r="H27" s="43" t="str">
        <f t="shared" si="5"/>
        <v/>
      </c>
      <c r="I27" s="69">
        <f>List!D27</f>
        <v>420</v>
      </c>
    </row>
    <row r="28">
      <c r="A28" s="43" t="str">
        <f>List!A28</f>
        <v>McIntosh Laboratory MC462</v>
      </c>
      <c r="B28" s="69">
        <f>List!C28</f>
        <v>106.0205999</v>
      </c>
      <c r="C28" s="69">
        <f>List!E28</f>
        <v>9000</v>
      </c>
      <c r="D28" s="43" t="str">
        <f t="shared" si="1"/>
        <v/>
      </c>
      <c r="E28" s="69" t="str">
        <f t="shared" si="2"/>
        <v/>
      </c>
      <c r="F28" s="43" t="str">
        <f t="shared" si="3"/>
        <v/>
      </c>
      <c r="G28" s="43" t="str">
        <f t="shared" si="4"/>
        <v/>
      </c>
      <c r="H28" s="70">
        <f t="shared" si="5"/>
        <v>106.0205999</v>
      </c>
      <c r="I28" s="69">
        <f>List!D28</f>
        <v>720</v>
      </c>
    </row>
    <row r="29">
      <c r="A29" s="43" t="str">
        <f>List!A29</f>
        <v>Apollon NCx500ST (highest gain)</v>
      </c>
      <c r="B29" s="69">
        <f>List!C29</f>
        <v>105.6799331</v>
      </c>
      <c r="C29" s="69">
        <f>List!E29</f>
        <v>1165</v>
      </c>
      <c r="D29" s="43" t="str">
        <f t="shared" si="1"/>
        <v/>
      </c>
      <c r="E29" s="69" t="str">
        <f t="shared" si="2"/>
        <v/>
      </c>
      <c r="F29" s="43" t="str">
        <f t="shared" si="3"/>
        <v/>
      </c>
      <c r="G29" s="70">
        <f t="shared" si="4"/>
        <v>105.6799331</v>
      </c>
      <c r="H29" s="43" t="str">
        <f t="shared" si="5"/>
        <v/>
      </c>
      <c r="I29" s="69">
        <f>List!D29</f>
        <v>536</v>
      </c>
    </row>
    <row r="30">
      <c r="A30" s="43" t="str">
        <f>List!A30</f>
        <v>Topping PA5 II</v>
      </c>
      <c r="B30" s="69">
        <f>List!C30</f>
        <v>104.8825029</v>
      </c>
      <c r="C30" s="69">
        <f>List!E30</f>
        <v>220</v>
      </c>
      <c r="D30" s="70">
        <f t="shared" si="1"/>
        <v>104.8825029</v>
      </c>
      <c r="E30" s="69" t="str">
        <f t="shared" si="2"/>
        <v/>
      </c>
      <c r="F30" s="43" t="str">
        <f t="shared" si="3"/>
        <v/>
      </c>
      <c r="G30" s="43" t="str">
        <f t="shared" si="4"/>
        <v/>
      </c>
      <c r="H30" s="43" t="str">
        <f t="shared" si="5"/>
        <v/>
      </c>
      <c r="I30" s="69">
        <f>List!D30</f>
        <v>120</v>
      </c>
    </row>
    <row r="31">
      <c r="A31" s="43" t="str">
        <f>List!A31</f>
        <v>TP RA3</v>
      </c>
      <c r="B31" s="69">
        <f>List!C31</f>
        <v>104.5829598</v>
      </c>
      <c r="C31" s="69">
        <f>List!E31</f>
        <v>269</v>
      </c>
      <c r="D31" s="70">
        <f t="shared" si="1"/>
        <v>104.5829598</v>
      </c>
      <c r="E31" s="69" t="str">
        <f t="shared" si="2"/>
        <v/>
      </c>
      <c r="F31" s="43" t="str">
        <f t="shared" si="3"/>
        <v/>
      </c>
      <c r="G31" s="43" t="str">
        <f t="shared" si="4"/>
        <v/>
      </c>
      <c r="H31" s="43" t="str">
        <f t="shared" si="5"/>
        <v/>
      </c>
      <c r="I31" s="69">
        <f>List!D31</f>
        <v>131</v>
      </c>
    </row>
    <row r="32">
      <c r="A32" s="43" t="str">
        <f>List!A32</f>
        <v>Purifi EVAL-1</v>
      </c>
      <c r="B32" s="69">
        <f>List!C32</f>
        <v>104.436975</v>
      </c>
      <c r="C32" s="71">
        <f>List!E32</f>
        <v>1090</v>
      </c>
      <c r="D32" s="43" t="str">
        <f t="shared" si="1"/>
        <v/>
      </c>
      <c r="E32" s="69" t="str">
        <f t="shared" si="2"/>
        <v/>
      </c>
      <c r="F32" s="70">
        <f t="shared" si="3"/>
        <v>104.436975</v>
      </c>
      <c r="G32" s="43" t="str">
        <f t="shared" si="4"/>
        <v/>
      </c>
      <c r="H32" s="43" t="str">
        <f t="shared" si="5"/>
        <v/>
      </c>
      <c r="I32" s="69">
        <f>List!D32</f>
        <v>425</v>
      </c>
    </row>
    <row r="33">
      <c r="A33" s="43" t="str">
        <f>List!A33</f>
        <v>Hypex NCore NC400 DIY</v>
      </c>
      <c r="B33" s="69">
        <f>List!C33</f>
        <v>104.436975</v>
      </c>
      <c r="C33" s="69">
        <f>List!E33</f>
        <v>1100</v>
      </c>
      <c r="D33" s="43" t="str">
        <f t="shared" si="1"/>
        <v/>
      </c>
      <c r="E33" s="69" t="str">
        <f t="shared" si="2"/>
        <v/>
      </c>
      <c r="F33" s="70">
        <f t="shared" si="3"/>
        <v>104.436975</v>
      </c>
      <c r="G33" s="43" t="str">
        <f t="shared" si="4"/>
        <v/>
      </c>
      <c r="H33" s="43" t="str">
        <f t="shared" si="5"/>
        <v/>
      </c>
      <c r="I33" s="69">
        <f>List!D33</f>
        <v>400</v>
      </c>
    </row>
    <row r="34">
      <c r="A34" s="43" t="str">
        <f>List!A34</f>
        <v>March Audio P422</v>
      </c>
      <c r="B34" s="69">
        <f>List!C34</f>
        <v>104.436975</v>
      </c>
      <c r="C34" s="69">
        <f>List!E34</f>
        <v>1625</v>
      </c>
      <c r="D34" s="43" t="str">
        <f t="shared" si="1"/>
        <v/>
      </c>
      <c r="E34" s="69" t="str">
        <f t="shared" si="2"/>
        <v/>
      </c>
      <c r="F34" s="70">
        <f t="shared" si="3"/>
        <v>104.436975</v>
      </c>
      <c r="G34" s="43" t="str">
        <f t="shared" si="4"/>
        <v/>
      </c>
      <c r="H34" s="43" t="str">
        <f t="shared" si="5"/>
        <v/>
      </c>
      <c r="I34" s="69">
        <f>List!D34</f>
        <v>400</v>
      </c>
    </row>
    <row r="35">
      <c r="A35" s="43" t="str">
        <f>List!A35</f>
        <v>Audiophonics HPA-S400ET (high gain)</v>
      </c>
      <c r="B35" s="69">
        <f>List!C35</f>
        <v>104.436975</v>
      </c>
      <c r="C35" s="69">
        <f>List!E35</f>
        <v>1640</v>
      </c>
      <c r="D35" s="43" t="str">
        <f t="shared" si="1"/>
        <v/>
      </c>
      <c r="E35" s="69" t="str">
        <f t="shared" si="2"/>
        <v/>
      </c>
      <c r="F35" s="70">
        <f t="shared" si="3"/>
        <v>104.436975</v>
      </c>
      <c r="G35" s="43" t="str">
        <f t="shared" si="4"/>
        <v/>
      </c>
      <c r="H35" s="43" t="str">
        <f t="shared" si="5"/>
        <v/>
      </c>
      <c r="I35" s="69">
        <f>List!D35</f>
        <v>367</v>
      </c>
    </row>
    <row r="36">
      <c r="A36" s="43" t="str">
        <f>List!A36</f>
        <v>Hypex Nilai500DIY mono kit (high gain)</v>
      </c>
      <c r="B36" s="69">
        <f>List!C36</f>
        <v>104.436975</v>
      </c>
      <c r="C36" s="69">
        <f>List!E36</f>
        <v>1800</v>
      </c>
      <c r="D36" s="43" t="str">
        <f t="shared" si="1"/>
        <v/>
      </c>
      <c r="E36" s="69" t="str">
        <f t="shared" si="2"/>
        <v/>
      </c>
      <c r="F36" s="43" t="str">
        <f t="shared" si="3"/>
        <v/>
      </c>
      <c r="G36" s="70">
        <f t="shared" si="4"/>
        <v>104.436975</v>
      </c>
      <c r="H36" s="43" t="str">
        <f t="shared" si="5"/>
        <v/>
      </c>
      <c r="I36" s="69">
        <f>List!D36</f>
        <v>501</v>
      </c>
    </row>
    <row r="37">
      <c r="A37" s="43" t="str">
        <f>List!A37</f>
        <v>Nord Three SE 1ET400A Stereo</v>
      </c>
      <c r="B37" s="69">
        <f>List!C37</f>
        <v>104.436975</v>
      </c>
      <c r="C37" s="69">
        <f>List!E37</f>
        <v>2200</v>
      </c>
      <c r="D37" s="43" t="str">
        <f t="shared" si="1"/>
        <v/>
      </c>
      <c r="E37" s="69" t="str">
        <f t="shared" si="2"/>
        <v/>
      </c>
      <c r="F37" s="70">
        <f t="shared" si="3"/>
        <v>104.436975</v>
      </c>
      <c r="G37" s="43" t="str">
        <f t="shared" si="4"/>
        <v/>
      </c>
      <c r="H37" s="43" t="str">
        <f t="shared" si="5"/>
        <v/>
      </c>
      <c r="I37" s="69">
        <f>List!D37</f>
        <v>425</v>
      </c>
    </row>
    <row r="38">
      <c r="A38" s="43" t="str">
        <f>List!A38</f>
        <v>NAD M23</v>
      </c>
      <c r="B38" s="69">
        <f>List!C38</f>
        <v>104.436975</v>
      </c>
      <c r="C38" s="69">
        <f>List!E38</f>
        <v>3750</v>
      </c>
      <c r="D38" s="43" t="str">
        <f t="shared" si="1"/>
        <v/>
      </c>
      <c r="E38" s="69" t="str">
        <f t="shared" si="2"/>
        <v/>
      </c>
      <c r="F38" s="43" t="str">
        <f t="shared" si="3"/>
        <v/>
      </c>
      <c r="G38" s="70">
        <f t="shared" si="4"/>
        <v>104.436975</v>
      </c>
      <c r="H38" s="43" t="str">
        <f t="shared" si="5"/>
        <v/>
      </c>
      <c r="I38" s="69">
        <f>List!D38</f>
        <v>540</v>
      </c>
    </row>
    <row r="39">
      <c r="A39" s="43" t="str">
        <f>List!A39</f>
        <v>Nord One NC1200DM Signature Stereo</v>
      </c>
      <c r="B39" s="69">
        <f>List!C39</f>
        <v>104.436975</v>
      </c>
      <c r="C39" s="69">
        <f>List!E39</f>
        <v>5400</v>
      </c>
      <c r="D39" s="43" t="str">
        <f t="shared" si="1"/>
        <v/>
      </c>
      <c r="E39" s="69" t="str">
        <f t="shared" si="2"/>
        <v/>
      </c>
      <c r="F39" s="43" t="str">
        <f t="shared" si="3"/>
        <v/>
      </c>
      <c r="G39" s="70">
        <f t="shared" si="4"/>
        <v>104.436975</v>
      </c>
      <c r="H39" s="43" t="str">
        <f t="shared" si="5"/>
        <v/>
      </c>
      <c r="I39" s="69">
        <f>List!D39</f>
        <v>580</v>
      </c>
    </row>
    <row r="40">
      <c r="A40" s="43" t="str">
        <f>List!A40</f>
        <v>Hypex NCore NC1200 OEM</v>
      </c>
      <c r="B40" s="69">
        <f>List!C40</f>
        <v>103.0980392</v>
      </c>
      <c r="C40" s="71">
        <f>List!E40</f>
        <v>1390</v>
      </c>
      <c r="D40" s="43" t="str">
        <f t="shared" si="1"/>
        <v/>
      </c>
      <c r="E40" s="69" t="str">
        <f t="shared" si="2"/>
        <v/>
      </c>
      <c r="F40" s="43" t="str">
        <f t="shared" si="3"/>
        <v/>
      </c>
      <c r="G40" s="43" t="str">
        <f t="shared" si="4"/>
        <v/>
      </c>
      <c r="H40" s="70">
        <f t="shared" si="5"/>
        <v>103.0980392</v>
      </c>
      <c r="I40" s="69">
        <f>List!D40</f>
        <v>700</v>
      </c>
    </row>
    <row r="41">
      <c r="A41" s="43" t="str">
        <f>List!A41</f>
        <v>Buckeye Amps (3 channel 1ET400A, high gain)</v>
      </c>
      <c r="B41" s="69">
        <f>List!C41</f>
        <v>103.0980392</v>
      </c>
      <c r="C41" s="71">
        <f>List!E41</f>
        <v>1600</v>
      </c>
      <c r="D41" s="43" t="str">
        <f t="shared" si="1"/>
        <v/>
      </c>
      <c r="E41" s="69" t="str">
        <f t="shared" si="2"/>
        <v/>
      </c>
      <c r="F41" s="70">
        <f t="shared" si="3"/>
        <v>103.0980392</v>
      </c>
      <c r="G41" s="43" t="str">
        <f t="shared" si="4"/>
        <v/>
      </c>
      <c r="H41" s="43" t="str">
        <f t="shared" si="5"/>
        <v/>
      </c>
      <c r="I41" s="69">
        <f>List!D41</f>
        <v>358</v>
      </c>
    </row>
    <row r="42">
      <c r="A42" s="43" t="str">
        <f>List!A42</f>
        <v>VTV Purifi Dual Mono (Weiss OP2-BP)</v>
      </c>
      <c r="B42" s="69">
        <f>List!C42</f>
        <v>103.0980392</v>
      </c>
      <c r="C42" s="69">
        <f>List!E42</f>
        <v>2090</v>
      </c>
      <c r="D42" s="43" t="str">
        <f t="shared" si="1"/>
        <v/>
      </c>
      <c r="E42" s="69" t="str">
        <f t="shared" si="2"/>
        <v/>
      </c>
      <c r="F42" s="70">
        <f t="shared" si="3"/>
        <v>103.0980392</v>
      </c>
      <c r="G42" s="43" t="str">
        <f t="shared" si="4"/>
        <v/>
      </c>
      <c r="H42" s="43" t="str">
        <f t="shared" si="5"/>
        <v/>
      </c>
      <c r="I42" s="69">
        <f>List!D42</f>
        <v>379</v>
      </c>
    </row>
    <row r="43">
      <c r="A43" s="43" t="str">
        <f>List!A43</f>
        <v>Vera Audio P150/600 RS (stereo)</v>
      </c>
      <c r="B43" s="69">
        <f>List!C43</f>
        <v>103.0980392</v>
      </c>
      <c r="C43" s="69">
        <f>List!E43</f>
        <v>3100</v>
      </c>
      <c r="D43" s="43" t="str">
        <f t="shared" si="1"/>
        <v/>
      </c>
      <c r="E43" s="69" t="str">
        <f t="shared" si="2"/>
        <v/>
      </c>
      <c r="F43" s="70">
        <f t="shared" si="3"/>
        <v>103.0980392</v>
      </c>
      <c r="G43" s="43" t="str">
        <f t="shared" si="4"/>
        <v/>
      </c>
      <c r="H43" s="43" t="str">
        <f t="shared" si="5"/>
        <v/>
      </c>
      <c r="I43" s="69">
        <f>List!D43</f>
        <v>310</v>
      </c>
    </row>
    <row r="44">
      <c r="A44" s="43" t="str">
        <f>List!A44</f>
        <v>March Audio P501</v>
      </c>
      <c r="B44" s="69">
        <f>List!C44</f>
        <v>103.0980392</v>
      </c>
      <c r="C44" s="69">
        <f>List!E44</f>
        <v>3226.06</v>
      </c>
      <c r="D44" s="43" t="str">
        <f t="shared" si="1"/>
        <v/>
      </c>
      <c r="E44" s="69" t="str">
        <f t="shared" si="2"/>
        <v/>
      </c>
      <c r="F44" s="43" t="str">
        <f t="shared" si="3"/>
        <v/>
      </c>
      <c r="G44" s="70">
        <f t="shared" si="4"/>
        <v>103.0980392</v>
      </c>
      <c r="H44" s="43" t="str">
        <f t="shared" si="5"/>
        <v/>
      </c>
      <c r="I44" s="69">
        <f>List!D44</f>
        <v>512</v>
      </c>
    </row>
    <row r="45">
      <c r="A45" s="43" t="str">
        <f>List!A45</f>
        <v>3e audio TPA3255 260-2-29A</v>
      </c>
      <c r="B45" s="69">
        <f>List!C45</f>
        <v>101.9382003</v>
      </c>
      <c r="C45" s="69">
        <f>List!E45</f>
        <v>375</v>
      </c>
      <c r="D45" s="43" t="str">
        <f t="shared" si="1"/>
        <v/>
      </c>
      <c r="E45" s="69">
        <f t="shared" si="2"/>
        <v>101.9382003</v>
      </c>
      <c r="F45" s="43" t="str">
        <f t="shared" si="3"/>
        <v/>
      </c>
      <c r="G45" s="43" t="str">
        <f t="shared" si="4"/>
        <v/>
      </c>
      <c r="H45" s="43" t="str">
        <f t="shared" si="5"/>
        <v/>
      </c>
      <c r="I45" s="69">
        <f>List!D45</f>
        <v>206</v>
      </c>
    </row>
    <row r="46">
      <c r="A46" s="43" t="str">
        <f>List!A46</f>
        <v>Topping PA7 Plus</v>
      </c>
      <c r="B46" s="69">
        <f>List!C46</f>
        <v>101.9382003</v>
      </c>
      <c r="C46" s="69">
        <f>List!E46</f>
        <v>550</v>
      </c>
      <c r="D46" s="43" t="str">
        <f t="shared" si="1"/>
        <v/>
      </c>
      <c r="E46" s="69">
        <f t="shared" si="2"/>
        <v>101.9382003</v>
      </c>
      <c r="F46" s="43" t="str">
        <f t="shared" si="3"/>
        <v/>
      </c>
      <c r="G46" s="43" t="str">
        <f t="shared" si="4"/>
        <v/>
      </c>
      <c r="H46" s="43" t="str">
        <f t="shared" si="5"/>
        <v/>
      </c>
      <c r="I46" s="69">
        <f>List!D46</f>
        <v>240</v>
      </c>
    </row>
    <row r="47">
      <c r="A47" s="43" t="str">
        <f>List!A47</f>
        <v>VTV Purifi Dual Mono (Sonic Imagery 994Enh-Ticha)</v>
      </c>
      <c r="B47" s="69">
        <f>List!C47</f>
        <v>101.9382003</v>
      </c>
      <c r="C47" s="69">
        <f>List!E47</f>
        <v>1845</v>
      </c>
      <c r="D47" s="43" t="str">
        <f t="shared" si="1"/>
        <v/>
      </c>
      <c r="E47" s="69" t="str">
        <f t="shared" si="2"/>
        <v/>
      </c>
      <c r="F47" s="70">
        <f t="shared" si="3"/>
        <v>101.9382003</v>
      </c>
      <c r="G47" s="43" t="str">
        <f t="shared" si="4"/>
        <v/>
      </c>
      <c r="H47" s="43" t="str">
        <f t="shared" si="5"/>
        <v/>
      </c>
      <c r="I47" s="69">
        <f>List!D47</f>
        <v>372</v>
      </c>
    </row>
    <row r="48">
      <c r="A48" s="43" t="str">
        <f>List!A48</f>
        <v>Vera Audio P400/1000</v>
      </c>
      <c r="B48" s="69">
        <f>List!C48</f>
        <v>102.4987747</v>
      </c>
      <c r="C48" s="69">
        <f>List!E48</f>
        <v>3000</v>
      </c>
      <c r="D48" s="43" t="str">
        <f t="shared" si="1"/>
        <v/>
      </c>
      <c r="E48" s="69" t="str">
        <f t="shared" si="2"/>
        <v/>
      </c>
      <c r="F48" s="43" t="str">
        <f t="shared" si="3"/>
        <v/>
      </c>
      <c r="G48" s="43" t="str">
        <f t="shared" si="4"/>
        <v/>
      </c>
      <c r="H48" s="70">
        <f t="shared" si="5"/>
        <v>102.4987747</v>
      </c>
      <c r="I48" s="69">
        <f>List!D48</f>
        <v>625</v>
      </c>
    </row>
    <row r="49">
      <c r="A49" s="43" t="str">
        <f>List!A49</f>
        <v>Apollon NC2KSLM mono</v>
      </c>
      <c r="B49" s="69">
        <f>List!C49</f>
        <v>101.9382003</v>
      </c>
      <c r="C49" s="69">
        <f>List!E49</f>
        <v>4900</v>
      </c>
      <c r="D49" s="43" t="str">
        <f t="shared" si="1"/>
        <v/>
      </c>
      <c r="E49" s="69" t="str">
        <f t="shared" si="2"/>
        <v/>
      </c>
      <c r="F49" s="43" t="str">
        <f t="shared" si="3"/>
        <v/>
      </c>
      <c r="G49" s="43" t="str">
        <f t="shared" si="4"/>
        <v/>
      </c>
      <c r="H49" s="70">
        <f t="shared" si="5"/>
        <v>101.9382003</v>
      </c>
      <c r="I49" s="69">
        <f>List!D49</f>
        <v>1786</v>
      </c>
    </row>
    <row r="50">
      <c r="A50" s="43" t="str">
        <f>List!A50</f>
        <v>Vera Audio P150/600 RS (bridge)</v>
      </c>
      <c r="B50" s="69">
        <f>List!C50</f>
        <v>101.9382003</v>
      </c>
      <c r="C50" s="69">
        <f>List!E50</f>
        <v>6200</v>
      </c>
      <c r="D50" s="43" t="str">
        <f t="shared" si="1"/>
        <v/>
      </c>
      <c r="E50" s="69" t="str">
        <f t="shared" si="2"/>
        <v/>
      </c>
      <c r="F50" s="43" t="str">
        <f t="shared" si="3"/>
        <v/>
      </c>
      <c r="G50" s="43" t="str">
        <f t="shared" si="4"/>
        <v/>
      </c>
      <c r="H50" s="70">
        <f t="shared" si="5"/>
        <v>101.9382003</v>
      </c>
      <c r="I50" s="69">
        <f>List!D50</f>
        <v>1000</v>
      </c>
    </row>
    <row r="51">
      <c r="A51" s="43" t="str">
        <f>List!A51</f>
        <v>Hypex NCore NC52MP</v>
      </c>
      <c r="B51" s="69">
        <f>List!C51</f>
        <v>101.4116215</v>
      </c>
      <c r="C51" s="71">
        <f>List!E51</f>
        <v>345</v>
      </c>
      <c r="D51" s="70">
        <f t="shared" si="1"/>
        <v>101.4116215</v>
      </c>
      <c r="E51" s="69" t="str">
        <f t="shared" si="2"/>
        <v/>
      </c>
      <c r="F51" s="43" t="str">
        <f t="shared" si="3"/>
        <v/>
      </c>
      <c r="G51" s="43" t="str">
        <f t="shared" si="4"/>
        <v/>
      </c>
      <c r="H51" s="43" t="str">
        <f t="shared" si="5"/>
        <v/>
      </c>
      <c r="I51" s="69">
        <f>List!D51</f>
        <v>50</v>
      </c>
    </row>
    <row r="52">
      <c r="A52" s="43" t="str">
        <f>List!A52</f>
        <v>Hypex NCore NC502MP</v>
      </c>
      <c r="B52" s="69">
        <f>List!C52</f>
        <v>101.4116215</v>
      </c>
      <c r="C52" s="71">
        <f>List!E52</f>
        <v>635</v>
      </c>
      <c r="D52" s="43" t="str">
        <f t="shared" si="1"/>
        <v/>
      </c>
      <c r="E52" s="69" t="str">
        <f t="shared" si="2"/>
        <v/>
      </c>
      <c r="F52" s="43" t="str">
        <f t="shared" si="3"/>
        <v/>
      </c>
      <c r="G52" s="70">
        <f t="shared" si="4"/>
        <v>101.4116215</v>
      </c>
      <c r="H52" s="43" t="str">
        <f t="shared" si="5"/>
        <v/>
      </c>
      <c r="I52" s="69">
        <f>List!D52</f>
        <v>500</v>
      </c>
    </row>
    <row r="53">
      <c r="A53" s="43" t="str">
        <f>List!A53</f>
        <v>Neurochrome Modulus 286</v>
      </c>
      <c r="B53" s="69">
        <f>List!C53</f>
        <v>100.9151498</v>
      </c>
      <c r="C53" s="69">
        <f>List!E53</f>
        <v>1100</v>
      </c>
      <c r="D53" s="70">
        <f t="shared" si="1"/>
        <v>100.9151498</v>
      </c>
      <c r="E53" s="69" t="str">
        <f t="shared" si="2"/>
        <v/>
      </c>
      <c r="F53" s="43" t="str">
        <f t="shared" si="3"/>
        <v/>
      </c>
      <c r="G53" s="43" t="str">
        <f t="shared" si="4"/>
        <v/>
      </c>
      <c r="H53" s="43" t="str">
        <f t="shared" si="5"/>
        <v/>
      </c>
      <c r="I53" s="69">
        <f>List!D53</f>
        <v>95</v>
      </c>
    </row>
    <row r="54">
      <c r="A54" s="43" t="str">
        <f>List!A54</f>
        <v>NAC C298</v>
      </c>
      <c r="B54" s="69">
        <f>List!C54</f>
        <v>100.9151498</v>
      </c>
      <c r="C54" s="69">
        <f>List!E54</f>
        <v>2400</v>
      </c>
      <c r="D54" s="43" t="str">
        <f t="shared" si="1"/>
        <v/>
      </c>
      <c r="E54" s="69" t="str">
        <f t="shared" si="2"/>
        <v/>
      </c>
      <c r="F54" s="43" t="str">
        <f t="shared" si="3"/>
        <v/>
      </c>
      <c r="G54" s="70">
        <f t="shared" si="4"/>
        <v>100.9151498</v>
      </c>
      <c r="H54" s="43" t="str">
        <f t="shared" si="5"/>
        <v/>
      </c>
      <c r="I54" s="69">
        <f>List!D54</f>
        <v>514</v>
      </c>
    </row>
    <row r="55">
      <c r="A55" s="43" t="str">
        <f>List!A55</f>
        <v>NAD M27</v>
      </c>
      <c r="B55" s="69">
        <f>List!C55</f>
        <v>100.9151498</v>
      </c>
      <c r="C55" s="69">
        <f>List!E55</f>
        <v>4400</v>
      </c>
      <c r="D55" s="43" t="str">
        <f t="shared" si="1"/>
        <v/>
      </c>
      <c r="E55" s="69" t="str">
        <f t="shared" si="2"/>
        <v/>
      </c>
      <c r="F55" s="43" t="str">
        <f t="shared" si="3"/>
        <v/>
      </c>
      <c r="G55" s="43" t="str">
        <f t="shared" si="4"/>
        <v/>
      </c>
      <c r="H55" s="70">
        <f t="shared" si="5"/>
        <v>100.9151498</v>
      </c>
      <c r="I55" s="69">
        <f>List!D55</f>
        <v>650</v>
      </c>
    </row>
    <row r="56">
      <c r="A56" s="43" t="str">
        <f>List!A56</f>
        <v>Primare A35.8</v>
      </c>
      <c r="B56" s="69">
        <f>List!C56</f>
        <v>100.9151498</v>
      </c>
      <c r="C56" s="69">
        <f>List!E56</f>
        <v>5500</v>
      </c>
      <c r="D56" s="43" t="str">
        <f t="shared" si="1"/>
        <v/>
      </c>
      <c r="E56" s="69" t="str">
        <f t="shared" si="2"/>
        <v/>
      </c>
      <c r="F56" s="70">
        <f t="shared" si="3"/>
        <v>100.9151498</v>
      </c>
      <c r="G56" s="43" t="str">
        <f t="shared" si="4"/>
        <v/>
      </c>
      <c r="H56" s="43" t="str">
        <f t="shared" si="5"/>
        <v/>
      </c>
      <c r="I56" s="69">
        <f>List!D56</f>
        <v>300</v>
      </c>
    </row>
    <row r="57">
      <c r="A57" s="43" t="str">
        <f>List!A57</f>
        <v>Fosi Audio V3 Mono</v>
      </c>
      <c r="B57" s="69">
        <f>List!C57</f>
        <v>99.69280489</v>
      </c>
      <c r="C57" s="69">
        <f>List!E57</f>
        <v>280</v>
      </c>
      <c r="D57" s="43" t="str">
        <f t="shared" si="1"/>
        <v/>
      </c>
      <c r="E57" s="69">
        <f t="shared" si="2"/>
        <v>99.69280489</v>
      </c>
      <c r="F57" s="43" t="str">
        <f t="shared" si="3"/>
        <v/>
      </c>
      <c r="G57" s="43" t="str">
        <f t="shared" si="4"/>
        <v/>
      </c>
      <c r="H57" s="43" t="str">
        <f t="shared" si="5"/>
        <v/>
      </c>
      <c r="I57" s="69">
        <f>List!D57</f>
        <v>242</v>
      </c>
    </row>
    <row r="58">
      <c r="A58" s="43" t="str">
        <f>List!A58</f>
        <v>March Audio P122</v>
      </c>
      <c r="B58" s="69">
        <f>List!C58</f>
        <v>100</v>
      </c>
      <c r="C58" s="69">
        <f>List!E58</f>
        <v>595</v>
      </c>
      <c r="D58" s="70">
        <f t="shared" si="1"/>
        <v>100</v>
      </c>
      <c r="E58" s="69" t="str">
        <f t="shared" si="2"/>
        <v/>
      </c>
      <c r="F58" s="43" t="str">
        <f t="shared" si="3"/>
        <v/>
      </c>
      <c r="G58" s="43" t="str">
        <f t="shared" si="4"/>
        <v/>
      </c>
      <c r="H58" s="43" t="str">
        <f t="shared" si="5"/>
        <v/>
      </c>
      <c r="I58" s="69">
        <f>List!D58</f>
        <v>126</v>
      </c>
    </row>
    <row r="59">
      <c r="A59" s="43" t="str">
        <f>List!A59</f>
        <v>SMSL VMV A2</v>
      </c>
      <c r="B59" s="69">
        <f>List!C59</f>
        <v>99.69280489</v>
      </c>
      <c r="C59" s="69">
        <f>List!E59</f>
        <v>1000</v>
      </c>
      <c r="D59" s="43" t="str">
        <f t="shared" si="1"/>
        <v/>
      </c>
      <c r="E59" s="69">
        <f t="shared" si="2"/>
        <v>99.69280489</v>
      </c>
      <c r="F59" s="43" t="str">
        <f t="shared" si="3"/>
        <v/>
      </c>
      <c r="G59" s="43" t="str">
        <f t="shared" si="4"/>
        <v/>
      </c>
      <c r="H59" s="43" t="str">
        <f t="shared" si="5"/>
        <v/>
      </c>
      <c r="I59" s="69">
        <f>List!D59</f>
        <v>228</v>
      </c>
    </row>
    <row r="60">
      <c r="A60" s="43" t="str">
        <f>List!A60</f>
        <v>Orchard Starkrimson</v>
      </c>
      <c r="B60" s="69">
        <f>List!C60</f>
        <v>100</v>
      </c>
      <c r="C60" s="69">
        <f>List!E60</f>
        <v>1500</v>
      </c>
      <c r="D60" s="43" t="str">
        <f t="shared" si="1"/>
        <v/>
      </c>
      <c r="E60" s="69">
        <f t="shared" si="2"/>
        <v>100</v>
      </c>
      <c r="F60" s="43" t="str">
        <f t="shared" si="3"/>
        <v/>
      </c>
      <c r="G60" s="43" t="str">
        <f t="shared" si="4"/>
        <v/>
      </c>
      <c r="H60" s="43" t="str">
        <f t="shared" si="5"/>
        <v/>
      </c>
      <c r="I60" s="69">
        <f>List!D60</f>
        <v>250</v>
      </c>
    </row>
    <row r="61">
      <c r="A61" s="43" t="str">
        <f>List!A61</f>
        <v>Accuphase A-300 monoblock</v>
      </c>
      <c r="B61" s="69">
        <f>List!C61</f>
        <v>100</v>
      </c>
      <c r="C61" s="69">
        <f>List!E61</f>
        <v>51900</v>
      </c>
      <c r="D61" s="43" t="str">
        <f t="shared" si="1"/>
        <v/>
      </c>
      <c r="E61" s="69" t="str">
        <f t="shared" si="2"/>
        <v/>
      </c>
      <c r="F61" s="70">
        <f t="shared" si="3"/>
        <v>100</v>
      </c>
      <c r="G61" s="43" t="str">
        <f t="shared" si="4"/>
        <v/>
      </c>
      <c r="H61" s="43" t="str">
        <f t="shared" si="5"/>
        <v/>
      </c>
      <c r="I61" s="69">
        <f>List!D61</f>
        <v>385</v>
      </c>
    </row>
    <row r="62">
      <c r="A62" s="43" t="str">
        <f>List!A62</f>
        <v>Mola Mola Kaluga</v>
      </c>
      <c r="B62" s="69">
        <f>List!C62</f>
        <v>99.1721463</v>
      </c>
      <c r="C62" s="69">
        <f>List!E62</f>
        <v>16500</v>
      </c>
      <c r="D62" s="43" t="str">
        <f t="shared" si="1"/>
        <v/>
      </c>
      <c r="E62" s="69" t="str">
        <f t="shared" si="2"/>
        <v/>
      </c>
      <c r="F62" s="43" t="str">
        <f t="shared" si="3"/>
        <v/>
      </c>
      <c r="G62" s="43" t="str">
        <f t="shared" si="4"/>
        <v/>
      </c>
      <c r="H62" s="70">
        <f t="shared" si="5"/>
        <v>99.1721463</v>
      </c>
      <c r="I62" s="69">
        <f>List!D62</f>
        <v>643</v>
      </c>
    </row>
    <row r="63">
      <c r="A63" s="43" t="str">
        <f>List!A63</f>
        <v>Hypex NCore NC122MP</v>
      </c>
      <c r="B63" s="69">
        <f>List!C63</f>
        <v>98.41637508</v>
      </c>
      <c r="C63" s="71">
        <f>List!E63</f>
        <v>500</v>
      </c>
      <c r="D63" s="70">
        <f t="shared" si="1"/>
        <v>98.41637508</v>
      </c>
      <c r="E63" s="69" t="str">
        <f t="shared" si="2"/>
        <v/>
      </c>
      <c r="F63" s="43" t="str">
        <f t="shared" si="3"/>
        <v/>
      </c>
      <c r="G63" s="43" t="str">
        <f t="shared" si="4"/>
        <v/>
      </c>
      <c r="H63" s="43" t="str">
        <f t="shared" si="5"/>
        <v/>
      </c>
      <c r="I63" s="69">
        <f>List!D63</f>
        <v>125</v>
      </c>
    </row>
    <row r="64">
      <c r="A64" s="43" t="str">
        <f>List!A64</f>
        <v>Hypex NCore NC252MP</v>
      </c>
      <c r="B64" s="69">
        <f>List!C64</f>
        <v>98.41637508</v>
      </c>
      <c r="C64" s="71">
        <f>List!E64</f>
        <v>430</v>
      </c>
      <c r="D64" s="43" t="str">
        <f t="shared" si="1"/>
        <v/>
      </c>
      <c r="E64" s="69">
        <f t="shared" si="2"/>
        <v>98.41637508</v>
      </c>
      <c r="F64" s="43" t="str">
        <f t="shared" si="3"/>
        <v/>
      </c>
      <c r="G64" s="43" t="str">
        <f t="shared" si="4"/>
        <v/>
      </c>
      <c r="H64" s="43" t="str">
        <f t="shared" si="5"/>
        <v/>
      </c>
      <c r="I64" s="69">
        <f>List!D64</f>
        <v>250</v>
      </c>
    </row>
    <row r="65">
      <c r="A65" s="43" t="str">
        <f>List!A65</f>
        <v>ATI AT522NC Stereo</v>
      </c>
      <c r="B65" s="69">
        <f>List!C65</f>
        <v>98.41637508</v>
      </c>
      <c r="C65" s="69">
        <f>List!E65</f>
        <v>2000</v>
      </c>
      <c r="D65" s="43" t="str">
        <f t="shared" si="1"/>
        <v/>
      </c>
      <c r="E65" s="69" t="str">
        <f t="shared" si="2"/>
        <v/>
      </c>
      <c r="F65" s="70">
        <f t="shared" si="3"/>
        <v>98.41637508</v>
      </c>
      <c r="G65" s="43" t="str">
        <f t="shared" si="4"/>
        <v/>
      </c>
      <c r="H65" s="43" t="str">
        <f t="shared" si="5"/>
        <v/>
      </c>
      <c r="I65" s="69">
        <f>List!D65</f>
        <v>350</v>
      </c>
    </row>
    <row r="66">
      <c r="A66" s="43" t="str">
        <f>List!A66</f>
        <v>NAD M28</v>
      </c>
      <c r="B66" s="69">
        <f>List!C66</f>
        <v>98.41637508</v>
      </c>
      <c r="C66" s="69">
        <f>List!E66</f>
        <v>5000</v>
      </c>
      <c r="D66" s="43" t="str">
        <f t="shared" si="1"/>
        <v/>
      </c>
      <c r="E66" s="69" t="str">
        <f t="shared" si="2"/>
        <v/>
      </c>
      <c r="F66" s="43" t="str">
        <f t="shared" si="3"/>
        <v/>
      </c>
      <c r="G66" s="70">
        <f t="shared" si="4"/>
        <v>98.41637508</v>
      </c>
      <c r="H66" s="43" t="str">
        <f t="shared" si="5"/>
        <v/>
      </c>
      <c r="I66" s="69">
        <f>List!D66</f>
        <v>520</v>
      </c>
    </row>
    <row r="67">
      <c r="A67" s="43" t="str">
        <f>List!A67</f>
        <v>ICEpower 2000AS2 HV</v>
      </c>
      <c r="B67" s="69">
        <f>List!C67</f>
        <v>98.41637508</v>
      </c>
      <c r="C67" s="69">
        <f>List!E67</f>
        <v>898</v>
      </c>
      <c r="D67" s="43" t="str">
        <f t="shared" si="1"/>
        <v/>
      </c>
      <c r="E67" s="69" t="str">
        <f t="shared" si="2"/>
        <v/>
      </c>
      <c r="F67" s="43" t="str">
        <f t="shared" si="3"/>
        <v/>
      </c>
      <c r="G67" s="43" t="str">
        <f t="shared" si="4"/>
        <v/>
      </c>
      <c r="H67" s="70">
        <f t="shared" si="5"/>
        <v>98.41637508</v>
      </c>
      <c r="I67" s="69">
        <f>List!D67</f>
        <v>1000</v>
      </c>
    </row>
    <row r="68">
      <c r="A68" s="43" t="str">
        <f>List!A68</f>
        <v>McIntosh Laboratory MC501</v>
      </c>
      <c r="B68" s="69">
        <f>List!C68</f>
        <v>98.41637508</v>
      </c>
      <c r="C68" s="69">
        <f>List!E68</f>
        <v>8200</v>
      </c>
      <c r="D68" s="43" t="str">
        <f t="shared" si="1"/>
        <v/>
      </c>
      <c r="E68" s="69" t="str">
        <f t="shared" si="2"/>
        <v/>
      </c>
      <c r="F68" s="43" t="str">
        <f t="shared" si="3"/>
        <v/>
      </c>
      <c r="G68" s="43" t="str">
        <f t="shared" si="4"/>
        <v/>
      </c>
      <c r="H68" s="70">
        <f t="shared" si="5"/>
        <v>98.41637508</v>
      </c>
      <c r="I68" s="69">
        <f>List!D68</f>
        <v>1000</v>
      </c>
    </row>
    <row r="69">
      <c r="A69" s="43" t="str">
        <f>List!A69</f>
        <v>Buckeye Amps (8 channel NC502MP)</v>
      </c>
      <c r="B69" s="69">
        <f>List!C69</f>
        <v>97.72113295</v>
      </c>
      <c r="C69" s="71">
        <f>List!E69</f>
        <v>2300</v>
      </c>
      <c r="D69" s="43" t="str">
        <f t="shared" si="1"/>
        <v/>
      </c>
      <c r="E69" s="69" t="str">
        <f t="shared" si="2"/>
        <v/>
      </c>
      <c r="F69" s="43" t="str">
        <f t="shared" si="3"/>
        <v/>
      </c>
      <c r="G69" s="43" t="str">
        <f t="shared" si="4"/>
        <v/>
      </c>
      <c r="H69" s="70">
        <f t="shared" si="5"/>
        <v>97.72113295</v>
      </c>
      <c r="I69" s="69">
        <f>List!D69</f>
        <v>600</v>
      </c>
    </row>
    <row r="70">
      <c r="A70" s="43" t="str">
        <f>List!A70</f>
        <v>Buckeye Amps (6 channel NC502MP)</v>
      </c>
      <c r="B70" s="69">
        <f>List!C70</f>
        <v>97.07743929</v>
      </c>
      <c r="C70" s="71">
        <f>List!E70</f>
        <v>1800</v>
      </c>
      <c r="D70" s="43" t="str">
        <f t="shared" si="1"/>
        <v/>
      </c>
      <c r="E70" s="69" t="str">
        <f t="shared" si="2"/>
        <v/>
      </c>
      <c r="F70" s="43" t="str">
        <f t="shared" si="3"/>
        <v/>
      </c>
      <c r="G70" s="43" t="str">
        <f t="shared" si="4"/>
        <v/>
      </c>
      <c r="H70" s="70">
        <f t="shared" si="5"/>
        <v>97.07743929</v>
      </c>
      <c r="I70" s="69">
        <f>List!D70</f>
        <v>600</v>
      </c>
    </row>
    <row r="71">
      <c r="A71" s="43" t="str">
        <f>List!A71</f>
        <v>Halcro dm88 Reference</v>
      </c>
      <c r="B71" s="69">
        <f>List!C71</f>
        <v>97.07743929</v>
      </c>
      <c r="C71" s="69">
        <f>List!E71</f>
        <v>40000</v>
      </c>
      <c r="D71" s="43" t="str">
        <f t="shared" si="1"/>
        <v/>
      </c>
      <c r="E71" s="69" t="str">
        <f t="shared" si="2"/>
        <v/>
      </c>
      <c r="F71" s="43" t="str">
        <f t="shared" si="3"/>
        <v/>
      </c>
      <c r="G71" s="70">
        <f t="shared" si="4"/>
        <v>97.07743929</v>
      </c>
      <c r="H71" s="43" t="str">
        <f t="shared" si="5"/>
        <v/>
      </c>
      <c r="I71" s="69">
        <f>List!D71</f>
        <v>525</v>
      </c>
    </row>
    <row r="72">
      <c r="A72" s="43" t="str">
        <f>List!A72</f>
        <v>MBL Reference 9011 monoblock</v>
      </c>
      <c r="B72" s="69">
        <f>List!C72</f>
        <v>97.07743929</v>
      </c>
      <c r="C72" s="69">
        <f>List!E72</f>
        <v>106000</v>
      </c>
      <c r="D72" s="43" t="str">
        <f t="shared" si="1"/>
        <v/>
      </c>
      <c r="E72" s="69" t="str">
        <f t="shared" si="2"/>
        <v/>
      </c>
      <c r="F72" s="43" t="str">
        <f t="shared" si="3"/>
        <v/>
      </c>
      <c r="G72" s="43" t="str">
        <f t="shared" si="4"/>
        <v/>
      </c>
      <c r="H72" s="70">
        <f t="shared" si="5"/>
        <v>97.07743929</v>
      </c>
      <c r="I72" s="69">
        <f>List!D72</f>
        <v>870</v>
      </c>
    </row>
    <row r="73">
      <c r="A73" s="43" t="str">
        <f>List!A73</f>
        <v>Buckeye NC252MP</v>
      </c>
      <c r="B73" s="69">
        <f>List!C73</f>
        <v>96.47817482</v>
      </c>
      <c r="C73" s="69">
        <f>List!E73</f>
        <v>575</v>
      </c>
      <c r="D73" s="43" t="str">
        <f t="shared" si="1"/>
        <v/>
      </c>
      <c r="E73" s="69">
        <f t="shared" si="2"/>
        <v>96.47817482</v>
      </c>
      <c r="F73" s="43" t="str">
        <f t="shared" si="3"/>
        <v/>
      </c>
      <c r="G73" s="43" t="str">
        <f t="shared" si="4"/>
        <v/>
      </c>
      <c r="H73" s="43" t="str">
        <f t="shared" si="5"/>
        <v/>
      </c>
      <c r="I73" s="69">
        <f>List!D73</f>
        <v>256</v>
      </c>
    </row>
    <row r="74">
      <c r="A74" s="43" t="str">
        <f>List!A74</f>
        <v>boXem Arthur 2408/N2</v>
      </c>
      <c r="B74" s="69">
        <f>List!C74</f>
        <v>95.91760035</v>
      </c>
      <c r="C74" s="69">
        <f>List!E74</f>
        <v>735</v>
      </c>
      <c r="D74" s="70">
        <f t="shared" si="1"/>
        <v>95.91760035</v>
      </c>
      <c r="E74" s="69" t="str">
        <f t="shared" si="2"/>
        <v/>
      </c>
      <c r="F74" s="43" t="str">
        <f t="shared" si="3"/>
        <v/>
      </c>
      <c r="G74" s="43" t="str">
        <f t="shared" si="4"/>
        <v/>
      </c>
      <c r="H74" s="43" t="str">
        <f t="shared" si="5"/>
        <v/>
      </c>
      <c r="I74" s="69">
        <f>List!D74</f>
        <v>127</v>
      </c>
    </row>
    <row r="75">
      <c r="A75" s="43" t="str">
        <f>List!A75</f>
        <v>Nord One NC500DM</v>
      </c>
      <c r="B75" s="69">
        <f>List!C75</f>
        <v>95.91760035</v>
      </c>
      <c r="C75" s="69">
        <f>List!E75</f>
        <v>1250</v>
      </c>
      <c r="D75" s="43" t="str">
        <f t="shared" si="1"/>
        <v/>
      </c>
      <c r="E75" s="69" t="str">
        <f t="shared" si="2"/>
        <v/>
      </c>
      <c r="F75" s="43" t="str">
        <f t="shared" si="3"/>
        <v/>
      </c>
      <c r="G75" s="43" t="str">
        <f t="shared" si="4"/>
        <v/>
      </c>
      <c r="H75" s="70">
        <f t="shared" si="5"/>
        <v>95.91760035</v>
      </c>
      <c r="I75" s="69">
        <f>List!D75</f>
        <v>630</v>
      </c>
    </row>
    <row r="76">
      <c r="A76" s="43" t="str">
        <f>List!A76</f>
        <v>KJF Audio MA-01 (6 channel NC252MP)</v>
      </c>
      <c r="B76" s="69">
        <f>List!C76</f>
        <v>95.91760035</v>
      </c>
      <c r="C76" s="69">
        <f>List!E76</f>
        <v>1868</v>
      </c>
      <c r="D76" s="43" t="str">
        <f t="shared" si="1"/>
        <v/>
      </c>
      <c r="E76" s="69">
        <f t="shared" si="2"/>
        <v>95.91760035</v>
      </c>
      <c r="F76" s="43" t="str">
        <f t="shared" si="3"/>
        <v/>
      </c>
      <c r="G76" s="43" t="str">
        <f t="shared" si="4"/>
        <v/>
      </c>
      <c r="H76" s="43" t="str">
        <f t="shared" si="5"/>
        <v/>
      </c>
      <c r="I76" s="69">
        <f>List!D76</f>
        <v>267</v>
      </c>
    </row>
    <row r="77">
      <c r="A77" s="43" t="str">
        <f>List!A77</f>
        <v>Orchard Starkrimson Ultra</v>
      </c>
      <c r="B77" s="69">
        <f>List!C77</f>
        <v>95.91760035</v>
      </c>
      <c r="C77" s="69">
        <f>List!E77</f>
        <v>2500</v>
      </c>
      <c r="D77" s="43" t="str">
        <f t="shared" si="1"/>
        <v/>
      </c>
      <c r="E77" s="69" t="str">
        <f t="shared" si="2"/>
        <v/>
      </c>
      <c r="F77" s="43" t="str">
        <f t="shared" si="3"/>
        <v/>
      </c>
      <c r="G77" s="70">
        <f t="shared" si="4"/>
        <v>95.91760035</v>
      </c>
      <c r="H77" s="43" t="str">
        <f t="shared" si="5"/>
        <v/>
      </c>
      <c r="I77" s="69">
        <f>List!D77</f>
        <v>500</v>
      </c>
    </row>
    <row r="78">
      <c r="A78" s="43" t="str">
        <f>List!A78</f>
        <v>Marantz SM-11S1 Reference</v>
      </c>
      <c r="B78" s="69">
        <f>List!C78</f>
        <v>95.91760035</v>
      </c>
      <c r="C78" s="69">
        <f>List!E78</f>
        <v>4000</v>
      </c>
      <c r="D78" s="43" t="str">
        <f t="shared" si="1"/>
        <v/>
      </c>
      <c r="E78" s="69">
        <f t="shared" si="2"/>
        <v>95.91760035</v>
      </c>
      <c r="F78" s="43" t="str">
        <f t="shared" si="3"/>
        <v/>
      </c>
      <c r="G78" s="43" t="str">
        <f t="shared" si="4"/>
        <v/>
      </c>
      <c r="H78" s="43" t="str">
        <f t="shared" si="5"/>
        <v/>
      </c>
      <c r="I78" s="69">
        <f>List!D78</f>
        <v>230</v>
      </c>
    </row>
    <row r="79">
      <c r="A79" s="43" t="str">
        <f>List!A79</f>
        <v>Classé Delta Mono</v>
      </c>
      <c r="B79" s="69">
        <f>List!C79</f>
        <v>95.91760035</v>
      </c>
      <c r="C79" s="69">
        <f>List!E79</f>
        <v>22000</v>
      </c>
      <c r="D79" s="43" t="str">
        <f t="shared" si="1"/>
        <v/>
      </c>
      <c r="E79" s="69" t="str">
        <f t="shared" si="2"/>
        <v/>
      </c>
      <c r="F79" s="43" t="str">
        <f t="shared" si="3"/>
        <v/>
      </c>
      <c r="G79" s="43" t="str">
        <f t="shared" si="4"/>
        <v/>
      </c>
      <c r="H79" s="70">
        <f t="shared" si="5"/>
        <v>95.91760035</v>
      </c>
      <c r="I79" s="69">
        <f>List!D79</f>
        <v>600</v>
      </c>
    </row>
    <row r="80">
      <c r="A80" s="43" t="str">
        <f>List!A80</f>
        <v>Audiophonics MPA-S250NC RCA</v>
      </c>
      <c r="B80" s="69">
        <f>List!C80</f>
        <v>95.39102157</v>
      </c>
      <c r="C80" s="69">
        <f>List!E80</f>
        <v>444</v>
      </c>
      <c r="D80" s="43" t="str">
        <f t="shared" si="1"/>
        <v/>
      </c>
      <c r="E80" s="69">
        <f t="shared" si="2"/>
        <v>95.39102157</v>
      </c>
      <c r="F80" s="43" t="str">
        <f t="shared" si="3"/>
        <v/>
      </c>
      <c r="G80" s="43" t="str">
        <f t="shared" si="4"/>
        <v/>
      </c>
      <c r="H80" s="43" t="str">
        <f t="shared" si="5"/>
        <v/>
      </c>
      <c r="I80" s="69">
        <f>List!D80</f>
        <v>233</v>
      </c>
    </row>
    <row r="81">
      <c r="A81" s="43" t="str">
        <f>List!A81</f>
        <v>Topping MX5</v>
      </c>
      <c r="B81" s="69">
        <f>List!C81</f>
        <v>95.39102157</v>
      </c>
      <c r="C81" s="69">
        <f>List!E81</f>
        <v>300</v>
      </c>
      <c r="D81" s="70">
        <f t="shared" si="1"/>
        <v>95.39102157</v>
      </c>
      <c r="E81" s="69" t="str">
        <f t="shared" si="2"/>
        <v/>
      </c>
      <c r="F81" s="43" t="str">
        <f t="shared" si="3"/>
        <v/>
      </c>
      <c r="G81" s="43" t="str">
        <f t="shared" si="4"/>
        <v/>
      </c>
      <c r="H81" s="43" t="str">
        <f t="shared" si="5"/>
        <v/>
      </c>
      <c r="I81" s="69">
        <f>List!D81</f>
        <v>55</v>
      </c>
    </row>
    <row r="82">
      <c r="A82" s="43" t="str">
        <f>List!A82</f>
        <v>AIYIMA A70 PS 48V 10A</v>
      </c>
      <c r="B82" s="69">
        <f>List!C82</f>
        <v>94.8945499</v>
      </c>
      <c r="C82" s="71">
        <f>List!E82</f>
        <v>220</v>
      </c>
      <c r="D82" s="43" t="str">
        <f t="shared" si="1"/>
        <v/>
      </c>
      <c r="E82" s="69">
        <f t="shared" si="2"/>
        <v>94.8945499</v>
      </c>
      <c r="F82" s="43" t="str">
        <f t="shared" si="3"/>
        <v/>
      </c>
      <c r="G82" s="43" t="str">
        <f t="shared" si="4"/>
        <v/>
      </c>
      <c r="H82" s="43" t="str">
        <f t="shared" si="5"/>
        <v/>
      </c>
      <c r="I82" s="69">
        <f>List!D82</f>
        <v>178</v>
      </c>
    </row>
    <row r="83">
      <c r="A83" s="43" t="str">
        <f>List!A83</f>
        <v>NAD 2200 lab in</v>
      </c>
      <c r="B83" s="69">
        <f>List!C83</f>
        <v>94.8945499</v>
      </c>
      <c r="C83" s="69">
        <f>List!E83</f>
        <v>530</v>
      </c>
      <c r="D83" s="43" t="str">
        <f t="shared" si="1"/>
        <v/>
      </c>
      <c r="E83" s="69" t="str">
        <f t="shared" si="2"/>
        <v/>
      </c>
      <c r="F83" s="70">
        <f t="shared" si="3"/>
        <v>94.8945499</v>
      </c>
      <c r="G83" s="43" t="str">
        <f t="shared" si="4"/>
        <v/>
      </c>
      <c r="H83" s="43" t="str">
        <f t="shared" si="5"/>
        <v/>
      </c>
      <c r="I83" s="69">
        <f>List!D83</f>
        <v>323</v>
      </c>
    </row>
    <row r="84">
      <c r="A84" s="43" t="str">
        <f>List!A84</f>
        <v>Cambridge Audio Edge A integrated</v>
      </c>
      <c r="B84" s="69">
        <f>List!C84</f>
        <v>94.8945499</v>
      </c>
      <c r="C84" s="69">
        <f>List!E84</f>
        <v>6000</v>
      </c>
      <c r="D84" s="43" t="str">
        <f t="shared" si="1"/>
        <v/>
      </c>
      <c r="E84" s="69">
        <f t="shared" si="2"/>
        <v>94.8945499</v>
      </c>
      <c r="F84" s="43" t="str">
        <f t="shared" si="3"/>
        <v/>
      </c>
      <c r="G84" s="43" t="str">
        <f t="shared" si="4"/>
        <v/>
      </c>
      <c r="H84" s="43" t="str">
        <f t="shared" si="5"/>
        <v/>
      </c>
      <c r="I84" s="69">
        <f>List!D84</f>
        <v>230</v>
      </c>
    </row>
    <row r="85">
      <c r="A85" s="43" t="str">
        <f>List!A85</f>
        <v>CH Precision M1.1</v>
      </c>
      <c r="B85" s="69">
        <f>List!C85</f>
        <v>94.8945499</v>
      </c>
      <c r="C85" s="69">
        <f>List!E85</f>
        <v>54000</v>
      </c>
      <c r="D85" s="43" t="str">
        <f t="shared" si="1"/>
        <v/>
      </c>
      <c r="E85" s="69" t="str">
        <f t="shared" si="2"/>
        <v/>
      </c>
      <c r="F85" s="70">
        <f t="shared" si="3"/>
        <v>94.8945499</v>
      </c>
      <c r="G85" s="43" t="str">
        <f t="shared" si="4"/>
        <v/>
      </c>
      <c r="H85" s="43" t="str">
        <f t="shared" si="5"/>
        <v/>
      </c>
      <c r="I85" s="69">
        <f>List!D85</f>
        <v>440</v>
      </c>
    </row>
    <row r="86">
      <c r="A86" s="43" t="str">
        <f>List!A86</f>
        <v>JL Electronics Sylph-D200</v>
      </c>
      <c r="B86" s="69">
        <f>List!C86</f>
        <v>94.56316787</v>
      </c>
      <c r="C86" s="69">
        <f>List!E86</f>
        <v>320</v>
      </c>
      <c r="D86" s="70">
        <f t="shared" si="1"/>
        <v>94.56316787</v>
      </c>
      <c r="E86" s="69" t="str">
        <f t="shared" si="2"/>
        <v/>
      </c>
      <c r="F86" s="43" t="str">
        <f t="shared" si="3"/>
        <v/>
      </c>
      <c r="G86" s="43" t="str">
        <f t="shared" si="4"/>
        <v/>
      </c>
      <c r="H86" s="43" t="str">
        <f t="shared" si="5"/>
        <v/>
      </c>
      <c r="I86" s="69">
        <f>List!D86</f>
        <v>72</v>
      </c>
    </row>
    <row r="87">
      <c r="A87" s="43" t="str">
        <f>List!A87</f>
        <v>March Audio P502</v>
      </c>
      <c r="B87" s="69">
        <f>List!C87</f>
        <v>94.56316787</v>
      </c>
      <c r="C87" s="69">
        <f>List!E87</f>
        <v>1000</v>
      </c>
      <c r="D87" s="43" t="str">
        <f t="shared" si="1"/>
        <v/>
      </c>
      <c r="E87" s="69" t="str">
        <f t="shared" si="2"/>
        <v/>
      </c>
      <c r="F87" s="43" t="str">
        <f t="shared" si="3"/>
        <v/>
      </c>
      <c r="G87" s="70">
        <f t="shared" si="4"/>
        <v>94.56316787</v>
      </c>
      <c r="H87" s="43" t="str">
        <f t="shared" si="5"/>
        <v/>
      </c>
      <c r="I87" s="69">
        <f>List!D87</f>
        <v>576</v>
      </c>
    </row>
    <row r="88">
      <c r="A88" s="43" t="str">
        <f>List!A88</f>
        <v>Boulder Amplifiers 860</v>
      </c>
      <c r="B88" s="69">
        <f>List!C88</f>
        <v>94.42492798</v>
      </c>
      <c r="C88" s="69">
        <f>List!E88</f>
        <v>8500</v>
      </c>
      <c r="D88" s="43" t="str">
        <f t="shared" si="1"/>
        <v/>
      </c>
      <c r="E88" s="69" t="str">
        <f t="shared" si="2"/>
        <v/>
      </c>
      <c r="F88" s="70">
        <f t="shared" si="3"/>
        <v>94.42492798</v>
      </c>
      <c r="G88" s="43" t="str">
        <f t="shared" si="4"/>
        <v/>
      </c>
      <c r="H88" s="43" t="str">
        <f t="shared" si="5"/>
        <v/>
      </c>
      <c r="I88" s="69">
        <f>List!D88</f>
        <v>340</v>
      </c>
    </row>
    <row r="89">
      <c r="A89" s="43" t="str">
        <f>List!A89</f>
        <v>ICEpower 125ASX2 (stereo)</v>
      </c>
      <c r="B89" s="69">
        <f>List!C89</f>
        <v>93.97940009</v>
      </c>
      <c r="C89" s="71">
        <f>List!E89</f>
        <v>240</v>
      </c>
      <c r="D89" s="70">
        <f t="shared" si="1"/>
        <v>93.97940009</v>
      </c>
      <c r="E89" s="69" t="str">
        <f t="shared" si="2"/>
        <v/>
      </c>
      <c r="F89" s="43" t="str">
        <f t="shared" si="3"/>
        <v/>
      </c>
      <c r="G89" s="43" t="str">
        <f t="shared" si="4"/>
        <v/>
      </c>
      <c r="H89" s="43" t="str">
        <f t="shared" si="5"/>
        <v/>
      </c>
      <c r="I89" s="69">
        <f>List!D89</f>
        <v>105</v>
      </c>
    </row>
    <row r="90">
      <c r="A90" s="43" t="str">
        <f>List!A90</f>
        <v>IOM NCore Pro</v>
      </c>
      <c r="B90" s="69">
        <f>List!C90</f>
        <v>93.97940009</v>
      </c>
      <c r="C90" s="69">
        <f>List!E90</f>
        <v>820</v>
      </c>
      <c r="D90" s="43" t="str">
        <f t="shared" si="1"/>
        <v/>
      </c>
      <c r="E90" s="69">
        <f t="shared" si="2"/>
        <v>93.97940009</v>
      </c>
      <c r="F90" s="43" t="str">
        <f t="shared" si="3"/>
        <v/>
      </c>
      <c r="G90" s="43" t="str">
        <f t="shared" si="4"/>
        <v/>
      </c>
      <c r="H90" s="43" t="str">
        <f t="shared" si="5"/>
        <v/>
      </c>
      <c r="I90" s="69">
        <f>List!D90</f>
        <v>277</v>
      </c>
    </row>
    <row r="91">
      <c r="A91" s="43" t="str">
        <f>List!A91</f>
        <v>ICEpower 1200AS2</v>
      </c>
      <c r="B91" s="69">
        <f>List!C91</f>
        <v>93.97940009</v>
      </c>
      <c r="C91" s="69">
        <f>List!E91</f>
        <v>745</v>
      </c>
      <c r="D91" s="43" t="str">
        <f t="shared" si="1"/>
        <v/>
      </c>
      <c r="E91" s="69" t="str">
        <f t="shared" si="2"/>
        <v/>
      </c>
      <c r="F91" s="43" t="str">
        <f t="shared" si="3"/>
        <v/>
      </c>
      <c r="G91" s="43" t="str">
        <f t="shared" si="4"/>
        <v/>
      </c>
      <c r="H91" s="70">
        <f t="shared" si="5"/>
        <v>93.97940009</v>
      </c>
      <c r="I91" s="69">
        <f>List!D91</f>
        <v>670</v>
      </c>
    </row>
    <row r="92">
      <c r="A92" s="43" t="str">
        <f>List!A92</f>
        <v>Buckeye Amps (6 channel NC252MP)</v>
      </c>
      <c r="B92" s="69">
        <f>List!C92</f>
        <v>93.97940009</v>
      </c>
      <c r="C92" s="71">
        <f>List!E92</f>
        <v>1375</v>
      </c>
      <c r="D92" s="43" t="str">
        <f t="shared" si="1"/>
        <v/>
      </c>
      <c r="E92" s="69">
        <f t="shared" si="2"/>
        <v>93.97940009</v>
      </c>
      <c r="F92" s="43" t="str">
        <f t="shared" si="3"/>
        <v/>
      </c>
      <c r="G92" s="43" t="str">
        <f t="shared" si="4"/>
        <v/>
      </c>
      <c r="H92" s="43" t="str">
        <f t="shared" si="5"/>
        <v/>
      </c>
      <c r="I92" s="69">
        <f>List!D92</f>
        <v>270</v>
      </c>
    </row>
    <row r="93">
      <c r="A93" s="43" t="str">
        <f>List!A93</f>
        <v>NAD C 399</v>
      </c>
      <c r="B93" s="69">
        <f>List!C93</f>
        <v>93.97940009</v>
      </c>
      <c r="C93" s="69">
        <f>List!E93</f>
        <v>2000</v>
      </c>
      <c r="D93" s="43" t="str">
        <f t="shared" si="1"/>
        <v/>
      </c>
      <c r="E93" s="69">
        <f t="shared" si="2"/>
        <v>93.97940009</v>
      </c>
      <c r="F93" s="43" t="str">
        <f t="shared" si="3"/>
        <v/>
      </c>
      <c r="G93" s="43" t="str">
        <f t="shared" si="4"/>
        <v/>
      </c>
      <c r="H93" s="43" t="str">
        <f t="shared" si="5"/>
        <v/>
      </c>
      <c r="I93" s="69">
        <f>List!D93</f>
        <v>240</v>
      </c>
    </row>
    <row r="94">
      <c r="A94" s="43" t="str">
        <f>List!A94</f>
        <v>Bel Canto Design e.One REF600M</v>
      </c>
      <c r="B94" s="69">
        <f>List!C94</f>
        <v>93.97940009</v>
      </c>
      <c r="C94" s="69">
        <f>List!E94</f>
        <v>5000</v>
      </c>
      <c r="D94" s="43" t="str">
        <f t="shared" si="1"/>
        <v/>
      </c>
      <c r="E94" s="69" t="str">
        <f t="shared" si="2"/>
        <v/>
      </c>
      <c r="F94" s="43" t="str">
        <f t="shared" si="3"/>
        <v/>
      </c>
      <c r="G94" s="43" t="str">
        <f t="shared" si="4"/>
        <v/>
      </c>
      <c r="H94" s="70">
        <f t="shared" si="5"/>
        <v>93.97940009</v>
      </c>
      <c r="I94" s="69">
        <f>List!D94</f>
        <v>658</v>
      </c>
    </row>
    <row r="95">
      <c r="A95" s="43" t="str">
        <f>List!A95</f>
        <v>Accuphase E-270</v>
      </c>
      <c r="B95" s="69">
        <f>List!C95</f>
        <v>93.97940009</v>
      </c>
      <c r="C95" s="69">
        <f>List!E95</f>
        <v>5000</v>
      </c>
      <c r="D95" s="43" t="str">
        <f t="shared" si="1"/>
        <v/>
      </c>
      <c r="E95" s="69">
        <f t="shared" si="2"/>
        <v>93.97940009</v>
      </c>
      <c r="F95" s="43" t="str">
        <f t="shared" si="3"/>
        <v/>
      </c>
      <c r="G95" s="43" t="str">
        <f t="shared" si="4"/>
        <v/>
      </c>
      <c r="H95" s="43" t="str">
        <f t="shared" si="5"/>
        <v/>
      </c>
      <c r="I95" s="69">
        <f>List!D95</f>
        <v>180</v>
      </c>
    </row>
    <row r="96">
      <c r="A96" s="43" t="str">
        <f>List!A96</f>
        <v>LKV Veros PWR+</v>
      </c>
      <c r="B96" s="69">
        <f>List!C96</f>
        <v>93.97940009</v>
      </c>
      <c r="C96" s="69">
        <f>List!E96</f>
        <v>10000</v>
      </c>
      <c r="D96" s="43" t="str">
        <f t="shared" si="1"/>
        <v/>
      </c>
      <c r="E96" s="69" t="str">
        <f t="shared" si="2"/>
        <v/>
      </c>
      <c r="F96" s="70">
        <f t="shared" si="3"/>
        <v>93.97940009</v>
      </c>
      <c r="G96" s="43" t="str">
        <f t="shared" si="4"/>
        <v/>
      </c>
      <c r="H96" s="43" t="str">
        <f t="shared" si="5"/>
        <v/>
      </c>
      <c r="I96" s="69">
        <f>List!D96</f>
        <v>400</v>
      </c>
    </row>
    <row r="97">
      <c r="A97" s="43" t="str">
        <f>List!A97</f>
        <v>Accuphase P-7300</v>
      </c>
      <c r="B97" s="69">
        <f>List!C97</f>
        <v>93.97940009</v>
      </c>
      <c r="C97" s="69">
        <f>List!E97</f>
        <v>32000</v>
      </c>
      <c r="D97" s="43" t="str">
        <f t="shared" si="1"/>
        <v/>
      </c>
      <c r="E97" s="69" t="str">
        <f t="shared" si="2"/>
        <v/>
      </c>
      <c r="F97" s="70">
        <f t="shared" si="3"/>
        <v>93.97940009</v>
      </c>
      <c r="G97" s="43" t="str">
        <f t="shared" si="4"/>
        <v/>
      </c>
      <c r="H97" s="43" t="str">
        <f t="shared" si="5"/>
        <v/>
      </c>
      <c r="I97" s="69">
        <f>List!D97</f>
        <v>398</v>
      </c>
    </row>
    <row r="98">
      <c r="A98" s="43" t="str">
        <f>List!A98</f>
        <v>Accuphase A-250</v>
      </c>
      <c r="B98" s="69">
        <f>List!C98</f>
        <v>93.97940009</v>
      </c>
      <c r="C98" s="69">
        <f>List!E98</f>
        <v>59000</v>
      </c>
      <c r="D98" s="43" t="str">
        <f t="shared" si="1"/>
        <v/>
      </c>
      <c r="E98" s="69" t="str">
        <f t="shared" si="2"/>
        <v/>
      </c>
      <c r="F98" s="70">
        <f t="shared" si="3"/>
        <v>93.97940009</v>
      </c>
      <c r="G98" s="43" t="str">
        <f t="shared" si="4"/>
        <v/>
      </c>
      <c r="H98" s="43" t="str">
        <f t="shared" si="5"/>
        <v/>
      </c>
      <c r="I98" s="69">
        <f>List!D98</f>
        <v>349</v>
      </c>
    </row>
    <row r="99">
      <c r="A99" s="43" t="str">
        <f>List!A99</f>
        <v>Primare A35.2</v>
      </c>
      <c r="B99" s="69">
        <f>List!C99</f>
        <v>93.55561411</v>
      </c>
      <c r="C99" s="69">
        <f>List!E99</f>
        <v>3500</v>
      </c>
      <c r="D99" s="43" t="str">
        <f t="shared" si="1"/>
        <v/>
      </c>
      <c r="E99" s="69" t="str">
        <f t="shared" si="2"/>
        <v/>
      </c>
      <c r="F99" s="43" t="str">
        <f t="shared" si="3"/>
        <v/>
      </c>
      <c r="G99" s="70">
        <f t="shared" si="4"/>
        <v>93.55561411</v>
      </c>
      <c r="H99" s="43" t="str">
        <f t="shared" si="5"/>
        <v/>
      </c>
      <c r="I99" s="69">
        <f>List!D99</f>
        <v>460</v>
      </c>
    </row>
    <row r="100">
      <c r="A100" s="43" t="str">
        <f>List!A100</f>
        <v>Accuphase M-2000</v>
      </c>
      <c r="B100" s="69">
        <f>List!C100</f>
        <v>93.55561411</v>
      </c>
      <c r="C100" s="69">
        <f>List!E100</f>
        <v>27000</v>
      </c>
      <c r="D100" s="43" t="str">
        <f t="shared" si="1"/>
        <v/>
      </c>
      <c r="E100" s="69" t="str">
        <f t="shared" si="2"/>
        <v/>
      </c>
      <c r="F100" s="43" t="str">
        <f t="shared" si="3"/>
        <v/>
      </c>
      <c r="G100" s="43" t="str">
        <f t="shared" si="4"/>
        <v/>
      </c>
      <c r="H100" s="70">
        <f t="shared" si="5"/>
        <v>93.55561411</v>
      </c>
      <c r="I100" s="69">
        <f>List!D100</f>
        <v>774</v>
      </c>
    </row>
    <row r="101">
      <c r="A101" s="43" t="str">
        <f>List!A101</f>
        <v>Topping MX3s</v>
      </c>
      <c r="B101" s="69">
        <f>List!C101</f>
        <v>93.15154638</v>
      </c>
      <c r="C101" s="69">
        <f>List!E101</f>
        <v>200</v>
      </c>
      <c r="D101" s="70">
        <f t="shared" si="1"/>
        <v>93.15154638</v>
      </c>
      <c r="E101" s="69" t="str">
        <f t="shared" si="2"/>
        <v/>
      </c>
      <c r="F101" s="43" t="str">
        <f t="shared" si="3"/>
        <v/>
      </c>
      <c r="G101" s="43" t="str">
        <f t="shared" si="4"/>
        <v/>
      </c>
      <c r="H101" s="43" t="str">
        <f t="shared" si="5"/>
        <v/>
      </c>
      <c r="I101" s="69">
        <f>List!D101</f>
        <v>58</v>
      </c>
    </row>
    <row r="102">
      <c r="A102" s="43" t="str">
        <f>List!A102</f>
        <v>Schiit Aegir</v>
      </c>
      <c r="B102" s="69">
        <f>List!C102</f>
        <v>93.15154638</v>
      </c>
      <c r="C102" s="69">
        <f>List!E102</f>
        <v>800</v>
      </c>
      <c r="D102" s="70">
        <f t="shared" si="1"/>
        <v>93.15154638</v>
      </c>
      <c r="E102" s="69" t="str">
        <f t="shared" si="2"/>
        <v/>
      </c>
      <c r="F102" s="43" t="str">
        <f t="shared" si="3"/>
        <v/>
      </c>
      <c r="G102" s="43" t="str">
        <f t="shared" si="4"/>
        <v/>
      </c>
      <c r="H102" s="43" t="str">
        <f t="shared" si="5"/>
        <v/>
      </c>
      <c r="I102" s="69">
        <f>List!D102</f>
        <v>55</v>
      </c>
    </row>
    <row r="103">
      <c r="A103" s="43" t="str">
        <f>List!A103</f>
        <v>Bryston 4B SST</v>
      </c>
      <c r="B103" s="69">
        <f>List!C103</f>
        <v>93.15154638</v>
      </c>
      <c r="C103" s="69">
        <f>List!E103</f>
        <v>4100</v>
      </c>
      <c r="D103" s="43" t="str">
        <f t="shared" si="1"/>
        <v/>
      </c>
      <c r="E103" s="69" t="str">
        <f t="shared" si="2"/>
        <v/>
      </c>
      <c r="F103" s="43" t="str">
        <f t="shared" si="3"/>
        <v/>
      </c>
      <c r="G103" s="70">
        <f t="shared" si="4"/>
        <v>93.15154638</v>
      </c>
      <c r="H103" s="43" t="str">
        <f t="shared" si="5"/>
        <v/>
      </c>
      <c r="I103" s="69">
        <f>List!D103</f>
        <v>528</v>
      </c>
    </row>
    <row r="104">
      <c r="A104" s="43" t="str">
        <f>List!A104</f>
        <v>Pass Labs XA25</v>
      </c>
      <c r="B104" s="69">
        <f>List!C104</f>
        <v>93.15154638</v>
      </c>
      <c r="C104" s="69">
        <f>List!E104</f>
        <v>4900</v>
      </c>
      <c r="D104" s="70">
        <f t="shared" si="1"/>
        <v>93.15154638</v>
      </c>
      <c r="E104" s="69" t="str">
        <f t="shared" si="2"/>
        <v/>
      </c>
      <c r="F104" s="43" t="str">
        <f t="shared" si="3"/>
        <v/>
      </c>
      <c r="G104" s="43" t="str">
        <f t="shared" si="4"/>
        <v/>
      </c>
      <c r="H104" s="43" t="str">
        <f t="shared" si="5"/>
        <v/>
      </c>
      <c r="I104" s="69">
        <f>List!D104</f>
        <v>130</v>
      </c>
    </row>
    <row r="105">
      <c r="A105" s="43" t="str">
        <f>List!A105</f>
        <v>NAD M33</v>
      </c>
      <c r="B105" s="69">
        <f>List!C105</f>
        <v>93.15154638</v>
      </c>
      <c r="C105" s="69">
        <f>List!E105</f>
        <v>5000</v>
      </c>
      <c r="D105" s="43" t="str">
        <f t="shared" si="1"/>
        <v/>
      </c>
      <c r="E105" s="69" t="str">
        <f t="shared" si="2"/>
        <v/>
      </c>
      <c r="F105" s="43" t="str">
        <f t="shared" si="3"/>
        <v/>
      </c>
      <c r="G105" s="70">
        <f t="shared" si="4"/>
        <v>93.15154638</v>
      </c>
      <c r="H105" s="43" t="str">
        <f t="shared" si="5"/>
        <v/>
      </c>
      <c r="I105" s="69">
        <f>List!D105</f>
        <v>460</v>
      </c>
    </row>
    <row r="106">
      <c r="A106" s="43" t="str">
        <f>List!A106</f>
        <v>Devialet Expert 130 Pro</v>
      </c>
      <c r="B106" s="69">
        <f>List!C106</f>
        <v>93.15154638</v>
      </c>
      <c r="C106" s="69">
        <f>List!E106</f>
        <v>5800</v>
      </c>
      <c r="D106" s="43" t="str">
        <f t="shared" si="1"/>
        <v/>
      </c>
      <c r="E106" s="69">
        <f t="shared" si="2"/>
        <v>93.15154638</v>
      </c>
      <c r="F106" s="43" t="str">
        <f t="shared" si="3"/>
        <v/>
      </c>
      <c r="G106" s="43" t="str">
        <f t="shared" si="4"/>
        <v/>
      </c>
      <c r="H106" s="43" t="str">
        <f t="shared" si="5"/>
        <v/>
      </c>
      <c r="I106" s="69">
        <f>List!D106</f>
        <v>200</v>
      </c>
    </row>
    <row r="107">
      <c r="A107" s="43" t="str">
        <f>List!A107</f>
        <v>MBL Reference 9007</v>
      </c>
      <c r="B107" s="69">
        <f>List!C107</f>
        <v>93.15154638</v>
      </c>
      <c r="C107" s="69">
        <f>List!E107</f>
        <v>13300</v>
      </c>
      <c r="D107" s="43" t="str">
        <f t="shared" si="1"/>
        <v/>
      </c>
      <c r="E107" s="69" t="str">
        <f t="shared" si="2"/>
        <v/>
      </c>
      <c r="F107" s="43" t="str">
        <f t="shared" si="3"/>
        <v/>
      </c>
      <c r="G107" s="43" t="str">
        <f t="shared" si="4"/>
        <v/>
      </c>
      <c r="H107" s="70">
        <f t="shared" si="5"/>
        <v>93.15154638</v>
      </c>
      <c r="I107" s="69">
        <f>List!D107</f>
        <v>600</v>
      </c>
    </row>
    <row r="108">
      <c r="A108" s="43" t="str">
        <f>List!A108</f>
        <v>Bricasti Design M28 mono</v>
      </c>
      <c r="B108" s="69">
        <f>List!C108</f>
        <v>93.15154638</v>
      </c>
      <c r="C108" s="69">
        <f>List!E108</f>
        <v>30000</v>
      </c>
      <c r="D108" s="43" t="str">
        <f t="shared" si="1"/>
        <v/>
      </c>
      <c r="E108" s="69" t="str">
        <f t="shared" si="2"/>
        <v/>
      </c>
      <c r="F108" s="43" t="str">
        <f t="shared" si="3"/>
        <v/>
      </c>
      <c r="G108" s="70">
        <f t="shared" si="4"/>
        <v>93.15154638</v>
      </c>
      <c r="H108" s="43" t="str">
        <f t="shared" si="5"/>
        <v/>
      </c>
      <c r="I108" s="69">
        <f>List!D108</f>
        <v>490</v>
      </c>
    </row>
    <row r="109">
      <c r="A109" s="43" t="str">
        <f>List!A109</f>
        <v>Accuphase A-200</v>
      </c>
      <c r="B109" s="69">
        <f>List!C109</f>
        <v>93.15154638</v>
      </c>
      <c r="C109" s="69">
        <f>List!E109</f>
        <v>69000</v>
      </c>
      <c r="D109" s="43" t="str">
        <f t="shared" si="1"/>
        <v/>
      </c>
      <c r="E109" s="69" t="str">
        <f t="shared" si="2"/>
        <v/>
      </c>
      <c r="F109" s="70">
        <f t="shared" si="3"/>
        <v>93.15154638</v>
      </c>
      <c r="G109" s="43" t="str">
        <f t="shared" si="4"/>
        <v/>
      </c>
      <c r="H109" s="43" t="str">
        <f t="shared" si="5"/>
        <v/>
      </c>
      <c r="I109" s="69">
        <f>List!D109</f>
        <v>306</v>
      </c>
    </row>
    <row r="110">
      <c r="A110" s="43" t="str">
        <f>List!A110</f>
        <v>NAD 2200 normal in</v>
      </c>
      <c r="B110" s="69">
        <f>List!C110</f>
        <v>92.76544328</v>
      </c>
      <c r="C110" s="69">
        <f>List!E110</f>
        <v>530</v>
      </c>
      <c r="D110" s="43" t="str">
        <f t="shared" si="1"/>
        <v/>
      </c>
      <c r="E110" s="69" t="str">
        <f t="shared" si="2"/>
        <v/>
      </c>
      <c r="F110" s="70">
        <f t="shared" si="3"/>
        <v>92.76544328</v>
      </c>
      <c r="G110" s="43" t="str">
        <f t="shared" si="4"/>
        <v/>
      </c>
      <c r="H110" s="43" t="str">
        <f t="shared" si="5"/>
        <v/>
      </c>
      <c r="I110" s="69">
        <f>List!D110</f>
        <v>323</v>
      </c>
    </row>
    <row r="111">
      <c r="A111" s="43" t="str">
        <f>List!A111</f>
        <v>Pascal M-PRO2</v>
      </c>
      <c r="B111" s="69">
        <f>List!C111</f>
        <v>92.76544328</v>
      </c>
      <c r="C111" s="69">
        <f>List!E111</f>
        <v>1600</v>
      </c>
      <c r="D111" s="43" t="str">
        <f t="shared" si="1"/>
        <v/>
      </c>
      <c r="E111" s="69" t="str">
        <f t="shared" si="2"/>
        <v/>
      </c>
      <c r="F111" s="43" t="str">
        <f t="shared" si="3"/>
        <v/>
      </c>
      <c r="G111" s="43" t="str">
        <f t="shared" si="4"/>
        <v/>
      </c>
      <c r="H111" s="70">
        <f t="shared" si="5"/>
        <v>92.76544328</v>
      </c>
      <c r="I111" s="69">
        <f>List!D111</f>
        <v>800</v>
      </c>
    </row>
    <row r="112">
      <c r="A112" s="43" t="str">
        <f>List!A112</f>
        <v>Gryphon Essence Mono (class AB bias)</v>
      </c>
      <c r="B112" s="69">
        <f>List!C112</f>
        <v>92.76544328</v>
      </c>
      <c r="C112" s="69">
        <f>List!E112</f>
        <v>45000</v>
      </c>
      <c r="D112" s="70">
        <f t="shared" si="1"/>
        <v>92.76544328</v>
      </c>
      <c r="E112" s="69" t="str">
        <f t="shared" si="2"/>
        <v/>
      </c>
      <c r="F112" s="43" t="str">
        <f t="shared" si="3"/>
        <v/>
      </c>
      <c r="G112" s="43" t="str">
        <f t="shared" si="4"/>
        <v/>
      </c>
      <c r="H112" s="43" t="str">
        <f t="shared" si="5"/>
        <v/>
      </c>
      <c r="I112" s="69">
        <f>List!D112</f>
        <v>101</v>
      </c>
    </row>
    <row r="113">
      <c r="A113" s="43" t="str">
        <f>List!A113</f>
        <v>Devialet Expert 200</v>
      </c>
      <c r="B113" s="69">
        <f>List!C113</f>
        <v>92.39577517</v>
      </c>
      <c r="C113" s="69">
        <f>List!E113</f>
        <v>9650</v>
      </c>
      <c r="D113" s="43" t="str">
        <f t="shared" si="1"/>
        <v/>
      </c>
      <c r="E113" s="69">
        <f t="shared" si="2"/>
        <v>92.39577517</v>
      </c>
      <c r="F113" s="43" t="str">
        <f t="shared" si="3"/>
        <v/>
      </c>
      <c r="G113" s="43" t="str">
        <f t="shared" si="4"/>
        <v/>
      </c>
      <c r="H113" s="43" t="str">
        <f t="shared" si="5"/>
        <v/>
      </c>
      <c r="I113" s="69">
        <f>List!D113</f>
        <v>270</v>
      </c>
    </row>
    <row r="114">
      <c r="A114" s="43" t="str">
        <f>List!A114</f>
        <v>Halcro dm58</v>
      </c>
      <c r="B114" s="69">
        <f>List!C114</f>
        <v>92.39577517</v>
      </c>
      <c r="C114" s="69">
        <f>List!E114</f>
        <v>25000</v>
      </c>
      <c r="D114" s="43" t="str">
        <f t="shared" si="1"/>
        <v/>
      </c>
      <c r="E114" s="69" t="str">
        <f t="shared" si="2"/>
        <v/>
      </c>
      <c r="F114" s="43" t="str">
        <f t="shared" si="3"/>
        <v/>
      </c>
      <c r="G114" s="70">
        <f t="shared" si="4"/>
        <v>92.39577517</v>
      </c>
      <c r="H114" s="43" t="str">
        <f t="shared" si="5"/>
        <v/>
      </c>
      <c r="I114" s="69">
        <f>List!D114</f>
        <v>490</v>
      </c>
    </row>
    <row r="115">
      <c r="A115" s="43" t="str">
        <f>List!A115</f>
        <v>ICEpower 125ASX2 (bridge)</v>
      </c>
      <c r="B115" s="69">
        <f>List!C115</f>
        <v>92.04119983</v>
      </c>
      <c r="C115" s="69">
        <f>List!E115</f>
        <v>540</v>
      </c>
      <c r="D115" s="43" t="str">
        <f t="shared" si="1"/>
        <v/>
      </c>
      <c r="E115" s="69" t="str">
        <f t="shared" si="2"/>
        <v/>
      </c>
      <c r="F115" s="70">
        <f t="shared" si="3"/>
        <v>92.04119983</v>
      </c>
      <c r="G115" s="43" t="str">
        <f t="shared" si="4"/>
        <v/>
      </c>
      <c r="H115" s="43" t="str">
        <f t="shared" si="5"/>
        <v/>
      </c>
      <c r="I115" s="69">
        <f>List!D115</f>
        <v>370</v>
      </c>
    </row>
    <row r="116">
      <c r="A116" s="43" t="str">
        <f>List!A116</f>
        <v>Emotiva PA-1 (mono)</v>
      </c>
      <c r="B116" s="69">
        <f>List!C116</f>
        <v>92.04119983</v>
      </c>
      <c r="C116" s="69">
        <f>List!E116</f>
        <v>600</v>
      </c>
      <c r="D116" s="43" t="str">
        <f t="shared" si="1"/>
        <v/>
      </c>
      <c r="E116" s="69">
        <f t="shared" si="2"/>
        <v>92.04119983</v>
      </c>
      <c r="F116" s="43" t="str">
        <f t="shared" si="3"/>
        <v/>
      </c>
      <c r="G116" s="43" t="str">
        <f t="shared" si="4"/>
        <v/>
      </c>
      <c r="H116" s="43" t="str">
        <f t="shared" si="5"/>
        <v/>
      </c>
      <c r="I116" s="69">
        <f>List!D116</f>
        <v>289</v>
      </c>
    </row>
    <row r="117">
      <c r="A117" s="43" t="str">
        <f>List!A117</f>
        <v>Soulution 710</v>
      </c>
      <c r="B117" s="69">
        <f>List!C117</f>
        <v>92.04119983</v>
      </c>
      <c r="C117" s="69">
        <f>List!E117</f>
        <v>45000</v>
      </c>
      <c r="D117" s="43" t="str">
        <f t="shared" si="1"/>
        <v/>
      </c>
      <c r="E117" s="69">
        <f t="shared" si="2"/>
        <v>92.04119983</v>
      </c>
      <c r="F117" s="43" t="str">
        <f t="shared" si="3"/>
        <v/>
      </c>
      <c r="G117" s="43" t="str">
        <f t="shared" si="4"/>
        <v/>
      </c>
      <c r="H117" s="43" t="str">
        <f t="shared" si="5"/>
        <v/>
      </c>
      <c r="I117" s="69">
        <f>List!D117</f>
        <v>218</v>
      </c>
    </row>
    <row r="118">
      <c r="A118" s="43" t="str">
        <f>List!A118</f>
        <v>Topping PA3s</v>
      </c>
      <c r="B118" s="69">
        <f>List!C118</f>
        <v>91.70053304</v>
      </c>
      <c r="C118" s="69">
        <f>List!E118</f>
        <v>150</v>
      </c>
      <c r="D118" s="70">
        <f t="shared" si="1"/>
        <v>91.70053304</v>
      </c>
      <c r="E118" s="69" t="str">
        <f t="shared" si="2"/>
        <v/>
      </c>
      <c r="F118" s="43" t="str">
        <f t="shared" si="3"/>
        <v/>
      </c>
      <c r="G118" s="43" t="str">
        <f t="shared" si="4"/>
        <v/>
      </c>
      <c r="H118" s="43" t="str">
        <f t="shared" si="5"/>
        <v/>
      </c>
      <c r="I118" s="69">
        <f>List!D118</f>
        <v>65</v>
      </c>
    </row>
    <row r="119">
      <c r="A119" s="43" t="str">
        <f>List!A119</f>
        <v>ICEpower 700AS2</v>
      </c>
      <c r="B119" s="69">
        <f>List!C119</f>
        <v>91.70053304</v>
      </c>
      <c r="C119" s="69">
        <f>List!E119</f>
        <v>576</v>
      </c>
      <c r="D119" s="43" t="str">
        <f t="shared" si="1"/>
        <v/>
      </c>
      <c r="E119" s="69" t="str">
        <f t="shared" si="2"/>
        <v/>
      </c>
      <c r="F119" s="43" t="str">
        <f t="shared" si="3"/>
        <v/>
      </c>
      <c r="G119" s="43" t="str">
        <f t="shared" si="4"/>
        <v/>
      </c>
      <c r="H119" s="70">
        <f t="shared" si="5"/>
        <v>91.70053304</v>
      </c>
      <c r="I119" s="69">
        <f>List!D119</f>
        <v>720</v>
      </c>
    </row>
    <row r="120">
      <c r="A120" s="43" t="str">
        <f>List!A120</f>
        <v>Yamaha R-N803</v>
      </c>
      <c r="B120" s="69">
        <f>List!C120</f>
        <v>91.70053304</v>
      </c>
      <c r="C120" s="69">
        <f>List!E120</f>
        <v>750</v>
      </c>
      <c r="D120" s="43" t="str">
        <f t="shared" si="1"/>
        <v/>
      </c>
      <c r="E120" s="69">
        <f t="shared" si="2"/>
        <v>91.70053304</v>
      </c>
      <c r="F120" s="43" t="str">
        <f t="shared" si="3"/>
        <v/>
      </c>
      <c r="G120" s="43" t="str">
        <f t="shared" si="4"/>
        <v/>
      </c>
      <c r="H120" s="43" t="str">
        <f t="shared" si="5"/>
        <v/>
      </c>
      <c r="I120" s="69">
        <f>List!D120</f>
        <v>194</v>
      </c>
    </row>
    <row r="121">
      <c r="A121" s="43" t="str">
        <f>List!A121</f>
        <v>Bel Canto e1X</v>
      </c>
      <c r="B121" s="69">
        <f>List!C121</f>
        <v>91.70053304</v>
      </c>
      <c r="C121" s="69">
        <f>List!E121</f>
        <v>6000</v>
      </c>
      <c r="D121" s="43" t="str">
        <f t="shared" si="1"/>
        <v/>
      </c>
      <c r="E121" s="69" t="str">
        <f t="shared" si="2"/>
        <v/>
      </c>
      <c r="F121" s="43" t="str">
        <f t="shared" si="3"/>
        <v/>
      </c>
      <c r="G121" s="70">
        <f t="shared" si="4"/>
        <v>91.70053304</v>
      </c>
      <c r="H121" s="43" t="str">
        <f t="shared" si="5"/>
        <v/>
      </c>
      <c r="I121" s="69">
        <f>List!D121</f>
        <v>530</v>
      </c>
    </row>
    <row r="122">
      <c r="A122" s="43" t="str">
        <f>List!A122</f>
        <v>Audiophonics DA-S250NC</v>
      </c>
      <c r="B122" s="69">
        <f>List!C122</f>
        <v>91.37272472</v>
      </c>
      <c r="C122" s="69">
        <f>List!E122</f>
        <v>640</v>
      </c>
      <c r="D122" s="43" t="str">
        <f t="shared" si="1"/>
        <v/>
      </c>
      <c r="E122" s="69">
        <f t="shared" si="2"/>
        <v>91.37272472</v>
      </c>
      <c r="F122" s="43" t="str">
        <f t="shared" si="3"/>
        <v/>
      </c>
      <c r="G122" s="43" t="str">
        <f t="shared" si="4"/>
        <v/>
      </c>
      <c r="H122" s="43" t="str">
        <f t="shared" si="5"/>
        <v/>
      </c>
      <c r="I122" s="69">
        <f>List!D122</f>
        <v>236</v>
      </c>
    </row>
    <row r="123">
      <c r="A123" s="43" t="str">
        <f>List!A123</f>
        <v>ICEpower 50ASX2 (stereo)</v>
      </c>
      <c r="B123" s="69">
        <f>List!C123</f>
        <v>91.05683937</v>
      </c>
      <c r="C123" s="71">
        <f>List!E123</f>
        <v>147</v>
      </c>
      <c r="D123" s="70">
        <f t="shared" si="1"/>
        <v>91.05683937</v>
      </c>
      <c r="E123" s="69" t="str">
        <f t="shared" si="2"/>
        <v/>
      </c>
      <c r="F123" s="43" t="str">
        <f t="shared" si="3"/>
        <v/>
      </c>
      <c r="G123" s="43" t="str">
        <f t="shared" si="4"/>
        <v/>
      </c>
      <c r="H123" s="43" t="str">
        <f t="shared" si="5"/>
        <v/>
      </c>
      <c r="I123" s="69">
        <f>List!D123</f>
        <v>50</v>
      </c>
    </row>
    <row r="124">
      <c r="A124" s="43" t="str">
        <f>List!A124</f>
        <v>ICEpower 300AS1</v>
      </c>
      <c r="B124" s="69">
        <f>List!C124</f>
        <v>91.05683937</v>
      </c>
      <c r="C124" s="69">
        <f>List!E124</f>
        <v>435</v>
      </c>
      <c r="D124" s="43" t="str">
        <f t="shared" si="1"/>
        <v/>
      </c>
      <c r="E124" s="69" t="str">
        <f t="shared" si="2"/>
        <v/>
      </c>
      <c r="F124" s="70">
        <f t="shared" si="3"/>
        <v>91.05683937</v>
      </c>
      <c r="G124" s="43" t="str">
        <f t="shared" si="4"/>
        <v/>
      </c>
      <c r="H124" s="43" t="str">
        <f t="shared" si="5"/>
        <v/>
      </c>
      <c r="I124" s="69">
        <f>List!D124</f>
        <v>310</v>
      </c>
    </row>
    <row r="125">
      <c r="A125" s="43" t="str">
        <f>List!A125</f>
        <v>Bel Canto S300iu</v>
      </c>
      <c r="B125" s="69">
        <f>List!C125</f>
        <v>91.05683937</v>
      </c>
      <c r="C125" s="69">
        <f>List!E125</f>
        <v>2200</v>
      </c>
      <c r="D125" s="43" t="str">
        <f t="shared" si="1"/>
        <v/>
      </c>
      <c r="E125" s="69">
        <f t="shared" si="2"/>
        <v>91.05683937</v>
      </c>
      <c r="F125" s="43" t="str">
        <f t="shared" si="3"/>
        <v/>
      </c>
      <c r="G125" s="43" t="str">
        <f t="shared" si="4"/>
        <v/>
      </c>
      <c r="H125" s="43" t="str">
        <f t="shared" si="5"/>
        <v/>
      </c>
      <c r="I125" s="69">
        <f>List!D125</f>
        <v>202</v>
      </c>
    </row>
    <row r="126">
      <c r="A126" s="43" t="str">
        <f>List!A126</f>
        <v>Audionet Max</v>
      </c>
      <c r="B126" s="69">
        <f>List!C126</f>
        <v>91.05683937</v>
      </c>
      <c r="C126" s="69">
        <f>List!E126</f>
        <v>30500</v>
      </c>
      <c r="D126" s="43" t="str">
        <f t="shared" si="1"/>
        <v/>
      </c>
      <c r="E126" s="69" t="str">
        <f t="shared" si="2"/>
        <v/>
      </c>
      <c r="F126" s="43" t="str">
        <f t="shared" si="3"/>
        <v/>
      </c>
      <c r="G126" s="43" t="str">
        <f t="shared" si="4"/>
        <v/>
      </c>
      <c r="H126" s="70">
        <f t="shared" si="5"/>
        <v>91.05683937</v>
      </c>
      <c r="I126" s="69">
        <f>List!D126</f>
        <v>750</v>
      </c>
    </row>
    <row r="127">
      <c r="A127" s="43" t="str">
        <f>List!A127</f>
        <v>Bryston 7B SST2</v>
      </c>
      <c r="B127" s="69">
        <f>List!C127</f>
        <v>90.75204004</v>
      </c>
      <c r="C127" s="69">
        <f>List!E127</f>
        <v>8000</v>
      </c>
      <c r="D127" s="43" t="str">
        <f t="shared" si="1"/>
        <v/>
      </c>
      <c r="E127" s="69" t="str">
        <f t="shared" si="2"/>
        <v/>
      </c>
      <c r="F127" s="43" t="str">
        <f t="shared" si="3"/>
        <v/>
      </c>
      <c r="G127" s="43" t="str">
        <f t="shared" si="4"/>
        <v/>
      </c>
      <c r="H127" s="70">
        <f t="shared" si="5"/>
        <v>90.75204004</v>
      </c>
      <c r="I127" s="69">
        <f>List!D127</f>
        <v>930</v>
      </c>
    </row>
    <row r="128">
      <c r="A128" s="43" t="str">
        <f>List!A128</f>
        <v>Bricasti Design M15</v>
      </c>
      <c r="B128" s="69">
        <f>List!C128</f>
        <v>90.75204004</v>
      </c>
      <c r="C128" s="69">
        <f>List!E128</f>
        <v>18000</v>
      </c>
      <c r="D128" s="43" t="str">
        <f t="shared" si="1"/>
        <v/>
      </c>
      <c r="E128" s="69" t="str">
        <f t="shared" si="2"/>
        <v/>
      </c>
      <c r="F128" s="43" t="str">
        <f t="shared" si="3"/>
        <v/>
      </c>
      <c r="G128" s="70">
        <f t="shared" si="4"/>
        <v>90.75204004</v>
      </c>
      <c r="H128" s="43" t="str">
        <f t="shared" si="5"/>
        <v/>
      </c>
      <c r="I128" s="69">
        <f>List!D128</f>
        <v>550</v>
      </c>
    </row>
    <row r="129">
      <c r="A129" s="43" t="str">
        <f>List!A129</f>
        <v>Loxjie A30</v>
      </c>
      <c r="B129" s="69">
        <f>List!C129</f>
        <v>90.45757491</v>
      </c>
      <c r="C129" s="69">
        <f>List!E129</f>
        <v>150</v>
      </c>
      <c r="D129" s="70">
        <f t="shared" si="1"/>
        <v>90.45757491</v>
      </c>
      <c r="E129" s="69" t="str">
        <f t="shared" si="2"/>
        <v/>
      </c>
      <c r="F129" s="43" t="str">
        <f t="shared" si="3"/>
        <v/>
      </c>
      <c r="G129" s="43" t="str">
        <f t="shared" si="4"/>
        <v/>
      </c>
      <c r="H129" s="43" t="str">
        <f t="shared" si="5"/>
        <v/>
      </c>
      <c r="I129" s="69">
        <f>List!D129</f>
        <v>80</v>
      </c>
    </row>
    <row r="130">
      <c r="A130" s="43" t="str">
        <f>List!A130</f>
        <v>NAD C 320BEE</v>
      </c>
      <c r="B130" s="69">
        <f>List!C130</f>
        <v>90.45757491</v>
      </c>
      <c r="C130" s="69">
        <f>List!E130</f>
        <v>400</v>
      </c>
      <c r="D130" s="43" t="str">
        <f t="shared" si="1"/>
        <v/>
      </c>
      <c r="E130" s="69">
        <f t="shared" si="2"/>
        <v>90.45757491</v>
      </c>
      <c r="F130" s="43" t="str">
        <f t="shared" si="3"/>
        <v/>
      </c>
      <c r="G130" s="43" t="str">
        <f t="shared" si="4"/>
        <v/>
      </c>
      <c r="H130" s="43" t="str">
        <f t="shared" si="5"/>
        <v/>
      </c>
      <c r="I130" s="69">
        <f>List!D130</f>
        <v>180</v>
      </c>
    </row>
    <row r="131">
      <c r="A131" s="43" t="str">
        <f>List!A131</f>
        <v>ELAC Alchemy DPA-2</v>
      </c>
      <c r="B131" s="69">
        <f>List!C131</f>
        <v>90.45757491</v>
      </c>
      <c r="C131" s="69">
        <f>List!E131</f>
        <v>1500</v>
      </c>
      <c r="D131" s="43" t="str">
        <f t="shared" si="1"/>
        <v/>
      </c>
      <c r="E131" s="69" t="str">
        <f t="shared" si="2"/>
        <v/>
      </c>
      <c r="F131" s="70">
        <f t="shared" si="3"/>
        <v>90.45757491</v>
      </c>
      <c r="G131" s="43" t="str">
        <f t="shared" si="4"/>
        <v/>
      </c>
      <c r="H131" s="43" t="str">
        <f t="shared" si="5"/>
        <v/>
      </c>
      <c r="I131" s="69">
        <f>List!D131</f>
        <v>339</v>
      </c>
    </row>
    <row r="132">
      <c r="A132" s="43" t="str">
        <f>List!A132</f>
        <v>Classé CA-2200</v>
      </c>
      <c r="B132" s="69">
        <f>List!C132</f>
        <v>90.45757491</v>
      </c>
      <c r="C132" s="69">
        <f>List!E132</f>
        <v>7400</v>
      </c>
      <c r="D132" s="43" t="str">
        <f t="shared" si="1"/>
        <v/>
      </c>
      <c r="E132" s="69" t="str">
        <f t="shared" si="2"/>
        <v/>
      </c>
      <c r="F132" s="70">
        <f t="shared" si="3"/>
        <v>90.45757491</v>
      </c>
      <c r="G132" s="43" t="str">
        <f t="shared" si="4"/>
        <v/>
      </c>
      <c r="H132" s="43" t="str">
        <f t="shared" si="5"/>
        <v/>
      </c>
      <c r="I132" s="69">
        <f>List!D132</f>
        <v>425</v>
      </c>
    </row>
    <row r="133">
      <c r="A133" s="43" t="str">
        <f>List!A133</f>
        <v>Bryston 14B SST</v>
      </c>
      <c r="B133" s="69">
        <f>List!C133</f>
        <v>90.45757491</v>
      </c>
      <c r="C133" s="69">
        <f>List!E133</f>
        <v>9400</v>
      </c>
      <c r="D133" s="43" t="str">
        <f t="shared" si="1"/>
        <v/>
      </c>
      <c r="E133" s="69" t="str">
        <f t="shared" si="2"/>
        <v/>
      </c>
      <c r="F133" s="43" t="str">
        <f t="shared" si="3"/>
        <v/>
      </c>
      <c r="G133" s="43" t="str">
        <f t="shared" si="4"/>
        <v/>
      </c>
      <c r="H133" s="70">
        <f t="shared" si="5"/>
        <v>90.45757491</v>
      </c>
      <c r="I133" s="69">
        <f>List!D133</f>
        <v>1000</v>
      </c>
    </row>
    <row r="134">
      <c r="A134" s="43" t="str">
        <f>List!A134</f>
        <v>Leak Stereo 230</v>
      </c>
      <c r="B134" s="69">
        <f>List!C134</f>
        <v>90.17276612</v>
      </c>
      <c r="C134" s="69">
        <f>List!E134</f>
        <v>1700</v>
      </c>
      <c r="D134" s="70">
        <f t="shared" si="1"/>
        <v>90.17276612</v>
      </c>
      <c r="E134" s="69" t="str">
        <f t="shared" si="2"/>
        <v/>
      </c>
      <c r="F134" s="43" t="str">
        <f t="shared" si="3"/>
        <v/>
      </c>
      <c r="G134" s="43" t="str">
        <f t="shared" si="4"/>
        <v/>
      </c>
      <c r="H134" s="43" t="str">
        <f t="shared" si="5"/>
        <v/>
      </c>
      <c r="I134" s="69">
        <f>List!D134</f>
        <v>120</v>
      </c>
    </row>
    <row r="135">
      <c r="A135" s="43" t="str">
        <f>List!A135</f>
        <v>Accuphase A-75</v>
      </c>
      <c r="B135" s="69">
        <f>List!C135</f>
        <v>90.17276612</v>
      </c>
      <c r="C135" s="69">
        <f>List!E135</f>
        <v>15000</v>
      </c>
      <c r="D135" s="43" t="str">
        <f t="shared" si="1"/>
        <v/>
      </c>
      <c r="E135" s="69">
        <f t="shared" si="2"/>
        <v>90.17276612</v>
      </c>
      <c r="F135" s="43" t="str">
        <f t="shared" si="3"/>
        <v/>
      </c>
      <c r="G135" s="43" t="str">
        <f t="shared" si="4"/>
        <v/>
      </c>
      <c r="H135" s="43" t="str">
        <f t="shared" si="5"/>
        <v/>
      </c>
      <c r="I135" s="69">
        <f>List!D135</f>
        <v>256</v>
      </c>
    </row>
    <row r="136">
      <c r="A136" s="43" t="str">
        <f>List!A136</f>
        <v>PS Audio BHK Signature 300</v>
      </c>
      <c r="B136" s="69">
        <f>List!C136</f>
        <v>90.17276612</v>
      </c>
      <c r="C136" s="69">
        <f>List!E136</f>
        <v>15000</v>
      </c>
      <c r="D136" s="43" t="str">
        <f t="shared" si="1"/>
        <v/>
      </c>
      <c r="E136" s="69" t="str">
        <f t="shared" si="2"/>
        <v/>
      </c>
      <c r="F136" s="43" t="str">
        <f t="shared" si="3"/>
        <v/>
      </c>
      <c r="G136" s="43" t="str">
        <f t="shared" si="4"/>
        <v/>
      </c>
      <c r="H136" s="70">
        <f t="shared" si="5"/>
        <v>90.17276612</v>
      </c>
      <c r="I136" s="69">
        <f>List!D136</f>
        <v>620</v>
      </c>
    </row>
    <row r="137">
      <c r="A137" s="43" t="str">
        <f>List!A137</f>
        <v>ICEpower 500ASP</v>
      </c>
      <c r="B137" s="69">
        <f>List!C137</f>
        <v>89.89700043</v>
      </c>
      <c r="C137" s="69">
        <f>List!E137</f>
        <v>657</v>
      </c>
      <c r="D137" s="43" t="str">
        <f t="shared" si="1"/>
        <v/>
      </c>
      <c r="E137" s="69" t="str">
        <f t="shared" si="2"/>
        <v/>
      </c>
      <c r="F137" s="43" t="str">
        <f t="shared" si="3"/>
        <v/>
      </c>
      <c r="G137" s="70">
        <f t="shared" si="4"/>
        <v>89.89700043</v>
      </c>
      <c r="H137" s="43" t="str">
        <f t="shared" si="5"/>
        <v/>
      </c>
      <c r="I137" s="69">
        <f>List!D137</f>
        <v>500</v>
      </c>
    </row>
    <row r="138">
      <c r="A138" s="43" t="str">
        <f>List!A138</f>
        <v>Musical Fidelity AMS100</v>
      </c>
      <c r="B138" s="69">
        <f>List!C138</f>
        <v>89.89700043</v>
      </c>
      <c r="C138" s="69">
        <f>List!E138</f>
        <v>20000</v>
      </c>
      <c r="D138" s="43" t="str">
        <f t="shared" si="1"/>
        <v/>
      </c>
      <c r="E138" s="69">
        <f t="shared" si="2"/>
        <v>89.89700043</v>
      </c>
      <c r="F138" s="43" t="str">
        <f t="shared" si="3"/>
        <v/>
      </c>
      <c r="G138" s="43" t="str">
        <f t="shared" si="4"/>
        <v/>
      </c>
      <c r="H138" s="43" t="str">
        <f t="shared" si="5"/>
        <v/>
      </c>
      <c r="I138" s="69">
        <f>List!D138</f>
        <v>185</v>
      </c>
    </row>
    <row r="139">
      <c r="A139" s="43" t="str">
        <f>List!A139</f>
        <v>WiiM Amp</v>
      </c>
      <c r="B139" s="69">
        <f>List!C139</f>
        <v>89.37042166</v>
      </c>
      <c r="C139" s="69">
        <f>List!E139</f>
        <v>300</v>
      </c>
      <c r="D139" s="70">
        <f t="shared" si="1"/>
        <v>89.37042166</v>
      </c>
      <c r="E139" s="69" t="str">
        <f t="shared" si="2"/>
        <v/>
      </c>
      <c r="F139" s="43" t="str">
        <f t="shared" si="3"/>
        <v/>
      </c>
      <c r="G139" s="43" t="str">
        <f t="shared" si="4"/>
        <v/>
      </c>
      <c r="H139" s="43" t="str">
        <f t="shared" si="5"/>
        <v/>
      </c>
      <c r="I139" s="69">
        <f>List!D139</f>
        <v>120</v>
      </c>
    </row>
    <row r="140">
      <c r="A140" s="43" t="str">
        <f>List!A140</f>
        <v>Yamaha WXA-50</v>
      </c>
      <c r="B140" s="69">
        <f>List!C140</f>
        <v>89.37042166</v>
      </c>
      <c r="C140" s="69">
        <f>List!E140</f>
        <v>480</v>
      </c>
      <c r="D140" s="70">
        <f t="shared" si="1"/>
        <v>89.37042166</v>
      </c>
      <c r="E140" s="69" t="str">
        <f t="shared" si="2"/>
        <v/>
      </c>
      <c r="F140" s="43" t="str">
        <f t="shared" si="3"/>
        <v/>
      </c>
      <c r="G140" s="43" t="str">
        <f t="shared" si="4"/>
        <v/>
      </c>
      <c r="H140" s="43" t="str">
        <f t="shared" si="5"/>
        <v/>
      </c>
      <c r="I140" s="69">
        <f>List!D140</f>
        <v>125</v>
      </c>
    </row>
    <row r="141">
      <c r="A141" s="43" t="str">
        <f>List!A141</f>
        <v>NAD C 328</v>
      </c>
      <c r="B141" s="69">
        <f>List!C141</f>
        <v>89.11863911</v>
      </c>
      <c r="C141" s="69">
        <f>List!E141</f>
        <v>600</v>
      </c>
      <c r="D141" s="70">
        <f t="shared" si="1"/>
        <v>89.11863911</v>
      </c>
      <c r="E141" s="69" t="str">
        <f t="shared" si="2"/>
        <v/>
      </c>
      <c r="F141" s="43" t="str">
        <f t="shared" si="3"/>
        <v/>
      </c>
      <c r="G141" s="43" t="str">
        <f t="shared" si="4"/>
        <v/>
      </c>
      <c r="H141" s="43" t="str">
        <f t="shared" si="5"/>
        <v/>
      </c>
      <c r="I141" s="69">
        <f>List!D141</f>
        <v>40</v>
      </c>
    </row>
    <row r="142">
      <c r="A142" s="43" t="str">
        <f>List!A142</f>
        <v>Bluesound Powernode Edge</v>
      </c>
      <c r="B142" s="69">
        <f>List!C142</f>
        <v>89.11863911</v>
      </c>
      <c r="C142" s="69">
        <f>List!E142</f>
        <v>650</v>
      </c>
      <c r="D142" s="70">
        <f t="shared" si="1"/>
        <v>89.11863911</v>
      </c>
      <c r="E142" s="69" t="str">
        <f t="shared" si="2"/>
        <v/>
      </c>
      <c r="F142" s="43" t="str">
        <f t="shared" si="3"/>
        <v/>
      </c>
      <c r="G142" s="43" t="str">
        <f t="shared" si="4"/>
        <v/>
      </c>
      <c r="H142" s="43" t="str">
        <f t="shared" si="5"/>
        <v/>
      </c>
      <c r="I142" s="69">
        <f>List!D142</f>
        <v>76</v>
      </c>
    </row>
    <row r="143">
      <c r="A143" s="43" t="str">
        <f>List!A143</f>
        <v>PS Audio Stellar M1200</v>
      </c>
      <c r="B143" s="69">
        <f>List!C143</f>
        <v>89.11863911</v>
      </c>
      <c r="C143" s="69">
        <f>List!E143</f>
        <v>6000</v>
      </c>
      <c r="D143" s="43" t="str">
        <f t="shared" si="1"/>
        <v/>
      </c>
      <c r="E143" s="69" t="str">
        <f t="shared" si="2"/>
        <v/>
      </c>
      <c r="F143" s="43" t="str">
        <f t="shared" si="3"/>
        <v/>
      </c>
      <c r="G143" s="43" t="str">
        <f t="shared" si="4"/>
        <v/>
      </c>
      <c r="H143" s="70">
        <f t="shared" si="5"/>
        <v>89.11863911</v>
      </c>
      <c r="I143" s="69">
        <f>List!D143</f>
        <v>1200</v>
      </c>
    </row>
    <row r="144">
      <c r="A144" s="43" t="str">
        <f>List!A144</f>
        <v>PS Audio Stellar S300</v>
      </c>
      <c r="B144" s="69">
        <f>List!C144</f>
        <v>88.87394998</v>
      </c>
      <c r="C144" s="69">
        <f>List!E144</f>
        <v>1500</v>
      </c>
      <c r="D144" s="43" t="str">
        <f t="shared" si="1"/>
        <v/>
      </c>
      <c r="E144" s="69">
        <f t="shared" si="2"/>
        <v>88.87394998</v>
      </c>
      <c r="F144" s="43" t="str">
        <f t="shared" si="3"/>
        <v/>
      </c>
      <c r="G144" s="43" t="str">
        <f t="shared" si="4"/>
        <v/>
      </c>
      <c r="H144" s="43" t="str">
        <f t="shared" si="5"/>
        <v/>
      </c>
      <c r="I144" s="69">
        <f>List!D144</f>
        <v>280</v>
      </c>
    </row>
    <row r="145">
      <c r="A145" s="43" t="str">
        <f>List!A145</f>
        <v>Calyx Audio Femti (mono)</v>
      </c>
      <c r="B145" s="69">
        <f>List!C145</f>
        <v>88.87394998</v>
      </c>
      <c r="C145" s="69">
        <f>List!E145</f>
        <v>2000</v>
      </c>
      <c r="D145" s="43" t="str">
        <f t="shared" si="1"/>
        <v/>
      </c>
      <c r="E145" s="69" t="str">
        <f t="shared" si="2"/>
        <v/>
      </c>
      <c r="F145" s="70">
        <f t="shared" si="3"/>
        <v>88.87394998</v>
      </c>
      <c r="G145" s="43" t="str">
        <f t="shared" si="4"/>
        <v/>
      </c>
      <c r="H145" s="43" t="str">
        <f t="shared" si="5"/>
        <v/>
      </c>
      <c r="I145" s="69">
        <f>List!D145</f>
        <v>367</v>
      </c>
    </row>
    <row r="146">
      <c r="A146" s="43" t="str">
        <f>List!A146</f>
        <v>Krell Evolution 600</v>
      </c>
      <c r="B146" s="69">
        <f>List!C146</f>
        <v>88.87394998</v>
      </c>
      <c r="C146" s="69">
        <f>List!E146</f>
        <v>20000</v>
      </c>
      <c r="D146" s="43" t="str">
        <f t="shared" si="1"/>
        <v/>
      </c>
      <c r="E146" s="69" t="str">
        <f t="shared" si="2"/>
        <v/>
      </c>
      <c r="F146" s="43" t="str">
        <f t="shared" si="3"/>
        <v/>
      </c>
      <c r="G146" s="43" t="str">
        <f t="shared" si="4"/>
        <v/>
      </c>
      <c r="H146" s="70">
        <f t="shared" si="5"/>
        <v>88.87394998</v>
      </c>
      <c r="I146" s="69">
        <f>List!D146</f>
        <v>1190</v>
      </c>
    </row>
    <row r="147">
      <c r="A147" s="43" t="str">
        <f>List!A147</f>
        <v>Electrocompaniet AW 800 M (mono)</v>
      </c>
      <c r="B147" s="69">
        <f>List!C147</f>
        <v>88.87394998</v>
      </c>
      <c r="C147" s="69">
        <f>List!E147</f>
        <v>45000</v>
      </c>
      <c r="D147" s="43" t="str">
        <f t="shared" si="1"/>
        <v/>
      </c>
      <c r="E147" s="69" t="str">
        <f t="shared" si="2"/>
        <v/>
      </c>
      <c r="F147" s="43" t="str">
        <f t="shared" si="3"/>
        <v/>
      </c>
      <c r="G147" s="43" t="str">
        <f t="shared" si="4"/>
        <v/>
      </c>
      <c r="H147" s="70">
        <f t="shared" si="5"/>
        <v>88.87394998</v>
      </c>
      <c r="I147" s="69">
        <f>List!D147</f>
        <v>1300</v>
      </c>
    </row>
    <row r="148">
      <c r="A148" s="43" t="str">
        <f>List!A148</f>
        <v>NAD 7050</v>
      </c>
      <c r="B148" s="69">
        <f>List!C148</f>
        <v>88.63596552</v>
      </c>
      <c r="C148" s="69">
        <f>List!E148</f>
        <v>1000</v>
      </c>
      <c r="D148" s="70">
        <f t="shared" si="1"/>
        <v>88.63596552</v>
      </c>
      <c r="E148" s="69" t="str">
        <f t="shared" si="2"/>
        <v/>
      </c>
      <c r="F148" s="43" t="str">
        <f t="shared" si="3"/>
        <v/>
      </c>
      <c r="G148" s="43" t="str">
        <f t="shared" si="4"/>
        <v/>
      </c>
      <c r="H148" s="43" t="str">
        <f t="shared" si="5"/>
        <v/>
      </c>
      <c r="I148" s="69">
        <f>List!D148</f>
        <v>54</v>
      </c>
    </row>
    <row r="149">
      <c r="A149" s="43" t="str">
        <f>List!A149</f>
        <v>Fosi Audio V3 (32V PS)</v>
      </c>
      <c r="B149" s="69">
        <f>List!C149</f>
        <v>88.40432807</v>
      </c>
      <c r="C149" s="69">
        <f>List!E149</f>
        <v>90</v>
      </c>
      <c r="D149" s="70">
        <f t="shared" si="1"/>
        <v>88.40432807</v>
      </c>
      <c r="E149" s="69" t="str">
        <f t="shared" si="2"/>
        <v/>
      </c>
      <c r="F149" s="43" t="str">
        <f t="shared" si="3"/>
        <v/>
      </c>
      <c r="G149" s="43" t="str">
        <f t="shared" si="4"/>
        <v/>
      </c>
      <c r="H149" s="43" t="str">
        <f t="shared" si="5"/>
        <v/>
      </c>
      <c r="I149" s="69">
        <f>List!D149</f>
        <v>85</v>
      </c>
    </row>
    <row r="150">
      <c r="A150" s="43" t="str">
        <f>List!A150</f>
        <v>Fosi Audio V3 (48V PS)</v>
      </c>
      <c r="B150" s="69">
        <f>List!C150</f>
        <v>88.40432807</v>
      </c>
      <c r="C150" s="69">
        <f>List!E150</f>
        <v>110</v>
      </c>
      <c r="D150" s="43" t="str">
        <f t="shared" si="1"/>
        <v/>
      </c>
      <c r="E150" s="69">
        <f t="shared" si="2"/>
        <v>88.40432807</v>
      </c>
      <c r="F150" s="43" t="str">
        <f t="shared" si="3"/>
        <v/>
      </c>
      <c r="G150" s="43" t="str">
        <f t="shared" si="4"/>
        <v/>
      </c>
      <c r="H150" s="43" t="str">
        <f t="shared" si="5"/>
        <v/>
      </c>
      <c r="I150" s="69">
        <f>List!D150</f>
        <v>160</v>
      </c>
    </row>
    <row r="151">
      <c r="A151" s="43" t="str">
        <f>List!A151</f>
        <v>Denon PMA-50</v>
      </c>
      <c r="B151" s="69">
        <f>List!C151</f>
        <v>88.40432807</v>
      </c>
      <c r="C151" s="69">
        <f>List!E151</f>
        <v>600</v>
      </c>
      <c r="D151" s="70">
        <f t="shared" si="1"/>
        <v>88.40432807</v>
      </c>
      <c r="E151" s="69" t="str">
        <f t="shared" si="2"/>
        <v/>
      </c>
      <c r="F151" s="43" t="str">
        <f t="shared" si="3"/>
        <v/>
      </c>
      <c r="G151" s="43" t="str">
        <f t="shared" si="4"/>
        <v/>
      </c>
      <c r="H151" s="43" t="str">
        <f t="shared" si="5"/>
        <v/>
      </c>
      <c r="I151" s="69">
        <f>List!D151</f>
        <v>60</v>
      </c>
    </row>
    <row r="152">
      <c r="A152" s="43" t="str">
        <f>List!A152</f>
        <v>Bryston 3B-ST</v>
      </c>
      <c r="B152" s="69">
        <f>List!C152</f>
        <v>88.40432807</v>
      </c>
      <c r="C152" s="69">
        <f>List!E152</f>
        <v>1600</v>
      </c>
      <c r="D152" s="43" t="str">
        <f t="shared" si="1"/>
        <v/>
      </c>
      <c r="E152" s="69">
        <f t="shared" si="2"/>
        <v>88.40432807</v>
      </c>
      <c r="F152" s="43" t="str">
        <f t="shared" si="3"/>
        <v/>
      </c>
      <c r="G152" s="43" t="str">
        <f t="shared" si="4"/>
        <v/>
      </c>
      <c r="H152" s="43" t="str">
        <f t="shared" si="5"/>
        <v/>
      </c>
      <c r="I152" s="69">
        <f>List!D152</f>
        <v>230</v>
      </c>
    </row>
    <row r="153">
      <c r="A153" s="43" t="str">
        <f>List!A153</f>
        <v>Cambridge Audio Evo 150</v>
      </c>
      <c r="B153" s="69">
        <f>List!C153</f>
        <v>88.40432807</v>
      </c>
      <c r="C153" s="69">
        <f>List!E153</f>
        <v>3250</v>
      </c>
      <c r="D153" s="43" t="str">
        <f t="shared" si="1"/>
        <v/>
      </c>
      <c r="E153" s="69">
        <f t="shared" si="2"/>
        <v>88.40432807</v>
      </c>
      <c r="F153" s="43" t="str">
        <f t="shared" si="3"/>
        <v/>
      </c>
      <c r="G153" s="43" t="str">
        <f t="shared" si="4"/>
        <v/>
      </c>
      <c r="H153" s="43" t="str">
        <f t="shared" si="5"/>
        <v/>
      </c>
      <c r="I153" s="69">
        <f>List!D153</f>
        <v>292</v>
      </c>
    </row>
    <row r="154">
      <c r="A154" s="43" t="str">
        <f>List!A154</f>
        <v>Simaudio Moon Evolution 860A</v>
      </c>
      <c r="B154" s="69">
        <f>List!C154</f>
        <v>88.40432807</v>
      </c>
      <c r="C154" s="69">
        <f>List!E154</f>
        <v>15000</v>
      </c>
      <c r="D154" s="43" t="str">
        <f t="shared" si="1"/>
        <v/>
      </c>
      <c r="E154" s="69">
        <f t="shared" si="2"/>
        <v>88.40432807</v>
      </c>
      <c r="F154" s="43" t="str">
        <f t="shared" si="3"/>
        <v/>
      </c>
      <c r="G154" s="43" t="str">
        <f t="shared" si="4"/>
        <v/>
      </c>
      <c r="H154" s="43" t="str">
        <f t="shared" si="5"/>
        <v/>
      </c>
      <c r="I154" s="69">
        <f>List!D154</f>
        <v>290</v>
      </c>
    </row>
    <row r="155">
      <c r="A155" s="43" t="str">
        <f>List!A155</f>
        <v>Marantz PM-90</v>
      </c>
      <c r="B155" s="69">
        <f>List!C155</f>
        <v>88.17870786</v>
      </c>
      <c r="C155" s="69">
        <f>List!E155</f>
        <v>1500</v>
      </c>
      <c r="D155" s="43" t="str">
        <f t="shared" si="1"/>
        <v/>
      </c>
      <c r="E155" s="69">
        <f t="shared" si="2"/>
        <v>88.17870786</v>
      </c>
      <c r="F155" s="43" t="str">
        <f t="shared" si="3"/>
        <v/>
      </c>
      <c r="G155" s="43" t="str">
        <f t="shared" si="4"/>
        <v/>
      </c>
      <c r="H155" s="43" t="str">
        <f t="shared" si="5"/>
        <v/>
      </c>
      <c r="I155" s="69">
        <f>List!D155</f>
        <v>210</v>
      </c>
    </row>
    <row r="156">
      <c r="A156" s="43" t="str">
        <f>List!A156</f>
        <v>Buchardt I150</v>
      </c>
      <c r="B156" s="69">
        <f>List!C156</f>
        <v>88.17870786</v>
      </c>
      <c r="C156" s="69">
        <f>List!E156</f>
        <v>3000</v>
      </c>
      <c r="D156" s="43" t="str">
        <f t="shared" si="1"/>
        <v/>
      </c>
      <c r="E156" s="69">
        <f t="shared" si="2"/>
        <v>88.17870786</v>
      </c>
      <c r="F156" s="43" t="str">
        <f t="shared" si="3"/>
        <v/>
      </c>
      <c r="G156" s="43" t="str">
        <f t="shared" si="4"/>
        <v/>
      </c>
      <c r="H156" s="43" t="str">
        <f t="shared" si="5"/>
        <v/>
      </c>
      <c r="I156" s="69">
        <f>List!D156</f>
        <v>250</v>
      </c>
    </row>
    <row r="157">
      <c r="A157" s="43" t="str">
        <f>List!A157</f>
        <v>XTZ Edge A2-300</v>
      </c>
      <c r="B157" s="69">
        <f>List!C157</f>
        <v>87.95880017</v>
      </c>
      <c r="C157" s="69">
        <f>List!E157</f>
        <v>500</v>
      </c>
      <c r="D157" s="43" t="str">
        <f t="shared" si="1"/>
        <v/>
      </c>
      <c r="E157" s="69">
        <f t="shared" si="2"/>
        <v>87.95880017</v>
      </c>
      <c r="F157" s="43" t="str">
        <f t="shared" si="3"/>
        <v/>
      </c>
      <c r="G157" s="43" t="str">
        <f t="shared" si="4"/>
        <v/>
      </c>
      <c r="H157" s="43" t="str">
        <f t="shared" si="5"/>
        <v/>
      </c>
      <c r="I157" s="69">
        <f>List!D157</f>
        <v>250</v>
      </c>
    </row>
    <row r="158">
      <c r="A158" s="43" t="str">
        <f>List!A158</f>
        <v>miniDSP SHD Power</v>
      </c>
      <c r="B158" s="69">
        <f>List!C158</f>
        <v>87.95880017</v>
      </c>
      <c r="C158" s="69">
        <f>List!E158</f>
        <v>1550</v>
      </c>
      <c r="D158" s="43" t="str">
        <f t="shared" si="1"/>
        <v/>
      </c>
      <c r="E158" s="69">
        <f t="shared" si="2"/>
        <v>87.95880017</v>
      </c>
      <c r="F158" s="43" t="str">
        <f t="shared" si="3"/>
        <v/>
      </c>
      <c r="G158" s="43" t="str">
        <f t="shared" si="4"/>
        <v/>
      </c>
      <c r="H158" s="43" t="str">
        <f t="shared" si="5"/>
        <v/>
      </c>
      <c r="I158" s="69">
        <f>List!D158</f>
        <v>150</v>
      </c>
    </row>
    <row r="159">
      <c r="A159" s="43" t="str">
        <f>List!A159</f>
        <v>Matrix Audio element P</v>
      </c>
      <c r="B159" s="69">
        <f>List!C159</f>
        <v>87.95880017</v>
      </c>
      <c r="C159" s="69">
        <f>List!E159</f>
        <v>2500</v>
      </c>
      <c r="D159" s="43" t="str">
        <f t="shared" si="1"/>
        <v/>
      </c>
      <c r="E159" s="69">
        <f t="shared" si="2"/>
        <v>87.95880017</v>
      </c>
      <c r="F159" s="43" t="str">
        <f t="shared" si="3"/>
        <v/>
      </c>
      <c r="G159" s="43" t="str">
        <f t="shared" si="4"/>
        <v/>
      </c>
      <c r="H159" s="43" t="str">
        <f t="shared" si="5"/>
        <v/>
      </c>
      <c r="I159" s="69">
        <f>List!D159</f>
        <v>230</v>
      </c>
    </row>
    <row r="160">
      <c r="A160" s="43" t="str">
        <f>List!A160</f>
        <v>Burmester 216 mono mode</v>
      </c>
      <c r="B160" s="69">
        <f>List!C160</f>
        <v>87.74432287</v>
      </c>
      <c r="C160" s="69">
        <f>List!E160</f>
        <v>70000</v>
      </c>
      <c r="D160" s="43" t="str">
        <f t="shared" si="1"/>
        <v/>
      </c>
      <c r="E160" s="69" t="str">
        <f t="shared" si="2"/>
        <v/>
      </c>
      <c r="F160" s="43" t="str">
        <f t="shared" si="3"/>
        <v/>
      </c>
      <c r="G160" s="70">
        <f t="shared" si="4"/>
        <v>87.74432287</v>
      </c>
      <c r="H160" s="43" t="str">
        <f t="shared" si="5"/>
        <v/>
      </c>
      <c r="I160" s="69">
        <f>List!D160</f>
        <v>500</v>
      </c>
    </row>
    <row r="161">
      <c r="A161" s="43" t="str">
        <f>List!A161</f>
        <v>Fosi Audio ZA3 48V PS</v>
      </c>
      <c r="B161" s="69">
        <f>List!C161</f>
        <v>87.53501419</v>
      </c>
      <c r="C161" s="69">
        <f>List!E161</f>
        <v>150</v>
      </c>
      <c r="D161" s="70">
        <f t="shared" si="1"/>
        <v>87.53501419</v>
      </c>
      <c r="E161" s="69" t="str">
        <f t="shared" si="2"/>
        <v/>
      </c>
      <c r="F161" s="43" t="str">
        <f t="shared" si="3"/>
        <v/>
      </c>
      <c r="G161" s="43" t="str">
        <f t="shared" si="4"/>
        <v/>
      </c>
      <c r="H161" s="43" t="str">
        <f t="shared" si="5"/>
        <v/>
      </c>
      <c r="I161" s="69">
        <f>List!D161</f>
        <v>147</v>
      </c>
    </row>
    <row r="162">
      <c r="A162" s="43" t="str">
        <f>List!A162</f>
        <v>PS Audio Stellar M700</v>
      </c>
      <c r="B162" s="69">
        <f>List!C162</f>
        <v>87.53501419</v>
      </c>
      <c r="C162" s="69">
        <f>List!E162</f>
        <v>3000</v>
      </c>
      <c r="D162" s="43" t="str">
        <f t="shared" si="1"/>
        <v/>
      </c>
      <c r="E162" s="69" t="str">
        <f t="shared" si="2"/>
        <v/>
      </c>
      <c r="F162" s="43" t="str">
        <f t="shared" si="3"/>
        <v/>
      </c>
      <c r="G162" s="43" t="str">
        <f t="shared" si="4"/>
        <v/>
      </c>
      <c r="H162" s="70">
        <f t="shared" si="5"/>
        <v>87.53501419</v>
      </c>
      <c r="I162" s="69">
        <f>List!D162</f>
        <v>700</v>
      </c>
    </row>
    <row r="163">
      <c r="A163" s="43" t="str">
        <f>List!A163</f>
        <v>Burmester 216 stereo mode</v>
      </c>
      <c r="B163" s="69">
        <f>List!C163</f>
        <v>87.53501419</v>
      </c>
      <c r="C163" s="69">
        <f>List!E163</f>
        <v>35000</v>
      </c>
      <c r="D163" s="43" t="str">
        <f t="shared" si="1"/>
        <v/>
      </c>
      <c r="E163" s="69">
        <f t="shared" si="2"/>
        <v>87.53501419</v>
      </c>
      <c r="F163" s="43" t="str">
        <f t="shared" si="3"/>
        <v/>
      </c>
      <c r="G163" s="43" t="str">
        <f t="shared" si="4"/>
        <v/>
      </c>
      <c r="H163" s="43" t="str">
        <f t="shared" si="5"/>
        <v/>
      </c>
      <c r="I163" s="69">
        <f>List!D163</f>
        <v>165</v>
      </c>
    </row>
    <row r="164">
      <c r="A164" s="43" t="str">
        <f>List!A164</f>
        <v>CH Precision I1</v>
      </c>
      <c r="B164" s="69">
        <f>List!C164</f>
        <v>87.53501419</v>
      </c>
      <c r="C164" s="69">
        <f>List!E164</f>
        <v>52000</v>
      </c>
      <c r="D164" s="43" t="str">
        <f t="shared" si="1"/>
        <v/>
      </c>
      <c r="E164" s="69">
        <f t="shared" si="2"/>
        <v>87.53501419</v>
      </c>
      <c r="F164" s="43" t="str">
        <f t="shared" si="3"/>
        <v/>
      </c>
      <c r="G164" s="43" t="str">
        <f t="shared" si="4"/>
        <v/>
      </c>
      <c r="H164" s="43" t="str">
        <f t="shared" si="5"/>
        <v/>
      </c>
      <c r="I164" s="69">
        <f>List!D164</f>
        <v>210</v>
      </c>
    </row>
    <row r="165">
      <c r="A165" s="43" t="str">
        <f>List!A165</f>
        <v>Schiit Aegir 2</v>
      </c>
      <c r="B165" s="69">
        <f>List!C165</f>
        <v>86.93574972</v>
      </c>
      <c r="C165" s="69">
        <f>List!E165</f>
        <v>800</v>
      </c>
      <c r="D165" s="43" t="str">
        <f t="shared" si="1"/>
        <v/>
      </c>
      <c r="E165" s="69">
        <f t="shared" si="2"/>
        <v>86.93574972</v>
      </c>
      <c r="F165" s="43" t="str">
        <f t="shared" si="3"/>
        <v/>
      </c>
      <c r="G165" s="43" t="str">
        <f t="shared" si="4"/>
        <v/>
      </c>
      <c r="H165" s="43" t="str">
        <f t="shared" si="5"/>
        <v/>
      </c>
      <c r="I165" s="69">
        <f>List!D165</f>
        <v>150</v>
      </c>
    </row>
    <row r="166">
      <c r="A166" s="43" t="str">
        <f>List!A166</f>
        <v>Schiit Vidar 2</v>
      </c>
      <c r="B166" s="69">
        <f>List!C166</f>
        <v>86.93574972</v>
      </c>
      <c r="C166" s="69">
        <f>List!E166</f>
        <v>800</v>
      </c>
      <c r="D166" s="43" t="str">
        <f t="shared" si="1"/>
        <v/>
      </c>
      <c r="E166" s="69">
        <f t="shared" si="2"/>
        <v>86.93574972</v>
      </c>
      <c r="F166" s="43" t="str">
        <f t="shared" si="3"/>
        <v/>
      </c>
      <c r="G166" s="43" t="str">
        <f t="shared" si="4"/>
        <v/>
      </c>
      <c r="H166" s="43" t="str">
        <f t="shared" si="5"/>
        <v/>
      </c>
      <c r="I166" s="69">
        <f>List!D166</f>
        <v>250</v>
      </c>
    </row>
    <row r="167">
      <c r="A167" s="43" t="str">
        <f>List!A167</f>
        <v>Mytek Audio Brooklyn AMP</v>
      </c>
      <c r="B167" s="69">
        <f>List!C167</f>
        <v>86.93574972</v>
      </c>
      <c r="C167" s="69">
        <f>List!E167</f>
        <v>2500</v>
      </c>
      <c r="D167" s="43" t="str">
        <f t="shared" si="1"/>
        <v/>
      </c>
      <c r="E167" s="69" t="str">
        <f t="shared" si="2"/>
        <v/>
      </c>
      <c r="F167" s="70">
        <f t="shared" si="3"/>
        <v>86.93574972</v>
      </c>
      <c r="G167" s="43" t="str">
        <f t="shared" si="4"/>
        <v/>
      </c>
      <c r="H167" s="43" t="str">
        <f t="shared" si="5"/>
        <v/>
      </c>
      <c r="I167" s="69">
        <f>List!D167</f>
        <v>315</v>
      </c>
    </row>
    <row r="168">
      <c r="A168" s="43" t="str">
        <f>List!A168</f>
        <v>Hegel Music Systems H20</v>
      </c>
      <c r="B168" s="69">
        <f>List!C168</f>
        <v>86.93574972</v>
      </c>
      <c r="C168" s="69">
        <f>List!E168</f>
        <v>5750</v>
      </c>
      <c r="D168" s="43" t="str">
        <f t="shared" si="1"/>
        <v/>
      </c>
      <c r="E168" s="69" t="str">
        <f t="shared" si="2"/>
        <v/>
      </c>
      <c r="F168" s="70">
        <f t="shared" si="3"/>
        <v>86.93574972</v>
      </c>
      <c r="G168" s="43" t="str">
        <f t="shared" si="4"/>
        <v/>
      </c>
      <c r="H168" s="43" t="str">
        <f t="shared" si="5"/>
        <v/>
      </c>
      <c r="I168" s="69">
        <f>List!D168</f>
        <v>381</v>
      </c>
    </row>
    <row r="169">
      <c r="A169" s="43" t="str">
        <f>List!A169</f>
        <v>Classé CA-3200</v>
      </c>
      <c r="B169" s="69">
        <f>List!C169</f>
        <v>86.93574972</v>
      </c>
      <c r="C169" s="69">
        <f>List!E169</f>
        <v>6000</v>
      </c>
      <c r="D169" s="43" t="str">
        <f t="shared" si="1"/>
        <v/>
      </c>
      <c r="E169" s="69" t="str">
        <f t="shared" si="2"/>
        <v/>
      </c>
      <c r="F169" s="43" t="str">
        <f t="shared" si="3"/>
        <v/>
      </c>
      <c r="G169" s="70">
        <f t="shared" si="4"/>
        <v>86.93574972</v>
      </c>
      <c r="H169" s="43" t="str">
        <f t="shared" si="5"/>
        <v/>
      </c>
      <c r="I169" s="69">
        <f>List!D169</f>
        <v>450</v>
      </c>
    </row>
    <row r="170">
      <c r="A170" s="43" t="str">
        <f>List!A170</f>
        <v>EMM Labs MTRS</v>
      </c>
      <c r="B170" s="69">
        <f>List!C170</f>
        <v>86.74484337</v>
      </c>
      <c r="C170" s="69">
        <f>List!E170</f>
        <v>65000</v>
      </c>
      <c r="D170" s="43" t="str">
        <f t="shared" si="1"/>
        <v/>
      </c>
      <c r="E170" s="69" t="str">
        <f t="shared" si="2"/>
        <v/>
      </c>
      <c r="F170" s="70">
        <f t="shared" si="3"/>
        <v>86.74484337</v>
      </c>
      <c r="G170" s="43" t="str">
        <f t="shared" si="4"/>
        <v/>
      </c>
      <c r="H170" s="43" t="str">
        <f t="shared" si="5"/>
        <v/>
      </c>
      <c r="I170" s="69">
        <f>List!D170</f>
        <v>320</v>
      </c>
    </row>
    <row r="171">
      <c r="A171" s="43" t="str">
        <f>List!A171</f>
        <v>NAC C 268</v>
      </c>
      <c r="B171" s="69">
        <f>List!C171</f>
        <v>86.55804284</v>
      </c>
      <c r="C171" s="69">
        <f>List!E171</f>
        <v>900</v>
      </c>
      <c r="D171" s="70">
        <f t="shared" si="1"/>
        <v>86.55804284</v>
      </c>
      <c r="E171" s="69" t="str">
        <f t="shared" si="2"/>
        <v/>
      </c>
      <c r="F171" s="43" t="str">
        <f t="shared" si="3"/>
        <v/>
      </c>
      <c r="G171" s="43" t="str">
        <f t="shared" si="4"/>
        <v/>
      </c>
      <c r="H171" s="43" t="str">
        <f t="shared" si="5"/>
        <v/>
      </c>
      <c r="I171" s="69">
        <f>List!D171</f>
        <v>102</v>
      </c>
    </row>
    <row r="172">
      <c r="A172" s="43" t="str">
        <f>List!A172</f>
        <v>Luxman M-10X</v>
      </c>
      <c r="B172" s="69">
        <f>List!C172</f>
        <v>86.55804284</v>
      </c>
      <c r="C172" s="69">
        <f>List!E172</f>
        <v>20000</v>
      </c>
      <c r="D172" s="43" t="str">
        <f t="shared" si="1"/>
        <v/>
      </c>
      <c r="E172" s="69" t="str">
        <f t="shared" si="2"/>
        <v/>
      </c>
      <c r="F172" s="70">
        <f t="shared" si="3"/>
        <v>86.55804284</v>
      </c>
      <c r="G172" s="43" t="str">
        <f t="shared" si="4"/>
        <v/>
      </c>
      <c r="H172" s="43" t="str">
        <f t="shared" si="5"/>
        <v/>
      </c>
      <c r="I172" s="69">
        <f>List!D172</f>
        <v>350</v>
      </c>
    </row>
    <row r="173">
      <c r="A173" s="43" t="str">
        <f>List!A173</f>
        <v>NAD M10</v>
      </c>
      <c r="B173" s="69">
        <f>List!C173</f>
        <v>86.37517525</v>
      </c>
      <c r="C173" s="69">
        <f>List!E173</f>
        <v>2750</v>
      </c>
      <c r="D173" s="43" t="str">
        <f t="shared" si="1"/>
        <v/>
      </c>
      <c r="E173" s="69">
        <f t="shared" si="2"/>
        <v>86.37517525</v>
      </c>
      <c r="F173" s="43" t="str">
        <f t="shared" si="3"/>
        <v/>
      </c>
      <c r="G173" s="43" t="str">
        <f t="shared" si="4"/>
        <v/>
      </c>
      <c r="H173" s="43" t="str">
        <f t="shared" si="5"/>
        <v/>
      </c>
      <c r="I173" s="69">
        <f>List!D173</f>
        <v>260</v>
      </c>
    </row>
    <row r="174">
      <c r="A174" s="43" t="str">
        <f>List!A174</f>
        <v>Mark Levinson No.532H</v>
      </c>
      <c r="B174" s="69">
        <f>List!C174</f>
        <v>86.1960784</v>
      </c>
      <c r="C174" s="69">
        <f>List!E174</f>
        <v>8500</v>
      </c>
      <c r="D174" s="43" t="str">
        <f t="shared" si="1"/>
        <v/>
      </c>
      <c r="E174" s="69" t="str">
        <f t="shared" si="2"/>
        <v/>
      </c>
      <c r="F174" s="43" t="str">
        <f t="shared" si="3"/>
        <v/>
      </c>
      <c r="G174" s="70">
        <f t="shared" si="4"/>
        <v>86.1960784</v>
      </c>
      <c r="H174" s="43" t="str">
        <f t="shared" si="5"/>
        <v/>
      </c>
      <c r="I174" s="69">
        <f>List!D174</f>
        <v>500</v>
      </c>
    </row>
    <row r="175">
      <c r="A175" s="43" t="str">
        <f>List!A175</f>
        <v>Teac AX-501</v>
      </c>
      <c r="B175" s="69">
        <f>List!C175</f>
        <v>86.02059991</v>
      </c>
      <c r="C175" s="69">
        <f>List!E175</f>
        <v>1000</v>
      </c>
      <c r="D175" s="70">
        <f t="shared" si="1"/>
        <v>86.02059991</v>
      </c>
      <c r="E175" s="69" t="str">
        <f t="shared" si="2"/>
        <v/>
      </c>
      <c r="F175" s="43" t="str">
        <f t="shared" si="3"/>
        <v/>
      </c>
      <c r="G175" s="43" t="str">
        <f t="shared" si="4"/>
        <v/>
      </c>
      <c r="H175" s="43" t="str">
        <f t="shared" si="5"/>
        <v/>
      </c>
      <c r="I175" s="69">
        <f>List!D175</f>
        <v>110</v>
      </c>
    </row>
    <row r="176">
      <c r="A176" s="43" t="str">
        <f>List!A176</f>
        <v>Mytek Audio Brooklyn AMP+</v>
      </c>
      <c r="B176" s="69">
        <f>List!C176</f>
        <v>86.02059991</v>
      </c>
      <c r="C176" s="69">
        <f>List!E176</f>
        <v>2500</v>
      </c>
      <c r="D176" s="43" t="str">
        <f t="shared" si="1"/>
        <v/>
      </c>
      <c r="E176" s="69">
        <f t="shared" si="2"/>
        <v>86.02059991</v>
      </c>
      <c r="F176" s="43" t="str">
        <f t="shared" si="3"/>
        <v/>
      </c>
      <c r="G176" s="43" t="str">
        <f t="shared" si="4"/>
        <v/>
      </c>
      <c r="H176" s="43" t="str">
        <f t="shared" si="5"/>
        <v/>
      </c>
      <c r="I176" s="69">
        <f>List!D176</f>
        <v>210</v>
      </c>
    </row>
    <row r="177">
      <c r="A177" s="43" t="str">
        <f>List!A177</f>
        <v>Arcam SA30 Integrated Amplifier-DAC</v>
      </c>
      <c r="B177" s="69">
        <f>List!C177</f>
        <v>86.02059991</v>
      </c>
      <c r="C177" s="69">
        <f>List!E177</f>
        <v>3000</v>
      </c>
      <c r="D177" s="43" t="str">
        <f t="shared" si="1"/>
        <v/>
      </c>
      <c r="E177" s="69">
        <f t="shared" si="2"/>
        <v>86.02059991</v>
      </c>
      <c r="F177" s="43" t="str">
        <f t="shared" si="3"/>
        <v/>
      </c>
      <c r="G177" s="43" t="str">
        <f t="shared" si="4"/>
        <v/>
      </c>
      <c r="H177" s="43" t="str">
        <f t="shared" si="5"/>
        <v/>
      </c>
      <c r="I177" s="69">
        <f>List!D177</f>
        <v>200</v>
      </c>
    </row>
    <row r="178">
      <c r="A178" s="43" t="str">
        <f>List!A178</f>
        <v>Hegel Music Systems H30 (stereo)</v>
      </c>
      <c r="B178" s="69">
        <f>List!C178</f>
        <v>86.02059991</v>
      </c>
      <c r="C178" s="69">
        <f>List!E178</f>
        <v>15000</v>
      </c>
      <c r="D178" s="43" t="str">
        <f t="shared" si="1"/>
        <v/>
      </c>
      <c r="E178" s="69" t="str">
        <f t="shared" si="2"/>
        <v/>
      </c>
      <c r="F178" s="43" t="str">
        <f t="shared" si="3"/>
        <v/>
      </c>
      <c r="G178" s="70">
        <f t="shared" si="4"/>
        <v>86.02059991</v>
      </c>
      <c r="H178" s="43" t="str">
        <f t="shared" si="5"/>
        <v/>
      </c>
      <c r="I178" s="69">
        <f>List!D178</f>
        <v>499</v>
      </c>
    </row>
    <row r="179">
      <c r="A179" s="43" t="str">
        <f>List!A179</f>
        <v>Hegel Music Systems H30 (mono)</v>
      </c>
      <c r="B179" s="69">
        <f>List!C179</f>
        <v>86.02059991</v>
      </c>
      <c r="C179" s="69">
        <f>List!E179</f>
        <v>30000</v>
      </c>
      <c r="D179" s="43" t="str">
        <f t="shared" si="1"/>
        <v/>
      </c>
      <c r="E179" s="69" t="str">
        <f t="shared" si="2"/>
        <v/>
      </c>
      <c r="F179" s="43" t="str">
        <f t="shared" si="3"/>
        <v/>
      </c>
      <c r="G179" s="43" t="str">
        <f t="shared" si="4"/>
        <v/>
      </c>
      <c r="H179" s="70">
        <f t="shared" si="5"/>
        <v>86.02059991</v>
      </c>
      <c r="I179" s="69">
        <f>List!D179</f>
        <v>1953</v>
      </c>
    </row>
    <row r="180">
      <c r="A180" s="43" t="str">
        <f>List!A180</f>
        <v>Luxman M-900u (stereo)</v>
      </c>
      <c r="B180" s="69">
        <f>List!C180</f>
        <v>86.02059991</v>
      </c>
      <c r="C180" s="69">
        <f>List!E180</f>
        <v>15000</v>
      </c>
      <c r="D180" s="43" t="str">
        <f t="shared" si="1"/>
        <v/>
      </c>
      <c r="E180" s="69" t="str">
        <f t="shared" si="2"/>
        <v/>
      </c>
      <c r="F180" s="43" t="str">
        <f t="shared" si="3"/>
        <v/>
      </c>
      <c r="G180" s="43" t="str">
        <f t="shared" si="4"/>
        <v/>
      </c>
      <c r="H180" s="70">
        <f t="shared" si="5"/>
        <v>86.02059991</v>
      </c>
      <c r="I180" s="69">
        <f>List!D180</f>
        <v>638</v>
      </c>
    </row>
    <row r="181">
      <c r="A181" s="43" t="str">
        <f>List!A181</f>
        <v>Luxman M-900u (mono)</v>
      </c>
      <c r="B181" s="69">
        <f>List!C181</f>
        <v>86.02059991</v>
      </c>
      <c r="C181" s="69">
        <f>List!E181</f>
        <v>30000</v>
      </c>
      <c r="D181" s="43" t="str">
        <f t="shared" si="1"/>
        <v/>
      </c>
      <c r="E181" s="69" t="str">
        <f t="shared" si="2"/>
        <v/>
      </c>
      <c r="F181" s="43" t="str">
        <f t="shared" si="3"/>
        <v/>
      </c>
      <c r="G181" s="43" t="str">
        <f t="shared" si="4"/>
        <v/>
      </c>
      <c r="H181" s="70">
        <f t="shared" si="5"/>
        <v>86.02059991</v>
      </c>
      <c r="I181" s="69">
        <f>List!D181</f>
        <v>749</v>
      </c>
    </row>
    <row r="182">
      <c r="A182" s="43" t="str">
        <f>List!A182</f>
        <v>Simaudio Moon Evolution 880M</v>
      </c>
      <c r="B182" s="69">
        <f>List!C182</f>
        <v>86.02059991</v>
      </c>
      <c r="C182" s="69">
        <f>List!E182</f>
        <v>42000</v>
      </c>
      <c r="D182" s="43" t="str">
        <f t="shared" si="1"/>
        <v/>
      </c>
      <c r="E182" s="69" t="str">
        <f t="shared" si="2"/>
        <v/>
      </c>
      <c r="F182" s="43" t="str">
        <f t="shared" si="3"/>
        <v/>
      </c>
      <c r="G182" s="43" t="str">
        <f t="shared" si="4"/>
        <v/>
      </c>
      <c r="H182" s="70">
        <f t="shared" si="5"/>
        <v>86.02059991</v>
      </c>
      <c r="I182" s="69">
        <f>List!D182</f>
        <v>1050</v>
      </c>
    </row>
    <row r="183">
      <c r="A183" s="43" t="str">
        <f>List!A183</f>
        <v>Boulder Amplifiers 2150</v>
      </c>
      <c r="B183" s="69">
        <f>List!C183</f>
        <v>86.02059991</v>
      </c>
      <c r="C183" s="69">
        <f>List!E183</f>
        <v>99000</v>
      </c>
      <c r="D183" s="43" t="str">
        <f t="shared" si="1"/>
        <v/>
      </c>
      <c r="E183" s="69" t="str">
        <f t="shared" si="2"/>
        <v/>
      </c>
      <c r="F183" s="43" t="str">
        <f t="shared" si="3"/>
        <v/>
      </c>
      <c r="G183" s="43" t="str">
        <f t="shared" si="4"/>
        <v/>
      </c>
      <c r="H183" s="70">
        <f t="shared" si="5"/>
        <v>86.02059991</v>
      </c>
      <c r="I183" s="69">
        <f>List!D183</f>
        <v>1450</v>
      </c>
    </row>
    <row r="184">
      <c r="A184" s="43" t="str">
        <f>List!A184</f>
        <v>Gryphon Apex Stereo</v>
      </c>
      <c r="B184" s="69">
        <f>List!C184</f>
        <v>86.02059991</v>
      </c>
      <c r="C184" s="69">
        <f>List!E184</f>
        <v>99000</v>
      </c>
      <c r="D184" s="43" t="str">
        <f t="shared" si="1"/>
        <v/>
      </c>
      <c r="E184" s="69" t="str">
        <f t="shared" si="2"/>
        <v/>
      </c>
      <c r="F184" s="43" t="str">
        <f t="shared" si="3"/>
        <v/>
      </c>
      <c r="G184" s="70">
        <f t="shared" si="4"/>
        <v>86.02059991</v>
      </c>
      <c r="H184" s="43" t="str">
        <f t="shared" si="5"/>
        <v/>
      </c>
      <c r="I184" s="69">
        <f>List!D184</f>
        <v>450</v>
      </c>
    </row>
    <row r="185">
      <c r="A185" s="43" t="str">
        <f>List!A185</f>
        <v>Lexicon DD8</v>
      </c>
      <c r="B185" s="69">
        <f>List!C185</f>
        <v>85.84859648</v>
      </c>
      <c r="C185" s="69">
        <f>List!E185</f>
        <v>2500</v>
      </c>
      <c r="D185" s="70">
        <f t="shared" si="1"/>
        <v>85.84859648</v>
      </c>
      <c r="E185" s="69" t="str">
        <f t="shared" si="2"/>
        <v/>
      </c>
      <c r="F185" s="43" t="str">
        <f t="shared" si="3"/>
        <v/>
      </c>
      <c r="G185" s="43" t="str">
        <f t="shared" si="4"/>
        <v/>
      </c>
      <c r="H185" s="43" t="str">
        <f t="shared" si="5"/>
        <v/>
      </c>
      <c r="I185" s="69">
        <f>List!D185</f>
        <v>94</v>
      </c>
    </row>
    <row r="186">
      <c r="A186" s="43" t="str">
        <f>List!A186</f>
        <v>Pascal X-PRO1</v>
      </c>
      <c r="B186" s="69">
        <f>List!C186</f>
        <v>85.67993313</v>
      </c>
      <c r="C186" s="69">
        <f>List!E186</f>
        <v>700</v>
      </c>
      <c r="D186" s="43" t="str">
        <f t="shared" si="1"/>
        <v/>
      </c>
      <c r="E186" s="69" t="str">
        <f t="shared" si="2"/>
        <v/>
      </c>
      <c r="F186" s="43" t="str">
        <f t="shared" si="3"/>
        <v/>
      </c>
      <c r="G186" s="43" t="str">
        <f t="shared" si="4"/>
        <v/>
      </c>
      <c r="H186" s="70">
        <f t="shared" si="5"/>
        <v>85.67993313</v>
      </c>
      <c r="I186" s="69">
        <f>List!D186</f>
        <v>2000</v>
      </c>
    </row>
    <row r="187">
      <c r="A187" s="43" t="str">
        <f>List!A187</f>
        <v>Marantz Model 40n</v>
      </c>
      <c r="B187" s="69">
        <f>List!C187</f>
        <v>85.67993313</v>
      </c>
      <c r="C187" s="69">
        <f>List!E187</f>
        <v>2500</v>
      </c>
      <c r="D187" s="70">
        <f t="shared" si="1"/>
        <v>85.67993313</v>
      </c>
      <c r="E187" s="69" t="str">
        <f t="shared" si="2"/>
        <v/>
      </c>
      <c r="F187" s="43" t="str">
        <f t="shared" si="3"/>
        <v/>
      </c>
      <c r="G187" s="43" t="str">
        <f t="shared" si="4"/>
        <v/>
      </c>
      <c r="H187" s="43" t="str">
        <f t="shared" si="5"/>
        <v/>
      </c>
      <c r="I187" s="69">
        <f>List!D187</f>
        <v>120</v>
      </c>
    </row>
    <row r="188">
      <c r="A188" s="43" t="str">
        <f>List!A188</f>
        <v>Outlaw 2200 M-Block</v>
      </c>
      <c r="B188" s="69">
        <f>List!C188</f>
        <v>85.51448261</v>
      </c>
      <c r="C188" s="69">
        <f>List!E188</f>
        <v>800</v>
      </c>
      <c r="D188" s="43" t="str">
        <f t="shared" si="1"/>
        <v/>
      </c>
      <c r="E188" s="69" t="str">
        <f t="shared" si="2"/>
        <v/>
      </c>
      <c r="F188" s="70">
        <f t="shared" si="3"/>
        <v>85.51448261</v>
      </c>
      <c r="G188" s="43" t="str">
        <f t="shared" si="4"/>
        <v/>
      </c>
      <c r="H188" s="43" t="str">
        <f t="shared" si="5"/>
        <v/>
      </c>
      <c r="I188" s="69">
        <f>List!D188</f>
        <v>385</v>
      </c>
    </row>
    <row r="189">
      <c r="A189" s="43" t="str">
        <f>List!A189</f>
        <v>Niles SI-2150</v>
      </c>
      <c r="B189" s="69">
        <f>List!C189</f>
        <v>85.51448261</v>
      </c>
      <c r="C189" s="69">
        <f>List!E189</f>
        <v>850</v>
      </c>
      <c r="D189" s="43" t="str">
        <f t="shared" si="1"/>
        <v/>
      </c>
      <c r="E189" s="69">
        <f t="shared" si="2"/>
        <v>85.51448261</v>
      </c>
      <c r="F189" s="43" t="str">
        <f t="shared" si="3"/>
        <v/>
      </c>
      <c r="G189" s="43" t="str">
        <f t="shared" si="4"/>
        <v/>
      </c>
      <c r="H189" s="43" t="str">
        <f t="shared" si="5"/>
        <v/>
      </c>
      <c r="I189" s="69">
        <f>List!D189</f>
        <v>295</v>
      </c>
    </row>
    <row r="190">
      <c r="A190" s="43" t="str">
        <f>List!A190</f>
        <v>Peachtree amp500</v>
      </c>
      <c r="B190" s="69">
        <f>List!C190</f>
        <v>85.51448261</v>
      </c>
      <c r="C190" s="69">
        <f>List!E190</f>
        <v>1500</v>
      </c>
      <c r="D190" s="43" t="str">
        <f t="shared" si="1"/>
        <v/>
      </c>
      <c r="E190" s="69" t="str">
        <f t="shared" si="2"/>
        <v/>
      </c>
      <c r="F190" s="43" t="str">
        <f t="shared" si="3"/>
        <v/>
      </c>
      <c r="G190" s="43" t="str">
        <f t="shared" si="4"/>
        <v/>
      </c>
      <c r="H190" s="70">
        <f t="shared" si="5"/>
        <v>85.51448261</v>
      </c>
      <c r="I190" s="69">
        <f>List!D190</f>
        <v>600</v>
      </c>
    </row>
    <row r="191">
      <c r="A191" s="43" t="str">
        <f>List!A191</f>
        <v>AOSHIDA A7</v>
      </c>
      <c r="B191" s="69">
        <f>List!C191</f>
        <v>85.3521248</v>
      </c>
      <c r="C191" s="69">
        <f>List!E191</f>
        <v>150</v>
      </c>
      <c r="D191" s="70">
        <f t="shared" si="1"/>
        <v>85.3521248</v>
      </c>
      <c r="E191" s="69" t="str">
        <f t="shared" si="2"/>
        <v/>
      </c>
      <c r="F191" s="43" t="str">
        <f t="shared" si="3"/>
        <v/>
      </c>
      <c r="G191" s="43" t="str">
        <f t="shared" si="4"/>
        <v/>
      </c>
      <c r="H191" s="43" t="str">
        <f t="shared" si="5"/>
        <v/>
      </c>
      <c r="I191" s="69">
        <f>List!D191</f>
        <v>100</v>
      </c>
    </row>
    <row r="192">
      <c r="A192" s="43" t="str">
        <f>List!A192</f>
        <v>Outlaw 2220 mono</v>
      </c>
      <c r="B192" s="69">
        <f>List!C192</f>
        <v>85.3521248</v>
      </c>
      <c r="C192" s="69">
        <f>List!E192</f>
        <v>800</v>
      </c>
      <c r="D192" s="43" t="str">
        <f t="shared" si="1"/>
        <v/>
      </c>
      <c r="E192" s="69" t="str">
        <f t="shared" si="2"/>
        <v/>
      </c>
      <c r="F192" s="70">
        <f t="shared" si="3"/>
        <v>85.3521248</v>
      </c>
      <c r="G192" s="43" t="str">
        <f t="shared" si="4"/>
        <v/>
      </c>
      <c r="H192" s="43" t="str">
        <f t="shared" si="5"/>
        <v/>
      </c>
      <c r="I192" s="69">
        <f>List!D192</f>
        <v>357</v>
      </c>
    </row>
    <row r="193">
      <c r="A193" s="43" t="str">
        <f>List!A193</f>
        <v>Marantz HD-AMP1</v>
      </c>
      <c r="B193" s="69">
        <f>List!C193</f>
        <v>85.19274621</v>
      </c>
      <c r="C193" s="69">
        <f>List!E193</f>
        <v>1100</v>
      </c>
      <c r="D193" s="70">
        <f t="shared" si="1"/>
        <v>85.19274621</v>
      </c>
      <c r="E193" s="69" t="str">
        <f t="shared" si="2"/>
        <v/>
      </c>
      <c r="F193" s="43" t="str">
        <f t="shared" si="3"/>
        <v/>
      </c>
      <c r="G193" s="43" t="str">
        <f t="shared" si="4"/>
        <v/>
      </c>
      <c r="H193" s="43" t="str">
        <f t="shared" si="5"/>
        <v/>
      </c>
      <c r="I193" s="69">
        <f>List!D193</f>
        <v>120</v>
      </c>
    </row>
    <row r="194">
      <c r="A194" s="43" t="str">
        <f>List!A194</f>
        <v>Pass Labs XA30.5</v>
      </c>
      <c r="B194" s="69">
        <f>List!C194</f>
        <v>85.19274621</v>
      </c>
      <c r="C194" s="69">
        <f>List!E194</f>
        <v>5500</v>
      </c>
      <c r="D194" s="43" t="str">
        <f t="shared" si="1"/>
        <v/>
      </c>
      <c r="E194" s="69">
        <f t="shared" si="2"/>
        <v>85.19274621</v>
      </c>
      <c r="F194" s="43" t="str">
        <f t="shared" si="3"/>
        <v/>
      </c>
      <c r="G194" s="43" t="str">
        <f t="shared" si="4"/>
        <v/>
      </c>
      <c r="H194" s="43" t="str">
        <f t="shared" si="5"/>
        <v/>
      </c>
      <c r="I194" s="69">
        <f>List!D194</f>
        <v>195</v>
      </c>
    </row>
    <row r="195">
      <c r="A195" s="43" t="str">
        <f>List!A195</f>
        <v>Bryston 4B³</v>
      </c>
      <c r="B195" s="69">
        <f>List!C195</f>
        <v>85.19274621</v>
      </c>
      <c r="C195" s="69">
        <f>List!E195</f>
        <v>5700</v>
      </c>
      <c r="D195" s="43" t="str">
        <f t="shared" si="1"/>
        <v/>
      </c>
      <c r="E195" s="69" t="str">
        <f t="shared" si="2"/>
        <v/>
      </c>
      <c r="F195" s="43" t="str">
        <f t="shared" si="3"/>
        <v/>
      </c>
      <c r="G195" s="70">
        <f t="shared" si="4"/>
        <v>85.19274621</v>
      </c>
      <c r="H195" s="43" t="str">
        <f t="shared" si="5"/>
        <v/>
      </c>
      <c r="I195" s="69">
        <f>List!D195</f>
        <v>552</v>
      </c>
    </row>
    <row r="196">
      <c r="A196" s="43" t="str">
        <f>List!A196</f>
        <v>Bryston B135³</v>
      </c>
      <c r="B196" s="69">
        <f>List!C196</f>
        <v>85.19274621</v>
      </c>
      <c r="C196" s="69">
        <f>List!E196</f>
        <v>7000</v>
      </c>
      <c r="D196" s="43" t="str">
        <f t="shared" si="1"/>
        <v/>
      </c>
      <c r="E196" s="69">
        <f t="shared" si="2"/>
        <v>85.19274621</v>
      </c>
      <c r="F196" s="43" t="str">
        <f t="shared" si="3"/>
        <v/>
      </c>
      <c r="G196" s="43" t="str">
        <f t="shared" si="4"/>
        <v/>
      </c>
      <c r="H196" s="43" t="str">
        <f t="shared" si="5"/>
        <v/>
      </c>
      <c r="I196" s="69">
        <f>List!D196</f>
        <v>230</v>
      </c>
    </row>
    <row r="197">
      <c r="A197" s="43" t="str">
        <f>List!A197</f>
        <v>Hegel Music Systems H590</v>
      </c>
      <c r="B197" s="69">
        <f>List!C197</f>
        <v>85.19274621</v>
      </c>
      <c r="C197" s="69">
        <f>List!E197</f>
        <v>11000</v>
      </c>
      <c r="D197" s="43" t="str">
        <f t="shared" si="1"/>
        <v/>
      </c>
      <c r="E197" s="69" t="str">
        <f t="shared" si="2"/>
        <v/>
      </c>
      <c r="F197" s="43" t="str">
        <f t="shared" si="3"/>
        <v/>
      </c>
      <c r="G197" s="70">
        <f t="shared" si="4"/>
        <v>85.19274621</v>
      </c>
      <c r="H197" s="43" t="str">
        <f t="shared" si="5"/>
        <v/>
      </c>
      <c r="I197" s="69">
        <f>List!D197</f>
        <v>525</v>
      </c>
    </row>
    <row r="198">
      <c r="A198" s="43" t="str">
        <f>List!A198</f>
        <v>Simaudio Moon Evolution 870A (stereo)</v>
      </c>
      <c r="B198" s="69">
        <f>List!C198</f>
        <v>85.19274621</v>
      </c>
      <c r="C198" s="69">
        <f>List!E198</f>
        <v>22000</v>
      </c>
      <c r="D198" s="43" t="str">
        <f t="shared" si="1"/>
        <v/>
      </c>
      <c r="E198" s="69" t="str">
        <f t="shared" si="2"/>
        <v/>
      </c>
      <c r="F198" s="43" t="str">
        <f t="shared" si="3"/>
        <v/>
      </c>
      <c r="G198" s="70">
        <f t="shared" si="4"/>
        <v>85.19274621</v>
      </c>
      <c r="H198" s="43" t="str">
        <f t="shared" si="5"/>
        <v/>
      </c>
      <c r="I198" s="69">
        <f>List!D198</f>
        <v>543</v>
      </c>
    </row>
    <row r="199">
      <c r="A199" s="43" t="str">
        <f>List!A199</f>
        <v>Constellation Revelation Taurus Mono</v>
      </c>
      <c r="B199" s="69">
        <f>List!C199</f>
        <v>85.19274621</v>
      </c>
      <c r="C199" s="69">
        <f>List!E199</f>
        <v>55000</v>
      </c>
      <c r="D199" s="43" t="str">
        <f t="shared" si="1"/>
        <v/>
      </c>
      <c r="E199" s="69" t="str">
        <f t="shared" si="2"/>
        <v/>
      </c>
      <c r="F199" s="43" t="str">
        <f t="shared" si="3"/>
        <v/>
      </c>
      <c r="G199" s="43" t="str">
        <f t="shared" si="4"/>
        <v/>
      </c>
      <c r="H199" s="70">
        <f t="shared" si="5"/>
        <v>85.19274621</v>
      </c>
      <c r="I199" s="69">
        <f>List!D199</f>
        <v>665</v>
      </c>
    </row>
    <row r="200">
      <c r="A200" s="43" t="str">
        <f>List!A200</f>
        <v>Cambridge Audio CXA81</v>
      </c>
      <c r="B200" s="69">
        <f>List!C200</f>
        <v>84.88250289</v>
      </c>
      <c r="C200" s="69">
        <f>List!E200</f>
        <v>1300</v>
      </c>
      <c r="D200" s="70">
        <f t="shared" si="1"/>
        <v>84.88250289</v>
      </c>
      <c r="E200" s="69" t="str">
        <f t="shared" si="2"/>
        <v/>
      </c>
      <c r="F200" s="43" t="str">
        <f t="shared" si="3"/>
        <v/>
      </c>
      <c r="G200" s="43" t="str">
        <f t="shared" si="4"/>
        <v/>
      </c>
      <c r="H200" s="43" t="str">
        <f t="shared" si="5"/>
        <v/>
      </c>
      <c r="I200" s="69">
        <f>List!D200</f>
        <v>140</v>
      </c>
    </row>
    <row r="201">
      <c r="A201" s="43" t="str">
        <f>List!A201</f>
        <v>Schiit Gjallarhorn</v>
      </c>
      <c r="B201" s="69">
        <f>List!C201</f>
        <v>84.73144013</v>
      </c>
      <c r="C201" s="69">
        <f>List!E201</f>
        <v>300</v>
      </c>
      <c r="D201" s="70">
        <f t="shared" si="1"/>
        <v>84.73144013</v>
      </c>
      <c r="E201" s="69" t="str">
        <f t="shared" si="2"/>
        <v/>
      </c>
      <c r="F201" s="43" t="str">
        <f t="shared" si="3"/>
        <v/>
      </c>
      <c r="G201" s="43" t="str">
        <f t="shared" si="4"/>
        <v/>
      </c>
      <c r="H201" s="43" t="str">
        <f t="shared" si="5"/>
        <v/>
      </c>
      <c r="I201" s="69">
        <f>List!D201</f>
        <v>18</v>
      </c>
    </row>
    <row r="202">
      <c r="A202" s="43" t="str">
        <f>List!A202</f>
        <v>Infineon EVAL_AUDAMP24</v>
      </c>
      <c r="B202" s="69">
        <f>List!C202</f>
        <v>84.73144013</v>
      </c>
      <c r="C202" s="69">
        <f>List!E202</f>
        <v>500</v>
      </c>
      <c r="D202" s="43" t="str">
        <f t="shared" si="1"/>
        <v/>
      </c>
      <c r="E202" s="69">
        <f t="shared" si="2"/>
        <v>84.73144013</v>
      </c>
      <c r="F202" s="43" t="str">
        <f t="shared" si="3"/>
        <v/>
      </c>
      <c r="G202" s="43" t="str">
        <f t="shared" si="4"/>
        <v/>
      </c>
      <c r="H202" s="43" t="str">
        <f t="shared" si="5"/>
        <v/>
      </c>
      <c r="I202" s="69">
        <f>List!D202</f>
        <v>225</v>
      </c>
    </row>
    <row r="203">
      <c r="A203" s="43" t="str">
        <f>List!A203</f>
        <v>LKV PWR-3</v>
      </c>
      <c r="B203" s="69">
        <f>List!C203</f>
        <v>84.73144013</v>
      </c>
      <c r="C203" s="69">
        <f>List!E203</f>
        <v>3350</v>
      </c>
      <c r="D203" s="43" t="str">
        <f t="shared" si="1"/>
        <v/>
      </c>
      <c r="E203" s="69" t="str">
        <f t="shared" si="2"/>
        <v/>
      </c>
      <c r="F203" s="70">
        <f t="shared" si="3"/>
        <v>84.73144013</v>
      </c>
      <c r="G203" s="43" t="str">
        <f t="shared" si="4"/>
        <v/>
      </c>
      <c r="H203" s="43" t="str">
        <f t="shared" si="5"/>
        <v/>
      </c>
      <c r="I203" s="69">
        <f>List!D203</f>
        <v>305</v>
      </c>
    </row>
    <row r="204">
      <c r="A204" s="43" t="str">
        <f>List!A204</f>
        <v>Bryston 2B SST</v>
      </c>
      <c r="B204" s="69">
        <f>List!C204</f>
        <v>84.43697499</v>
      </c>
      <c r="C204" s="69">
        <f>List!E204</f>
        <v>2650</v>
      </c>
      <c r="D204" s="43" t="str">
        <f t="shared" si="1"/>
        <v/>
      </c>
      <c r="E204" s="69">
        <f t="shared" si="2"/>
        <v>84.43697499</v>
      </c>
      <c r="F204" s="43" t="str">
        <f t="shared" si="3"/>
        <v/>
      </c>
      <c r="G204" s="43" t="str">
        <f t="shared" si="4"/>
        <v/>
      </c>
      <c r="H204" s="43" t="str">
        <f t="shared" si="5"/>
        <v/>
      </c>
      <c r="I204" s="69">
        <f>List!D204</f>
        <v>213</v>
      </c>
    </row>
    <row r="205">
      <c r="A205" s="43" t="str">
        <f>List!A205</f>
        <v>Hegel Music Systems H360</v>
      </c>
      <c r="B205" s="69">
        <f>List!C205</f>
        <v>84.43697499</v>
      </c>
      <c r="C205" s="69">
        <f>List!E205</f>
        <v>5700</v>
      </c>
      <c r="D205" s="43" t="str">
        <f t="shared" si="1"/>
        <v/>
      </c>
      <c r="E205" s="69" t="str">
        <f t="shared" si="2"/>
        <v/>
      </c>
      <c r="F205" s="43" t="str">
        <f t="shared" si="3"/>
        <v/>
      </c>
      <c r="G205" s="70">
        <f t="shared" si="4"/>
        <v>84.43697499</v>
      </c>
      <c r="H205" s="43" t="str">
        <f t="shared" si="5"/>
        <v/>
      </c>
      <c r="I205" s="69">
        <f>List!D205</f>
        <v>468</v>
      </c>
    </row>
    <row r="206">
      <c r="A206" s="43" t="str">
        <f>List!A206</f>
        <v>Electrocompaniet AW400</v>
      </c>
      <c r="B206" s="69">
        <f>List!C206</f>
        <v>84.43697499</v>
      </c>
      <c r="C206" s="69">
        <f>List!E206</f>
        <v>12500</v>
      </c>
      <c r="D206" s="43" t="str">
        <f t="shared" si="1"/>
        <v/>
      </c>
      <c r="E206" s="69" t="str">
        <f t="shared" si="2"/>
        <v/>
      </c>
      <c r="F206" s="43" t="str">
        <f t="shared" si="3"/>
        <v/>
      </c>
      <c r="G206" s="43" t="str">
        <f t="shared" si="4"/>
        <v/>
      </c>
      <c r="H206" s="70">
        <f t="shared" si="5"/>
        <v>84.43697499</v>
      </c>
      <c r="I206" s="69">
        <f>List!D206</f>
        <v>655</v>
      </c>
    </row>
    <row r="207">
      <c r="A207" s="43" t="str">
        <f>List!A207</f>
        <v>Boulder Amplifiers 866 integrated</v>
      </c>
      <c r="B207" s="69">
        <f>List!C207</f>
        <v>84.43697499</v>
      </c>
      <c r="C207" s="69">
        <f>List!E207</f>
        <v>13450</v>
      </c>
      <c r="D207" s="43" t="str">
        <f t="shared" si="1"/>
        <v/>
      </c>
      <c r="E207" s="69" t="str">
        <f t="shared" si="2"/>
        <v/>
      </c>
      <c r="F207" s="70">
        <f t="shared" si="3"/>
        <v>84.43697499</v>
      </c>
      <c r="G207" s="43" t="str">
        <f t="shared" si="4"/>
        <v/>
      </c>
      <c r="H207" s="43" t="str">
        <f t="shared" si="5"/>
        <v/>
      </c>
      <c r="I207" s="69">
        <f>List!D207</f>
        <v>360</v>
      </c>
    </row>
    <row r="208">
      <c r="A208" s="43" t="str">
        <f>List!A208</f>
        <v>ASR Emitter II Exclusive</v>
      </c>
      <c r="B208" s="69">
        <f>List!C208</f>
        <v>84.43697499</v>
      </c>
      <c r="C208" s="69">
        <f>List!E208</f>
        <v>24900</v>
      </c>
      <c r="D208" s="70">
        <f t="shared" si="1"/>
        <v>84.43697499</v>
      </c>
      <c r="E208" s="69" t="str">
        <f t="shared" si="2"/>
        <v/>
      </c>
      <c r="F208" s="43" t="str">
        <f t="shared" si="3"/>
        <v/>
      </c>
      <c r="G208" s="43" t="str">
        <f t="shared" si="4"/>
        <v/>
      </c>
      <c r="H208" s="43" t="str">
        <f t="shared" si="5"/>
        <v/>
      </c>
      <c r="I208" s="69">
        <f>List!D208</f>
        <v>128</v>
      </c>
    </row>
    <row r="209">
      <c r="A209" s="43" t="str">
        <f>List!A209</f>
        <v>Constellation Performance Centaur II 500</v>
      </c>
      <c r="B209" s="69">
        <f>List!C209</f>
        <v>84.43697499</v>
      </c>
      <c r="C209" s="69">
        <f>List!E209</f>
        <v>55000</v>
      </c>
      <c r="D209" s="43" t="str">
        <f t="shared" si="1"/>
        <v/>
      </c>
      <c r="E209" s="69" t="str">
        <f t="shared" si="2"/>
        <v/>
      </c>
      <c r="F209" s="43" t="str">
        <f t="shared" si="3"/>
        <v/>
      </c>
      <c r="G209" s="43" t="str">
        <f t="shared" si="4"/>
        <v/>
      </c>
      <c r="H209" s="70">
        <f t="shared" si="5"/>
        <v>84.43697499</v>
      </c>
      <c r="I209" s="69">
        <f>List!D209</f>
        <v>880</v>
      </c>
    </row>
    <row r="210">
      <c r="A210" s="43" t="str">
        <f>List!A210</f>
        <v>Pascal U-PRO1</v>
      </c>
      <c r="B210" s="69">
        <f>List!C210</f>
        <v>84.43697499</v>
      </c>
      <c r="C210" s="69" t="str">
        <f>List!E210</f>
        <v/>
      </c>
      <c r="D210" s="43" t="str">
        <f t="shared" si="1"/>
        <v/>
      </c>
      <c r="E210" s="69">
        <f t="shared" si="2"/>
        <v>84.43697499</v>
      </c>
      <c r="F210" s="43" t="str">
        <f t="shared" si="3"/>
        <v/>
      </c>
      <c r="G210" s="43" t="str">
        <f t="shared" si="4"/>
        <v/>
      </c>
      <c r="H210" s="43" t="str">
        <f t="shared" si="5"/>
        <v/>
      </c>
      <c r="I210" s="69">
        <f>List!D210</f>
        <v>280</v>
      </c>
    </row>
    <row r="211">
      <c r="A211" s="43" t="str">
        <f>List!A211</f>
        <v>NAD Masters Series M32 DirectDigital</v>
      </c>
      <c r="B211" s="69">
        <f>List!C211</f>
        <v>84.43697499</v>
      </c>
      <c r="C211" s="69">
        <f>List!E211</f>
        <v>4000</v>
      </c>
      <c r="D211" s="43" t="str">
        <f t="shared" si="1"/>
        <v/>
      </c>
      <c r="E211" s="69">
        <f t="shared" si="2"/>
        <v>84.43697499</v>
      </c>
      <c r="F211" s="43" t="str">
        <f t="shared" si="3"/>
        <v/>
      </c>
      <c r="G211" s="43" t="str">
        <f t="shared" si="4"/>
        <v/>
      </c>
      <c r="H211" s="43" t="str">
        <f t="shared" si="5"/>
        <v/>
      </c>
      <c r="I211" s="69">
        <f>List!D211</f>
        <v>180</v>
      </c>
    </row>
    <row r="212">
      <c r="A212" s="43" t="str">
        <f>List!A212</f>
        <v>Simaudio Moon 860A v2</v>
      </c>
      <c r="B212" s="69">
        <f>List!C212</f>
        <v>84.43697499</v>
      </c>
      <c r="C212" s="69">
        <f>List!E212</f>
        <v>19500</v>
      </c>
      <c r="D212" s="43" t="str">
        <f t="shared" si="1"/>
        <v/>
      </c>
      <c r="E212" s="69" t="str">
        <f t="shared" si="2"/>
        <v/>
      </c>
      <c r="F212" s="43" t="str">
        <f t="shared" si="3"/>
        <v/>
      </c>
      <c r="G212" s="70">
        <f t="shared" si="4"/>
        <v>84.43697499</v>
      </c>
      <c r="H212" s="43" t="str">
        <f t="shared" si="5"/>
        <v/>
      </c>
      <c r="I212" s="69">
        <f>List!D212</f>
        <v>487</v>
      </c>
    </row>
    <row r="213">
      <c r="A213" s="43" t="str">
        <f>List!A213</f>
        <v>Parasound Halo A31</v>
      </c>
      <c r="B213" s="69">
        <f>List!C213</f>
        <v>84.15216621</v>
      </c>
      <c r="C213" s="69">
        <f>List!E213</f>
        <v>3300</v>
      </c>
      <c r="D213" s="43" t="str">
        <f t="shared" si="1"/>
        <v/>
      </c>
      <c r="E213" s="69" t="str">
        <f t="shared" si="2"/>
        <v/>
      </c>
      <c r="F213" s="70">
        <f t="shared" si="3"/>
        <v>84.15216621</v>
      </c>
      <c r="G213" s="43" t="str">
        <f t="shared" si="4"/>
        <v/>
      </c>
      <c r="H213" s="43" t="str">
        <f t="shared" si="5"/>
        <v/>
      </c>
      <c r="I213" s="69">
        <f>List!D213</f>
        <v>352</v>
      </c>
    </row>
    <row r="214">
      <c r="A214" s="43" t="str">
        <f>List!A214</f>
        <v>Pass Labs XA60.5</v>
      </c>
      <c r="B214" s="69">
        <f>List!C214</f>
        <v>84.15216621</v>
      </c>
      <c r="C214" s="69">
        <f>List!E214</f>
        <v>11000</v>
      </c>
      <c r="D214" s="43" t="str">
        <f t="shared" si="1"/>
        <v/>
      </c>
      <c r="E214" s="69">
        <f t="shared" si="2"/>
        <v>84.15216621</v>
      </c>
      <c r="F214" s="43" t="str">
        <f t="shared" si="3"/>
        <v/>
      </c>
      <c r="G214" s="43" t="str">
        <f t="shared" si="4"/>
        <v/>
      </c>
      <c r="H214" s="43" t="str">
        <f t="shared" si="5"/>
        <v/>
      </c>
      <c r="I214" s="69">
        <f>List!D214</f>
        <v>210</v>
      </c>
    </row>
    <row r="215">
      <c r="A215" s="43" t="str">
        <f>List!A215</f>
        <v>Mark Levinson No.53 Reference mono</v>
      </c>
      <c r="B215" s="69">
        <f>List!C215</f>
        <v>84.01318901</v>
      </c>
      <c r="C215" s="69">
        <f>List!E215</f>
        <v>50000</v>
      </c>
      <c r="D215" s="43" t="str">
        <f t="shared" si="1"/>
        <v/>
      </c>
      <c r="E215" s="69" t="str">
        <f t="shared" si="2"/>
        <v/>
      </c>
      <c r="F215" s="43" t="str">
        <f t="shared" si="3"/>
        <v/>
      </c>
      <c r="G215" s="43" t="str">
        <f t="shared" si="4"/>
        <v/>
      </c>
      <c r="H215" s="70">
        <f t="shared" si="5"/>
        <v>84.01318901</v>
      </c>
      <c r="I215" s="69">
        <f>List!D215</f>
        <v>1080</v>
      </c>
    </row>
    <row r="216">
      <c r="A216" s="43" t="str">
        <f>List!A216</f>
        <v>Arcam FMJ P49</v>
      </c>
      <c r="B216" s="69">
        <f>List!C216</f>
        <v>83.74173287</v>
      </c>
      <c r="C216" s="69">
        <f>List!E216</f>
        <v>1900</v>
      </c>
      <c r="D216" s="43" t="str">
        <f t="shared" si="1"/>
        <v/>
      </c>
      <c r="E216" s="69" t="str">
        <f t="shared" si="2"/>
        <v/>
      </c>
      <c r="F216" s="70">
        <f t="shared" si="3"/>
        <v>83.74173287</v>
      </c>
      <c r="G216" s="43" t="str">
        <f t="shared" si="4"/>
        <v/>
      </c>
      <c r="H216" s="43" t="str">
        <f t="shared" si="5"/>
        <v/>
      </c>
      <c r="I216" s="69">
        <f>List!D216</f>
        <v>400</v>
      </c>
    </row>
    <row r="217">
      <c r="A217" s="43" t="str">
        <f>List!A217</f>
        <v>Musical Fidelity Nu-Vista 800.2</v>
      </c>
      <c r="B217" s="69">
        <f>List!C217</f>
        <v>83.74173287</v>
      </c>
      <c r="C217" s="69">
        <f>List!E217</f>
        <v>11000</v>
      </c>
      <c r="D217" s="43" t="str">
        <f t="shared" si="1"/>
        <v/>
      </c>
      <c r="E217" s="69" t="str">
        <f t="shared" si="2"/>
        <v/>
      </c>
      <c r="F217" s="43" t="str">
        <f t="shared" si="3"/>
        <v/>
      </c>
      <c r="G217" s="70">
        <f t="shared" si="4"/>
        <v>83.74173287</v>
      </c>
      <c r="H217" s="43" t="str">
        <f t="shared" si="5"/>
        <v/>
      </c>
      <c r="I217" s="69">
        <f>List!D217</f>
        <v>472</v>
      </c>
    </row>
    <row r="218">
      <c r="A218" s="43" t="str">
        <f>List!A218</f>
        <v>Allo Volt+ D</v>
      </c>
      <c r="B218" s="69">
        <f>List!C218</f>
        <v>83.60912129</v>
      </c>
      <c r="C218" s="69">
        <f>List!E218</f>
        <v>129</v>
      </c>
      <c r="D218" s="70">
        <f t="shared" si="1"/>
        <v>83.60912129</v>
      </c>
      <c r="E218" s="69" t="str">
        <f t="shared" si="2"/>
        <v/>
      </c>
      <c r="F218" s="43" t="str">
        <f t="shared" si="3"/>
        <v/>
      </c>
      <c r="G218" s="43" t="str">
        <f t="shared" si="4"/>
        <v/>
      </c>
      <c r="H218" s="43" t="str">
        <f t="shared" si="5"/>
        <v/>
      </c>
      <c r="I218" s="69">
        <f>List!D218</f>
        <v>62</v>
      </c>
    </row>
    <row r="219">
      <c r="A219" s="43" t="str">
        <f>List!A219</f>
        <v>Amazon Link Amp</v>
      </c>
      <c r="B219" s="69">
        <f>List!C219</f>
        <v>83.60912129</v>
      </c>
      <c r="C219" s="69">
        <f>List!E219</f>
        <v>300</v>
      </c>
      <c r="D219" s="43" t="str">
        <f t="shared" si="1"/>
        <v/>
      </c>
      <c r="E219" s="69">
        <f t="shared" si="2"/>
        <v>83.60912129</v>
      </c>
      <c r="F219" s="43" t="str">
        <f t="shared" si="3"/>
        <v/>
      </c>
      <c r="G219" s="43" t="str">
        <f t="shared" si="4"/>
        <v/>
      </c>
      <c r="H219" s="43" t="str">
        <f t="shared" si="5"/>
        <v/>
      </c>
      <c r="I219" s="69">
        <f>List!D219</f>
        <v>180</v>
      </c>
    </row>
    <row r="220">
      <c r="A220" s="43" t="str">
        <f>List!A220</f>
        <v>Peachtree GAN400</v>
      </c>
      <c r="B220" s="69">
        <f>List!C220</f>
        <v>83.60912129</v>
      </c>
      <c r="C220" s="69">
        <f>List!E220</f>
        <v>2500</v>
      </c>
      <c r="D220" s="43" t="str">
        <f t="shared" si="1"/>
        <v/>
      </c>
      <c r="E220" s="69" t="str">
        <f t="shared" si="2"/>
        <v/>
      </c>
      <c r="F220" s="70">
        <f t="shared" si="3"/>
        <v>83.60912129</v>
      </c>
      <c r="G220" s="43" t="str">
        <f t="shared" si="4"/>
        <v/>
      </c>
      <c r="H220" s="43" t="str">
        <f t="shared" si="5"/>
        <v/>
      </c>
      <c r="I220" s="69">
        <f>List!D220</f>
        <v>435</v>
      </c>
    </row>
    <row r="221">
      <c r="A221" s="43" t="str">
        <f>List!A221</f>
        <v>Threshold T-200</v>
      </c>
      <c r="B221" s="69">
        <f>List!C221</f>
        <v>83.60912129</v>
      </c>
      <c r="C221" s="69">
        <f>List!E221</f>
        <v>4200</v>
      </c>
      <c r="D221" s="70">
        <f t="shared" si="1"/>
        <v>83.60912129</v>
      </c>
      <c r="E221" s="69" t="str">
        <f t="shared" si="2"/>
        <v/>
      </c>
      <c r="F221" s="43" t="str">
        <f t="shared" si="3"/>
        <v/>
      </c>
      <c r="G221" s="43" t="str">
        <f t="shared" si="4"/>
        <v/>
      </c>
      <c r="H221" s="43" t="str">
        <f t="shared" si="5"/>
        <v/>
      </c>
      <c r="I221" s="69">
        <f>List!D221</f>
        <v>111</v>
      </c>
    </row>
    <row r="222">
      <c r="A222" s="43" t="str">
        <f>List!A222</f>
        <v>AIYIMA A07 Pro</v>
      </c>
      <c r="B222" s="69">
        <f>List!C222</f>
        <v>83.47850395</v>
      </c>
      <c r="C222" s="69">
        <f>List!E222</f>
        <v>90</v>
      </c>
      <c r="D222" s="70">
        <f t="shared" si="1"/>
        <v>83.47850395</v>
      </c>
      <c r="E222" s="69" t="str">
        <f t="shared" si="2"/>
        <v/>
      </c>
      <c r="F222" s="43" t="str">
        <f t="shared" si="3"/>
        <v/>
      </c>
      <c r="G222" s="43" t="str">
        <f t="shared" si="4"/>
        <v/>
      </c>
      <c r="H222" s="43" t="str">
        <f t="shared" si="5"/>
        <v/>
      </c>
      <c r="I222" s="69">
        <f>List!D222</f>
        <v>108</v>
      </c>
    </row>
    <row r="223">
      <c r="A223" s="43" t="str">
        <f>List!A223</f>
        <v>Peachtree Audio nova300</v>
      </c>
      <c r="B223" s="69">
        <f>List!C223</f>
        <v>83.34982175</v>
      </c>
      <c r="C223" s="69">
        <f>List!E223</f>
        <v>2200</v>
      </c>
      <c r="D223" s="43" t="str">
        <f t="shared" si="1"/>
        <v/>
      </c>
      <c r="E223" s="69" t="str">
        <f t="shared" si="2"/>
        <v/>
      </c>
      <c r="F223" s="43" t="str">
        <f t="shared" si="3"/>
        <v/>
      </c>
      <c r="G223" s="70">
        <f t="shared" si="4"/>
        <v>83.34982175</v>
      </c>
      <c r="H223" s="43" t="str">
        <f t="shared" si="5"/>
        <v/>
      </c>
      <c r="I223" s="69">
        <f>List!D223</f>
        <v>490</v>
      </c>
    </row>
    <row r="224">
      <c r="A224" s="43" t="str">
        <f>List!A224</f>
        <v>Fosi Audio BT20A Pro (32 V)</v>
      </c>
      <c r="B224" s="69">
        <f>List!C224</f>
        <v>83.22301819</v>
      </c>
      <c r="C224" s="69">
        <f>List!E224</f>
        <v>100</v>
      </c>
      <c r="D224" s="70">
        <f t="shared" si="1"/>
        <v>83.22301819</v>
      </c>
      <c r="E224" s="69" t="str">
        <f t="shared" si="2"/>
        <v/>
      </c>
      <c r="F224" s="43" t="str">
        <f t="shared" si="3"/>
        <v/>
      </c>
      <c r="G224" s="43" t="str">
        <f t="shared" si="4"/>
        <v/>
      </c>
      <c r="H224" s="43" t="str">
        <f t="shared" si="5"/>
        <v/>
      </c>
      <c r="I224" s="69">
        <f>List!D224</f>
        <v>77</v>
      </c>
    </row>
    <row r="225">
      <c r="A225" s="43" t="str">
        <f>List!A225</f>
        <v>Fosi Audio BT20A Pro (48 V)</v>
      </c>
      <c r="B225" s="69">
        <f>List!C225</f>
        <v>83.0980392</v>
      </c>
      <c r="C225" s="69">
        <f>List!E225</f>
        <v>140</v>
      </c>
      <c r="D225" s="43" t="str">
        <f t="shared" si="1"/>
        <v/>
      </c>
      <c r="E225" s="69">
        <f t="shared" si="2"/>
        <v>83.0980392</v>
      </c>
      <c r="F225" s="43" t="str">
        <f t="shared" si="3"/>
        <v/>
      </c>
      <c r="G225" s="43" t="str">
        <f t="shared" si="4"/>
        <v/>
      </c>
      <c r="H225" s="43" t="str">
        <f t="shared" si="5"/>
        <v/>
      </c>
      <c r="I225" s="69">
        <f>List!D225</f>
        <v>180</v>
      </c>
    </row>
    <row r="226">
      <c r="A226" s="43" t="str">
        <f>List!A226</f>
        <v>IOTAVX SA3</v>
      </c>
      <c r="B226" s="69">
        <f>List!C226</f>
        <v>83.0980392</v>
      </c>
      <c r="C226" s="69">
        <f>List!E226</f>
        <v>540</v>
      </c>
      <c r="D226" s="70">
        <f t="shared" si="1"/>
        <v>83.0980392</v>
      </c>
      <c r="E226" s="69" t="str">
        <f t="shared" si="2"/>
        <v/>
      </c>
      <c r="F226" s="43" t="str">
        <f t="shared" si="3"/>
        <v/>
      </c>
      <c r="G226" s="43" t="str">
        <f t="shared" si="4"/>
        <v/>
      </c>
      <c r="H226" s="43" t="str">
        <f t="shared" si="5"/>
        <v/>
      </c>
      <c r="I226" s="69">
        <f>List!D226</f>
        <v>79</v>
      </c>
    </row>
    <row r="227">
      <c r="A227" s="43" t="str">
        <f>List!A227</f>
        <v>Living Sound Audio Electronics Voyager GAN 350</v>
      </c>
      <c r="B227" s="69">
        <f>List!C227</f>
        <v>83.0980392</v>
      </c>
      <c r="C227" s="69">
        <f>List!E227</f>
        <v>3000</v>
      </c>
      <c r="D227" s="43" t="str">
        <f t="shared" si="1"/>
        <v/>
      </c>
      <c r="E227" s="69" t="str">
        <f t="shared" si="2"/>
        <v/>
      </c>
      <c r="F227" s="70">
        <f t="shared" si="3"/>
        <v>83.0980392</v>
      </c>
      <c r="G227" s="43" t="str">
        <f t="shared" si="4"/>
        <v/>
      </c>
      <c r="H227" s="43" t="str">
        <f t="shared" si="5"/>
        <v/>
      </c>
      <c r="I227" s="69">
        <f>List!D227</f>
        <v>415</v>
      </c>
    </row>
    <row r="228">
      <c r="A228" s="43" t="str">
        <f>List!A228</f>
        <v>Hegel Music Systems H600</v>
      </c>
      <c r="B228" s="69">
        <f>List!C228</f>
        <v>83.0980392</v>
      </c>
      <c r="C228" s="69">
        <f>List!E228</f>
        <v>12500</v>
      </c>
      <c r="D228" s="43" t="str">
        <f t="shared" si="1"/>
        <v/>
      </c>
      <c r="E228" s="69" t="str">
        <f t="shared" si="2"/>
        <v/>
      </c>
      <c r="F228" s="43" t="str">
        <f t="shared" si="3"/>
        <v/>
      </c>
      <c r="G228" s="70">
        <f t="shared" si="4"/>
        <v>83.0980392</v>
      </c>
      <c r="H228" s="43" t="str">
        <f t="shared" si="5"/>
        <v/>
      </c>
      <c r="I228" s="69">
        <f>List!D228</f>
        <v>519</v>
      </c>
    </row>
    <row r="229">
      <c r="A229" s="43" t="str">
        <f>List!A229</f>
        <v>Hegel Music Systems H30A</v>
      </c>
      <c r="B229" s="69">
        <f>List!C229</f>
        <v>83.0980392</v>
      </c>
      <c r="C229" s="69">
        <f>List!E229</f>
        <v>19000</v>
      </c>
      <c r="D229" s="43" t="str">
        <f t="shared" si="1"/>
        <v/>
      </c>
      <c r="E229" s="69" t="str">
        <f t="shared" si="2"/>
        <v/>
      </c>
      <c r="F229" s="43" t="str">
        <f t="shared" si="3"/>
        <v/>
      </c>
      <c r="G229" s="70">
        <f t="shared" si="4"/>
        <v>83.0980392</v>
      </c>
      <c r="H229" s="43" t="str">
        <f t="shared" si="5"/>
        <v/>
      </c>
      <c r="I229" s="69">
        <f>List!D229</f>
        <v>525</v>
      </c>
    </row>
    <row r="230">
      <c r="A230" s="43" t="str">
        <f>List!A230</f>
        <v>Mark Levinson No.33H</v>
      </c>
      <c r="B230" s="69">
        <f>List!C230</f>
        <v>83.0980392</v>
      </c>
      <c r="C230" s="69">
        <f>List!E230</f>
        <v>20000</v>
      </c>
      <c r="D230" s="43" t="str">
        <f t="shared" si="1"/>
        <v/>
      </c>
      <c r="E230" s="69" t="str">
        <f t="shared" si="2"/>
        <v/>
      </c>
      <c r="F230" s="43" t="str">
        <f t="shared" si="3"/>
        <v/>
      </c>
      <c r="G230" s="70">
        <f t="shared" si="4"/>
        <v>83.0980392</v>
      </c>
      <c r="H230" s="43" t="str">
        <f t="shared" si="5"/>
        <v/>
      </c>
      <c r="I230" s="69">
        <f>List!D230</f>
        <v>500</v>
      </c>
    </row>
    <row r="231">
      <c r="A231" s="43" t="str">
        <f>List!A231</f>
        <v>Accustic Arts Audio Mono II</v>
      </c>
      <c r="B231" s="69">
        <f>List!C231</f>
        <v>83.0980392</v>
      </c>
      <c r="C231" s="69">
        <f>List!E231</f>
        <v>25000</v>
      </c>
      <c r="D231" s="43" t="str">
        <f t="shared" si="1"/>
        <v/>
      </c>
      <c r="E231" s="69" t="str">
        <f t="shared" si="2"/>
        <v/>
      </c>
      <c r="F231" s="70">
        <f t="shared" si="3"/>
        <v>83.0980392</v>
      </c>
      <c r="G231" s="43" t="str">
        <f t="shared" si="4"/>
        <v/>
      </c>
      <c r="H231" s="43" t="str">
        <f t="shared" si="5"/>
        <v/>
      </c>
      <c r="I231" s="69">
        <f>List!D231</f>
        <v>385</v>
      </c>
    </row>
    <row r="232">
      <c r="A232" s="43" t="str">
        <f>List!A232</f>
        <v>Pass Labs XA200.8</v>
      </c>
      <c r="B232" s="69">
        <f>List!C232</f>
        <v>83.0980392</v>
      </c>
      <c r="C232" s="69">
        <f>List!E232</f>
        <v>42000</v>
      </c>
      <c r="D232" s="43" t="str">
        <f t="shared" si="1"/>
        <v/>
      </c>
      <c r="E232" s="69" t="str">
        <f t="shared" si="2"/>
        <v/>
      </c>
      <c r="F232" s="43" t="str">
        <f t="shared" si="3"/>
        <v/>
      </c>
      <c r="G232" s="70">
        <f t="shared" si="4"/>
        <v>83.0980392</v>
      </c>
      <c r="H232" s="43" t="str">
        <f t="shared" si="5"/>
        <v/>
      </c>
      <c r="I232" s="69">
        <f>List!D232</f>
        <v>480</v>
      </c>
    </row>
    <row r="233">
      <c r="A233" s="43" t="str">
        <f>List!A233</f>
        <v>Esoteric Grandioso M1X monoblock</v>
      </c>
      <c r="B233" s="69">
        <f>List!C233</f>
        <v>83.0980392</v>
      </c>
      <c r="C233" s="69">
        <f>List!E233</f>
        <v>71000</v>
      </c>
      <c r="D233" s="43" t="str">
        <f t="shared" si="1"/>
        <v/>
      </c>
      <c r="E233" s="69" t="str">
        <f t="shared" si="2"/>
        <v/>
      </c>
      <c r="F233" s="43" t="str">
        <f t="shared" si="3"/>
        <v/>
      </c>
      <c r="G233" s="43" t="str">
        <f t="shared" si="4"/>
        <v/>
      </c>
      <c r="H233" s="70">
        <f t="shared" si="5"/>
        <v>83.0980392</v>
      </c>
      <c r="I233" s="69">
        <f>List!D233</f>
        <v>620</v>
      </c>
    </row>
    <row r="234">
      <c r="A234" s="43" t="str">
        <f>List!A234</f>
        <v>AIYIMA A08 Pro</v>
      </c>
      <c r="B234" s="69">
        <f>List!C234</f>
        <v>82.7335428</v>
      </c>
      <c r="C234" s="69">
        <f>List!E234</f>
        <v>106</v>
      </c>
      <c r="D234" s="70">
        <f t="shared" si="1"/>
        <v>82.7335428</v>
      </c>
      <c r="E234" s="69" t="str">
        <f t="shared" si="2"/>
        <v/>
      </c>
      <c r="F234" s="43" t="str">
        <f t="shared" si="3"/>
        <v/>
      </c>
      <c r="G234" s="43" t="str">
        <f t="shared" si="4"/>
        <v/>
      </c>
      <c r="H234" s="43" t="str">
        <f t="shared" si="5"/>
        <v/>
      </c>
      <c r="I234" s="69">
        <f>List!D234</f>
        <v>115</v>
      </c>
    </row>
    <row r="235">
      <c r="A235" s="43" t="str">
        <f>List!A235</f>
        <v>AIYIMA A07 TPA3255</v>
      </c>
      <c r="B235" s="69">
        <f>List!C235</f>
        <v>82.61536561</v>
      </c>
      <c r="C235" s="69">
        <f>List!E235</f>
        <v>66</v>
      </c>
      <c r="D235" s="70">
        <f t="shared" si="1"/>
        <v>82.61536561</v>
      </c>
      <c r="E235" s="69" t="str">
        <f t="shared" si="2"/>
        <v/>
      </c>
      <c r="F235" s="43" t="str">
        <f t="shared" si="3"/>
        <v/>
      </c>
      <c r="G235" s="43" t="str">
        <f t="shared" si="4"/>
        <v/>
      </c>
      <c r="H235" s="43" t="str">
        <f t="shared" si="5"/>
        <v/>
      </c>
      <c r="I235" s="69">
        <f>List!D235</f>
        <v>77</v>
      </c>
    </row>
    <row r="236">
      <c r="A236" s="43" t="str">
        <f>List!A236</f>
        <v>Yamaha AX-396</v>
      </c>
      <c r="B236" s="69">
        <f>List!C236</f>
        <v>82.49877473</v>
      </c>
      <c r="C236" s="69">
        <f>List!E236</f>
        <v>400</v>
      </c>
      <c r="D236" s="70">
        <f t="shared" si="1"/>
        <v>82.49877473</v>
      </c>
      <c r="E236" s="69" t="str">
        <f t="shared" si="2"/>
        <v/>
      </c>
      <c r="F236" s="43" t="str">
        <f t="shared" si="3"/>
        <v/>
      </c>
      <c r="G236" s="43" t="str">
        <f t="shared" si="4"/>
        <v/>
      </c>
      <c r="H236" s="43" t="str">
        <f t="shared" si="5"/>
        <v/>
      </c>
      <c r="I236" s="69">
        <f>List!D236</f>
        <v>110</v>
      </c>
    </row>
    <row r="237">
      <c r="A237" s="43" t="str">
        <f>List!A237</f>
        <v>Wadia a315</v>
      </c>
      <c r="B237" s="69">
        <f>List!C237</f>
        <v>82.49877473</v>
      </c>
      <c r="C237" s="69">
        <f>List!E237</f>
        <v>3500</v>
      </c>
      <c r="D237" s="43" t="str">
        <f t="shared" si="1"/>
        <v/>
      </c>
      <c r="E237" s="69" t="str">
        <f t="shared" si="2"/>
        <v/>
      </c>
      <c r="F237" s="70">
        <f t="shared" si="3"/>
        <v>82.49877473</v>
      </c>
      <c r="G237" s="43" t="str">
        <f t="shared" si="4"/>
        <v/>
      </c>
      <c r="H237" s="43" t="str">
        <f t="shared" si="5"/>
        <v/>
      </c>
      <c r="I237" s="69">
        <f>List!D237</f>
        <v>300</v>
      </c>
    </row>
    <row r="238">
      <c r="A238" s="43" t="str">
        <f>List!A238</f>
        <v>Parasound Halo JC 1+</v>
      </c>
      <c r="B238" s="69">
        <f>List!C238</f>
        <v>82.49877473</v>
      </c>
      <c r="C238" s="69">
        <f>List!E238</f>
        <v>17000</v>
      </c>
      <c r="D238" s="43" t="str">
        <f t="shared" si="1"/>
        <v/>
      </c>
      <c r="E238" s="69" t="str">
        <f t="shared" si="2"/>
        <v/>
      </c>
      <c r="F238" s="43" t="str">
        <f t="shared" si="3"/>
        <v/>
      </c>
      <c r="G238" s="43" t="str">
        <f t="shared" si="4"/>
        <v/>
      </c>
      <c r="H238" s="70">
        <f t="shared" si="5"/>
        <v>82.49877473</v>
      </c>
      <c r="I238" s="69">
        <f>List!D238</f>
        <v>830</v>
      </c>
    </row>
    <row r="239">
      <c r="A239" s="43" t="str">
        <f>List!A239</f>
        <v>Accustic Arts AMP V</v>
      </c>
      <c r="B239" s="69">
        <f>List!C239</f>
        <v>82.49877473</v>
      </c>
      <c r="C239" s="69">
        <f>List!E239</f>
        <v>50000</v>
      </c>
      <c r="D239" s="43" t="str">
        <f t="shared" si="1"/>
        <v/>
      </c>
      <c r="E239" s="69" t="str">
        <f t="shared" si="2"/>
        <v/>
      </c>
      <c r="F239" s="43" t="str">
        <f t="shared" si="3"/>
        <v/>
      </c>
      <c r="G239" s="43" t="str">
        <f t="shared" si="4"/>
        <v/>
      </c>
      <c r="H239" s="70">
        <f t="shared" si="5"/>
        <v>82.49877473</v>
      </c>
      <c r="I239" s="69">
        <f>List!D239</f>
        <v>890</v>
      </c>
    </row>
    <row r="240">
      <c r="A240" s="43" t="str">
        <f>List!A240</f>
        <v>Luxman L-509Z</v>
      </c>
      <c r="B240" s="69">
        <f>List!C240</f>
        <v>82.2701855</v>
      </c>
      <c r="C240" s="69">
        <f>List!E240</f>
        <v>12500</v>
      </c>
      <c r="D240" s="43" t="str">
        <f t="shared" si="1"/>
        <v/>
      </c>
      <c r="E240" s="69">
        <f t="shared" si="2"/>
        <v>82.2701855</v>
      </c>
      <c r="F240" s="43" t="str">
        <f t="shared" si="3"/>
        <v/>
      </c>
      <c r="G240" s="43" t="str">
        <f t="shared" si="4"/>
        <v/>
      </c>
      <c r="H240" s="43" t="str">
        <f t="shared" si="5"/>
        <v/>
      </c>
      <c r="I240" s="69">
        <f>List!D240</f>
        <v>225</v>
      </c>
    </row>
    <row r="241">
      <c r="A241" s="43" t="str">
        <f>List!A241</f>
        <v>Schiit Tyr mono</v>
      </c>
      <c r="B241" s="69">
        <f>List!C241</f>
        <v>82.15810795</v>
      </c>
      <c r="C241" s="69">
        <f>List!E241</f>
        <v>3200</v>
      </c>
      <c r="D241" s="43" t="str">
        <f t="shared" si="1"/>
        <v/>
      </c>
      <c r="E241" s="69" t="str">
        <f t="shared" si="2"/>
        <v/>
      </c>
      <c r="F241" s="70">
        <f t="shared" si="3"/>
        <v>82.15810795</v>
      </c>
      <c r="G241" s="43" t="str">
        <f t="shared" si="4"/>
        <v/>
      </c>
      <c r="H241" s="43" t="str">
        <f t="shared" si="5"/>
        <v/>
      </c>
      <c r="I241" s="69">
        <f>List!D241</f>
        <v>360</v>
      </c>
    </row>
    <row r="242">
      <c r="A242" s="43" t="str">
        <f>List!A242</f>
        <v>Musical Fidelity M2si</v>
      </c>
      <c r="B242" s="69">
        <f>List!C242</f>
        <v>81.93820026</v>
      </c>
      <c r="C242" s="69">
        <f>List!E242</f>
        <v>1000</v>
      </c>
      <c r="D242" s="43" t="str">
        <f t="shared" si="1"/>
        <v/>
      </c>
      <c r="E242" s="69">
        <f t="shared" si="2"/>
        <v>81.93820026</v>
      </c>
      <c r="F242" s="43" t="str">
        <f t="shared" si="3"/>
        <v/>
      </c>
      <c r="G242" s="43" t="str">
        <f t="shared" si="4"/>
        <v/>
      </c>
      <c r="H242" s="43" t="str">
        <f t="shared" si="5"/>
        <v/>
      </c>
      <c r="I242" s="69">
        <f>List!D242</f>
        <v>155</v>
      </c>
    </row>
    <row r="243">
      <c r="A243" s="43" t="str">
        <f>List!A243</f>
        <v>Hegel Music Systems H80</v>
      </c>
      <c r="B243" s="69">
        <f>List!C243</f>
        <v>81.93820026</v>
      </c>
      <c r="C243" s="69">
        <f>List!E243</f>
        <v>2000</v>
      </c>
      <c r="D243" s="70">
        <f t="shared" si="1"/>
        <v>81.93820026</v>
      </c>
      <c r="E243" s="69" t="str">
        <f t="shared" si="2"/>
        <v/>
      </c>
      <c r="F243" s="43" t="str">
        <f t="shared" si="3"/>
        <v/>
      </c>
      <c r="G243" s="43" t="str">
        <f t="shared" si="4"/>
        <v/>
      </c>
      <c r="H243" s="43" t="str">
        <f t="shared" si="5"/>
        <v/>
      </c>
      <c r="I243" s="69">
        <f>List!D243</f>
        <v>136</v>
      </c>
    </row>
    <row r="244">
      <c r="A244" s="43" t="str">
        <f>List!A244</f>
        <v>Jeff Rowland Design Group Model 2</v>
      </c>
      <c r="B244" s="69">
        <f>List!C244</f>
        <v>81.93820026</v>
      </c>
      <c r="C244" s="69">
        <f>List!E244</f>
        <v>2600</v>
      </c>
      <c r="D244" s="70">
        <f t="shared" si="1"/>
        <v>81.93820026</v>
      </c>
      <c r="E244" s="69" t="str">
        <f t="shared" si="2"/>
        <v/>
      </c>
      <c r="F244" s="43" t="str">
        <f t="shared" si="3"/>
        <v/>
      </c>
      <c r="G244" s="43" t="str">
        <f t="shared" si="4"/>
        <v/>
      </c>
      <c r="H244" s="43" t="str">
        <f t="shared" si="5"/>
        <v/>
      </c>
      <c r="I244" s="69">
        <f>List!D244</f>
        <v>126</v>
      </c>
    </row>
    <row r="245">
      <c r="A245" s="43" t="str">
        <f>List!A245</f>
        <v>Bel Canto e.One Ref1000M</v>
      </c>
      <c r="B245" s="69">
        <f>List!C245</f>
        <v>81.93820026</v>
      </c>
      <c r="C245" s="69">
        <f>List!E245</f>
        <v>5000</v>
      </c>
      <c r="D245" s="43" t="str">
        <f t="shared" si="1"/>
        <v/>
      </c>
      <c r="E245" s="69" t="str">
        <f t="shared" si="2"/>
        <v/>
      </c>
      <c r="F245" s="43" t="str">
        <f t="shared" si="3"/>
        <v/>
      </c>
      <c r="G245" s="43" t="str">
        <f t="shared" si="4"/>
        <v/>
      </c>
      <c r="H245" s="70">
        <f t="shared" si="5"/>
        <v>81.93820026</v>
      </c>
      <c r="I245" s="69">
        <f>List!D245</f>
        <v>1200</v>
      </c>
    </row>
    <row r="246">
      <c r="A246" s="43" t="str">
        <f>List!A246</f>
        <v>Luxman L-509X</v>
      </c>
      <c r="B246" s="69">
        <f>List!C246</f>
        <v>81.93820026</v>
      </c>
      <c r="C246" s="69">
        <f>List!E246</f>
        <v>9500</v>
      </c>
      <c r="D246" s="43" t="str">
        <f t="shared" si="1"/>
        <v/>
      </c>
      <c r="E246" s="69">
        <f t="shared" si="2"/>
        <v>81.93820026</v>
      </c>
      <c r="F246" s="43" t="str">
        <f t="shared" si="3"/>
        <v/>
      </c>
      <c r="G246" s="43" t="str">
        <f t="shared" si="4"/>
        <v/>
      </c>
      <c r="H246" s="43" t="str">
        <f t="shared" si="5"/>
        <v/>
      </c>
      <c r="I246" s="69">
        <f>List!D246</f>
        <v>250</v>
      </c>
    </row>
    <row r="247">
      <c r="A247" s="43" t="str">
        <f>List!A247</f>
        <v>Constellation Performance Centaur mono</v>
      </c>
      <c r="B247" s="69">
        <f>List!C247</f>
        <v>81.93820026</v>
      </c>
      <c r="C247" s="69">
        <f>List!E247</f>
        <v>54000</v>
      </c>
      <c r="D247" s="43" t="str">
        <f t="shared" si="1"/>
        <v/>
      </c>
      <c r="E247" s="69" t="str">
        <f t="shared" si="2"/>
        <v/>
      </c>
      <c r="F247" s="43" t="str">
        <f t="shared" si="3"/>
        <v/>
      </c>
      <c r="G247" s="43" t="str">
        <f t="shared" si="4"/>
        <v/>
      </c>
      <c r="H247" s="70">
        <f t="shared" si="5"/>
        <v>81.93820026</v>
      </c>
      <c r="I247" s="69">
        <f>List!D247</f>
        <v>830</v>
      </c>
    </row>
    <row r="248">
      <c r="A248" s="43" t="str">
        <f>List!A248</f>
        <v>Pascal S-PRO2</v>
      </c>
      <c r="B248" s="69">
        <f>List!C248</f>
        <v>81.72372295</v>
      </c>
      <c r="C248" s="69">
        <f>List!E248</f>
        <v>1500</v>
      </c>
      <c r="D248" s="43" t="str">
        <f t="shared" si="1"/>
        <v/>
      </c>
      <c r="E248" s="69" t="str">
        <f t="shared" si="2"/>
        <v/>
      </c>
      <c r="F248" s="43" t="str">
        <f t="shared" si="3"/>
        <v/>
      </c>
      <c r="G248" s="70">
        <f t="shared" si="4"/>
        <v>81.72372295</v>
      </c>
      <c r="H248" s="43" t="str">
        <f t="shared" si="5"/>
        <v/>
      </c>
      <c r="I248" s="69">
        <f>List!D248</f>
        <v>490</v>
      </c>
    </row>
    <row r="249">
      <c r="A249" s="43" t="str">
        <f>List!A249</f>
        <v>ARCAM Radia A25</v>
      </c>
      <c r="B249" s="69">
        <f>List!C249</f>
        <v>81.61843815</v>
      </c>
      <c r="C249" s="69">
        <f>List!E249</f>
        <v>1500</v>
      </c>
      <c r="D249" s="43" t="str">
        <f t="shared" si="1"/>
        <v/>
      </c>
      <c r="E249" s="69">
        <f t="shared" si="2"/>
        <v>81.61843815</v>
      </c>
      <c r="F249" s="43" t="str">
        <f t="shared" si="3"/>
        <v/>
      </c>
      <c r="G249" s="43" t="str">
        <f t="shared" si="4"/>
        <v/>
      </c>
      <c r="H249" s="43" t="str">
        <f t="shared" si="5"/>
        <v/>
      </c>
      <c r="I249" s="69">
        <f>List!D249</f>
        <v>150</v>
      </c>
    </row>
    <row r="250">
      <c r="A250" s="43" t="str">
        <f>List!A250</f>
        <v>Linn AV5125</v>
      </c>
      <c r="B250" s="69">
        <f>List!C250</f>
        <v>81.61843815</v>
      </c>
      <c r="C250" s="69">
        <f>List!E250</f>
        <v>3000</v>
      </c>
      <c r="D250" s="43" t="str">
        <f t="shared" si="1"/>
        <v/>
      </c>
      <c r="E250" s="69">
        <f t="shared" si="2"/>
        <v>81.61843815</v>
      </c>
      <c r="F250" s="43" t="str">
        <f t="shared" si="3"/>
        <v/>
      </c>
      <c r="G250" s="43" t="str">
        <f t="shared" si="4"/>
        <v/>
      </c>
      <c r="H250" s="43" t="str">
        <f t="shared" si="5"/>
        <v/>
      </c>
      <c r="I250" s="69">
        <f>List!D250</f>
        <v>190</v>
      </c>
    </row>
    <row r="251">
      <c r="A251" s="43" t="str">
        <f>List!A251</f>
        <v>AIYIMA A200 (analog input)</v>
      </c>
      <c r="B251" s="69">
        <f>List!C251</f>
        <v>81.41162149</v>
      </c>
      <c r="C251" s="69">
        <f>List!E251</f>
        <v>160</v>
      </c>
      <c r="D251" s="70">
        <f t="shared" si="1"/>
        <v>81.41162149</v>
      </c>
      <c r="E251" s="69" t="str">
        <f t="shared" si="2"/>
        <v/>
      </c>
      <c r="F251" s="43" t="str">
        <f t="shared" si="3"/>
        <v/>
      </c>
      <c r="G251" s="43" t="str">
        <f t="shared" si="4"/>
        <v/>
      </c>
      <c r="H251" s="43" t="str">
        <f t="shared" si="5"/>
        <v/>
      </c>
      <c r="I251" s="69">
        <f>List!D251</f>
        <v>82</v>
      </c>
    </row>
    <row r="252">
      <c r="A252" s="43" t="str">
        <f>List!A252</f>
        <v>Hegel Music Systems H95</v>
      </c>
      <c r="B252" s="69">
        <f>List!C252</f>
        <v>81.41162149</v>
      </c>
      <c r="C252" s="69">
        <f>List!E252</f>
        <v>2000</v>
      </c>
      <c r="D252" s="70">
        <f t="shared" si="1"/>
        <v>81.41162149</v>
      </c>
      <c r="E252" s="69" t="str">
        <f t="shared" si="2"/>
        <v/>
      </c>
      <c r="F252" s="43" t="str">
        <f t="shared" si="3"/>
        <v/>
      </c>
      <c r="G252" s="43" t="str">
        <f t="shared" si="4"/>
        <v/>
      </c>
      <c r="H252" s="43" t="str">
        <f t="shared" si="5"/>
        <v/>
      </c>
      <c r="I252" s="69">
        <f>List!D252</f>
        <v>99</v>
      </c>
    </row>
    <row r="253">
      <c r="A253" s="43" t="str">
        <f>List!A253</f>
        <v>AVM Ovation MA8.2</v>
      </c>
      <c r="B253" s="69">
        <f>List!C253</f>
        <v>81.41162149</v>
      </c>
      <c r="C253" s="69">
        <f>List!E253</f>
        <v>11500</v>
      </c>
      <c r="D253" s="43" t="str">
        <f t="shared" si="1"/>
        <v/>
      </c>
      <c r="E253" s="69" t="str">
        <f t="shared" si="2"/>
        <v/>
      </c>
      <c r="F253" s="43" t="str">
        <f t="shared" si="3"/>
        <v/>
      </c>
      <c r="G253" s="43" t="str">
        <f t="shared" si="4"/>
        <v/>
      </c>
      <c r="H253" s="70">
        <f t="shared" si="5"/>
        <v>81.41162149</v>
      </c>
      <c r="I253" s="69">
        <f>List!D253</f>
        <v>1320</v>
      </c>
    </row>
    <row r="254">
      <c r="A254" s="43" t="str">
        <f>List!A254</f>
        <v>SMSL DA-6</v>
      </c>
      <c r="B254" s="69">
        <f>List!C254</f>
        <v>81.31003098</v>
      </c>
      <c r="C254" s="69">
        <f>List!E254</f>
        <v>100</v>
      </c>
      <c r="D254" s="70">
        <f t="shared" si="1"/>
        <v>81.31003098</v>
      </c>
      <c r="E254" s="69" t="str">
        <f t="shared" si="2"/>
        <v/>
      </c>
      <c r="F254" s="43" t="str">
        <f t="shared" si="3"/>
        <v/>
      </c>
      <c r="G254" s="43" t="str">
        <f t="shared" si="4"/>
        <v/>
      </c>
      <c r="H254" s="43" t="str">
        <f t="shared" si="5"/>
        <v/>
      </c>
      <c r="I254" s="69">
        <f>List!D254</f>
        <v>39</v>
      </c>
    </row>
    <row r="255">
      <c r="A255" s="43" t="str">
        <f>List!A255</f>
        <v>B&amp;K Components AV30.2</v>
      </c>
      <c r="B255" s="69">
        <f>List!C255</f>
        <v>81.31003098</v>
      </c>
      <c r="C255" s="69">
        <f>List!E255</f>
        <v>175</v>
      </c>
      <c r="D255" s="70">
        <f t="shared" si="1"/>
        <v>81.31003098</v>
      </c>
      <c r="E255" s="69" t="str">
        <f t="shared" si="2"/>
        <v/>
      </c>
      <c r="F255" s="43" t="str">
        <f t="shared" si="3"/>
        <v/>
      </c>
      <c r="G255" s="43" t="str">
        <f t="shared" si="4"/>
        <v/>
      </c>
      <c r="H255" s="43" t="str">
        <f t="shared" si="5"/>
        <v/>
      </c>
      <c r="I255" s="69">
        <f>List!D255</f>
        <v>46</v>
      </c>
    </row>
    <row r="256">
      <c r="A256" s="43" t="str">
        <f>List!A256</f>
        <v>Niles SI-275</v>
      </c>
      <c r="B256" s="69">
        <f>List!C256</f>
        <v>81.31003098</v>
      </c>
      <c r="C256" s="69">
        <f>List!E256</f>
        <v>230</v>
      </c>
      <c r="D256" s="70">
        <f t="shared" si="1"/>
        <v>81.31003098</v>
      </c>
      <c r="E256" s="69" t="str">
        <f t="shared" si="2"/>
        <v/>
      </c>
      <c r="F256" s="43" t="str">
        <f t="shared" si="3"/>
        <v/>
      </c>
      <c r="G256" s="43" t="str">
        <f t="shared" si="4"/>
        <v/>
      </c>
      <c r="H256" s="43" t="str">
        <f t="shared" si="5"/>
        <v/>
      </c>
      <c r="I256" s="69">
        <f>List!D256</f>
        <v>147</v>
      </c>
    </row>
    <row r="257">
      <c r="A257" s="43" t="str">
        <f>List!A257</f>
        <v>SMSL SA400</v>
      </c>
      <c r="B257" s="69">
        <f>List!C257</f>
        <v>81.20961495</v>
      </c>
      <c r="C257" s="69">
        <f>List!E257</f>
        <v>600</v>
      </c>
      <c r="D257" s="43" t="str">
        <f t="shared" si="1"/>
        <v/>
      </c>
      <c r="E257" s="69">
        <f t="shared" si="2"/>
        <v>81.20961495</v>
      </c>
      <c r="F257" s="43" t="str">
        <f t="shared" si="3"/>
        <v/>
      </c>
      <c r="G257" s="43" t="str">
        <f t="shared" si="4"/>
        <v/>
      </c>
      <c r="H257" s="43" t="str">
        <f t="shared" si="5"/>
        <v/>
      </c>
      <c r="I257" s="69">
        <f>List!D257</f>
        <v>228</v>
      </c>
    </row>
    <row r="258">
      <c r="A258" s="43" t="str">
        <f>List!A258</f>
        <v>Crown DCi 4|300N</v>
      </c>
      <c r="B258" s="69">
        <f>List!C258</f>
        <v>81.20961495</v>
      </c>
      <c r="C258" s="69">
        <f>List!E258</f>
        <v>3500</v>
      </c>
      <c r="D258" s="43" t="str">
        <f t="shared" si="1"/>
        <v/>
      </c>
      <c r="E258" s="69" t="str">
        <f t="shared" si="2"/>
        <v/>
      </c>
      <c r="F258" s="43" t="str">
        <f t="shared" si="3"/>
        <v/>
      </c>
      <c r="G258" s="70">
        <f t="shared" si="4"/>
        <v>81.20961495</v>
      </c>
      <c r="H258" s="43" t="str">
        <f t="shared" si="5"/>
        <v/>
      </c>
      <c r="I258" s="69">
        <f>List!D258</f>
        <v>536</v>
      </c>
    </row>
    <row r="259">
      <c r="A259" s="43" t="str">
        <f>List!A259</f>
        <v>HiFi Rose RA180</v>
      </c>
      <c r="B259" s="69">
        <f>List!C259</f>
        <v>81.20961495</v>
      </c>
      <c r="C259" s="69">
        <f>List!E259</f>
        <v>7000</v>
      </c>
      <c r="D259" s="43" t="str">
        <f t="shared" si="1"/>
        <v/>
      </c>
      <c r="E259" s="69" t="str">
        <f t="shared" si="2"/>
        <v/>
      </c>
      <c r="F259" s="70">
        <f t="shared" si="3"/>
        <v>81.20961495</v>
      </c>
      <c r="G259" s="43" t="str">
        <f t="shared" si="4"/>
        <v/>
      </c>
      <c r="H259" s="43" t="str">
        <f t="shared" si="5"/>
        <v/>
      </c>
      <c r="I259" s="69">
        <f>List!D259</f>
        <v>400</v>
      </c>
    </row>
    <row r="260">
      <c r="A260" s="43" t="str">
        <f>List!A260</f>
        <v>Bel Canto Design Black MPS1</v>
      </c>
      <c r="B260" s="69">
        <f>List!C260</f>
        <v>81.11034656</v>
      </c>
      <c r="C260" s="69">
        <f>List!E260</f>
        <v>30000</v>
      </c>
      <c r="D260" s="43" t="str">
        <f t="shared" si="1"/>
        <v/>
      </c>
      <c r="E260" s="69">
        <f t="shared" si="2"/>
        <v>81.11034656</v>
      </c>
      <c r="F260" s="43" t="str">
        <f t="shared" si="3"/>
        <v/>
      </c>
      <c r="G260" s="43" t="str">
        <f t="shared" si="4"/>
        <v/>
      </c>
      <c r="H260" s="43" t="str">
        <f t="shared" si="5"/>
        <v/>
      </c>
      <c r="I260" s="69">
        <f>List!D260</f>
        <v>293</v>
      </c>
    </row>
    <row r="261">
      <c r="A261" s="43" t="str">
        <f>List!A261</f>
        <v>Behringer NX1000D</v>
      </c>
      <c r="B261" s="69">
        <f>List!C261</f>
        <v>81.01219987</v>
      </c>
      <c r="C261" s="69">
        <f>List!E261</f>
        <v>550</v>
      </c>
      <c r="D261" s="43" t="str">
        <f t="shared" si="1"/>
        <v/>
      </c>
      <c r="E261" s="69">
        <f t="shared" si="2"/>
        <v>81.01219987</v>
      </c>
      <c r="F261" s="43" t="str">
        <f t="shared" si="3"/>
        <v/>
      </c>
      <c r="G261" s="43" t="str">
        <f t="shared" si="4"/>
        <v/>
      </c>
      <c r="H261" s="43" t="str">
        <f t="shared" si="5"/>
        <v/>
      </c>
      <c r="I261" s="69">
        <f>List!D261</f>
        <v>178</v>
      </c>
    </row>
    <row r="262">
      <c r="A262" s="43" t="str">
        <f>List!A262</f>
        <v>Classé Sigma AMP5</v>
      </c>
      <c r="B262" s="69">
        <f>List!C262</f>
        <v>81.01219987</v>
      </c>
      <c r="C262" s="69">
        <f>List!E262</f>
        <v>5000</v>
      </c>
      <c r="D262" s="43" t="str">
        <f t="shared" si="1"/>
        <v/>
      </c>
      <c r="E262" s="69" t="str">
        <f t="shared" si="2"/>
        <v/>
      </c>
      <c r="F262" s="43" t="str">
        <f t="shared" si="3"/>
        <v/>
      </c>
      <c r="G262" s="70">
        <f t="shared" si="4"/>
        <v>81.01219987</v>
      </c>
      <c r="H262" s="43" t="str">
        <f t="shared" si="5"/>
        <v/>
      </c>
      <c r="I262" s="69">
        <f>List!D262</f>
        <v>465</v>
      </c>
    </row>
    <row r="263">
      <c r="A263" s="43" t="str">
        <f>List!A263</f>
        <v>Schiit Audio Vidar</v>
      </c>
      <c r="B263" s="69">
        <f>List!C263</f>
        <v>80.91514981</v>
      </c>
      <c r="C263" s="69">
        <f>List!E263</f>
        <v>700</v>
      </c>
      <c r="D263" s="43" t="str">
        <f t="shared" si="1"/>
        <v/>
      </c>
      <c r="E263" s="69">
        <f t="shared" si="2"/>
        <v>80.91514981</v>
      </c>
      <c r="F263" s="43" t="str">
        <f t="shared" si="3"/>
        <v/>
      </c>
      <c r="G263" s="43" t="str">
        <f t="shared" si="4"/>
        <v/>
      </c>
      <c r="H263" s="43" t="str">
        <f t="shared" si="5"/>
        <v/>
      </c>
      <c r="I263" s="69">
        <f>List!D263</f>
        <v>230</v>
      </c>
    </row>
    <row r="264">
      <c r="A264" s="43" t="str">
        <f>List!A264</f>
        <v>Hegel Music Systems H160</v>
      </c>
      <c r="B264" s="69">
        <f>List!C264</f>
        <v>80.91514981</v>
      </c>
      <c r="C264" s="69">
        <f>List!E264</f>
        <v>3500</v>
      </c>
      <c r="D264" s="43" t="str">
        <f t="shared" si="1"/>
        <v/>
      </c>
      <c r="E264" s="69">
        <f t="shared" si="2"/>
        <v>80.91514981</v>
      </c>
      <c r="F264" s="43" t="str">
        <f t="shared" si="3"/>
        <v/>
      </c>
      <c r="G264" s="43" t="str">
        <f t="shared" si="4"/>
        <v/>
      </c>
      <c r="H264" s="43" t="str">
        <f t="shared" si="5"/>
        <v/>
      </c>
      <c r="I264" s="69">
        <f>List!D264</f>
        <v>270</v>
      </c>
    </row>
    <row r="265">
      <c r="A265" s="43" t="str">
        <f>List!A265</f>
        <v>Luxman M-800A</v>
      </c>
      <c r="B265" s="69">
        <f>List!C265</f>
        <v>80.91514981</v>
      </c>
      <c r="C265" s="69">
        <f>List!E265</f>
        <v>16000</v>
      </c>
      <c r="D265" s="43" t="str">
        <f t="shared" si="1"/>
        <v/>
      </c>
      <c r="E265" s="69">
        <f t="shared" si="2"/>
        <v>80.91514981</v>
      </c>
      <c r="F265" s="43" t="str">
        <f t="shared" si="3"/>
        <v/>
      </c>
      <c r="G265" s="43" t="str">
        <f t="shared" si="4"/>
        <v/>
      </c>
      <c r="H265" s="43" t="str">
        <f t="shared" si="5"/>
        <v/>
      </c>
      <c r="I265" s="69">
        <f>List!D265</f>
        <v>280</v>
      </c>
    </row>
    <row r="266">
      <c r="A266" s="43" t="str">
        <f>List!A266</f>
        <v>Pascal T-PRO1</v>
      </c>
      <c r="B266" s="69">
        <f>List!C266</f>
        <v>80.91514981</v>
      </c>
      <c r="C266" s="69" t="str">
        <f>List!E266</f>
        <v/>
      </c>
      <c r="D266" s="43" t="str">
        <f t="shared" si="1"/>
        <v/>
      </c>
      <c r="E266" s="69" t="str">
        <f t="shared" si="2"/>
        <v/>
      </c>
      <c r="F266" s="43" t="str">
        <f t="shared" si="3"/>
        <v/>
      </c>
      <c r="G266" s="70">
        <f t="shared" si="4"/>
        <v>80.91514981</v>
      </c>
      <c r="H266" s="43" t="str">
        <f t="shared" si="5"/>
        <v/>
      </c>
      <c r="I266" s="69">
        <f>List!D266</f>
        <v>500</v>
      </c>
    </row>
    <row r="267">
      <c r="A267" s="43" t="str">
        <f>List!A267</f>
        <v>SMSL A300</v>
      </c>
      <c r="B267" s="69">
        <f>List!C267</f>
        <v>80.72424345</v>
      </c>
      <c r="C267" s="69">
        <f>List!E267</f>
        <v>196</v>
      </c>
      <c r="D267" s="70">
        <f t="shared" si="1"/>
        <v>80.72424345</v>
      </c>
      <c r="E267" s="69" t="str">
        <f t="shared" si="2"/>
        <v/>
      </c>
      <c r="F267" s="43" t="str">
        <f t="shared" si="3"/>
        <v/>
      </c>
      <c r="G267" s="43" t="str">
        <f t="shared" si="4"/>
        <v/>
      </c>
      <c r="H267" s="43" t="str">
        <f t="shared" si="5"/>
        <v/>
      </c>
      <c r="I267" s="69">
        <f>List!D267</f>
        <v>108</v>
      </c>
    </row>
    <row r="268">
      <c r="A268" s="43" t="str">
        <f>List!A268</f>
        <v>Parasound 2125 V.2</v>
      </c>
      <c r="B268" s="69">
        <f>List!C268</f>
        <v>80.72424345</v>
      </c>
      <c r="C268" s="69">
        <f>List!E268</f>
        <v>900</v>
      </c>
      <c r="D268" s="43" t="str">
        <f t="shared" si="1"/>
        <v/>
      </c>
      <c r="E268" s="69">
        <f t="shared" si="2"/>
        <v>80.72424345</v>
      </c>
      <c r="F268" s="43" t="str">
        <f t="shared" si="3"/>
        <v/>
      </c>
      <c r="G268" s="43" t="str">
        <f t="shared" si="4"/>
        <v/>
      </c>
      <c r="H268" s="43" t="str">
        <f t="shared" si="5"/>
        <v/>
      </c>
      <c r="I268" s="69">
        <f>List!D268</f>
        <v>216</v>
      </c>
    </row>
    <row r="269">
      <c r="A269" s="43" t="str">
        <f>List!A269</f>
        <v>Marantz PM5003</v>
      </c>
      <c r="B269" s="69">
        <f>List!C269</f>
        <v>80.44552789</v>
      </c>
      <c r="C269" s="69">
        <f>List!E269</f>
        <v>450</v>
      </c>
      <c r="D269" s="70">
        <f t="shared" si="1"/>
        <v>80.44552789</v>
      </c>
      <c r="E269" s="69" t="str">
        <f t="shared" si="2"/>
        <v/>
      </c>
      <c r="F269" s="43" t="str">
        <f t="shared" si="3"/>
        <v/>
      </c>
      <c r="G269" s="43" t="str">
        <f t="shared" si="4"/>
        <v/>
      </c>
      <c r="H269" s="43" t="str">
        <f t="shared" si="5"/>
        <v/>
      </c>
      <c r="I269" s="69">
        <f>List!D269</f>
        <v>55</v>
      </c>
    </row>
    <row r="270">
      <c r="A270" s="43" t="str">
        <f>List!A270</f>
        <v>Parasound NewClassic 275 v.2 (stereo)</v>
      </c>
      <c r="B270" s="69">
        <f>List!C270</f>
        <v>80.44552789</v>
      </c>
      <c r="C270" s="69">
        <f>List!E270</f>
        <v>600</v>
      </c>
      <c r="D270" s="70">
        <f t="shared" si="1"/>
        <v>80.44552789</v>
      </c>
      <c r="E270" s="69" t="str">
        <f t="shared" si="2"/>
        <v/>
      </c>
      <c r="F270" s="43" t="str">
        <f t="shared" si="3"/>
        <v/>
      </c>
      <c r="G270" s="43" t="str">
        <f t="shared" si="4"/>
        <v/>
      </c>
      <c r="H270" s="43" t="str">
        <f t="shared" si="5"/>
        <v/>
      </c>
      <c r="I270" s="69">
        <f>List!D270</f>
        <v>100</v>
      </c>
    </row>
    <row r="271">
      <c r="A271" s="43" t="str">
        <f>List!A271</f>
        <v>Rotel RB-1090</v>
      </c>
      <c r="B271" s="69">
        <f>List!C271</f>
        <v>80.44552789</v>
      </c>
      <c r="C271" s="69">
        <f>List!E271</f>
        <v>2000</v>
      </c>
      <c r="D271" s="43" t="str">
        <f t="shared" si="1"/>
        <v/>
      </c>
      <c r="E271" s="69" t="str">
        <f t="shared" si="2"/>
        <v/>
      </c>
      <c r="F271" s="43" t="str">
        <f t="shared" si="3"/>
        <v/>
      </c>
      <c r="G271" s="43" t="str">
        <f t="shared" si="4"/>
        <v/>
      </c>
      <c r="H271" s="70">
        <f t="shared" si="5"/>
        <v>80.44552789</v>
      </c>
      <c r="I271" s="69">
        <f>List!D271</f>
        <v>750</v>
      </c>
    </row>
    <row r="272">
      <c r="A272" s="43" t="str">
        <f>List!A272</f>
        <v>Calyx Audio Femti (stereo)</v>
      </c>
      <c r="B272" s="69">
        <f>List!C272</f>
        <v>80.44552789</v>
      </c>
      <c r="C272" s="69">
        <f>List!E272</f>
        <v>2000</v>
      </c>
      <c r="D272" s="70">
        <f t="shared" si="1"/>
        <v>80.44552789</v>
      </c>
      <c r="E272" s="69" t="str">
        <f t="shared" si="2"/>
        <v/>
      </c>
      <c r="F272" s="43" t="str">
        <f t="shared" si="3"/>
        <v/>
      </c>
      <c r="G272" s="43" t="str">
        <f t="shared" si="4"/>
        <v/>
      </c>
      <c r="H272" s="43" t="str">
        <f t="shared" si="5"/>
        <v/>
      </c>
      <c r="I272" s="69">
        <f>List!D272</f>
        <v>107</v>
      </c>
    </row>
    <row r="273">
      <c r="A273" s="43" t="str">
        <f>List!A273</f>
        <v>Class D Audio CDA-250C</v>
      </c>
      <c r="B273" s="69">
        <f>List!C273</f>
        <v>80.35457534</v>
      </c>
      <c r="C273" s="69">
        <f>List!E273</f>
        <v>500</v>
      </c>
      <c r="D273" s="43" t="str">
        <f t="shared" si="1"/>
        <v/>
      </c>
      <c r="E273" s="69">
        <f t="shared" si="2"/>
        <v>80.35457534</v>
      </c>
      <c r="F273" s="43" t="str">
        <f t="shared" si="3"/>
        <v/>
      </c>
      <c r="G273" s="43" t="str">
        <f t="shared" si="4"/>
        <v/>
      </c>
      <c r="H273" s="43" t="str">
        <f t="shared" si="5"/>
        <v/>
      </c>
      <c r="I273" s="69">
        <f>List!D273</f>
        <v>200</v>
      </c>
    </row>
    <row r="274">
      <c r="A274" s="43" t="str">
        <f>List!A274</f>
        <v>Creek Evolution 50A</v>
      </c>
      <c r="B274" s="69">
        <f>List!C274</f>
        <v>80.17547849</v>
      </c>
      <c r="C274" s="69">
        <f>List!E274</f>
        <v>1200</v>
      </c>
      <c r="D274" s="70">
        <f t="shared" si="1"/>
        <v>80.17547849</v>
      </c>
      <c r="E274" s="69" t="str">
        <f t="shared" si="2"/>
        <v/>
      </c>
      <c r="F274" s="43" t="str">
        <f t="shared" si="3"/>
        <v/>
      </c>
      <c r="G274" s="43" t="str">
        <f t="shared" si="4"/>
        <v/>
      </c>
      <c r="H274" s="43" t="str">
        <f t="shared" si="5"/>
        <v/>
      </c>
      <c r="I274" s="69">
        <f>List!D274</f>
        <v>96</v>
      </c>
    </row>
    <row r="275">
      <c r="A275" s="43" t="str">
        <f>List!A275</f>
        <v>3e Audio SY-DAP2002 (LM4562 upgrade)</v>
      </c>
      <c r="B275" s="69">
        <f>List!C275</f>
        <v>80</v>
      </c>
      <c r="C275" s="69">
        <f>List!E275</f>
        <v>116</v>
      </c>
      <c r="D275" s="70">
        <f t="shared" si="1"/>
        <v>80</v>
      </c>
      <c r="E275" s="69" t="str">
        <f t="shared" si="2"/>
        <v/>
      </c>
      <c r="F275" s="43" t="str">
        <f t="shared" si="3"/>
        <v/>
      </c>
      <c r="G275" s="43" t="str">
        <f t="shared" si="4"/>
        <v/>
      </c>
      <c r="H275" s="43" t="str">
        <f t="shared" si="5"/>
        <v/>
      </c>
      <c r="I275" s="69">
        <f>List!D275</f>
        <v>75</v>
      </c>
    </row>
    <row r="276">
      <c r="A276" s="43" t="str">
        <f>List!A276</f>
        <v>Rotel RB-1070</v>
      </c>
      <c r="B276" s="69">
        <f>List!C276</f>
        <v>80</v>
      </c>
      <c r="C276" s="69">
        <f>List!E276</f>
        <v>700</v>
      </c>
      <c r="D276" s="43" t="str">
        <f t="shared" si="1"/>
        <v/>
      </c>
      <c r="E276" s="69">
        <f t="shared" si="2"/>
        <v>80</v>
      </c>
      <c r="F276" s="43" t="str">
        <f t="shared" si="3"/>
        <v/>
      </c>
      <c r="G276" s="43" t="str">
        <f t="shared" si="4"/>
        <v/>
      </c>
      <c r="H276" s="43" t="str">
        <f t="shared" si="5"/>
        <v/>
      </c>
      <c r="I276" s="69">
        <f>List!D276</f>
        <v>254</v>
      </c>
    </row>
    <row r="277">
      <c r="A277" s="43" t="str">
        <f>List!A277</f>
        <v>NAD D 3045</v>
      </c>
      <c r="B277" s="69">
        <f>List!C277</f>
        <v>80</v>
      </c>
      <c r="C277" s="69">
        <f>List!E277</f>
        <v>750</v>
      </c>
      <c r="D277" s="70">
        <f t="shared" si="1"/>
        <v>80</v>
      </c>
      <c r="E277" s="69" t="str">
        <f t="shared" si="2"/>
        <v/>
      </c>
      <c r="F277" s="43" t="str">
        <f t="shared" si="3"/>
        <v/>
      </c>
      <c r="G277" s="43" t="str">
        <f t="shared" si="4"/>
        <v/>
      </c>
      <c r="H277" s="43" t="str">
        <f t="shared" si="5"/>
        <v/>
      </c>
      <c r="I277" s="69">
        <f>List!D277</f>
        <v>77</v>
      </c>
    </row>
    <row r="278">
      <c r="A278" s="43" t="str">
        <f>List!A278</f>
        <v>Audiolab 8300XP</v>
      </c>
      <c r="B278" s="69">
        <f>List!C278</f>
        <v>80</v>
      </c>
      <c r="C278" s="69">
        <f>List!E278</f>
        <v>2700</v>
      </c>
      <c r="D278" s="43" t="str">
        <f t="shared" si="1"/>
        <v/>
      </c>
      <c r="E278" s="69">
        <f t="shared" si="2"/>
        <v>80</v>
      </c>
      <c r="F278" s="43" t="str">
        <f t="shared" si="3"/>
        <v/>
      </c>
      <c r="G278" s="43" t="str">
        <f t="shared" si="4"/>
        <v/>
      </c>
      <c r="H278" s="43" t="str">
        <f t="shared" si="5"/>
        <v/>
      </c>
      <c r="I278" s="69">
        <f>List!D278</f>
        <v>230</v>
      </c>
    </row>
    <row r="279">
      <c r="A279" s="43" t="str">
        <f>List!A279</f>
        <v>Hegel Music Systems H120</v>
      </c>
      <c r="B279" s="69">
        <f>List!C279</f>
        <v>80</v>
      </c>
      <c r="C279" s="69">
        <f>List!E279</f>
        <v>3120</v>
      </c>
      <c r="D279" s="70">
        <f t="shared" si="1"/>
        <v>80</v>
      </c>
      <c r="E279" s="69" t="str">
        <f t="shared" si="2"/>
        <v/>
      </c>
      <c r="F279" s="43" t="str">
        <f t="shared" si="3"/>
        <v/>
      </c>
      <c r="G279" s="43" t="str">
        <f t="shared" si="4"/>
        <v/>
      </c>
      <c r="H279" s="43" t="str">
        <f t="shared" si="5"/>
        <v/>
      </c>
      <c r="I279" s="69">
        <f>List!D279</f>
        <v>149</v>
      </c>
    </row>
    <row r="280">
      <c r="A280" s="43" t="str">
        <f>List!A280</f>
        <v>Hegel Music Systems H300</v>
      </c>
      <c r="B280" s="69">
        <f>List!C280</f>
        <v>80</v>
      </c>
      <c r="C280" s="69">
        <f>List!E280</f>
        <v>5500</v>
      </c>
      <c r="D280" s="43" t="str">
        <f t="shared" si="1"/>
        <v/>
      </c>
      <c r="E280" s="69" t="str">
        <f t="shared" si="2"/>
        <v/>
      </c>
      <c r="F280" s="70">
        <f t="shared" si="3"/>
        <v>80</v>
      </c>
      <c r="G280" s="43" t="str">
        <f t="shared" si="4"/>
        <v/>
      </c>
      <c r="H280" s="43" t="str">
        <f t="shared" si="5"/>
        <v/>
      </c>
      <c r="I280" s="69">
        <f>List!D280</f>
        <v>399</v>
      </c>
    </row>
    <row r="281">
      <c r="A281" s="43" t="str">
        <f>List!A281</f>
        <v>Parasound Halo JC5</v>
      </c>
      <c r="B281" s="69">
        <f>List!C281</f>
        <v>80</v>
      </c>
      <c r="C281" s="69">
        <f>List!E281</f>
        <v>6000</v>
      </c>
      <c r="D281" s="43" t="str">
        <f t="shared" si="1"/>
        <v/>
      </c>
      <c r="E281" s="69" t="str">
        <f t="shared" si="2"/>
        <v/>
      </c>
      <c r="F281" s="43" t="str">
        <f t="shared" si="3"/>
        <v/>
      </c>
      <c r="G281" s="43" t="str">
        <f t="shared" si="4"/>
        <v/>
      </c>
      <c r="H281" s="70">
        <f t="shared" si="5"/>
        <v>80</v>
      </c>
      <c r="I281" s="69">
        <f>List!D281</f>
        <v>666</v>
      </c>
    </row>
    <row r="282">
      <c r="A282" s="43" t="str">
        <f>List!A282</f>
        <v>McIntosh Laboratory MAC7200</v>
      </c>
      <c r="B282" s="69">
        <f>List!C282</f>
        <v>80</v>
      </c>
      <c r="C282" s="69">
        <f>List!E282</f>
        <v>7500</v>
      </c>
      <c r="D282" s="43" t="str">
        <f t="shared" si="1"/>
        <v/>
      </c>
      <c r="E282" s="69" t="str">
        <f t="shared" si="2"/>
        <v/>
      </c>
      <c r="F282" s="70">
        <f t="shared" si="3"/>
        <v>80</v>
      </c>
      <c r="G282" s="43" t="str">
        <f t="shared" si="4"/>
        <v/>
      </c>
      <c r="H282" s="43" t="str">
        <f t="shared" si="5"/>
        <v/>
      </c>
      <c r="I282" s="69">
        <f>List!D282</f>
        <v>340</v>
      </c>
    </row>
    <row r="283">
      <c r="A283" s="43" t="str">
        <f>List!A283</f>
        <v>Luxman L-507Z</v>
      </c>
      <c r="B283" s="69">
        <f>List!C283</f>
        <v>80</v>
      </c>
      <c r="C283" s="69">
        <f>List!E283</f>
        <v>9000</v>
      </c>
      <c r="D283" s="43" t="str">
        <f t="shared" si="1"/>
        <v/>
      </c>
      <c r="E283" s="69">
        <f t="shared" si="2"/>
        <v>80</v>
      </c>
      <c r="F283" s="43" t="str">
        <f t="shared" si="3"/>
        <v/>
      </c>
      <c r="G283" s="43" t="str">
        <f t="shared" si="4"/>
        <v/>
      </c>
      <c r="H283" s="43" t="str">
        <f t="shared" si="5"/>
        <v/>
      </c>
      <c r="I283" s="69">
        <f>List!D283</f>
        <v>222</v>
      </c>
    </row>
    <row r="284">
      <c r="A284" s="43" t="str">
        <f>List!A284</f>
        <v>Simaudio Moon 888</v>
      </c>
      <c r="B284" s="69">
        <f>List!C284</f>
        <v>80</v>
      </c>
      <c r="C284" s="69">
        <f>List!E284</f>
        <v>118888</v>
      </c>
      <c r="D284" s="43" t="str">
        <f t="shared" si="1"/>
        <v/>
      </c>
      <c r="E284" s="69" t="str">
        <f t="shared" si="2"/>
        <v/>
      </c>
      <c r="F284" s="43" t="str">
        <f t="shared" si="3"/>
        <v/>
      </c>
      <c r="G284" s="43" t="str">
        <f t="shared" si="4"/>
        <v/>
      </c>
      <c r="H284" s="70">
        <f t="shared" si="5"/>
        <v>80</v>
      </c>
      <c r="I284" s="69">
        <f>List!D284</f>
        <v>1342</v>
      </c>
    </row>
    <row r="285">
      <c r="A285" s="43" t="str">
        <f>List!A285</f>
        <v>Outlaw Model 5000</v>
      </c>
      <c r="B285" s="69">
        <f>List!C285</f>
        <v>79.1721463</v>
      </c>
      <c r="C285" s="69">
        <f>List!E285</f>
        <v>650</v>
      </c>
      <c r="D285" s="43" t="str">
        <f t="shared" si="1"/>
        <v/>
      </c>
      <c r="E285" s="69" t="str">
        <f t="shared" si="2"/>
        <v/>
      </c>
      <c r="F285" s="70">
        <f t="shared" si="3"/>
        <v>79.1721463</v>
      </c>
      <c r="G285" s="43" t="str">
        <f t="shared" si="4"/>
        <v/>
      </c>
      <c r="H285" s="43" t="str">
        <f t="shared" si="5"/>
        <v/>
      </c>
      <c r="I285" s="69">
        <f>List!D285</f>
        <v>320</v>
      </c>
    </row>
    <row r="286">
      <c r="A286" s="43" t="str">
        <f>List!A286</f>
        <v>NAD C 3050 LE</v>
      </c>
      <c r="B286" s="69">
        <f>List!C286</f>
        <v>79.1721463</v>
      </c>
      <c r="C286" s="69">
        <f>List!E286</f>
        <v>1972</v>
      </c>
      <c r="D286" s="43" t="str">
        <f t="shared" si="1"/>
        <v/>
      </c>
      <c r="E286" s="69">
        <f t="shared" si="2"/>
        <v>79.1721463</v>
      </c>
      <c r="F286" s="43" t="str">
        <f t="shared" si="3"/>
        <v/>
      </c>
      <c r="G286" s="43" t="str">
        <f t="shared" si="4"/>
        <v/>
      </c>
      <c r="H286" s="43" t="str">
        <f t="shared" si="5"/>
        <v/>
      </c>
      <c r="I286" s="69">
        <f>List!D286</f>
        <v>155</v>
      </c>
    </row>
    <row r="287">
      <c r="A287" s="43" t="str">
        <f>List!A287</f>
        <v>Parasound Halo A 21+</v>
      </c>
      <c r="B287" s="69">
        <f>List!C287</f>
        <v>79.1721463</v>
      </c>
      <c r="C287" s="69">
        <f>List!E287</f>
        <v>3000</v>
      </c>
      <c r="D287" s="43" t="str">
        <f t="shared" si="1"/>
        <v/>
      </c>
      <c r="E287" s="69" t="str">
        <f t="shared" si="2"/>
        <v/>
      </c>
      <c r="F287" s="43" t="str">
        <f t="shared" si="3"/>
        <v/>
      </c>
      <c r="G287" s="43" t="str">
        <f t="shared" si="4"/>
        <v/>
      </c>
      <c r="H287" s="70">
        <f t="shared" si="5"/>
        <v>79.1721463</v>
      </c>
      <c r="I287" s="69">
        <f>List!D287</f>
        <v>620</v>
      </c>
    </row>
    <row r="288">
      <c r="A288" s="43" t="str">
        <f>List!A288</f>
        <v>Vincent SV-737</v>
      </c>
      <c r="B288" s="69">
        <f>List!C288</f>
        <v>79.1721463</v>
      </c>
      <c r="C288" s="69">
        <f>List!E288</f>
        <v>3500</v>
      </c>
      <c r="D288" s="43" t="str">
        <f t="shared" si="1"/>
        <v/>
      </c>
      <c r="E288" s="69">
        <f t="shared" si="2"/>
        <v>79.1721463</v>
      </c>
      <c r="F288" s="43" t="str">
        <f t="shared" si="3"/>
        <v/>
      </c>
      <c r="G288" s="43" t="str">
        <f t="shared" si="4"/>
        <v/>
      </c>
      <c r="H288" s="43" t="str">
        <f t="shared" si="5"/>
        <v/>
      </c>
      <c r="I288" s="69">
        <f>List!D288</f>
        <v>240</v>
      </c>
    </row>
    <row r="289">
      <c r="A289" s="43" t="str">
        <f>List!A289</f>
        <v>Krell KMA-i800</v>
      </c>
      <c r="B289" s="69">
        <f>List!C289</f>
        <v>79.1721463</v>
      </c>
      <c r="C289" s="69">
        <f>List!E289</f>
        <v>78000</v>
      </c>
      <c r="D289" s="43" t="str">
        <f t="shared" si="1"/>
        <v/>
      </c>
      <c r="E289" s="69" t="str">
        <f t="shared" si="2"/>
        <v/>
      </c>
      <c r="F289" s="43" t="str">
        <f t="shared" si="3"/>
        <v/>
      </c>
      <c r="G289" s="43" t="str">
        <f t="shared" si="4"/>
        <v/>
      </c>
      <c r="H289" s="70">
        <f t="shared" si="5"/>
        <v>79.1721463</v>
      </c>
      <c r="I289" s="69">
        <f>List!D289</f>
        <v>1500</v>
      </c>
    </row>
    <row r="290">
      <c r="A290" s="43" t="str">
        <f>List!A290</f>
        <v>Douk Audio H7</v>
      </c>
      <c r="B290" s="69">
        <f>List!C290</f>
        <v>78.41637508</v>
      </c>
      <c r="C290" s="69">
        <f>List!E290</f>
        <v>144</v>
      </c>
      <c r="D290" s="70">
        <f t="shared" si="1"/>
        <v>78.41637508</v>
      </c>
      <c r="E290" s="69" t="str">
        <f t="shared" si="2"/>
        <v/>
      </c>
      <c r="F290" s="43" t="str">
        <f t="shared" si="3"/>
        <v/>
      </c>
      <c r="G290" s="43" t="str">
        <f t="shared" si="4"/>
        <v/>
      </c>
      <c r="H290" s="43" t="str">
        <f t="shared" si="5"/>
        <v/>
      </c>
      <c r="I290" s="69">
        <f>List!D290</f>
        <v>103</v>
      </c>
    </row>
    <row r="291">
      <c r="A291" s="43" t="str">
        <f>List!A291</f>
        <v>ICEpower 200AC &amp; 200ASC</v>
      </c>
      <c r="B291" s="69">
        <f>List!C291</f>
        <v>78.41637508</v>
      </c>
      <c r="C291" s="69">
        <f>List!E291</f>
        <v>310</v>
      </c>
      <c r="D291" s="43" t="str">
        <f t="shared" si="1"/>
        <v/>
      </c>
      <c r="E291" s="69">
        <f t="shared" si="2"/>
        <v>78.41637508</v>
      </c>
      <c r="F291" s="43" t="str">
        <f t="shared" si="3"/>
        <v/>
      </c>
      <c r="G291" s="43" t="str">
        <f t="shared" si="4"/>
        <v/>
      </c>
      <c r="H291" s="43" t="str">
        <f t="shared" si="5"/>
        <v/>
      </c>
      <c r="I291" s="69">
        <f>List!D291</f>
        <v>153</v>
      </c>
    </row>
    <row r="292">
      <c r="A292" s="43" t="str">
        <f>List!A292</f>
        <v>NAD D 3020</v>
      </c>
      <c r="B292" s="69">
        <f>List!C292</f>
        <v>78.41637508</v>
      </c>
      <c r="C292" s="69">
        <f>List!E292</f>
        <v>450</v>
      </c>
      <c r="D292" s="70">
        <f t="shared" si="1"/>
        <v>78.41637508</v>
      </c>
      <c r="E292" s="69" t="str">
        <f t="shared" si="2"/>
        <v/>
      </c>
      <c r="F292" s="43" t="str">
        <f t="shared" si="3"/>
        <v/>
      </c>
      <c r="G292" s="43" t="str">
        <f t="shared" si="4"/>
        <v/>
      </c>
      <c r="H292" s="43" t="str">
        <f t="shared" si="5"/>
        <v/>
      </c>
      <c r="I292" s="69">
        <f>List!D292</f>
        <v>68</v>
      </c>
    </row>
    <row r="293">
      <c r="A293" s="43" t="str">
        <f>List!A293</f>
        <v>Emotiva BasX A-500</v>
      </c>
      <c r="B293" s="69">
        <f>List!C293</f>
        <v>78</v>
      </c>
      <c r="C293" s="69">
        <f>List!E293</f>
        <v>530</v>
      </c>
      <c r="D293" s="43" t="str">
        <f t="shared" si="1"/>
        <v/>
      </c>
      <c r="E293" s="69">
        <f t="shared" si="2"/>
        <v>78</v>
      </c>
      <c r="F293" s="43" t="str">
        <f t="shared" si="3"/>
        <v/>
      </c>
      <c r="G293" s="43" t="str">
        <f t="shared" si="4"/>
        <v/>
      </c>
      <c r="H293" s="43" t="str">
        <f t="shared" si="5"/>
        <v/>
      </c>
      <c r="I293" s="69">
        <f>List!D293</f>
        <v>180</v>
      </c>
    </row>
    <row r="294">
      <c r="A294" s="43" t="str">
        <f>List!A294</f>
        <v>Schiit Audio Ragnarok 2</v>
      </c>
      <c r="B294" s="69">
        <f>List!C294</f>
        <v>78.41637508</v>
      </c>
      <c r="C294" s="69">
        <f>List!E294</f>
        <v>1500</v>
      </c>
      <c r="D294" s="70">
        <f t="shared" si="1"/>
        <v>78.41637508</v>
      </c>
      <c r="E294" s="69" t="str">
        <f t="shared" si="2"/>
        <v/>
      </c>
      <c r="F294" s="43" t="str">
        <f t="shared" si="3"/>
        <v/>
      </c>
      <c r="G294" s="43" t="str">
        <f t="shared" si="4"/>
        <v/>
      </c>
      <c r="H294" s="43" t="str">
        <f t="shared" si="5"/>
        <v/>
      </c>
      <c r="I294" s="69">
        <f>List!D294</f>
        <v>100</v>
      </c>
    </row>
    <row r="295">
      <c r="A295" s="43" t="str">
        <f>List!A295</f>
        <v>Marantz PM-KI-Pearl</v>
      </c>
      <c r="B295" s="69">
        <f>List!C295</f>
        <v>78.41637508</v>
      </c>
      <c r="C295" s="69">
        <f>List!E295</f>
        <v>3600</v>
      </c>
      <c r="D295" s="43" t="str">
        <f t="shared" si="1"/>
        <v/>
      </c>
      <c r="E295" s="69">
        <f t="shared" si="2"/>
        <v>78.41637508</v>
      </c>
      <c r="F295" s="43" t="str">
        <f t="shared" si="3"/>
        <v/>
      </c>
      <c r="G295" s="43" t="str">
        <f t="shared" si="4"/>
        <v/>
      </c>
      <c r="H295" s="43" t="str">
        <f t="shared" si="5"/>
        <v/>
      </c>
      <c r="I295" s="69">
        <f>List!D295</f>
        <v>160</v>
      </c>
    </row>
    <row r="296">
      <c r="A296" s="43" t="str">
        <f>List!A296</f>
        <v>Linn Majik DS-1</v>
      </c>
      <c r="B296" s="69">
        <f>List!C296</f>
        <v>78.41637508</v>
      </c>
      <c r="C296" s="69">
        <f>List!E296</f>
        <v>4200</v>
      </c>
      <c r="D296" s="70">
        <f t="shared" si="1"/>
        <v>78.41637508</v>
      </c>
      <c r="E296" s="69" t="str">
        <f t="shared" si="2"/>
        <v/>
      </c>
      <c r="F296" s="43" t="str">
        <f t="shared" si="3"/>
        <v/>
      </c>
      <c r="G296" s="43" t="str">
        <f t="shared" si="4"/>
        <v/>
      </c>
      <c r="H296" s="43" t="str">
        <f t="shared" si="5"/>
        <v/>
      </c>
      <c r="I296" s="69">
        <f>List!D296</f>
        <v>90</v>
      </c>
    </row>
    <row r="297">
      <c r="A297" s="43" t="str">
        <f>List!A297</f>
        <v>Xindak A600E</v>
      </c>
      <c r="B297" s="69">
        <f>List!C297</f>
        <v>78.41637508</v>
      </c>
      <c r="C297" s="69">
        <f>List!E297</f>
        <v>4150</v>
      </c>
      <c r="D297" s="43" t="str">
        <f t="shared" si="1"/>
        <v/>
      </c>
      <c r="E297" s="69" t="str">
        <f t="shared" si="2"/>
        <v/>
      </c>
      <c r="F297" s="70">
        <f t="shared" si="3"/>
        <v>78.41637508</v>
      </c>
      <c r="G297" s="43" t="str">
        <f t="shared" si="4"/>
        <v/>
      </c>
      <c r="H297" s="43" t="str">
        <f t="shared" si="5"/>
        <v/>
      </c>
      <c r="I297" s="69">
        <f>List!D297</f>
        <v>344</v>
      </c>
    </row>
    <row r="298">
      <c r="A298" s="43" t="str">
        <f>List!A298</f>
        <v>Classé Sigma 2200i</v>
      </c>
      <c r="B298" s="69">
        <f>List!C298</f>
        <v>78.41637508</v>
      </c>
      <c r="C298" s="69">
        <f>List!E298</f>
        <v>5500</v>
      </c>
      <c r="D298" s="43" t="str">
        <f t="shared" si="1"/>
        <v/>
      </c>
      <c r="E298" s="69" t="str">
        <f t="shared" si="2"/>
        <v/>
      </c>
      <c r="F298" s="70">
        <f t="shared" si="3"/>
        <v>78.41637508</v>
      </c>
      <c r="G298" s="43" t="str">
        <f t="shared" si="4"/>
        <v/>
      </c>
      <c r="H298" s="43" t="str">
        <f t="shared" si="5"/>
        <v/>
      </c>
      <c r="I298" s="69">
        <f>List!D298</f>
        <v>410</v>
      </c>
    </row>
    <row r="299">
      <c r="A299" s="43" t="str">
        <f>List!A299</f>
        <v>Technics SU-R1000</v>
      </c>
      <c r="B299" s="69">
        <f>List!C299</f>
        <v>78.41637508</v>
      </c>
      <c r="C299" s="69">
        <f>List!E299</f>
        <v>9500</v>
      </c>
      <c r="D299" s="43" t="str">
        <f t="shared" si="1"/>
        <v/>
      </c>
      <c r="E299" s="69" t="str">
        <f t="shared" si="2"/>
        <v/>
      </c>
      <c r="F299" s="70">
        <f t="shared" si="3"/>
        <v>78.41637508</v>
      </c>
      <c r="G299" s="43" t="str">
        <f t="shared" si="4"/>
        <v/>
      </c>
      <c r="H299" s="43" t="str">
        <f t="shared" si="5"/>
        <v/>
      </c>
      <c r="I299" s="69">
        <f>List!D299</f>
        <v>355</v>
      </c>
    </row>
    <row r="300">
      <c r="A300" s="43" t="str">
        <f>List!A300</f>
        <v>Yamaha R-S202</v>
      </c>
      <c r="B300" s="69">
        <f>List!C300</f>
        <v>77.72113295</v>
      </c>
      <c r="C300" s="69">
        <f>List!E300</f>
        <v>200</v>
      </c>
      <c r="D300" s="43" t="str">
        <f t="shared" si="1"/>
        <v/>
      </c>
      <c r="E300" s="69">
        <f t="shared" si="2"/>
        <v>77.72113295</v>
      </c>
      <c r="F300" s="43" t="str">
        <f t="shared" si="3"/>
        <v/>
      </c>
      <c r="G300" s="43" t="str">
        <f t="shared" si="4"/>
        <v/>
      </c>
      <c r="H300" s="43" t="str">
        <f t="shared" si="5"/>
        <v/>
      </c>
      <c r="I300" s="69">
        <f>List!D300</f>
        <v>163</v>
      </c>
    </row>
    <row r="301">
      <c r="A301" s="43" t="str">
        <f>List!A301</f>
        <v>Audiolab 6000A PLAY</v>
      </c>
      <c r="B301" s="69">
        <f>List!C301</f>
        <v>77.72113295</v>
      </c>
      <c r="C301" s="69">
        <f>List!E301</f>
        <v>1300</v>
      </c>
      <c r="D301" s="70">
        <f t="shared" si="1"/>
        <v>77.72113295</v>
      </c>
      <c r="E301" s="69" t="str">
        <f t="shared" si="2"/>
        <v/>
      </c>
      <c r="F301" s="43" t="str">
        <f t="shared" si="3"/>
        <v/>
      </c>
      <c r="G301" s="43" t="str">
        <f t="shared" si="4"/>
        <v/>
      </c>
      <c r="H301" s="43" t="str">
        <f t="shared" si="5"/>
        <v/>
      </c>
      <c r="I301" s="69">
        <f>List!D301</f>
        <v>79</v>
      </c>
    </row>
    <row r="302">
      <c r="A302" s="43" t="str">
        <f>List!A302</f>
        <v>NAD M22</v>
      </c>
      <c r="B302" s="69">
        <f>List!C302</f>
        <v>77.72113295</v>
      </c>
      <c r="C302" s="69">
        <f>List!E302</f>
        <v>3000</v>
      </c>
      <c r="D302" s="43" t="str">
        <f t="shared" si="1"/>
        <v/>
      </c>
      <c r="E302" s="69" t="str">
        <f t="shared" si="2"/>
        <v/>
      </c>
      <c r="F302" s="70">
        <f t="shared" si="3"/>
        <v>77.72113295</v>
      </c>
      <c r="G302" s="43" t="str">
        <f t="shared" si="4"/>
        <v/>
      </c>
      <c r="H302" s="43" t="str">
        <f t="shared" si="5"/>
        <v/>
      </c>
      <c r="I302" s="69">
        <f>List!D302</f>
        <v>400</v>
      </c>
    </row>
    <row r="303">
      <c r="A303" s="43" t="str">
        <f>List!A303</f>
        <v>Pass Labs INT-150</v>
      </c>
      <c r="B303" s="69">
        <f>List!C303</f>
        <v>77.72113295</v>
      </c>
      <c r="C303" s="69">
        <f>List!E303</f>
        <v>7150</v>
      </c>
      <c r="D303" s="43" t="str">
        <f t="shared" si="1"/>
        <v/>
      </c>
      <c r="E303" s="69">
        <f t="shared" si="2"/>
        <v>77.72113295</v>
      </c>
      <c r="F303" s="43" t="str">
        <f t="shared" si="3"/>
        <v/>
      </c>
      <c r="G303" s="43" t="str">
        <f t="shared" si="4"/>
        <v/>
      </c>
      <c r="H303" s="43" t="str">
        <f t="shared" si="5"/>
        <v/>
      </c>
      <c r="I303" s="69">
        <f>List!D303</f>
        <v>284</v>
      </c>
    </row>
    <row r="304">
      <c r="A304" s="43" t="str">
        <f>List!A304</f>
        <v>Pass Labs INT-25</v>
      </c>
      <c r="B304" s="69">
        <f>List!C304</f>
        <v>77.72113295</v>
      </c>
      <c r="C304" s="69">
        <f>List!E304</f>
        <v>7250</v>
      </c>
      <c r="D304" s="70">
        <f t="shared" si="1"/>
        <v>77.72113295</v>
      </c>
      <c r="E304" s="69" t="str">
        <f t="shared" si="2"/>
        <v/>
      </c>
      <c r="F304" s="43" t="str">
        <f t="shared" si="3"/>
        <v/>
      </c>
      <c r="G304" s="43" t="str">
        <f t="shared" si="4"/>
        <v/>
      </c>
      <c r="H304" s="43" t="str">
        <f t="shared" si="5"/>
        <v/>
      </c>
      <c r="I304" s="69">
        <f>List!D304</f>
        <v>50</v>
      </c>
    </row>
    <row r="305">
      <c r="A305" s="43" t="str">
        <f>List!A305</f>
        <v>Accuphase E-650</v>
      </c>
      <c r="B305" s="69">
        <f>List!C305</f>
        <v>77.72113295</v>
      </c>
      <c r="C305" s="69">
        <f>List!E305</f>
        <v>10000</v>
      </c>
      <c r="D305" s="70">
        <f t="shared" si="1"/>
        <v>77.72113295</v>
      </c>
      <c r="E305" s="69" t="str">
        <f t="shared" si="2"/>
        <v/>
      </c>
      <c r="F305" s="43" t="str">
        <f t="shared" si="3"/>
        <v/>
      </c>
      <c r="G305" s="43" t="str">
        <f t="shared" si="4"/>
        <v/>
      </c>
      <c r="H305" s="43" t="str">
        <f t="shared" si="5"/>
        <v/>
      </c>
      <c r="I305" s="69">
        <f>List!D305</f>
        <v>132</v>
      </c>
    </row>
    <row r="306">
      <c r="A306" s="43" t="str">
        <f>List!A306</f>
        <v>Constellation Inspiration Stereo 1.0</v>
      </c>
      <c r="B306" s="69">
        <f>List!C306</f>
        <v>77.72113295</v>
      </c>
      <c r="C306" s="69">
        <f>List!E306</f>
        <v>11000</v>
      </c>
      <c r="D306" s="43" t="str">
        <f t="shared" si="1"/>
        <v/>
      </c>
      <c r="E306" s="69" t="str">
        <f t="shared" si="2"/>
        <v/>
      </c>
      <c r="F306" s="43" t="str">
        <f t="shared" si="3"/>
        <v/>
      </c>
      <c r="G306" s="70">
        <f t="shared" si="4"/>
        <v>77.72113295</v>
      </c>
      <c r="H306" s="43" t="str">
        <f t="shared" si="5"/>
        <v/>
      </c>
      <c r="I306" s="69">
        <f>List!D306</f>
        <v>480</v>
      </c>
    </row>
    <row r="307">
      <c r="A307" s="43" t="str">
        <f>List!A307</f>
        <v>Simaudio Moon Evolution 700i</v>
      </c>
      <c r="B307" s="69">
        <f>List!C307</f>
        <v>77.72113295</v>
      </c>
      <c r="C307" s="69">
        <f>List!E307</f>
        <v>12000</v>
      </c>
      <c r="D307" s="43" t="str">
        <f t="shared" si="1"/>
        <v/>
      </c>
      <c r="E307" s="69" t="str">
        <f t="shared" si="2"/>
        <v/>
      </c>
      <c r="F307" s="70">
        <f t="shared" si="3"/>
        <v>77.72113295</v>
      </c>
      <c r="G307" s="43" t="str">
        <f t="shared" si="4"/>
        <v/>
      </c>
      <c r="H307" s="43" t="str">
        <f t="shared" si="5"/>
        <v/>
      </c>
      <c r="I307" s="69">
        <f>List!D307</f>
        <v>305</v>
      </c>
    </row>
    <row r="308">
      <c r="A308" s="43" t="str">
        <f>List!A308</f>
        <v>Ayre Acoustics VX-R</v>
      </c>
      <c r="B308" s="69">
        <f>List!C308</f>
        <v>77.72113295</v>
      </c>
      <c r="C308" s="69">
        <f>List!E308</f>
        <v>15000</v>
      </c>
      <c r="D308" s="43" t="str">
        <f t="shared" si="1"/>
        <v/>
      </c>
      <c r="E308" s="69" t="str">
        <f t="shared" si="2"/>
        <v/>
      </c>
      <c r="F308" s="70">
        <f t="shared" si="3"/>
        <v>77.72113295</v>
      </c>
      <c r="G308" s="43" t="str">
        <f t="shared" si="4"/>
        <v/>
      </c>
      <c r="H308" s="43" t="str">
        <f t="shared" si="5"/>
        <v/>
      </c>
      <c r="I308" s="69">
        <f>List!D308</f>
        <v>372</v>
      </c>
    </row>
    <row r="309">
      <c r="A309" s="43" t="str">
        <f>List!A309</f>
        <v>Behringer A800</v>
      </c>
      <c r="B309" s="69">
        <f>List!C309</f>
        <v>77.07743929</v>
      </c>
      <c r="C309" s="69">
        <f>List!E309</f>
        <v>300</v>
      </c>
      <c r="D309" s="43" t="str">
        <f t="shared" si="1"/>
        <v/>
      </c>
      <c r="E309" s="69" t="str">
        <f t="shared" si="2"/>
        <v/>
      </c>
      <c r="F309" s="70">
        <f t="shared" si="3"/>
        <v>77.07743929</v>
      </c>
      <c r="G309" s="43" t="str">
        <f t="shared" si="4"/>
        <v/>
      </c>
      <c r="H309" s="43" t="str">
        <f t="shared" si="5"/>
        <v/>
      </c>
      <c r="I309" s="69">
        <f>List!D309</f>
        <v>310</v>
      </c>
    </row>
    <row r="310">
      <c r="A310" s="43" t="str">
        <f>List!A310</f>
        <v>Onkyo A-9555</v>
      </c>
      <c r="B310" s="69">
        <f>List!C310</f>
        <v>77.07743929</v>
      </c>
      <c r="C310" s="69">
        <f>List!E310</f>
        <v>700</v>
      </c>
      <c r="D310" s="43" t="str">
        <f t="shared" si="1"/>
        <v/>
      </c>
      <c r="E310" s="69">
        <f t="shared" si="2"/>
        <v>77.07743929</v>
      </c>
      <c r="F310" s="43" t="str">
        <f t="shared" si="3"/>
        <v/>
      </c>
      <c r="G310" s="43" t="str">
        <f t="shared" si="4"/>
        <v/>
      </c>
      <c r="H310" s="43" t="str">
        <f t="shared" si="5"/>
        <v/>
      </c>
      <c r="I310" s="69">
        <f>List!D310</f>
        <v>175</v>
      </c>
    </row>
    <row r="311">
      <c r="A311" s="43" t="str">
        <f>List!A311</f>
        <v>Wyred 4 Sound mINT</v>
      </c>
      <c r="B311" s="69">
        <f>List!C311</f>
        <v>77.07743929</v>
      </c>
      <c r="C311" s="69">
        <f>List!E311</f>
        <v>1500</v>
      </c>
      <c r="D311" s="70">
        <f t="shared" si="1"/>
        <v>77.07743929</v>
      </c>
      <c r="E311" s="69" t="str">
        <f t="shared" si="2"/>
        <v/>
      </c>
      <c r="F311" s="43" t="str">
        <f t="shared" si="3"/>
        <v/>
      </c>
      <c r="G311" s="43" t="str">
        <f t="shared" si="4"/>
        <v/>
      </c>
      <c r="H311" s="43" t="str">
        <f t="shared" si="5"/>
        <v/>
      </c>
      <c r="I311" s="69">
        <f>List!D311</f>
        <v>141</v>
      </c>
    </row>
    <row r="312">
      <c r="A312" s="43" t="str">
        <f>List!A312</f>
        <v>Jeff Rowland 535</v>
      </c>
      <c r="B312" s="69">
        <f>List!C312</f>
        <v>77.07743929</v>
      </c>
      <c r="C312" s="69">
        <f>List!E312</f>
        <v>5900</v>
      </c>
      <c r="D312" s="43" t="str">
        <f t="shared" si="1"/>
        <v/>
      </c>
      <c r="E312" s="69" t="str">
        <f t="shared" si="2"/>
        <v/>
      </c>
      <c r="F312" s="70">
        <f t="shared" si="3"/>
        <v>77.07743929</v>
      </c>
      <c r="G312" s="43" t="str">
        <f t="shared" si="4"/>
        <v/>
      </c>
      <c r="H312" s="43" t="str">
        <f t="shared" si="5"/>
        <v/>
      </c>
      <c r="I312" s="69">
        <f>List!D312</f>
        <v>315</v>
      </c>
    </row>
    <row r="313">
      <c r="A313" s="43" t="str">
        <f>List!A313</f>
        <v>Simaudio Moon Evolution 870A (mono)</v>
      </c>
      <c r="B313" s="69">
        <f>List!C313</f>
        <v>77.07743929</v>
      </c>
      <c r="C313" s="69">
        <f>List!E313</f>
        <v>22000</v>
      </c>
      <c r="D313" s="43" t="str">
        <f t="shared" si="1"/>
        <v/>
      </c>
      <c r="E313" s="69" t="str">
        <f t="shared" si="2"/>
        <v/>
      </c>
      <c r="F313" s="43" t="str">
        <f t="shared" si="3"/>
        <v/>
      </c>
      <c r="G313" s="43" t="str">
        <f t="shared" si="4"/>
        <v/>
      </c>
      <c r="H313" s="70">
        <f t="shared" si="5"/>
        <v>77.07743929</v>
      </c>
      <c r="I313" s="69">
        <f>List!D313</f>
        <v>1520</v>
      </c>
    </row>
    <row r="314">
      <c r="A314" s="43" t="str">
        <f>List!A314</f>
        <v>Music Hall a15.3</v>
      </c>
      <c r="B314" s="69">
        <f>List!C314</f>
        <v>76.47817482</v>
      </c>
      <c r="C314" s="69">
        <f>List!E314</f>
        <v>550</v>
      </c>
      <c r="D314" s="70">
        <f t="shared" si="1"/>
        <v>76.47817482</v>
      </c>
      <c r="E314" s="69" t="str">
        <f t="shared" si="2"/>
        <v/>
      </c>
      <c r="F314" s="43" t="str">
        <f t="shared" si="3"/>
        <v/>
      </c>
      <c r="G314" s="43" t="str">
        <f t="shared" si="4"/>
        <v/>
      </c>
      <c r="H314" s="43" t="str">
        <f t="shared" si="5"/>
        <v/>
      </c>
      <c r="I314" s="69">
        <f>List!D314</f>
        <v>86</v>
      </c>
    </row>
    <row r="315">
      <c r="A315" s="43" t="str">
        <f>List!A315</f>
        <v>Marantz NR1200</v>
      </c>
      <c r="B315" s="69">
        <f>List!C315</f>
        <v>76.47817482</v>
      </c>
      <c r="C315" s="69">
        <f>List!E315</f>
        <v>600</v>
      </c>
      <c r="D315" s="70">
        <f t="shared" si="1"/>
        <v>76.47817482</v>
      </c>
      <c r="E315" s="69" t="str">
        <f t="shared" si="2"/>
        <v/>
      </c>
      <c r="F315" s="43" t="str">
        <f t="shared" si="3"/>
        <v/>
      </c>
      <c r="G315" s="43" t="str">
        <f t="shared" si="4"/>
        <v/>
      </c>
      <c r="H315" s="43" t="str">
        <f t="shared" si="5"/>
        <v/>
      </c>
      <c r="I315" s="69">
        <f>List!D315</f>
        <v>135</v>
      </c>
    </row>
    <row r="316">
      <c r="A316" s="43" t="str">
        <f>List!A316</f>
        <v>Technics Grand Class SU-GX70</v>
      </c>
      <c r="B316" s="69">
        <f>List!C316</f>
        <v>76.47817482</v>
      </c>
      <c r="C316" s="69">
        <f>List!E316</f>
        <v>2000</v>
      </c>
      <c r="D316" s="70">
        <f t="shared" si="1"/>
        <v>76.47817482</v>
      </c>
      <c r="E316" s="69" t="str">
        <f t="shared" si="2"/>
        <v/>
      </c>
      <c r="F316" s="43" t="str">
        <f t="shared" si="3"/>
        <v/>
      </c>
      <c r="G316" s="43" t="str">
        <f t="shared" si="4"/>
        <v/>
      </c>
      <c r="H316" s="43" t="str">
        <f t="shared" si="5"/>
        <v/>
      </c>
      <c r="I316" s="69">
        <f>List!D316</f>
        <v>94</v>
      </c>
    </row>
    <row r="317">
      <c r="A317" s="43" t="str">
        <f>List!A317</f>
        <v>Bryston B100-DA</v>
      </c>
      <c r="B317" s="69">
        <f>List!C317</f>
        <v>76.47817482</v>
      </c>
      <c r="C317" s="69">
        <f>List!E317</f>
        <v>3200</v>
      </c>
      <c r="D317" s="43" t="str">
        <f t="shared" si="1"/>
        <v/>
      </c>
      <c r="E317" s="69">
        <f t="shared" si="2"/>
        <v>76.47817482</v>
      </c>
      <c r="F317" s="43" t="str">
        <f t="shared" si="3"/>
        <v/>
      </c>
      <c r="G317" s="43" t="str">
        <f t="shared" si="4"/>
        <v/>
      </c>
      <c r="H317" s="43" t="str">
        <f t="shared" si="5"/>
        <v/>
      </c>
      <c r="I317" s="69">
        <f>List!D317</f>
        <v>200</v>
      </c>
    </row>
    <row r="318">
      <c r="A318" s="43" t="str">
        <f>List!A318</f>
        <v>Anthem Statement M1</v>
      </c>
      <c r="B318" s="69">
        <f>List!C318</f>
        <v>76.47817482</v>
      </c>
      <c r="C318" s="69">
        <f>List!E318</f>
        <v>3500</v>
      </c>
      <c r="D318" s="43" t="str">
        <f t="shared" si="1"/>
        <v/>
      </c>
      <c r="E318" s="69" t="str">
        <f t="shared" si="2"/>
        <v/>
      </c>
      <c r="F318" s="43" t="str">
        <f t="shared" si="3"/>
        <v/>
      </c>
      <c r="G318" s="43" t="str">
        <f t="shared" si="4"/>
        <v/>
      </c>
      <c r="H318" s="70">
        <f t="shared" si="5"/>
        <v>76.47817482</v>
      </c>
      <c r="I318" s="69">
        <f>List!D318</f>
        <v>2160</v>
      </c>
    </row>
    <row r="319">
      <c r="A319" s="43" t="str">
        <f>List!A319</f>
        <v>Yamaha R-N2000A</v>
      </c>
      <c r="B319" s="69">
        <f>List!C319</f>
        <v>76.47817482</v>
      </c>
      <c r="C319" s="69">
        <f>List!E319</f>
        <v>4000</v>
      </c>
      <c r="D319" s="70">
        <f t="shared" si="1"/>
        <v>76.47817482</v>
      </c>
      <c r="E319" s="69" t="str">
        <f t="shared" si="2"/>
        <v/>
      </c>
      <c r="F319" s="43" t="str">
        <f t="shared" si="3"/>
        <v/>
      </c>
      <c r="G319" s="43" t="str">
        <f t="shared" si="4"/>
        <v/>
      </c>
      <c r="H319" s="43" t="str">
        <f t="shared" si="5"/>
        <v/>
      </c>
      <c r="I319" s="69">
        <f>List!D319</f>
        <v>149</v>
      </c>
    </row>
    <row r="320">
      <c r="A320" s="43" t="str">
        <f>List!A320</f>
        <v>Rotel Michi M8</v>
      </c>
      <c r="B320" s="69">
        <f>List!C320</f>
        <v>76.47817482</v>
      </c>
      <c r="C320" s="69">
        <f>List!E320</f>
        <v>14000</v>
      </c>
      <c r="D320" s="43" t="str">
        <f t="shared" si="1"/>
        <v/>
      </c>
      <c r="E320" s="69" t="str">
        <f t="shared" si="2"/>
        <v/>
      </c>
      <c r="F320" s="43" t="str">
        <f t="shared" si="3"/>
        <v/>
      </c>
      <c r="G320" s="43" t="str">
        <f t="shared" si="4"/>
        <v/>
      </c>
      <c r="H320" s="70">
        <f t="shared" si="5"/>
        <v>76.47817482</v>
      </c>
      <c r="I320" s="69">
        <f>List!D320</f>
        <v>1500</v>
      </c>
    </row>
    <row r="321">
      <c r="A321" s="43" t="str">
        <f>List!A321</f>
        <v>Luxman B-1000F</v>
      </c>
      <c r="B321" s="69">
        <f>List!C321</f>
        <v>76.47817482</v>
      </c>
      <c r="C321" s="69">
        <f>List!E321</f>
        <v>55000</v>
      </c>
      <c r="D321" s="43" t="str">
        <f t="shared" si="1"/>
        <v/>
      </c>
      <c r="E321" s="69" t="str">
        <f t="shared" si="2"/>
        <v/>
      </c>
      <c r="F321" s="43" t="str">
        <f t="shared" si="3"/>
        <v/>
      </c>
      <c r="G321" s="43" t="str">
        <f t="shared" si="4"/>
        <v/>
      </c>
      <c r="H321" s="70">
        <f t="shared" si="5"/>
        <v>76.47817482</v>
      </c>
      <c r="I321" s="69">
        <f>List!D321</f>
        <v>600</v>
      </c>
    </row>
    <row r="322">
      <c r="A322" s="43" t="str">
        <f>List!A322</f>
        <v>Fosi Audio TB10D</v>
      </c>
      <c r="B322" s="69">
        <f>List!C322</f>
        <v>75.91760035</v>
      </c>
      <c r="C322" s="69">
        <f>List!E322</f>
        <v>70</v>
      </c>
      <c r="D322" s="70">
        <f t="shared" si="1"/>
        <v>75.91760035</v>
      </c>
      <c r="E322" s="69" t="str">
        <f t="shared" si="2"/>
        <v/>
      </c>
      <c r="F322" s="43" t="str">
        <f t="shared" si="3"/>
        <v/>
      </c>
      <c r="G322" s="43" t="str">
        <f t="shared" si="4"/>
        <v/>
      </c>
      <c r="H322" s="43" t="str">
        <f t="shared" si="5"/>
        <v/>
      </c>
      <c r="I322" s="69">
        <f>List!D322</f>
        <v>98</v>
      </c>
    </row>
    <row r="323">
      <c r="A323" s="43" t="str">
        <f>List!A323</f>
        <v>Sabaj A1 (2022)</v>
      </c>
      <c r="B323" s="69">
        <f>List!C323</f>
        <v>75.91760035</v>
      </c>
      <c r="C323" s="69">
        <f>List!E323</f>
        <v>70</v>
      </c>
      <c r="D323" s="70">
        <f t="shared" si="1"/>
        <v>75.91760035</v>
      </c>
      <c r="E323" s="69" t="str">
        <f t="shared" si="2"/>
        <v/>
      </c>
      <c r="F323" s="43" t="str">
        <f t="shared" si="3"/>
        <v/>
      </c>
      <c r="G323" s="43" t="str">
        <f t="shared" si="4"/>
        <v/>
      </c>
      <c r="H323" s="43" t="str">
        <f t="shared" si="5"/>
        <v/>
      </c>
      <c r="I323" s="69">
        <f>List!D323</f>
        <v>55</v>
      </c>
    </row>
    <row r="324">
      <c r="A324" s="43" t="str">
        <f>List!A324</f>
        <v>SMSL A100</v>
      </c>
      <c r="B324" s="69">
        <f>List!C324</f>
        <v>75.91760035</v>
      </c>
      <c r="C324" s="69">
        <f>List!E324</f>
        <v>100</v>
      </c>
      <c r="D324" s="70">
        <f t="shared" si="1"/>
        <v>75.91760035</v>
      </c>
      <c r="E324" s="69" t="str">
        <f t="shared" si="2"/>
        <v/>
      </c>
      <c r="F324" s="43" t="str">
        <f t="shared" si="3"/>
        <v/>
      </c>
      <c r="G324" s="43" t="str">
        <f t="shared" si="4"/>
        <v/>
      </c>
      <c r="H324" s="43" t="str">
        <f t="shared" si="5"/>
        <v/>
      </c>
      <c r="I324" s="69">
        <f>List!D324</f>
        <v>47</v>
      </c>
    </row>
    <row r="325">
      <c r="A325" s="43" t="str">
        <f>List!A325</f>
        <v>Hypex UcD180HG HxR</v>
      </c>
      <c r="B325" s="69">
        <f>List!C325</f>
        <v>75.91760035</v>
      </c>
      <c r="C325" s="69">
        <f>List!E325</f>
        <v>135</v>
      </c>
      <c r="D325" s="70">
        <f t="shared" si="1"/>
        <v>75.91760035</v>
      </c>
      <c r="E325" s="69" t="str">
        <f t="shared" si="2"/>
        <v/>
      </c>
      <c r="F325" s="43" t="str">
        <f t="shared" si="3"/>
        <v/>
      </c>
      <c r="G325" s="43" t="str">
        <f t="shared" si="4"/>
        <v/>
      </c>
      <c r="H325" s="43" t="str">
        <f t="shared" si="5"/>
        <v/>
      </c>
      <c r="I325" s="69">
        <f>List!D325</f>
        <v>130</v>
      </c>
    </row>
    <row r="326">
      <c r="A326" s="43" t="str">
        <f>List!A326</f>
        <v>Emotiva BasX A-100</v>
      </c>
      <c r="B326" s="69">
        <f>List!C326</f>
        <v>75.91760035</v>
      </c>
      <c r="C326" s="69">
        <f>List!E326</f>
        <v>230</v>
      </c>
      <c r="D326" s="70">
        <f t="shared" si="1"/>
        <v>75.91760035</v>
      </c>
      <c r="E326" s="69" t="str">
        <f t="shared" si="2"/>
        <v/>
      </c>
      <c r="F326" s="43" t="str">
        <f t="shared" si="3"/>
        <v/>
      </c>
      <c r="G326" s="43" t="str">
        <f t="shared" si="4"/>
        <v/>
      </c>
      <c r="H326" s="43" t="str">
        <f t="shared" si="5"/>
        <v/>
      </c>
      <c r="I326" s="69">
        <f>List!D326</f>
        <v>90</v>
      </c>
    </row>
    <row r="327">
      <c r="A327" s="43" t="str">
        <f>List!A327</f>
        <v>Argon SA1</v>
      </c>
      <c r="B327" s="69">
        <f>List!C327</f>
        <v>75.91760035</v>
      </c>
      <c r="C327" s="69">
        <f>List!E327</f>
        <v>380</v>
      </c>
      <c r="D327" s="70">
        <f t="shared" si="1"/>
        <v>75.91760035</v>
      </c>
      <c r="E327" s="69" t="str">
        <f t="shared" si="2"/>
        <v/>
      </c>
      <c r="F327" s="43" t="str">
        <f t="shared" si="3"/>
        <v/>
      </c>
      <c r="G327" s="43" t="str">
        <f t="shared" si="4"/>
        <v/>
      </c>
      <c r="H327" s="43" t="str">
        <f t="shared" si="5"/>
        <v/>
      </c>
      <c r="I327" s="69">
        <f>List!D327</f>
        <v>110</v>
      </c>
    </row>
    <row r="328">
      <c r="A328" s="43" t="str">
        <f>List!A328</f>
        <v>Crown XLS 1502</v>
      </c>
      <c r="B328" s="69">
        <f>List!C328</f>
        <v>75.91760035</v>
      </c>
      <c r="C328" s="71">
        <f>List!E328</f>
        <v>500</v>
      </c>
      <c r="D328" s="43" t="str">
        <f t="shared" si="1"/>
        <v/>
      </c>
      <c r="E328" s="69" t="str">
        <f t="shared" si="2"/>
        <v/>
      </c>
      <c r="F328" s="43" t="str">
        <f t="shared" si="3"/>
        <v/>
      </c>
      <c r="G328" s="70">
        <f t="shared" si="4"/>
        <v>75.91760035</v>
      </c>
      <c r="H328" s="43" t="str">
        <f t="shared" si="5"/>
        <v/>
      </c>
      <c r="I328" s="69">
        <f>List!D328</f>
        <v>500</v>
      </c>
    </row>
    <row r="329">
      <c r="A329" s="43" t="str">
        <f>List!A329</f>
        <v>Outlaw Model 7140</v>
      </c>
      <c r="B329" s="69">
        <f>List!C329</f>
        <v>75.91760035</v>
      </c>
      <c r="C329" s="69">
        <f>List!E329</f>
        <v>1100</v>
      </c>
      <c r="D329" s="43" t="str">
        <f t="shared" si="1"/>
        <v/>
      </c>
      <c r="E329" s="69">
        <f t="shared" si="2"/>
        <v>75.91760035</v>
      </c>
      <c r="F329" s="43" t="str">
        <f t="shared" si="3"/>
        <v/>
      </c>
      <c r="G329" s="43" t="str">
        <f t="shared" si="4"/>
        <v/>
      </c>
      <c r="H329" s="43" t="str">
        <f t="shared" si="5"/>
        <v/>
      </c>
      <c r="I329" s="69">
        <f>List!D329</f>
        <v>230</v>
      </c>
    </row>
    <row r="330">
      <c r="A330" s="43" t="str">
        <f>List!A330</f>
        <v>Rotel RA-1572MKII</v>
      </c>
      <c r="B330" s="69">
        <f>List!C330</f>
        <v>75.91760035</v>
      </c>
      <c r="C330" s="69">
        <f>List!E330</f>
        <v>2100</v>
      </c>
      <c r="D330" s="43" t="str">
        <f t="shared" si="1"/>
        <v/>
      </c>
      <c r="E330" s="69">
        <f t="shared" si="2"/>
        <v>75.91760035</v>
      </c>
      <c r="F330" s="43" t="str">
        <f t="shared" si="3"/>
        <v/>
      </c>
      <c r="G330" s="43" t="str">
        <f t="shared" si="4"/>
        <v/>
      </c>
      <c r="H330" s="43" t="str">
        <f t="shared" si="5"/>
        <v/>
      </c>
      <c r="I330" s="69">
        <f>List!D330</f>
        <v>226</v>
      </c>
    </row>
    <row r="331">
      <c r="A331" s="43" t="str">
        <f>List!A331</f>
        <v>NAD Masters M2</v>
      </c>
      <c r="B331" s="69">
        <f>List!C331</f>
        <v>75.91760035</v>
      </c>
      <c r="C331" s="69">
        <f>List!E331</f>
        <v>7000</v>
      </c>
      <c r="D331" s="43" t="str">
        <f t="shared" si="1"/>
        <v/>
      </c>
      <c r="E331" s="69" t="str">
        <f t="shared" si="2"/>
        <v/>
      </c>
      <c r="F331" s="70">
        <f t="shared" si="3"/>
        <v>75.91760035</v>
      </c>
      <c r="G331" s="43" t="str">
        <f t="shared" si="4"/>
        <v/>
      </c>
      <c r="H331" s="43" t="str">
        <f t="shared" si="5"/>
        <v/>
      </c>
      <c r="I331" s="69">
        <f>List!D331</f>
        <v>389</v>
      </c>
    </row>
    <row r="332">
      <c r="A332" s="43" t="str">
        <f>List!A332</f>
        <v>Yamaha A-S3200</v>
      </c>
      <c r="B332" s="69">
        <f>List!C332</f>
        <v>75.91760035</v>
      </c>
      <c r="C332" s="69">
        <f>List!E332</f>
        <v>7500</v>
      </c>
      <c r="D332" s="43" t="str">
        <f t="shared" si="1"/>
        <v/>
      </c>
      <c r="E332" s="69">
        <f t="shared" si="2"/>
        <v>75.91760035</v>
      </c>
      <c r="F332" s="43" t="str">
        <f t="shared" si="3"/>
        <v/>
      </c>
      <c r="G332" s="43" t="str">
        <f t="shared" si="4"/>
        <v/>
      </c>
      <c r="H332" s="43" t="str">
        <f t="shared" si="5"/>
        <v/>
      </c>
      <c r="I332" s="69">
        <f>List!D332</f>
        <v>170</v>
      </c>
    </row>
    <row r="333">
      <c r="A333" s="43" t="str">
        <f>List!A333</f>
        <v>Ayre AX-5</v>
      </c>
      <c r="B333" s="69">
        <f>List!C333</f>
        <v>75.91760035</v>
      </c>
      <c r="C333" s="69">
        <f>List!E333</f>
        <v>9950</v>
      </c>
      <c r="D333" s="43" t="str">
        <f t="shared" si="1"/>
        <v/>
      </c>
      <c r="E333" s="69">
        <f t="shared" si="2"/>
        <v>75.91760035</v>
      </c>
      <c r="F333" s="43" t="str">
        <f t="shared" si="3"/>
        <v/>
      </c>
      <c r="G333" s="43" t="str">
        <f t="shared" si="4"/>
        <v/>
      </c>
      <c r="H333" s="43" t="str">
        <f t="shared" si="5"/>
        <v/>
      </c>
      <c r="I333" s="69">
        <f>List!D333</f>
        <v>205</v>
      </c>
    </row>
    <row r="334">
      <c r="A334" s="43" t="str">
        <f>List!A334</f>
        <v>MBL Corona C15 monoblock</v>
      </c>
      <c r="B334" s="69">
        <f>List!C334</f>
        <v>75.91760035</v>
      </c>
      <c r="C334" s="69">
        <f>List!E334</f>
        <v>12500</v>
      </c>
      <c r="D334" s="43" t="str">
        <f t="shared" si="1"/>
        <v/>
      </c>
      <c r="E334" s="69" t="str">
        <f t="shared" si="2"/>
        <v/>
      </c>
      <c r="F334" s="43" t="str">
        <f t="shared" si="3"/>
        <v/>
      </c>
      <c r="G334" s="70">
        <f t="shared" si="4"/>
        <v>75.91760035</v>
      </c>
      <c r="H334" s="43" t="str">
        <f t="shared" si="5"/>
        <v/>
      </c>
      <c r="I334" s="69">
        <f>List!D334</f>
        <v>520</v>
      </c>
    </row>
    <row r="335">
      <c r="A335" s="43" t="str">
        <f>List!A335</f>
        <v>GamuT Di150 LE</v>
      </c>
      <c r="B335" s="69">
        <f>List!C335</f>
        <v>75.91760035</v>
      </c>
      <c r="C335" s="69">
        <f>List!E335</f>
        <v>13000</v>
      </c>
      <c r="D335" s="43" t="str">
        <f t="shared" si="1"/>
        <v/>
      </c>
      <c r="E335" s="69" t="str">
        <f t="shared" si="2"/>
        <v/>
      </c>
      <c r="F335" s="70">
        <f t="shared" si="3"/>
        <v>75.91760035</v>
      </c>
      <c r="G335" s="43" t="str">
        <f t="shared" si="4"/>
        <v/>
      </c>
      <c r="H335" s="43" t="str">
        <f t="shared" si="5"/>
        <v/>
      </c>
      <c r="I335" s="69">
        <f>List!D335</f>
        <v>400</v>
      </c>
    </row>
    <row r="336">
      <c r="A336" s="43" t="str">
        <f>List!A336</f>
        <v>ICEpower 1000ASP</v>
      </c>
      <c r="B336" s="69">
        <f>List!C336</f>
        <v>75.39102157</v>
      </c>
      <c r="C336" s="69">
        <f>List!E336</f>
        <v>1136</v>
      </c>
      <c r="D336" s="43" t="str">
        <f t="shared" si="1"/>
        <v/>
      </c>
      <c r="E336" s="69" t="str">
        <f t="shared" si="2"/>
        <v/>
      </c>
      <c r="F336" s="43" t="str">
        <f t="shared" si="3"/>
        <v/>
      </c>
      <c r="G336" s="43" t="str">
        <f t="shared" si="4"/>
        <v/>
      </c>
      <c r="H336" s="70">
        <f t="shared" si="5"/>
        <v>75.39102157</v>
      </c>
      <c r="I336" s="69">
        <f>List!D336</f>
        <v>1175</v>
      </c>
    </row>
    <row r="337">
      <c r="A337" s="43" t="str">
        <f>List!A337</f>
        <v>Sound Town ST-UPDM4C</v>
      </c>
      <c r="B337" s="69">
        <f>List!C337</f>
        <v>75.39102157</v>
      </c>
      <c r="C337" s="69">
        <f>List!E337</f>
        <v>540</v>
      </c>
      <c r="D337" s="43" t="str">
        <f t="shared" si="1"/>
        <v/>
      </c>
      <c r="E337" s="69">
        <f t="shared" si="2"/>
        <v>75.39102157</v>
      </c>
      <c r="F337" s="43" t="str">
        <f t="shared" si="3"/>
        <v/>
      </c>
      <c r="G337" s="43" t="str">
        <f t="shared" si="4"/>
        <v/>
      </c>
      <c r="H337" s="43" t="str">
        <f t="shared" si="5"/>
        <v/>
      </c>
      <c r="I337" s="69">
        <f>List!D337</f>
        <v>237</v>
      </c>
    </row>
    <row r="338">
      <c r="A338" s="43" t="str">
        <f>List!A338</f>
        <v>PS Audio Sprout 100</v>
      </c>
      <c r="B338" s="69">
        <f>List!C338</f>
        <v>75.39102157</v>
      </c>
      <c r="C338" s="69">
        <f>List!E338</f>
        <v>600</v>
      </c>
      <c r="D338" s="70">
        <f t="shared" si="1"/>
        <v>75.39102157</v>
      </c>
      <c r="E338" s="69" t="str">
        <f t="shared" si="2"/>
        <v/>
      </c>
      <c r="F338" s="43" t="str">
        <f t="shared" si="3"/>
        <v/>
      </c>
      <c r="G338" s="43" t="str">
        <f t="shared" si="4"/>
        <v/>
      </c>
      <c r="H338" s="43" t="str">
        <f t="shared" si="5"/>
        <v/>
      </c>
      <c r="I338" s="69">
        <f>List!D338</f>
        <v>120</v>
      </c>
    </row>
    <row r="339">
      <c r="A339" s="43" t="str">
        <f>List!A339</f>
        <v>Bluesound Powernode</v>
      </c>
      <c r="B339" s="69">
        <f>List!C339</f>
        <v>75.39102157</v>
      </c>
      <c r="C339" s="69">
        <f>List!E339</f>
        <v>950</v>
      </c>
      <c r="D339" s="70">
        <f t="shared" si="1"/>
        <v>75.39102157</v>
      </c>
      <c r="E339" s="69" t="str">
        <f t="shared" si="2"/>
        <v/>
      </c>
      <c r="F339" s="43" t="str">
        <f t="shared" si="3"/>
        <v/>
      </c>
      <c r="G339" s="43" t="str">
        <f t="shared" si="4"/>
        <v/>
      </c>
      <c r="H339" s="43" t="str">
        <f t="shared" si="5"/>
        <v/>
      </c>
      <c r="I339" s="69">
        <f>List!D339</f>
        <v>83</v>
      </c>
    </row>
    <row r="340">
      <c r="A340" s="43" t="str">
        <f>List!A340</f>
        <v>Simaudio Moon i-1</v>
      </c>
      <c r="B340" s="69">
        <f>List!C340</f>
        <v>75.39102157</v>
      </c>
      <c r="C340" s="69">
        <f>List!E340</f>
        <v>1500</v>
      </c>
      <c r="D340" s="70">
        <f t="shared" si="1"/>
        <v>75.39102157</v>
      </c>
      <c r="E340" s="69" t="str">
        <f t="shared" si="2"/>
        <v/>
      </c>
      <c r="F340" s="43" t="str">
        <f t="shared" si="3"/>
        <v/>
      </c>
      <c r="G340" s="43" t="str">
        <f t="shared" si="4"/>
        <v/>
      </c>
      <c r="H340" s="43" t="str">
        <f t="shared" si="5"/>
        <v/>
      </c>
      <c r="I340" s="69">
        <f>List!D340</f>
        <v>100</v>
      </c>
    </row>
    <row r="341">
      <c r="A341" s="43" t="str">
        <f>List!A341</f>
        <v>Naim Audio Nait 5si integrated</v>
      </c>
      <c r="B341" s="69">
        <f>List!C341</f>
        <v>75.39102157</v>
      </c>
      <c r="C341" s="69">
        <f>List!E341</f>
        <v>1895</v>
      </c>
      <c r="D341" s="70">
        <f t="shared" si="1"/>
        <v>75.39102157</v>
      </c>
      <c r="E341" s="69" t="str">
        <f t="shared" si="2"/>
        <v/>
      </c>
      <c r="F341" s="43" t="str">
        <f t="shared" si="3"/>
        <v/>
      </c>
      <c r="G341" s="43" t="str">
        <f t="shared" si="4"/>
        <v/>
      </c>
      <c r="H341" s="43" t="str">
        <f t="shared" si="5"/>
        <v/>
      </c>
      <c r="I341" s="69">
        <f>List!D341</f>
        <v>115</v>
      </c>
    </row>
    <row r="342">
      <c r="A342" s="43" t="str">
        <f>List!A342</f>
        <v>Creek Evolution 100A</v>
      </c>
      <c r="B342" s="69">
        <f>List!C342</f>
        <v>75.39102157</v>
      </c>
      <c r="C342" s="69">
        <f>List!E342</f>
        <v>2200</v>
      </c>
      <c r="D342" s="43" t="str">
        <f t="shared" si="1"/>
        <v/>
      </c>
      <c r="E342" s="69">
        <f t="shared" si="2"/>
        <v>75.39102157</v>
      </c>
      <c r="F342" s="43" t="str">
        <f t="shared" si="3"/>
        <v/>
      </c>
      <c r="G342" s="43" t="str">
        <f t="shared" si="4"/>
        <v/>
      </c>
      <c r="H342" s="43" t="str">
        <f t="shared" si="5"/>
        <v/>
      </c>
      <c r="I342" s="69">
        <f>List!D342</f>
        <v>180</v>
      </c>
    </row>
    <row r="343">
      <c r="A343" s="43" t="str">
        <f>List!A343</f>
        <v>Harman Kardon HK 990</v>
      </c>
      <c r="B343" s="69">
        <f>List!C343</f>
        <v>75.39102157</v>
      </c>
      <c r="C343" s="69">
        <f>List!E343</f>
        <v>2600</v>
      </c>
      <c r="D343" s="43" t="str">
        <f t="shared" si="1"/>
        <v/>
      </c>
      <c r="E343" s="69" t="str">
        <f t="shared" si="2"/>
        <v/>
      </c>
      <c r="F343" s="70">
        <f t="shared" si="3"/>
        <v>75.39102157</v>
      </c>
      <c r="G343" s="43" t="str">
        <f t="shared" si="4"/>
        <v/>
      </c>
      <c r="H343" s="43" t="str">
        <f t="shared" si="5"/>
        <v/>
      </c>
      <c r="I343" s="69">
        <f>List!D343</f>
        <v>300</v>
      </c>
    </row>
    <row r="344">
      <c r="A344" s="43" t="str">
        <f>List!A344</f>
        <v>Anthem Electronics STR</v>
      </c>
      <c r="B344" s="69">
        <f>List!C344</f>
        <v>75.39102157</v>
      </c>
      <c r="C344" s="69">
        <f>List!E344</f>
        <v>4500</v>
      </c>
      <c r="D344" s="43" t="str">
        <f t="shared" si="1"/>
        <v/>
      </c>
      <c r="E344" s="69" t="str">
        <f t="shared" si="2"/>
        <v/>
      </c>
      <c r="F344" s="70">
        <f t="shared" si="3"/>
        <v>75.39102157</v>
      </c>
      <c r="G344" s="43" t="str">
        <f t="shared" si="4"/>
        <v/>
      </c>
      <c r="H344" s="43" t="str">
        <f t="shared" si="5"/>
        <v/>
      </c>
      <c r="I344" s="69">
        <f>List!D344</f>
        <v>400</v>
      </c>
    </row>
    <row r="345">
      <c r="A345" s="43" t="str">
        <f>List!A345</f>
        <v>Mark Levinson No.5802</v>
      </c>
      <c r="B345" s="69">
        <f>List!C345</f>
        <v>75.39102157</v>
      </c>
      <c r="C345" s="69">
        <f>List!E345</f>
        <v>7000</v>
      </c>
      <c r="D345" s="43" t="str">
        <f t="shared" si="1"/>
        <v/>
      </c>
      <c r="E345" s="69">
        <f t="shared" si="2"/>
        <v>75.39102157</v>
      </c>
      <c r="F345" s="43" t="str">
        <f t="shared" si="3"/>
        <v/>
      </c>
      <c r="G345" s="43" t="str">
        <f t="shared" si="4"/>
        <v/>
      </c>
      <c r="H345" s="43" t="str">
        <f t="shared" si="5"/>
        <v/>
      </c>
      <c r="I345" s="69">
        <f>List!D345</f>
        <v>248</v>
      </c>
    </row>
    <row r="346">
      <c r="A346" s="43" t="str">
        <f>List!A346</f>
        <v>Accuphase P-4200</v>
      </c>
      <c r="B346" s="69">
        <f>List!C346</f>
        <v>75.39102157</v>
      </c>
      <c r="C346" s="69">
        <f>List!E346</f>
        <v>9300</v>
      </c>
      <c r="D346" s="43" t="str">
        <f t="shared" si="1"/>
        <v/>
      </c>
      <c r="E346" s="69" t="str">
        <f t="shared" si="2"/>
        <v/>
      </c>
      <c r="F346" s="70">
        <f t="shared" si="3"/>
        <v>75.39102157</v>
      </c>
      <c r="G346" s="43" t="str">
        <f t="shared" si="4"/>
        <v/>
      </c>
      <c r="H346" s="43" t="str">
        <f t="shared" si="5"/>
        <v/>
      </c>
      <c r="I346" s="69">
        <f>List!D346</f>
        <v>306</v>
      </c>
    </row>
    <row r="347">
      <c r="A347" s="43" t="str">
        <f>List!A347</f>
        <v>Mark Levinson No.585</v>
      </c>
      <c r="B347" s="69">
        <f>List!C347</f>
        <v>75.39102157</v>
      </c>
      <c r="C347" s="69">
        <f>List!E347</f>
        <v>12000</v>
      </c>
      <c r="D347" s="43" t="str">
        <f t="shared" si="1"/>
        <v/>
      </c>
      <c r="E347" s="69" t="str">
        <f t="shared" si="2"/>
        <v/>
      </c>
      <c r="F347" s="70">
        <f t="shared" si="3"/>
        <v>75.39102157</v>
      </c>
      <c r="G347" s="43" t="str">
        <f t="shared" si="4"/>
        <v/>
      </c>
      <c r="H347" s="43" t="str">
        <f t="shared" si="5"/>
        <v/>
      </c>
      <c r="I347" s="69">
        <f>List!D347</f>
        <v>390</v>
      </c>
    </row>
    <row r="348">
      <c r="A348" s="43" t="str">
        <f>List!A348</f>
        <v>Krell Evolution 402</v>
      </c>
      <c r="B348" s="69">
        <f>List!C348</f>
        <v>75.39102157</v>
      </c>
      <c r="C348" s="69">
        <f>List!E348</f>
        <v>23000</v>
      </c>
      <c r="D348" s="43" t="str">
        <f t="shared" si="1"/>
        <v/>
      </c>
      <c r="E348" s="69" t="str">
        <f t="shared" si="2"/>
        <v/>
      </c>
      <c r="F348" s="43" t="str">
        <f t="shared" si="3"/>
        <v/>
      </c>
      <c r="G348" s="43" t="str">
        <f t="shared" si="4"/>
        <v/>
      </c>
      <c r="H348" s="70">
        <f t="shared" si="5"/>
        <v>75.39102157</v>
      </c>
      <c r="I348" s="69">
        <f>List!D348</f>
        <v>812</v>
      </c>
    </row>
    <row r="349">
      <c r="A349" s="43" t="str">
        <f>List!A349</f>
        <v>Crown XLS 1002</v>
      </c>
      <c r="B349" s="69">
        <f>List!C349</f>
        <v>74.8945499</v>
      </c>
      <c r="C349" s="69">
        <f>List!E349</f>
        <v>340</v>
      </c>
      <c r="D349" s="43" t="str">
        <f t="shared" si="1"/>
        <v/>
      </c>
      <c r="E349" s="69" t="str">
        <f t="shared" si="2"/>
        <v/>
      </c>
      <c r="F349" s="70">
        <f t="shared" si="3"/>
        <v>74.8945499</v>
      </c>
      <c r="G349" s="43" t="str">
        <f t="shared" si="4"/>
        <v/>
      </c>
      <c r="H349" s="43" t="str">
        <f t="shared" si="5"/>
        <v/>
      </c>
      <c r="I349" s="69">
        <f>List!D349</f>
        <v>330</v>
      </c>
    </row>
    <row r="350">
      <c r="A350" s="43" t="str">
        <f>List!A350</f>
        <v>Cambridge Audio Azur 851A</v>
      </c>
      <c r="B350" s="69">
        <f>List!C350</f>
        <v>74.93420935</v>
      </c>
      <c r="C350" s="69">
        <f>List!E350</f>
        <v>1500</v>
      </c>
      <c r="D350" s="43" t="str">
        <f t="shared" si="1"/>
        <v/>
      </c>
      <c r="E350" s="69">
        <f t="shared" si="2"/>
        <v>74.93420935</v>
      </c>
      <c r="F350" s="43" t="str">
        <f t="shared" si="3"/>
        <v/>
      </c>
      <c r="G350" s="43" t="str">
        <f t="shared" si="4"/>
        <v/>
      </c>
      <c r="H350" s="43" t="str">
        <f t="shared" si="5"/>
        <v/>
      </c>
      <c r="I350" s="69">
        <f>List!D350</f>
        <v>220</v>
      </c>
    </row>
    <row r="351">
      <c r="A351" s="43" t="str">
        <f>List!A351</f>
        <v>Creek Destiny</v>
      </c>
      <c r="B351" s="69">
        <f>List!C351</f>
        <v>74.8945499</v>
      </c>
      <c r="C351" s="69">
        <f>List!E351</f>
        <v>2200</v>
      </c>
      <c r="D351" s="43" t="str">
        <f t="shared" si="1"/>
        <v/>
      </c>
      <c r="E351" s="69">
        <f t="shared" si="2"/>
        <v>74.8945499</v>
      </c>
      <c r="F351" s="43" t="str">
        <f t="shared" si="3"/>
        <v/>
      </c>
      <c r="G351" s="43" t="str">
        <f t="shared" si="4"/>
        <v/>
      </c>
      <c r="H351" s="43" t="str">
        <f t="shared" si="5"/>
        <v/>
      </c>
      <c r="I351" s="69">
        <f>List!D351</f>
        <v>205</v>
      </c>
    </row>
    <row r="352">
      <c r="A352" s="43" t="str">
        <f>List!A352</f>
        <v>Marantz Model 30</v>
      </c>
      <c r="B352" s="69">
        <f>List!C352</f>
        <v>74.8945499</v>
      </c>
      <c r="C352" s="69">
        <f>List!E352</f>
        <v>2500</v>
      </c>
      <c r="D352" s="43" t="str">
        <f t="shared" si="1"/>
        <v/>
      </c>
      <c r="E352" s="69">
        <f t="shared" si="2"/>
        <v>74.8945499</v>
      </c>
      <c r="F352" s="43" t="str">
        <f t="shared" si="3"/>
        <v/>
      </c>
      <c r="G352" s="43" t="str">
        <f t="shared" si="4"/>
        <v/>
      </c>
      <c r="H352" s="43" t="str">
        <f t="shared" si="5"/>
        <v/>
      </c>
      <c r="I352" s="69">
        <f>List!D352</f>
        <v>240</v>
      </c>
    </row>
    <row r="353">
      <c r="A353" s="43" t="str">
        <f>List!A353</f>
        <v>HiFi Rose RS520</v>
      </c>
      <c r="B353" s="69">
        <f>List!C353</f>
        <v>74.8945499</v>
      </c>
      <c r="C353" s="69">
        <f>List!E353</f>
        <v>3700</v>
      </c>
      <c r="D353" s="43" t="str">
        <f t="shared" si="1"/>
        <v/>
      </c>
      <c r="E353" s="69" t="str">
        <f t="shared" si="2"/>
        <v/>
      </c>
      <c r="F353" s="70">
        <f t="shared" si="3"/>
        <v>74.8945499</v>
      </c>
      <c r="G353" s="43" t="str">
        <f t="shared" si="4"/>
        <v/>
      </c>
      <c r="H353" s="43" t="str">
        <f t="shared" si="5"/>
        <v/>
      </c>
      <c r="I353" s="69">
        <f>List!D353</f>
        <v>357</v>
      </c>
    </row>
    <row r="354">
      <c r="A354" s="43" t="str">
        <f>List!A354</f>
        <v>Simaudio Moon Neo 330A</v>
      </c>
      <c r="B354" s="69">
        <f>List!C354</f>
        <v>74.8945499</v>
      </c>
      <c r="C354" s="69">
        <f>List!E354</f>
        <v>4300</v>
      </c>
      <c r="D354" s="43" t="str">
        <f t="shared" si="1"/>
        <v/>
      </c>
      <c r="E354" s="69">
        <f t="shared" si="2"/>
        <v>74.8945499</v>
      </c>
      <c r="F354" s="43" t="str">
        <f t="shared" si="3"/>
        <v/>
      </c>
      <c r="G354" s="43" t="str">
        <f t="shared" si="4"/>
        <v/>
      </c>
      <c r="H354" s="43" t="str">
        <f t="shared" si="5"/>
        <v/>
      </c>
      <c r="I354" s="69">
        <f>List!D354</f>
        <v>196</v>
      </c>
    </row>
    <row r="355">
      <c r="A355" s="43" t="str">
        <f>List!A355</f>
        <v>Musical Fidelity M8xi</v>
      </c>
      <c r="B355" s="69">
        <f>List!C355</f>
        <v>74.8945499</v>
      </c>
      <c r="C355" s="69">
        <f>List!E355</f>
        <v>6500</v>
      </c>
      <c r="D355" s="43" t="str">
        <f t="shared" si="1"/>
        <v/>
      </c>
      <c r="E355" s="69" t="str">
        <f t="shared" si="2"/>
        <v/>
      </c>
      <c r="F355" s="43" t="str">
        <f t="shared" si="3"/>
        <v/>
      </c>
      <c r="G355" s="43" t="str">
        <f t="shared" si="4"/>
        <v/>
      </c>
      <c r="H355" s="70">
        <f t="shared" si="5"/>
        <v>74.8945499</v>
      </c>
      <c r="I355" s="69">
        <f>List!D355</f>
        <v>650</v>
      </c>
    </row>
    <row r="356">
      <c r="A356" s="43" t="str">
        <f>List!A356</f>
        <v>Krell K-300i</v>
      </c>
      <c r="B356" s="69">
        <f>List!C356</f>
        <v>74.8945499</v>
      </c>
      <c r="C356" s="69">
        <f>List!E356</f>
        <v>7000</v>
      </c>
      <c r="D356" s="43" t="str">
        <f t="shared" si="1"/>
        <v/>
      </c>
      <c r="E356" s="69" t="str">
        <f t="shared" si="2"/>
        <v/>
      </c>
      <c r="F356" s="70">
        <f t="shared" si="3"/>
        <v>74.8945499</v>
      </c>
      <c r="G356" s="43" t="str">
        <f t="shared" si="4"/>
        <v/>
      </c>
      <c r="H356" s="43" t="str">
        <f t="shared" si="5"/>
        <v/>
      </c>
      <c r="I356" s="69">
        <f>List!D356</f>
        <v>320</v>
      </c>
    </row>
    <row r="357">
      <c r="A357" s="43" t="str">
        <f>List!A357</f>
        <v>Infigo Method-3</v>
      </c>
      <c r="B357" s="69">
        <f>List!C357</f>
        <v>74.8945499</v>
      </c>
      <c r="C357" s="69">
        <f>List!E357</f>
        <v>55000</v>
      </c>
      <c r="D357" s="70">
        <f t="shared" si="1"/>
        <v>74.8945499</v>
      </c>
      <c r="E357" s="69" t="str">
        <f t="shared" si="2"/>
        <v/>
      </c>
      <c r="F357" s="43" t="str">
        <f t="shared" si="3"/>
        <v/>
      </c>
      <c r="G357" s="43" t="str">
        <f t="shared" si="4"/>
        <v/>
      </c>
      <c r="H357" s="43" t="str">
        <f t="shared" si="5"/>
        <v/>
      </c>
      <c r="I357" s="69">
        <f>List!D357</f>
        <v>100</v>
      </c>
    </row>
    <row r="358">
      <c r="A358" s="43" t="str">
        <f>List!A358</f>
        <v>Audio Research REF160M mono</v>
      </c>
      <c r="B358" s="69">
        <f>List!C358</f>
        <v>74.8945499</v>
      </c>
      <c r="C358" s="69">
        <f>List!E358</f>
        <v>30000</v>
      </c>
      <c r="D358" s="43" t="str">
        <f t="shared" si="1"/>
        <v/>
      </c>
      <c r="E358" s="69">
        <f t="shared" si="2"/>
        <v>74.8945499</v>
      </c>
      <c r="F358" s="43" t="str">
        <f t="shared" si="3"/>
        <v/>
      </c>
      <c r="G358" s="43" t="str">
        <f t="shared" si="4"/>
        <v/>
      </c>
      <c r="H358" s="43" t="str">
        <f t="shared" si="5"/>
        <v/>
      </c>
      <c r="I358" s="69">
        <f>List!D358</f>
        <v>165</v>
      </c>
    </row>
    <row r="359">
      <c r="A359" s="43" t="str">
        <f>List!A359</f>
        <v>JMF HQS 7001 mono</v>
      </c>
      <c r="B359" s="69">
        <f>List!C359</f>
        <v>74.8945499</v>
      </c>
      <c r="C359" s="69">
        <f>List!E359</f>
        <v>77000</v>
      </c>
      <c r="D359" s="43" t="str">
        <f t="shared" si="1"/>
        <v/>
      </c>
      <c r="E359" s="69" t="str">
        <f t="shared" si="2"/>
        <v/>
      </c>
      <c r="F359" s="43" t="str">
        <f t="shared" si="3"/>
        <v/>
      </c>
      <c r="G359" s="70">
        <f t="shared" si="4"/>
        <v>74.8945499</v>
      </c>
      <c r="H359" s="43" t="str">
        <f t="shared" si="5"/>
        <v/>
      </c>
      <c r="I359" s="69">
        <f>List!D359</f>
        <v>515</v>
      </c>
    </row>
    <row r="360">
      <c r="A360" s="43" t="str">
        <f>List!A360</f>
        <v>Exposure 2510</v>
      </c>
      <c r="B360" s="69">
        <f>List!C360</f>
        <v>74.42492798</v>
      </c>
      <c r="C360" s="69">
        <f>List!E360</f>
        <v>2135</v>
      </c>
      <c r="D360" s="70">
        <f t="shared" si="1"/>
        <v>74.42492798</v>
      </c>
      <c r="E360" s="69" t="str">
        <f t="shared" si="2"/>
        <v/>
      </c>
      <c r="F360" s="43" t="str">
        <f t="shared" si="3"/>
        <v/>
      </c>
      <c r="G360" s="43" t="str">
        <f t="shared" si="4"/>
        <v/>
      </c>
      <c r="H360" s="43" t="str">
        <f t="shared" si="5"/>
        <v/>
      </c>
      <c r="I360" s="69">
        <f>List!D360</f>
        <v>121</v>
      </c>
    </row>
    <row r="361">
      <c r="A361" s="43" t="str">
        <f>List!A361</f>
        <v>Cyrus Audio i9-XR</v>
      </c>
      <c r="B361" s="69">
        <f>List!C361</f>
        <v>74.42492798</v>
      </c>
      <c r="C361" s="69">
        <f>List!E361</f>
        <v>4500</v>
      </c>
      <c r="D361" s="70">
        <f t="shared" si="1"/>
        <v>74.42492798</v>
      </c>
      <c r="E361" s="69" t="str">
        <f t="shared" si="2"/>
        <v/>
      </c>
      <c r="F361" s="43" t="str">
        <f t="shared" si="3"/>
        <v/>
      </c>
      <c r="G361" s="43" t="str">
        <f t="shared" si="4"/>
        <v/>
      </c>
      <c r="H361" s="43" t="str">
        <f t="shared" si="5"/>
        <v/>
      </c>
      <c r="I361" s="69">
        <f>List!D361</f>
        <v>122</v>
      </c>
    </row>
    <row r="362">
      <c r="A362" s="43" t="str">
        <f>List!A362</f>
        <v>Audia Flight FLS9</v>
      </c>
      <c r="B362" s="69">
        <f>List!C362</f>
        <v>74.42492798</v>
      </c>
      <c r="C362" s="69">
        <f>List!E362</f>
        <v>6900</v>
      </c>
      <c r="D362" s="43" t="str">
        <f t="shared" si="1"/>
        <v/>
      </c>
      <c r="E362" s="69">
        <f t="shared" si="2"/>
        <v>74.42492798</v>
      </c>
      <c r="F362" s="43" t="str">
        <f t="shared" si="3"/>
        <v/>
      </c>
      <c r="G362" s="43" t="str">
        <f t="shared" si="4"/>
        <v/>
      </c>
      <c r="H362" s="43" t="str">
        <f t="shared" si="5"/>
        <v/>
      </c>
      <c r="I362" s="69">
        <f>List!D362</f>
        <v>287</v>
      </c>
    </row>
    <row r="363">
      <c r="A363" s="43" t="str">
        <f>List!A363</f>
        <v>Rotel Michi X5 Series 2 Integrated</v>
      </c>
      <c r="B363" s="69">
        <f>List!C363</f>
        <v>74.42492798</v>
      </c>
      <c r="C363" s="69">
        <f>List!E363</f>
        <v>8000</v>
      </c>
      <c r="D363" s="43" t="str">
        <f t="shared" si="1"/>
        <v/>
      </c>
      <c r="E363" s="69" t="str">
        <f t="shared" si="2"/>
        <v/>
      </c>
      <c r="F363" s="43" t="str">
        <f t="shared" si="3"/>
        <v/>
      </c>
      <c r="G363" s="43" t="str">
        <f t="shared" si="4"/>
        <v/>
      </c>
      <c r="H363" s="70">
        <f t="shared" si="5"/>
        <v>74.42492798</v>
      </c>
      <c r="I363" s="69">
        <f>List!D363</f>
        <v>660</v>
      </c>
    </row>
    <row r="364">
      <c r="A364" s="43" t="str">
        <f>List!A364</f>
        <v>Premium Audio Mini GaN 5</v>
      </c>
      <c r="B364" s="69">
        <f>List!C364</f>
        <v>73.97940009</v>
      </c>
      <c r="C364" s="69">
        <f>List!E364</f>
        <v>800</v>
      </c>
      <c r="D364" s="70">
        <f t="shared" si="1"/>
        <v>73.97940009</v>
      </c>
      <c r="E364" s="69" t="str">
        <f t="shared" si="2"/>
        <v/>
      </c>
      <c r="F364" s="43" t="str">
        <f t="shared" si="3"/>
        <v/>
      </c>
      <c r="G364" s="43" t="str">
        <f t="shared" si="4"/>
        <v/>
      </c>
      <c r="H364" s="43" t="str">
        <f t="shared" si="5"/>
        <v/>
      </c>
      <c r="I364" s="69">
        <f>List!D364</f>
        <v>118</v>
      </c>
    </row>
    <row r="365">
      <c r="A365" s="43" t="str">
        <f>List!A365</f>
        <v>Emotiva XPA Gen3</v>
      </c>
      <c r="B365" s="69">
        <f>List!C365</f>
        <v>73.97940009</v>
      </c>
      <c r="C365" s="69">
        <f>List!E365</f>
        <v>1000</v>
      </c>
      <c r="D365" s="43" t="str">
        <f t="shared" si="1"/>
        <v/>
      </c>
      <c r="E365" s="69" t="str">
        <f t="shared" si="2"/>
        <v/>
      </c>
      <c r="F365" s="43" t="str">
        <f t="shared" si="3"/>
        <v/>
      </c>
      <c r="G365" s="70">
        <f t="shared" si="4"/>
        <v>73.97940009</v>
      </c>
      <c r="H365" s="43" t="str">
        <f t="shared" si="5"/>
        <v/>
      </c>
      <c r="I365" s="69">
        <f>List!D365</f>
        <v>520</v>
      </c>
    </row>
    <row r="366">
      <c r="A366" s="43" t="str">
        <f>List!A366</f>
        <v>Rotel RA-6000 integrated</v>
      </c>
      <c r="B366" s="69">
        <f>List!C366</f>
        <v>73.97940009</v>
      </c>
      <c r="C366" s="69">
        <f>List!E366</f>
        <v>4500</v>
      </c>
      <c r="D366" s="43" t="str">
        <f t="shared" si="1"/>
        <v/>
      </c>
      <c r="E366" s="69" t="str">
        <f t="shared" si="2"/>
        <v/>
      </c>
      <c r="F366" s="70">
        <f t="shared" si="3"/>
        <v>73.97940009</v>
      </c>
      <c r="G366" s="43" t="str">
        <f t="shared" si="4"/>
        <v/>
      </c>
      <c r="H366" s="43" t="str">
        <f t="shared" si="5"/>
        <v/>
      </c>
      <c r="I366" s="69">
        <f>List!D366</f>
        <v>410</v>
      </c>
    </row>
    <row r="367">
      <c r="A367" s="43" t="str">
        <f>List!A367</f>
        <v>Mark Levinson No.333</v>
      </c>
      <c r="B367" s="69">
        <f>List!C367</f>
        <v>73.97940009</v>
      </c>
      <c r="C367" s="69">
        <f>List!E367</f>
        <v>8500</v>
      </c>
      <c r="D367" s="43" t="str">
        <f t="shared" si="1"/>
        <v/>
      </c>
      <c r="E367" s="69" t="str">
        <f t="shared" si="2"/>
        <v/>
      </c>
      <c r="F367" s="43" t="str">
        <f t="shared" si="3"/>
        <v/>
      </c>
      <c r="G367" s="43" t="str">
        <f t="shared" si="4"/>
        <v/>
      </c>
      <c r="H367" s="70">
        <f t="shared" si="5"/>
        <v>73.97940009</v>
      </c>
      <c r="I367" s="69">
        <f>List!D367</f>
        <v>700</v>
      </c>
    </row>
    <row r="368">
      <c r="A368" s="43" t="str">
        <f>List!A368</f>
        <v>Boulder Amplifiers 865</v>
      </c>
      <c r="B368" s="69">
        <f>List!C368</f>
        <v>73.97940009</v>
      </c>
      <c r="C368" s="69">
        <f>List!E368</f>
        <v>12000</v>
      </c>
      <c r="D368" s="43" t="str">
        <f t="shared" si="1"/>
        <v/>
      </c>
      <c r="E368" s="69" t="str">
        <f t="shared" si="2"/>
        <v/>
      </c>
      <c r="F368" s="70">
        <f t="shared" si="3"/>
        <v>73.97940009</v>
      </c>
      <c r="G368" s="43" t="str">
        <f t="shared" si="4"/>
        <v/>
      </c>
      <c r="H368" s="43" t="str">
        <f t="shared" si="5"/>
        <v/>
      </c>
      <c r="I368" s="69">
        <f>List!D368</f>
        <v>310</v>
      </c>
    </row>
    <row r="369">
      <c r="A369" s="43" t="str">
        <f>List!A369</f>
        <v>Vitus Audio RI-100</v>
      </c>
      <c r="B369" s="69">
        <f>List!C369</f>
        <v>73.97940009</v>
      </c>
      <c r="C369" s="69">
        <f>List!E369</f>
        <v>12000</v>
      </c>
      <c r="D369" s="43" t="str">
        <f t="shared" si="1"/>
        <v/>
      </c>
      <c r="E369" s="69" t="str">
        <f t="shared" si="2"/>
        <v/>
      </c>
      <c r="F369" s="70">
        <f t="shared" si="3"/>
        <v>73.97940009</v>
      </c>
      <c r="G369" s="43" t="str">
        <f t="shared" si="4"/>
        <v/>
      </c>
      <c r="H369" s="43" t="str">
        <f t="shared" si="5"/>
        <v/>
      </c>
      <c r="I369" s="69">
        <f>List!D369</f>
        <v>310</v>
      </c>
    </row>
    <row r="370">
      <c r="A370" s="43" t="str">
        <f>List!A370</f>
        <v>Devialet D-Premier</v>
      </c>
      <c r="B370" s="69">
        <f>List!C370</f>
        <v>73.97940009</v>
      </c>
      <c r="C370" s="69">
        <f>List!E370</f>
        <v>14500</v>
      </c>
      <c r="D370" s="43" t="str">
        <f t="shared" si="1"/>
        <v/>
      </c>
      <c r="E370" s="69">
        <f t="shared" si="2"/>
        <v>73.97940009</v>
      </c>
      <c r="F370" s="43" t="str">
        <f t="shared" si="3"/>
        <v/>
      </c>
      <c r="G370" s="43" t="str">
        <f t="shared" si="4"/>
        <v/>
      </c>
      <c r="H370" s="43" t="str">
        <f t="shared" si="5"/>
        <v/>
      </c>
      <c r="I370" s="69">
        <f>List!D370</f>
        <v>246</v>
      </c>
    </row>
    <row r="371">
      <c r="A371" s="43" t="str">
        <f>List!A371</f>
        <v>Ayre Acoustics MX-R Twenty</v>
      </c>
      <c r="B371" s="69">
        <f>List!C371</f>
        <v>73.97940009</v>
      </c>
      <c r="C371" s="69">
        <f>List!E371</f>
        <v>30000</v>
      </c>
      <c r="D371" s="43" t="str">
        <f t="shared" si="1"/>
        <v/>
      </c>
      <c r="E371" s="69" t="str">
        <f t="shared" si="2"/>
        <v/>
      </c>
      <c r="F371" s="43" t="str">
        <f t="shared" si="3"/>
        <v/>
      </c>
      <c r="G371" s="70">
        <f t="shared" si="4"/>
        <v>73.97940009</v>
      </c>
      <c r="H371" s="43" t="str">
        <f t="shared" si="5"/>
        <v/>
      </c>
      <c r="I371" s="69">
        <f>List!D371</f>
        <v>595</v>
      </c>
    </row>
    <row r="372">
      <c r="A372" s="43" t="str">
        <f>List!A372</f>
        <v>VTL Siegfried II Reference</v>
      </c>
      <c r="B372" s="69">
        <f>List!C372</f>
        <v>73.97940009</v>
      </c>
      <c r="C372" s="69">
        <f>List!E372</f>
        <v>65000</v>
      </c>
      <c r="D372" s="43" t="str">
        <f t="shared" si="1"/>
        <v/>
      </c>
      <c r="E372" s="69" t="str">
        <f t="shared" si="2"/>
        <v/>
      </c>
      <c r="F372" s="70">
        <f t="shared" si="3"/>
        <v>73.97940009</v>
      </c>
      <c r="G372" s="43" t="str">
        <f t="shared" si="4"/>
        <v/>
      </c>
      <c r="H372" s="43" t="str">
        <f t="shared" si="5"/>
        <v/>
      </c>
      <c r="I372" s="69">
        <f>List!D372</f>
        <v>425</v>
      </c>
    </row>
    <row r="373">
      <c r="A373" s="43" t="str">
        <f>List!A373</f>
        <v>Chord SPM 14000 Ultimate</v>
      </c>
      <c r="B373" s="69">
        <f>List!C373</f>
        <v>73.97940009</v>
      </c>
      <c r="C373" s="69">
        <f>List!E373</f>
        <v>75000</v>
      </c>
      <c r="D373" s="43" t="str">
        <f t="shared" si="1"/>
        <v/>
      </c>
      <c r="E373" s="69" t="str">
        <f t="shared" si="2"/>
        <v/>
      </c>
      <c r="F373" s="43" t="str">
        <f t="shared" si="3"/>
        <v/>
      </c>
      <c r="G373" s="43" t="str">
        <f t="shared" si="4"/>
        <v/>
      </c>
      <c r="H373" s="70">
        <f t="shared" si="5"/>
        <v>73.97940009</v>
      </c>
      <c r="I373" s="69">
        <f>List!D373</f>
        <v>980</v>
      </c>
    </row>
    <row r="374">
      <c r="A374" s="43" t="str">
        <f>List!A374</f>
        <v>AIYIMA A05</v>
      </c>
      <c r="B374" s="69">
        <f>List!C374</f>
        <v>73.55561411</v>
      </c>
      <c r="C374" s="69">
        <f>List!E374</f>
        <v>80</v>
      </c>
      <c r="D374" s="70">
        <f t="shared" si="1"/>
        <v>73.55561411</v>
      </c>
      <c r="E374" s="69" t="str">
        <f t="shared" si="2"/>
        <v/>
      </c>
      <c r="F374" s="43" t="str">
        <f t="shared" si="3"/>
        <v/>
      </c>
      <c r="G374" s="43" t="str">
        <f t="shared" si="4"/>
        <v/>
      </c>
      <c r="H374" s="43" t="str">
        <f t="shared" si="5"/>
        <v/>
      </c>
      <c r="I374" s="69">
        <f>List!D374</f>
        <v>80</v>
      </c>
    </row>
    <row r="375">
      <c r="A375" s="43" t="str">
        <f>List!A375</f>
        <v>Monoprice Studio 605030</v>
      </c>
      <c r="B375" s="69">
        <f>List!C375</f>
        <v>73.55561411</v>
      </c>
      <c r="C375" s="69">
        <f>List!E375</f>
        <v>152</v>
      </c>
      <c r="D375" s="43" t="str">
        <f t="shared" si="1"/>
        <v/>
      </c>
      <c r="E375" s="69">
        <f t="shared" si="2"/>
        <v>73.55561411</v>
      </c>
      <c r="F375" s="43" t="str">
        <f t="shared" si="3"/>
        <v/>
      </c>
      <c r="G375" s="43" t="str">
        <f t="shared" si="4"/>
        <v/>
      </c>
      <c r="H375" s="43" t="str">
        <f t="shared" si="5"/>
        <v/>
      </c>
      <c r="I375" s="69">
        <f>List!D375</f>
        <v>157</v>
      </c>
    </row>
    <row r="376">
      <c r="A376" s="43" t="str">
        <f>List!A376</f>
        <v>NAD M10 V2</v>
      </c>
      <c r="B376" s="69">
        <f>List!C376</f>
        <v>73.55561411</v>
      </c>
      <c r="C376" s="69">
        <f>List!E376</f>
        <v>2750</v>
      </c>
      <c r="D376" s="43" t="str">
        <f t="shared" si="1"/>
        <v/>
      </c>
      <c r="E376" s="69">
        <f t="shared" si="2"/>
        <v>73.55561411</v>
      </c>
      <c r="F376" s="43" t="str">
        <f t="shared" si="3"/>
        <v/>
      </c>
      <c r="G376" s="43" t="str">
        <f t="shared" si="4"/>
        <v/>
      </c>
      <c r="H376" s="43" t="str">
        <f t="shared" si="5"/>
        <v/>
      </c>
      <c r="I376" s="69">
        <f>List!D376</f>
        <v>287</v>
      </c>
    </row>
    <row r="377">
      <c r="A377" s="43" t="str">
        <f>List!A377</f>
        <v>Bryston B135³</v>
      </c>
      <c r="B377" s="69">
        <f>List!C377</f>
        <v>73.55561411</v>
      </c>
      <c r="C377" s="69">
        <f>List!E377</f>
        <v>6700</v>
      </c>
      <c r="D377" s="43" t="str">
        <f t="shared" si="1"/>
        <v/>
      </c>
      <c r="E377" s="69">
        <f t="shared" si="2"/>
        <v>73.55561411</v>
      </c>
      <c r="F377" s="43" t="str">
        <f t="shared" si="3"/>
        <v/>
      </c>
      <c r="G377" s="43" t="str">
        <f t="shared" si="4"/>
        <v/>
      </c>
      <c r="H377" s="43" t="str">
        <f t="shared" si="5"/>
        <v/>
      </c>
      <c r="I377" s="69">
        <f>List!D377</f>
        <v>250</v>
      </c>
    </row>
    <row r="378">
      <c r="A378" s="43" t="str">
        <f>List!A378</f>
        <v>Cary Audio SI-300.2d</v>
      </c>
      <c r="B378" s="69">
        <f>List!C378</f>
        <v>73.55561411</v>
      </c>
      <c r="C378" s="69">
        <f>List!E378</f>
        <v>6000</v>
      </c>
      <c r="D378" s="43" t="str">
        <f t="shared" si="1"/>
        <v/>
      </c>
      <c r="E378" s="69" t="str">
        <f t="shared" si="2"/>
        <v/>
      </c>
      <c r="F378" s="43" t="str">
        <f t="shared" si="3"/>
        <v/>
      </c>
      <c r="G378" s="70">
        <f t="shared" si="4"/>
        <v>73.55561411</v>
      </c>
      <c r="H378" s="43" t="str">
        <f t="shared" si="5"/>
        <v/>
      </c>
      <c r="I378" s="69">
        <f>List!D378</f>
        <v>500</v>
      </c>
    </row>
    <row r="379">
      <c r="A379" s="43" t="str">
        <f>List!A379</f>
        <v>Krell Solo 575</v>
      </c>
      <c r="B379" s="69">
        <f>List!C379</f>
        <v>73.55561411</v>
      </c>
      <c r="C379" s="69">
        <f>List!E379</f>
        <v>22500</v>
      </c>
      <c r="D379" s="43" t="str">
        <f t="shared" si="1"/>
        <v/>
      </c>
      <c r="E379" s="69" t="str">
        <f t="shared" si="2"/>
        <v/>
      </c>
      <c r="F379" s="43" t="str">
        <f t="shared" si="3"/>
        <v/>
      </c>
      <c r="G379" s="43" t="str">
        <f t="shared" si="4"/>
        <v/>
      </c>
      <c r="H379" s="70">
        <f t="shared" si="5"/>
        <v>73.55561411</v>
      </c>
      <c r="I379" s="69">
        <f>List!D379</f>
        <v>940</v>
      </c>
    </row>
    <row r="380">
      <c r="A380" s="43" t="str">
        <f>List!A380</f>
        <v>Starke Sound AD4.320</v>
      </c>
      <c r="B380" s="69">
        <f>List!C380</f>
        <v>73.15154638</v>
      </c>
      <c r="C380" s="69">
        <f>List!E380</f>
        <v>900</v>
      </c>
      <c r="D380" s="70">
        <f t="shared" si="1"/>
        <v>73.15154638</v>
      </c>
      <c r="E380" s="69" t="str">
        <f t="shared" si="2"/>
        <v/>
      </c>
      <c r="F380" s="43" t="str">
        <f t="shared" si="3"/>
        <v/>
      </c>
      <c r="G380" s="43" t="str">
        <f t="shared" si="4"/>
        <v/>
      </c>
      <c r="H380" s="43" t="str">
        <f t="shared" si="5"/>
        <v/>
      </c>
      <c r="I380" s="69">
        <f>List!D380</f>
        <v>125</v>
      </c>
    </row>
    <row r="381">
      <c r="A381" s="43" t="str">
        <f>List!A381</f>
        <v>Roksan Kandy K2 BT</v>
      </c>
      <c r="B381" s="69">
        <f>List!C381</f>
        <v>73.15154638</v>
      </c>
      <c r="C381" s="69">
        <f>List!E381</f>
        <v>1050</v>
      </c>
      <c r="D381" s="43" t="str">
        <f t="shared" si="1"/>
        <v/>
      </c>
      <c r="E381" s="69">
        <f t="shared" si="2"/>
        <v>73.15154638</v>
      </c>
      <c r="F381" s="43" t="str">
        <f t="shared" si="3"/>
        <v/>
      </c>
      <c r="G381" s="43" t="str">
        <f t="shared" si="4"/>
        <v/>
      </c>
      <c r="H381" s="43" t="str">
        <f t="shared" si="5"/>
        <v/>
      </c>
      <c r="I381" s="69">
        <f>List!D381</f>
        <v>200</v>
      </c>
    </row>
    <row r="382">
      <c r="A382" s="43" t="str">
        <f>List!A382</f>
        <v>Starke Sound Fiera4</v>
      </c>
      <c r="B382" s="69">
        <f>List!C382</f>
        <v>73.15154638</v>
      </c>
      <c r="C382" s="69">
        <f>List!E382</f>
        <v>1500</v>
      </c>
      <c r="D382" s="43" t="str">
        <f t="shared" si="1"/>
        <v/>
      </c>
      <c r="E382" s="69">
        <f t="shared" si="2"/>
        <v>73.15154638</v>
      </c>
      <c r="F382" s="43" t="str">
        <f t="shared" si="3"/>
        <v/>
      </c>
      <c r="G382" s="43" t="str">
        <f t="shared" si="4"/>
        <v/>
      </c>
      <c r="H382" s="43" t="str">
        <f t="shared" si="5"/>
        <v/>
      </c>
      <c r="I382" s="69">
        <f>List!D382</f>
        <v>288</v>
      </c>
    </row>
    <row r="383">
      <c r="A383" s="43" t="str">
        <f>List!A383</f>
        <v>Exposure XM5 integrated</v>
      </c>
      <c r="B383" s="69">
        <f>List!C383</f>
        <v>73.15154638</v>
      </c>
      <c r="C383" s="69">
        <f>List!E383</f>
        <v>1800</v>
      </c>
      <c r="D383" s="70">
        <f t="shared" si="1"/>
        <v>73.15154638</v>
      </c>
      <c r="E383" s="69" t="str">
        <f t="shared" si="2"/>
        <v/>
      </c>
      <c r="F383" s="43" t="str">
        <f t="shared" si="3"/>
        <v/>
      </c>
      <c r="G383" s="43" t="str">
        <f t="shared" si="4"/>
        <v/>
      </c>
      <c r="H383" s="43" t="str">
        <f t="shared" si="5"/>
        <v/>
      </c>
      <c r="I383" s="69">
        <f>List!D383</f>
        <v>106</v>
      </c>
    </row>
    <row r="384">
      <c r="A384" s="43" t="str">
        <f>List!A384</f>
        <v>Exposure XM9</v>
      </c>
      <c r="B384" s="69">
        <f>List!C384</f>
        <v>73.15154638</v>
      </c>
      <c r="C384" s="69">
        <f>List!E384</f>
        <v>2000</v>
      </c>
      <c r="D384" s="70">
        <f t="shared" si="1"/>
        <v>73.15154638</v>
      </c>
      <c r="E384" s="69" t="str">
        <f t="shared" si="2"/>
        <v/>
      </c>
      <c r="F384" s="43" t="str">
        <f t="shared" si="3"/>
        <v/>
      </c>
      <c r="G384" s="43" t="str">
        <f t="shared" si="4"/>
        <v/>
      </c>
      <c r="H384" s="43" t="str">
        <f t="shared" si="5"/>
        <v/>
      </c>
      <c r="I384" s="69">
        <f>List!D384</f>
        <v>149</v>
      </c>
    </row>
    <row r="385">
      <c r="A385" s="43" t="str">
        <f>List!A385</f>
        <v>Exposure 3010 S2</v>
      </c>
      <c r="B385" s="69">
        <f>List!C385</f>
        <v>73.15154638</v>
      </c>
      <c r="C385" s="69">
        <f>List!E385</f>
        <v>2600</v>
      </c>
      <c r="D385" s="43" t="str">
        <f t="shared" si="1"/>
        <v/>
      </c>
      <c r="E385" s="69">
        <f t="shared" si="2"/>
        <v>73.15154638</v>
      </c>
      <c r="F385" s="43" t="str">
        <f t="shared" si="3"/>
        <v/>
      </c>
      <c r="G385" s="43" t="str">
        <f t="shared" si="4"/>
        <v/>
      </c>
      <c r="H385" s="43" t="str">
        <f t="shared" si="5"/>
        <v/>
      </c>
      <c r="I385" s="69">
        <f>List!D385</f>
        <v>200</v>
      </c>
    </row>
    <row r="386">
      <c r="A386" s="43" t="str">
        <f>List!A386</f>
        <v>Parasound Halo A23+ (stereo)</v>
      </c>
      <c r="B386" s="69">
        <f>List!C386</f>
        <v>73.15154638</v>
      </c>
      <c r="C386" s="69">
        <f>List!E386</f>
        <v>3500</v>
      </c>
      <c r="D386" s="43" t="str">
        <f t="shared" si="1"/>
        <v/>
      </c>
      <c r="E386" s="69">
        <f t="shared" si="2"/>
        <v>73.15154638</v>
      </c>
      <c r="F386" s="43" t="str">
        <f t="shared" si="3"/>
        <v/>
      </c>
      <c r="G386" s="43" t="str">
        <f t="shared" si="4"/>
        <v/>
      </c>
      <c r="H386" s="43" t="str">
        <f t="shared" si="5"/>
        <v/>
      </c>
      <c r="I386" s="69">
        <f>List!D386</f>
        <v>275</v>
      </c>
    </row>
    <row r="387">
      <c r="A387" s="43" t="str">
        <f>List!A387</f>
        <v>Theta Prometheus</v>
      </c>
      <c r="B387" s="69">
        <f>List!C387</f>
        <v>73.15154638</v>
      </c>
      <c r="C387" s="69">
        <f>List!E387</f>
        <v>12000</v>
      </c>
      <c r="D387" s="43" t="str">
        <f t="shared" si="1"/>
        <v/>
      </c>
      <c r="E387" s="69" t="str">
        <f t="shared" si="2"/>
        <v/>
      </c>
      <c r="F387" s="43" t="str">
        <f t="shared" si="3"/>
        <v/>
      </c>
      <c r="G387" s="43" t="str">
        <f t="shared" si="4"/>
        <v/>
      </c>
      <c r="H387" s="70">
        <f t="shared" si="5"/>
        <v>73.15154638</v>
      </c>
      <c r="I387" s="69">
        <f>List!D387</f>
        <v>600</v>
      </c>
    </row>
    <row r="388">
      <c r="A388" s="43" t="str">
        <f>List!A388</f>
        <v>Pass Labs XA60.8</v>
      </c>
      <c r="B388" s="69">
        <f>List!C388</f>
        <v>73.15154638</v>
      </c>
      <c r="C388" s="69">
        <f>List!E388</f>
        <v>13500</v>
      </c>
      <c r="D388" s="43" t="str">
        <f t="shared" si="1"/>
        <v/>
      </c>
      <c r="E388" s="69">
        <f t="shared" si="2"/>
        <v>73.15154638</v>
      </c>
      <c r="F388" s="43" t="str">
        <f t="shared" si="3"/>
        <v/>
      </c>
      <c r="G388" s="43" t="str">
        <f t="shared" si="4"/>
        <v/>
      </c>
      <c r="H388" s="43" t="str">
        <f t="shared" si="5"/>
        <v/>
      </c>
      <c r="I388" s="69">
        <f>List!D388</f>
        <v>240</v>
      </c>
    </row>
    <row r="389">
      <c r="A389" s="43" t="str">
        <f>List!A389</f>
        <v>Briscasti M28 mono</v>
      </c>
      <c r="B389" s="69">
        <f>List!C389</f>
        <v>73.15154638</v>
      </c>
      <c r="C389" s="69">
        <f>List!E389</f>
        <v>30000</v>
      </c>
      <c r="D389" s="43" t="str">
        <f t="shared" si="1"/>
        <v/>
      </c>
      <c r="E389" s="69" t="str">
        <f t="shared" si="2"/>
        <v/>
      </c>
      <c r="F389" s="43" t="str">
        <f t="shared" si="3"/>
        <v/>
      </c>
      <c r="G389" s="70">
        <f t="shared" si="4"/>
        <v>73.15154638</v>
      </c>
      <c r="H389" s="43" t="str">
        <f t="shared" si="5"/>
        <v/>
      </c>
      <c r="I389" s="69">
        <f>List!D389</f>
        <v>490</v>
      </c>
    </row>
    <row r="390">
      <c r="A390" s="43" t="str">
        <f>List!A390</f>
        <v>Denon PMA-600NE</v>
      </c>
      <c r="B390" s="69">
        <f>List!C390</f>
        <v>72.76544328</v>
      </c>
      <c r="C390" s="69">
        <f>List!E390</f>
        <v>500</v>
      </c>
      <c r="D390" s="70">
        <f t="shared" si="1"/>
        <v>72.76544328</v>
      </c>
      <c r="E390" s="69" t="str">
        <f t="shared" si="2"/>
        <v/>
      </c>
      <c r="F390" s="43" t="str">
        <f t="shared" si="3"/>
        <v/>
      </c>
      <c r="G390" s="43" t="str">
        <f t="shared" si="4"/>
        <v/>
      </c>
      <c r="H390" s="43" t="str">
        <f t="shared" si="5"/>
        <v/>
      </c>
      <c r="I390" s="69">
        <f>List!D390</f>
        <v>82</v>
      </c>
    </row>
    <row r="391">
      <c r="A391" s="43" t="str">
        <f>List!A391</f>
        <v>Akitika GT-108</v>
      </c>
      <c r="B391" s="69">
        <f>List!C391</f>
        <v>72.76544328</v>
      </c>
      <c r="C391" s="69">
        <f>List!E391</f>
        <v>600</v>
      </c>
      <c r="D391" s="70">
        <f t="shared" si="1"/>
        <v>72.76544328</v>
      </c>
      <c r="E391" s="69" t="str">
        <f t="shared" si="2"/>
        <v/>
      </c>
      <c r="F391" s="43" t="str">
        <f t="shared" si="3"/>
        <v/>
      </c>
      <c r="G391" s="43" t="str">
        <f t="shared" si="4"/>
        <v/>
      </c>
      <c r="H391" s="43" t="str">
        <f t="shared" si="5"/>
        <v/>
      </c>
      <c r="I391" s="69">
        <f>List!D391</f>
        <v>57</v>
      </c>
    </row>
    <row r="392">
      <c r="A392" s="43" t="str">
        <f>List!A392</f>
        <v>Luxman L-550AX</v>
      </c>
      <c r="B392" s="69">
        <f>List!C392</f>
        <v>72.76544328</v>
      </c>
      <c r="C392" s="69">
        <f>List!E392</f>
        <v>5000</v>
      </c>
      <c r="D392" s="70">
        <f t="shared" si="1"/>
        <v>72.76544328</v>
      </c>
      <c r="E392" s="69" t="str">
        <f t="shared" si="2"/>
        <v/>
      </c>
      <c r="F392" s="43" t="str">
        <f t="shared" si="3"/>
        <v/>
      </c>
      <c r="G392" s="43" t="str">
        <f t="shared" si="4"/>
        <v/>
      </c>
      <c r="H392" s="43" t="str">
        <f t="shared" si="5"/>
        <v/>
      </c>
      <c r="I392" s="69">
        <f>List!D392</f>
        <v>116</v>
      </c>
    </row>
    <row r="393">
      <c r="A393" s="43" t="str">
        <f>List!A393</f>
        <v>Rotel RA-1592 mkII</v>
      </c>
      <c r="B393" s="69">
        <f>List!C393</f>
        <v>72.76544328</v>
      </c>
      <c r="C393" s="69">
        <f>List!E393</f>
        <v>3200</v>
      </c>
      <c r="D393" s="43" t="str">
        <f t="shared" si="1"/>
        <v/>
      </c>
      <c r="E393" s="69" t="str">
        <f t="shared" si="2"/>
        <v/>
      </c>
      <c r="F393" s="70">
        <f t="shared" si="3"/>
        <v>72.76544328</v>
      </c>
      <c r="G393" s="43" t="str">
        <f t="shared" si="4"/>
        <v/>
      </c>
      <c r="H393" s="43" t="str">
        <f t="shared" si="5"/>
        <v/>
      </c>
      <c r="I393" s="69">
        <f>List!D393</f>
        <v>397</v>
      </c>
    </row>
    <row r="394">
      <c r="A394" s="43" t="str">
        <f>List!A394</f>
        <v>Rotel Michi X5 Integrated</v>
      </c>
      <c r="B394" s="69">
        <f>List!C394</f>
        <v>72.76544328</v>
      </c>
      <c r="C394" s="69">
        <f>List!E394</f>
        <v>7000</v>
      </c>
      <c r="D394" s="43" t="str">
        <f t="shared" si="1"/>
        <v/>
      </c>
      <c r="E394" s="69" t="str">
        <f t="shared" si="2"/>
        <v/>
      </c>
      <c r="F394" s="43" t="str">
        <f t="shared" si="3"/>
        <v/>
      </c>
      <c r="G394" s="43" t="str">
        <f t="shared" si="4"/>
        <v/>
      </c>
      <c r="H394" s="70">
        <f t="shared" si="5"/>
        <v>72.76544328</v>
      </c>
      <c r="I394" s="69">
        <f>List!D394</f>
        <v>646</v>
      </c>
    </row>
    <row r="395">
      <c r="A395" s="43" t="str">
        <f>List!A395</f>
        <v>Krell FBI</v>
      </c>
      <c r="B395" s="69">
        <f>List!C395</f>
        <v>72.76544328</v>
      </c>
      <c r="C395" s="69">
        <f>List!E395</f>
        <v>16500</v>
      </c>
      <c r="D395" s="43" t="str">
        <f t="shared" si="1"/>
        <v/>
      </c>
      <c r="E395" s="69" t="str">
        <f t="shared" si="2"/>
        <v/>
      </c>
      <c r="F395" s="43" t="str">
        <f t="shared" si="3"/>
        <v/>
      </c>
      <c r="G395" s="43" t="str">
        <f t="shared" si="4"/>
        <v/>
      </c>
      <c r="H395" s="70">
        <f t="shared" si="5"/>
        <v>72.76544328</v>
      </c>
      <c r="I395" s="69">
        <f>List!D395</f>
        <v>667</v>
      </c>
    </row>
    <row r="396">
      <c r="A396" s="43" t="str">
        <f>List!A396</f>
        <v>Emotiva XPA HC-1</v>
      </c>
      <c r="B396" s="69">
        <f>List!C396</f>
        <v>72.39577517</v>
      </c>
      <c r="C396" s="69">
        <f>List!E396</f>
        <v>1760</v>
      </c>
      <c r="D396" s="43" t="str">
        <f t="shared" si="1"/>
        <v/>
      </c>
      <c r="E396" s="69" t="str">
        <f t="shared" si="2"/>
        <v/>
      </c>
      <c r="F396" s="43" t="str">
        <f t="shared" si="3"/>
        <v/>
      </c>
      <c r="G396" s="43" t="str">
        <f t="shared" si="4"/>
        <v/>
      </c>
      <c r="H396" s="70">
        <f t="shared" si="5"/>
        <v>72.39577517</v>
      </c>
      <c r="I396" s="69">
        <f>List!D396</f>
        <v>638</v>
      </c>
    </row>
    <row r="397">
      <c r="A397" s="43" t="str">
        <f>List!A397</f>
        <v>Roksan Attessa</v>
      </c>
      <c r="B397" s="69">
        <f>List!C397</f>
        <v>72.39577517</v>
      </c>
      <c r="C397" s="69">
        <f>List!E397</f>
        <v>3400</v>
      </c>
      <c r="D397" s="70">
        <f t="shared" si="1"/>
        <v>72.39577517</v>
      </c>
      <c r="E397" s="69" t="str">
        <f t="shared" si="2"/>
        <v/>
      </c>
      <c r="F397" s="43" t="str">
        <f t="shared" si="3"/>
        <v/>
      </c>
      <c r="G397" s="43" t="str">
        <f t="shared" si="4"/>
        <v/>
      </c>
      <c r="H397" s="43" t="str">
        <f t="shared" si="5"/>
        <v/>
      </c>
      <c r="I397" s="69">
        <f>List!D397</f>
        <v>128</v>
      </c>
    </row>
    <row r="398">
      <c r="A398" s="43" t="str">
        <f>List!A398</f>
        <v>Yamaha A-S2200</v>
      </c>
      <c r="B398" s="69">
        <f>List!C398</f>
        <v>72.39577517</v>
      </c>
      <c r="C398" s="69">
        <f>List!E398</f>
        <v>4000</v>
      </c>
      <c r="D398" s="43" t="str">
        <f t="shared" si="1"/>
        <v/>
      </c>
      <c r="E398" s="69">
        <f t="shared" si="2"/>
        <v>72.39577517</v>
      </c>
      <c r="F398" s="43" t="str">
        <f t="shared" si="3"/>
        <v/>
      </c>
      <c r="G398" s="43" t="str">
        <f t="shared" si="4"/>
        <v/>
      </c>
      <c r="H398" s="43" t="str">
        <f t="shared" si="5"/>
        <v/>
      </c>
      <c r="I398" s="69">
        <f>List!D398</f>
        <v>199</v>
      </c>
    </row>
    <row r="399">
      <c r="A399" s="43" t="str">
        <f>List!A399</f>
        <v>Simaudio Moon Neo 340i</v>
      </c>
      <c r="B399" s="69">
        <f>List!C399</f>
        <v>72.04119983</v>
      </c>
      <c r="C399" s="69">
        <f>List!E399</f>
        <v>5000</v>
      </c>
      <c r="D399" s="43" t="str">
        <f t="shared" si="1"/>
        <v/>
      </c>
      <c r="E399" s="69">
        <f t="shared" si="2"/>
        <v>72.04119983</v>
      </c>
      <c r="F399" s="43" t="str">
        <f t="shared" si="3"/>
        <v/>
      </c>
      <c r="G399" s="43" t="str">
        <f t="shared" si="4"/>
        <v/>
      </c>
      <c r="H399" s="43" t="str">
        <f t="shared" si="5"/>
        <v/>
      </c>
      <c r="I399" s="69">
        <f>List!D399</f>
        <v>200</v>
      </c>
    </row>
    <row r="400">
      <c r="A400" s="43" t="str">
        <f>List!A400</f>
        <v>Accuphase E-470</v>
      </c>
      <c r="B400" s="69">
        <f>List!C400</f>
        <v>72.04119983</v>
      </c>
      <c r="C400" s="69">
        <f>List!E400</f>
        <v>9300</v>
      </c>
      <c r="D400" s="43" t="str">
        <f t="shared" si="1"/>
        <v/>
      </c>
      <c r="E400" s="69" t="str">
        <f t="shared" si="2"/>
        <v/>
      </c>
      <c r="F400" s="70">
        <f t="shared" si="3"/>
        <v>72.04119983</v>
      </c>
      <c r="G400" s="43" t="str">
        <f t="shared" si="4"/>
        <v/>
      </c>
      <c r="H400" s="43" t="str">
        <f t="shared" si="5"/>
        <v/>
      </c>
      <c r="I400" s="69">
        <f>List!D400</f>
        <v>369</v>
      </c>
    </row>
    <row r="401">
      <c r="A401" s="43" t="str">
        <f>List!A401</f>
        <v>Bel Canto Design Black ACI 600</v>
      </c>
      <c r="B401" s="69">
        <f>List!C401</f>
        <v>72.04119983</v>
      </c>
      <c r="C401" s="69">
        <f>List!E401</f>
        <v>25000</v>
      </c>
      <c r="D401" s="43" t="str">
        <f t="shared" si="1"/>
        <v/>
      </c>
      <c r="E401" s="69" t="str">
        <f t="shared" si="2"/>
        <v/>
      </c>
      <c r="F401" s="43" t="str">
        <f t="shared" si="3"/>
        <v/>
      </c>
      <c r="G401" s="70">
        <f t="shared" si="4"/>
        <v>72.04119983</v>
      </c>
      <c r="H401" s="43" t="str">
        <f t="shared" si="5"/>
        <v/>
      </c>
      <c r="I401" s="69">
        <f>List!D401</f>
        <v>515</v>
      </c>
    </row>
    <row r="402">
      <c r="A402" s="43" t="str">
        <f>List!A402</f>
        <v>Mark Levinson No.536</v>
      </c>
      <c r="B402" s="69">
        <f>List!C402</f>
        <v>72.04119983</v>
      </c>
      <c r="C402" s="69">
        <f>List!E402</f>
        <v>30000</v>
      </c>
      <c r="D402" s="43" t="str">
        <f t="shared" si="1"/>
        <v/>
      </c>
      <c r="E402" s="69" t="str">
        <f t="shared" si="2"/>
        <v/>
      </c>
      <c r="F402" s="43" t="str">
        <f t="shared" si="3"/>
        <v/>
      </c>
      <c r="G402" s="43" t="str">
        <f t="shared" si="4"/>
        <v/>
      </c>
      <c r="H402" s="70">
        <f t="shared" si="5"/>
        <v>72.04119983</v>
      </c>
      <c r="I402" s="69">
        <f>List!D402</f>
        <v>800</v>
      </c>
    </row>
    <row r="403">
      <c r="A403" s="43" t="str">
        <f>List!A403</f>
        <v>3e Audio SY-DAP2002 (stock)</v>
      </c>
      <c r="B403" s="69">
        <f>List!C403</f>
        <v>71.70053304</v>
      </c>
      <c r="C403" s="69">
        <f>List!E403</f>
        <v>116</v>
      </c>
      <c r="D403" s="70">
        <f t="shared" si="1"/>
        <v>71.70053304</v>
      </c>
      <c r="E403" s="69" t="str">
        <f t="shared" si="2"/>
        <v/>
      </c>
      <c r="F403" s="43" t="str">
        <f t="shared" si="3"/>
        <v/>
      </c>
      <c r="G403" s="43" t="str">
        <f t="shared" si="4"/>
        <v/>
      </c>
      <c r="H403" s="43" t="str">
        <f t="shared" si="5"/>
        <v/>
      </c>
      <c r="I403" s="69">
        <f>List!D403</f>
        <v>75</v>
      </c>
    </row>
    <row r="404">
      <c r="A404" s="43" t="str">
        <f>List!A404</f>
        <v>Rega io integrated</v>
      </c>
      <c r="B404" s="69">
        <f>List!C404</f>
        <v>71.70053304</v>
      </c>
      <c r="C404" s="69">
        <f>List!E404</f>
        <v>650</v>
      </c>
      <c r="D404" s="70">
        <f t="shared" si="1"/>
        <v>71.70053304</v>
      </c>
      <c r="E404" s="69" t="str">
        <f t="shared" si="2"/>
        <v/>
      </c>
      <c r="F404" s="43" t="str">
        <f t="shared" si="3"/>
        <v/>
      </c>
      <c r="G404" s="43" t="str">
        <f t="shared" si="4"/>
        <v/>
      </c>
      <c r="H404" s="43" t="str">
        <f t="shared" si="5"/>
        <v/>
      </c>
      <c r="I404" s="69">
        <f>List!D404</f>
        <v>50</v>
      </c>
    </row>
    <row r="405">
      <c r="A405" s="43" t="str">
        <f>List!A405</f>
        <v>Rotel Michi X3</v>
      </c>
      <c r="B405" s="69">
        <f>List!C405</f>
        <v>71.37272472</v>
      </c>
      <c r="C405" s="69">
        <f>List!E405</f>
        <v>5000</v>
      </c>
      <c r="D405" s="43" t="str">
        <f t="shared" si="1"/>
        <v/>
      </c>
      <c r="E405" s="69" t="str">
        <f t="shared" si="2"/>
        <v/>
      </c>
      <c r="F405" s="70">
        <f t="shared" si="3"/>
        <v>71.37272472</v>
      </c>
      <c r="G405" s="43" t="str">
        <f t="shared" si="4"/>
        <v/>
      </c>
      <c r="H405" s="43" t="str">
        <f t="shared" si="5"/>
        <v/>
      </c>
      <c r="I405" s="69">
        <f>List!D405</f>
        <v>401</v>
      </c>
    </row>
    <row r="406">
      <c r="A406" s="43" t="str">
        <f>List!A406</f>
        <v>Cary Audio SI-300.2D</v>
      </c>
      <c r="B406" s="69">
        <f>List!C406</f>
        <v>71.37272472</v>
      </c>
      <c r="C406" s="69">
        <f>List!E406</f>
        <v>6000</v>
      </c>
      <c r="D406" s="43" t="str">
        <f t="shared" si="1"/>
        <v/>
      </c>
      <c r="E406" s="69" t="str">
        <f t="shared" si="2"/>
        <v/>
      </c>
      <c r="F406" s="43" t="str">
        <f t="shared" si="3"/>
        <v/>
      </c>
      <c r="G406" s="70">
        <f t="shared" si="4"/>
        <v>71.37272472</v>
      </c>
      <c r="H406" s="43" t="str">
        <f t="shared" si="5"/>
        <v/>
      </c>
      <c r="I406" s="69">
        <f>List!D406</f>
        <v>582</v>
      </c>
    </row>
    <row r="407">
      <c r="A407" s="43" t="str">
        <f>List!A407</f>
        <v>Burmester 101</v>
      </c>
      <c r="B407" s="69">
        <f>List!C407</f>
        <v>71.37272472</v>
      </c>
      <c r="C407" s="69">
        <f>List!E407</f>
        <v>8150</v>
      </c>
      <c r="D407" s="43" t="str">
        <f t="shared" si="1"/>
        <v/>
      </c>
      <c r="E407" s="69">
        <f t="shared" si="2"/>
        <v>71.37272472</v>
      </c>
      <c r="F407" s="43" t="str">
        <f t="shared" si="3"/>
        <v/>
      </c>
      <c r="G407" s="43" t="str">
        <f t="shared" si="4"/>
        <v/>
      </c>
      <c r="H407" s="43" t="str">
        <f t="shared" si="5"/>
        <v/>
      </c>
      <c r="I407" s="69">
        <f>List!D407</f>
        <v>169</v>
      </c>
    </row>
    <row r="408">
      <c r="A408" s="43" t="str">
        <f>List!A408</f>
        <v>T+A M40HV (High Current mode)</v>
      </c>
      <c r="B408" s="69">
        <f>List!C408</f>
        <v>71.37272472</v>
      </c>
      <c r="C408" s="69">
        <f>List!E408</f>
        <v>60000</v>
      </c>
      <c r="D408" s="43" t="str">
        <f t="shared" si="1"/>
        <v/>
      </c>
      <c r="E408" s="69">
        <f t="shared" si="2"/>
        <v>71.37272472</v>
      </c>
      <c r="F408" s="43" t="str">
        <f t="shared" si="3"/>
        <v/>
      </c>
      <c r="G408" s="43" t="str">
        <f t="shared" si="4"/>
        <v/>
      </c>
      <c r="H408" s="43" t="str">
        <f t="shared" si="5"/>
        <v/>
      </c>
      <c r="I408" s="69">
        <f>List!D408</f>
        <v>230</v>
      </c>
    </row>
    <row r="409">
      <c r="A409" s="43" t="str">
        <f>List!A409</f>
        <v>Rotel A12MKII</v>
      </c>
      <c r="B409" s="69">
        <f>List!C409</f>
        <v>71.05683937</v>
      </c>
      <c r="C409" s="69">
        <f>List!E409</f>
        <v>1100</v>
      </c>
      <c r="D409" s="70">
        <f t="shared" si="1"/>
        <v>71.05683937</v>
      </c>
      <c r="E409" s="69" t="str">
        <f t="shared" si="2"/>
        <v/>
      </c>
      <c r="F409" s="43" t="str">
        <f t="shared" si="3"/>
        <v/>
      </c>
      <c r="G409" s="43" t="str">
        <f t="shared" si="4"/>
        <v/>
      </c>
      <c r="H409" s="43" t="str">
        <f t="shared" si="5"/>
        <v/>
      </c>
      <c r="I409" s="69">
        <f>List!D409</f>
        <v>142</v>
      </c>
    </row>
    <row r="410">
      <c r="A410" s="43" t="str">
        <f>List!A410</f>
        <v>Simaudio Moon 250i V2 </v>
      </c>
      <c r="B410" s="69">
        <f>List!C410</f>
        <v>71.05683937</v>
      </c>
      <c r="C410" s="69">
        <f>List!E410</f>
        <v>2400</v>
      </c>
      <c r="D410" s="70">
        <f t="shared" si="1"/>
        <v>71.05683937</v>
      </c>
      <c r="E410" s="69" t="str">
        <f t="shared" si="2"/>
        <v/>
      </c>
      <c r="F410" s="43" t="str">
        <f t="shared" si="3"/>
        <v/>
      </c>
      <c r="G410" s="43" t="str">
        <f t="shared" si="4"/>
        <v/>
      </c>
      <c r="H410" s="43" t="str">
        <f t="shared" si="5"/>
        <v/>
      </c>
      <c r="I410" s="69">
        <f>List!D410</f>
        <v>103</v>
      </c>
    </row>
    <row r="411">
      <c r="A411" s="43" t="str">
        <f>List!A411</f>
        <v>Jeff Rowland Design Group Model 1</v>
      </c>
      <c r="B411" s="69">
        <f>List!C411</f>
        <v>71.05683937</v>
      </c>
      <c r="C411" s="69">
        <f>List!E411</f>
        <v>3100</v>
      </c>
      <c r="D411" s="70">
        <f t="shared" si="1"/>
        <v>71.05683937</v>
      </c>
      <c r="E411" s="69" t="str">
        <f t="shared" si="2"/>
        <v/>
      </c>
      <c r="F411" s="43" t="str">
        <f t="shared" si="3"/>
        <v/>
      </c>
      <c r="G411" s="43" t="str">
        <f t="shared" si="4"/>
        <v/>
      </c>
      <c r="H411" s="43" t="str">
        <f t="shared" si="5"/>
        <v/>
      </c>
      <c r="I411" s="69">
        <f>List!D411</f>
        <v>140</v>
      </c>
    </row>
    <row r="412">
      <c r="A412" s="43" t="str">
        <f>List!A412</f>
        <v>Moonriver 404 Reference integrated</v>
      </c>
      <c r="B412" s="69">
        <f>List!C412</f>
        <v>71.05683937</v>
      </c>
      <c r="C412" s="69">
        <f>List!E412</f>
        <v>5000</v>
      </c>
      <c r="D412" s="70">
        <f t="shared" si="1"/>
        <v>71.05683937</v>
      </c>
      <c r="E412" s="69" t="str">
        <f t="shared" si="2"/>
        <v/>
      </c>
      <c r="F412" s="43" t="str">
        <f t="shared" si="3"/>
        <v/>
      </c>
      <c r="G412" s="43" t="str">
        <f t="shared" si="4"/>
        <v/>
      </c>
      <c r="H412" s="43" t="str">
        <f t="shared" si="5"/>
        <v/>
      </c>
      <c r="I412" s="69">
        <f>List!D412</f>
        <v>60</v>
      </c>
    </row>
    <row r="413">
      <c r="A413" s="43" t="str">
        <f>List!A413</f>
        <v>Verity Audio Monsalvat Amp-60</v>
      </c>
      <c r="B413" s="69">
        <f>List!C413</f>
        <v>71.05683937</v>
      </c>
      <c r="C413" s="69">
        <f>List!E413</f>
        <v>58000</v>
      </c>
      <c r="D413" s="70">
        <f t="shared" si="1"/>
        <v>71.05683937</v>
      </c>
      <c r="E413" s="69" t="str">
        <f t="shared" si="2"/>
        <v/>
      </c>
      <c r="F413" s="43" t="str">
        <f t="shared" si="3"/>
        <v/>
      </c>
      <c r="G413" s="43" t="str">
        <f t="shared" si="4"/>
        <v/>
      </c>
      <c r="H413" s="43" t="str">
        <f t="shared" si="5"/>
        <v/>
      </c>
      <c r="I413" s="69">
        <f>List!D413</f>
        <v>145</v>
      </c>
    </row>
    <row r="414">
      <c r="A414" s="43" t="str">
        <f>List!A414</f>
        <v>AIYIMA A300 </v>
      </c>
      <c r="B414" s="69">
        <f>List!C414</f>
        <v>70.75204004</v>
      </c>
      <c r="C414" s="69">
        <f>List!E414</f>
        <v>177</v>
      </c>
      <c r="D414" s="70">
        <f t="shared" si="1"/>
        <v>70.75204004</v>
      </c>
      <c r="E414" s="69" t="str">
        <f t="shared" si="2"/>
        <v/>
      </c>
      <c r="F414" s="43" t="str">
        <f t="shared" si="3"/>
        <v/>
      </c>
      <c r="G414" s="43" t="str">
        <f t="shared" si="4"/>
        <v/>
      </c>
      <c r="H414" s="43" t="str">
        <f t="shared" si="5"/>
        <v/>
      </c>
      <c r="I414" s="69">
        <f>List!D414</f>
        <v>95</v>
      </c>
    </row>
    <row r="415">
      <c r="A415" s="43" t="str">
        <f>List!A415</f>
        <v>Crown XLS 2502</v>
      </c>
      <c r="B415" s="69">
        <f>List!C415</f>
        <v>70.75204004</v>
      </c>
      <c r="C415" s="69">
        <f>List!E415</f>
        <v>650</v>
      </c>
      <c r="D415" s="43" t="str">
        <f t="shared" si="1"/>
        <v/>
      </c>
      <c r="E415" s="69" t="str">
        <f t="shared" si="2"/>
        <v/>
      </c>
      <c r="F415" s="43" t="str">
        <f t="shared" si="3"/>
        <v/>
      </c>
      <c r="G415" s="43" t="str">
        <f t="shared" si="4"/>
        <v/>
      </c>
      <c r="H415" s="70">
        <f t="shared" si="5"/>
        <v>70.75204004</v>
      </c>
      <c r="I415" s="69">
        <f>List!D415</f>
        <v>800</v>
      </c>
    </row>
    <row r="416">
      <c r="A416" s="43" t="str">
        <f>List!A416</f>
        <v>Dayton Audio APA1200DSP</v>
      </c>
      <c r="B416" s="69">
        <f>List!C416</f>
        <v>70.75204004</v>
      </c>
      <c r="C416" s="69">
        <f>List!E416</f>
        <v>650</v>
      </c>
      <c r="D416" s="43" t="str">
        <f t="shared" si="1"/>
        <v/>
      </c>
      <c r="E416" s="69" t="str">
        <f t="shared" si="2"/>
        <v/>
      </c>
      <c r="F416" s="70">
        <f t="shared" si="3"/>
        <v>70.75204004</v>
      </c>
      <c r="G416" s="43" t="str">
        <f t="shared" si="4"/>
        <v/>
      </c>
      <c r="H416" s="43" t="str">
        <f t="shared" si="5"/>
        <v/>
      </c>
      <c r="I416" s="69">
        <f>List!D416</f>
        <v>354</v>
      </c>
    </row>
    <row r="417">
      <c r="A417" s="43" t="str">
        <f>List!A417</f>
        <v>B.M.C. Audio Amplifier C1</v>
      </c>
      <c r="B417" s="69">
        <f>List!C417</f>
        <v>70.75204004</v>
      </c>
      <c r="C417" s="69">
        <f>List!E417</f>
        <v>8000</v>
      </c>
      <c r="D417" s="43" t="str">
        <f t="shared" si="1"/>
        <v/>
      </c>
      <c r="E417" s="69">
        <f t="shared" si="2"/>
        <v>70.75204004</v>
      </c>
      <c r="F417" s="43" t="str">
        <f t="shared" si="3"/>
        <v/>
      </c>
      <c r="G417" s="43" t="str">
        <f t="shared" si="4"/>
        <v/>
      </c>
      <c r="H417" s="43" t="str">
        <f t="shared" si="5"/>
        <v/>
      </c>
      <c r="I417" s="69">
        <f>List!D417</f>
        <v>275</v>
      </c>
    </row>
    <row r="418">
      <c r="A418" s="43" t="str">
        <f>List!A418</f>
        <v>Leak Stereo 130 integrated</v>
      </c>
      <c r="B418" s="69">
        <f>List!C418</f>
        <v>70.45757491</v>
      </c>
      <c r="C418" s="69">
        <f>List!E418</f>
        <v>1200</v>
      </c>
      <c r="D418" s="70">
        <f t="shared" si="1"/>
        <v>70.45757491</v>
      </c>
      <c r="E418" s="69" t="str">
        <f t="shared" si="2"/>
        <v/>
      </c>
      <c r="F418" s="43" t="str">
        <f t="shared" si="3"/>
        <v/>
      </c>
      <c r="G418" s="43" t="str">
        <f t="shared" si="4"/>
        <v/>
      </c>
      <c r="H418" s="43" t="str">
        <f t="shared" si="5"/>
        <v/>
      </c>
      <c r="I418" s="69">
        <f>List!D418</f>
        <v>65</v>
      </c>
    </row>
    <row r="419">
      <c r="A419" s="43" t="str">
        <f>List!A419</f>
        <v>Simaudio Moon i3.3</v>
      </c>
      <c r="B419" s="69">
        <f>List!C419</f>
        <v>70.45757491</v>
      </c>
      <c r="C419" s="69">
        <f>List!E419</f>
        <v>3300</v>
      </c>
      <c r="D419" s="43" t="str">
        <f t="shared" si="1"/>
        <v/>
      </c>
      <c r="E419" s="69">
        <f t="shared" si="2"/>
        <v>70.45757491</v>
      </c>
      <c r="F419" s="43" t="str">
        <f t="shared" si="3"/>
        <v/>
      </c>
      <c r="G419" s="43" t="str">
        <f t="shared" si="4"/>
        <v/>
      </c>
      <c r="H419" s="43" t="str">
        <f t="shared" si="5"/>
        <v/>
      </c>
      <c r="I419" s="69">
        <f>List!D419</f>
        <v>210</v>
      </c>
    </row>
    <row r="420">
      <c r="A420" s="43" t="str">
        <f>List!A420</f>
        <v>Simaudio Moon Evolution i-7</v>
      </c>
      <c r="B420" s="69">
        <f>List!C420</f>
        <v>70.45757491</v>
      </c>
      <c r="C420" s="69">
        <f>List!E420</f>
        <v>6000</v>
      </c>
      <c r="D420" s="43" t="str">
        <f t="shared" si="1"/>
        <v/>
      </c>
      <c r="E420" s="69" t="str">
        <f t="shared" si="2"/>
        <v/>
      </c>
      <c r="F420" s="70">
        <f t="shared" si="3"/>
        <v>70.45757491</v>
      </c>
      <c r="G420" s="43" t="str">
        <f t="shared" si="4"/>
        <v/>
      </c>
      <c r="H420" s="43" t="str">
        <f t="shared" si="5"/>
        <v/>
      </c>
      <c r="I420" s="69">
        <f>List!D420</f>
        <v>326</v>
      </c>
    </row>
    <row r="421">
      <c r="A421" s="43" t="str">
        <f>List!A421</f>
        <v>Simaudio Moon 400M</v>
      </c>
      <c r="B421" s="69">
        <f>List!C421</f>
        <v>70.45757491</v>
      </c>
      <c r="C421" s="69">
        <f>List!E421</f>
        <v>6500</v>
      </c>
      <c r="D421" s="43" t="str">
        <f t="shared" si="1"/>
        <v/>
      </c>
      <c r="E421" s="69" t="str">
        <f t="shared" si="2"/>
        <v/>
      </c>
      <c r="F421" s="43" t="str">
        <f t="shared" si="3"/>
        <v/>
      </c>
      <c r="G421" s="43" t="str">
        <f t="shared" si="4"/>
        <v/>
      </c>
      <c r="H421" s="70">
        <f t="shared" si="5"/>
        <v>70.45757491</v>
      </c>
      <c r="I421" s="69">
        <f>List!D421</f>
        <v>618</v>
      </c>
    </row>
    <row r="422">
      <c r="A422" s="43" t="str">
        <f>List!A422</f>
        <v>Accuphase E-370</v>
      </c>
      <c r="B422" s="69">
        <f>List!C422</f>
        <v>70.45757491</v>
      </c>
      <c r="C422" s="69">
        <f>List!E422</f>
        <v>8940</v>
      </c>
      <c r="D422" s="43" t="str">
        <f t="shared" si="1"/>
        <v/>
      </c>
      <c r="E422" s="69">
        <f t="shared" si="2"/>
        <v>70.45757491</v>
      </c>
      <c r="F422" s="43" t="str">
        <f t="shared" si="3"/>
        <v/>
      </c>
      <c r="G422" s="43" t="str">
        <f t="shared" si="4"/>
        <v/>
      </c>
      <c r="H422" s="43" t="str">
        <f t="shared" si="5"/>
        <v/>
      </c>
      <c r="I422" s="69">
        <f>List!D422</f>
        <v>200</v>
      </c>
    </row>
    <row r="423">
      <c r="A423" s="43" t="str">
        <f>List!A423</f>
        <v>AVM Ovation A 6.2 ME</v>
      </c>
      <c r="B423" s="69">
        <f>List!C423</f>
        <v>70.45757491</v>
      </c>
      <c r="C423" s="69">
        <f>List!E423</f>
        <v>8295</v>
      </c>
      <c r="D423" s="43" t="str">
        <f t="shared" si="1"/>
        <v/>
      </c>
      <c r="E423" s="69" t="str">
        <f t="shared" si="2"/>
        <v/>
      </c>
      <c r="F423" s="70">
        <f t="shared" si="3"/>
        <v>70.45757491</v>
      </c>
      <c r="G423" s="43" t="str">
        <f t="shared" si="4"/>
        <v/>
      </c>
      <c r="H423" s="43" t="str">
        <f t="shared" si="5"/>
        <v/>
      </c>
      <c r="I423" s="69">
        <f>List!D423</f>
        <v>315</v>
      </c>
    </row>
    <row r="424">
      <c r="A424" s="43" t="str">
        <f>List!A424</f>
        <v>Lamm Industries M1.2 Reference Mono</v>
      </c>
      <c r="B424" s="69">
        <f>List!C424</f>
        <v>70.45757491</v>
      </c>
      <c r="C424" s="69">
        <f>List!E424</f>
        <v>19600</v>
      </c>
      <c r="D424" s="43" t="str">
        <f t="shared" si="1"/>
        <v/>
      </c>
      <c r="E424" s="69" t="str">
        <f t="shared" si="2"/>
        <v/>
      </c>
      <c r="F424" s="70">
        <f t="shared" si="3"/>
        <v>70.45757491</v>
      </c>
      <c r="G424" s="43" t="str">
        <f t="shared" si="4"/>
        <v/>
      </c>
      <c r="H424" s="43" t="str">
        <f t="shared" si="5"/>
        <v/>
      </c>
      <c r="I424" s="69">
        <f>List!D424</f>
        <v>300</v>
      </c>
    </row>
    <row r="425">
      <c r="A425" s="43" t="str">
        <f>List!A425</f>
        <v>Vista Audio Spark II</v>
      </c>
      <c r="B425" s="69">
        <f>List!C425</f>
        <v>70.17276612</v>
      </c>
      <c r="C425" s="69">
        <f>List!E425</f>
        <v>389</v>
      </c>
      <c r="D425" s="70">
        <f t="shared" si="1"/>
        <v>70.17276612</v>
      </c>
      <c r="E425" s="69" t="str">
        <f t="shared" si="2"/>
        <v/>
      </c>
      <c r="F425" s="43" t="str">
        <f t="shared" si="3"/>
        <v/>
      </c>
      <c r="G425" s="43" t="str">
        <f t="shared" si="4"/>
        <v/>
      </c>
      <c r="H425" s="43" t="str">
        <f t="shared" si="5"/>
        <v/>
      </c>
      <c r="I425" s="69">
        <f>List!D425</f>
        <v>21</v>
      </c>
    </row>
    <row r="426">
      <c r="A426" s="43" t="str">
        <f>List!A426</f>
        <v>Accuphase E-380</v>
      </c>
      <c r="B426" s="69">
        <f>List!C426</f>
        <v>70.17276612</v>
      </c>
      <c r="C426" s="69">
        <f>List!E426</f>
        <v>8350</v>
      </c>
      <c r="D426" s="43" t="str">
        <f t="shared" si="1"/>
        <v/>
      </c>
      <c r="E426" s="69">
        <f t="shared" si="2"/>
        <v>70.17276612</v>
      </c>
      <c r="F426" s="43" t="str">
        <f t="shared" si="3"/>
        <v/>
      </c>
      <c r="G426" s="43" t="str">
        <f t="shared" si="4"/>
        <v/>
      </c>
      <c r="H426" s="43" t="str">
        <f t="shared" si="5"/>
        <v/>
      </c>
      <c r="I426" s="69">
        <f>List!D426</f>
        <v>270</v>
      </c>
    </row>
    <row r="427">
      <c r="A427" s="43" t="str">
        <f>List!A427</f>
        <v>Denon PMA-2500NE</v>
      </c>
      <c r="B427" s="69">
        <f>List!C427</f>
        <v>69.89700043</v>
      </c>
      <c r="C427" s="69">
        <f>List!E427</f>
        <v>3385</v>
      </c>
      <c r="D427" s="43" t="str">
        <f t="shared" si="1"/>
        <v/>
      </c>
      <c r="E427" s="69">
        <f t="shared" si="2"/>
        <v>69.89700043</v>
      </c>
      <c r="F427" s="43" t="str">
        <f t="shared" si="3"/>
        <v/>
      </c>
      <c r="G427" s="43" t="str">
        <f t="shared" si="4"/>
        <v/>
      </c>
      <c r="H427" s="43" t="str">
        <f t="shared" si="5"/>
        <v/>
      </c>
      <c r="I427" s="69">
        <f>List!D427</f>
        <v>225</v>
      </c>
    </row>
    <row r="428">
      <c r="A428" s="43" t="str">
        <f>List!A428</f>
        <v>Simaudio Moon Neo ACE</v>
      </c>
      <c r="B428" s="69">
        <f>List!C428</f>
        <v>69.89700043</v>
      </c>
      <c r="C428" s="69">
        <f>List!E428</f>
        <v>3500</v>
      </c>
      <c r="D428" s="70">
        <f t="shared" si="1"/>
        <v>69.89700043</v>
      </c>
      <c r="E428" s="69" t="str">
        <f t="shared" si="2"/>
        <v/>
      </c>
      <c r="F428" s="43" t="str">
        <f t="shared" si="3"/>
        <v/>
      </c>
      <c r="G428" s="43" t="str">
        <f t="shared" si="4"/>
        <v/>
      </c>
      <c r="H428" s="43" t="str">
        <f t="shared" si="5"/>
        <v/>
      </c>
      <c r="I428" s="69">
        <f>List!D428</f>
        <v>105</v>
      </c>
    </row>
    <row r="429">
      <c r="A429" s="43" t="str">
        <f>List!A429</f>
        <v>Parasound Zamp V.3</v>
      </c>
      <c r="B429" s="69">
        <f>List!C429</f>
        <v>69.6297212</v>
      </c>
      <c r="C429" s="69">
        <f>List!E429</f>
        <v>277</v>
      </c>
      <c r="D429" s="70">
        <f t="shared" si="1"/>
        <v>69.6297212</v>
      </c>
      <c r="E429" s="69" t="str">
        <f t="shared" si="2"/>
        <v/>
      </c>
      <c r="F429" s="43" t="str">
        <f t="shared" si="3"/>
        <v/>
      </c>
      <c r="G429" s="43" t="str">
        <f t="shared" si="4"/>
        <v/>
      </c>
      <c r="H429" s="43" t="str">
        <f t="shared" si="5"/>
        <v/>
      </c>
      <c r="I429" s="69">
        <f>List!D429</f>
        <v>65</v>
      </c>
    </row>
    <row r="430">
      <c r="A430" s="43" t="str">
        <f>List!A430</f>
        <v>Yamaha A-U671</v>
      </c>
      <c r="B430" s="69">
        <f>List!C430</f>
        <v>69.6297212</v>
      </c>
      <c r="C430" s="69">
        <f>List!E430</f>
        <v>500</v>
      </c>
      <c r="D430" s="70">
        <f t="shared" si="1"/>
        <v>69.6297212</v>
      </c>
      <c r="E430" s="69" t="str">
        <f t="shared" si="2"/>
        <v/>
      </c>
      <c r="F430" s="43" t="str">
        <f t="shared" si="3"/>
        <v/>
      </c>
      <c r="G430" s="43" t="str">
        <f t="shared" si="4"/>
        <v/>
      </c>
      <c r="H430" s="43" t="str">
        <f t="shared" si="5"/>
        <v/>
      </c>
      <c r="I430" s="69">
        <f>List!D430</f>
        <v>67</v>
      </c>
    </row>
    <row r="431">
      <c r="A431" s="43" t="str">
        <f>List!A431</f>
        <v>Pathos Acoustics Lògos MKII</v>
      </c>
      <c r="B431" s="69">
        <f>List!C431</f>
        <v>69.6297212</v>
      </c>
      <c r="C431" s="69">
        <f>List!E431</f>
        <v>6300</v>
      </c>
      <c r="D431" s="43" t="str">
        <f t="shared" si="1"/>
        <v/>
      </c>
      <c r="E431" s="69">
        <f t="shared" si="2"/>
        <v>69.6297212</v>
      </c>
      <c r="F431" s="43" t="str">
        <f t="shared" si="3"/>
        <v/>
      </c>
      <c r="G431" s="43" t="str">
        <f t="shared" si="4"/>
        <v/>
      </c>
      <c r="H431" s="43" t="str">
        <f t="shared" si="5"/>
        <v/>
      </c>
      <c r="I431" s="69">
        <f>List!D431</f>
        <v>237</v>
      </c>
    </row>
    <row r="432">
      <c r="A432" s="43" t="str">
        <f>List!A432</f>
        <v>Naim Audio Uniti Atom</v>
      </c>
      <c r="B432" s="69">
        <f>List!C432</f>
        <v>69.37042166</v>
      </c>
      <c r="C432" s="69">
        <f>List!E432</f>
        <v>3800</v>
      </c>
      <c r="D432" s="70">
        <f t="shared" si="1"/>
        <v>69.37042166</v>
      </c>
      <c r="E432" s="69" t="str">
        <f t="shared" si="2"/>
        <v/>
      </c>
      <c r="F432" s="43" t="str">
        <f t="shared" si="3"/>
        <v/>
      </c>
      <c r="G432" s="43" t="str">
        <f t="shared" si="4"/>
        <v/>
      </c>
      <c r="H432" s="43" t="str">
        <f t="shared" si="5"/>
        <v/>
      </c>
      <c r="I432" s="69">
        <f>List!D432</f>
        <v>65</v>
      </c>
    </row>
    <row r="433">
      <c r="A433" s="43" t="str">
        <f>List!A433</f>
        <v>Naim Audio Uniti Nova integrated</v>
      </c>
      <c r="B433" s="69">
        <f>List!C433</f>
        <v>69.37042166</v>
      </c>
      <c r="C433" s="69">
        <f>List!E433</f>
        <v>7500</v>
      </c>
      <c r="D433" s="43" t="str">
        <f t="shared" si="1"/>
        <v/>
      </c>
      <c r="E433" s="69">
        <f t="shared" si="2"/>
        <v>69.37042166</v>
      </c>
      <c r="F433" s="43" t="str">
        <f t="shared" si="3"/>
        <v/>
      </c>
      <c r="G433" s="43" t="str">
        <f t="shared" si="4"/>
        <v/>
      </c>
      <c r="H433" s="43" t="str">
        <f t="shared" si="5"/>
        <v/>
      </c>
      <c r="I433" s="69">
        <f>List!D433</f>
        <v>160</v>
      </c>
    </row>
    <row r="434">
      <c r="A434" s="43" t="str">
        <f>List!A434</f>
        <v>Audio Research D300</v>
      </c>
      <c r="B434" s="69">
        <f>List!C434</f>
        <v>69.11863911</v>
      </c>
      <c r="C434" s="69">
        <f>List!E434</f>
        <v>3500</v>
      </c>
      <c r="D434" s="43" t="str">
        <f t="shared" si="1"/>
        <v/>
      </c>
      <c r="E434" s="69" t="str">
        <f t="shared" si="2"/>
        <v/>
      </c>
      <c r="F434" s="70">
        <f t="shared" si="3"/>
        <v>69.11863911</v>
      </c>
      <c r="G434" s="43" t="str">
        <f t="shared" si="4"/>
        <v/>
      </c>
      <c r="H434" s="43" t="str">
        <f t="shared" si="5"/>
        <v/>
      </c>
      <c r="I434" s="69">
        <f>List!D434</f>
        <v>310</v>
      </c>
    </row>
    <row r="435">
      <c r="A435" s="43" t="str">
        <f>List!A435</f>
        <v>Lyngdorf Audio TDAI-1120 Integrated</v>
      </c>
      <c r="B435" s="69">
        <f>List!C435</f>
        <v>69.11863911</v>
      </c>
      <c r="C435" s="69">
        <f>List!E435</f>
        <v>6500</v>
      </c>
      <c r="D435" s="70">
        <f t="shared" si="1"/>
        <v>69.11863911</v>
      </c>
      <c r="E435" s="69" t="str">
        <f t="shared" si="2"/>
        <v/>
      </c>
      <c r="F435" s="43" t="str">
        <f t="shared" si="3"/>
        <v/>
      </c>
      <c r="G435" s="43" t="str">
        <f t="shared" si="4"/>
        <v/>
      </c>
      <c r="H435" s="43" t="str">
        <f t="shared" si="5"/>
        <v/>
      </c>
      <c r="I435" s="69">
        <f>List!D435</f>
        <v>136</v>
      </c>
    </row>
    <row r="436">
      <c r="A436" s="43" t="str">
        <f>List!A436</f>
        <v>Copland CSA 150</v>
      </c>
      <c r="B436" s="69">
        <f>List!C436</f>
        <v>69.11863911</v>
      </c>
      <c r="C436" s="69">
        <f>List!E436</f>
        <v>6530</v>
      </c>
      <c r="D436" s="43" t="str">
        <f t="shared" si="1"/>
        <v/>
      </c>
      <c r="E436" s="69">
        <f t="shared" si="2"/>
        <v>69.11863911</v>
      </c>
      <c r="F436" s="43" t="str">
        <f t="shared" si="3"/>
        <v/>
      </c>
      <c r="G436" s="43" t="str">
        <f t="shared" si="4"/>
        <v/>
      </c>
      <c r="H436" s="43" t="str">
        <f t="shared" si="5"/>
        <v/>
      </c>
      <c r="I436" s="69">
        <f>List!D436</f>
        <v>241</v>
      </c>
    </row>
    <row r="437">
      <c r="A437" s="43" t="str">
        <f>List!A437</f>
        <v>Topping PA3</v>
      </c>
      <c r="B437" s="69">
        <f>List!C437</f>
        <v>68.87394998</v>
      </c>
      <c r="C437" s="69">
        <f>List!E437</f>
        <v>120</v>
      </c>
      <c r="D437" s="70">
        <f t="shared" si="1"/>
        <v>68.87394998</v>
      </c>
      <c r="E437" s="69" t="str">
        <f t="shared" si="2"/>
        <v/>
      </c>
      <c r="F437" s="43" t="str">
        <f t="shared" si="3"/>
        <v/>
      </c>
      <c r="G437" s="43" t="str">
        <f t="shared" si="4"/>
        <v/>
      </c>
      <c r="H437" s="43" t="str">
        <f t="shared" si="5"/>
        <v/>
      </c>
      <c r="I437" s="69">
        <f>List!D437</f>
        <v>80</v>
      </c>
    </row>
    <row r="438">
      <c r="A438" s="43" t="str">
        <f>List!A438</f>
        <v>Rogue Audio Sphinx V3</v>
      </c>
      <c r="B438" s="69">
        <f>List!C438</f>
        <v>68.87394998</v>
      </c>
      <c r="C438" s="69">
        <f>List!E438</f>
        <v>1600</v>
      </c>
      <c r="D438" s="43" t="str">
        <f t="shared" si="1"/>
        <v/>
      </c>
      <c r="E438" s="69">
        <f t="shared" si="2"/>
        <v>68.87394998</v>
      </c>
      <c r="F438" s="43" t="str">
        <f t="shared" si="3"/>
        <v/>
      </c>
      <c r="G438" s="43" t="str">
        <f t="shared" si="4"/>
        <v/>
      </c>
      <c r="H438" s="43" t="str">
        <f t="shared" si="5"/>
        <v/>
      </c>
      <c r="I438" s="69">
        <f>List!D438</f>
        <v>155</v>
      </c>
    </row>
    <row r="439">
      <c r="A439" s="43" t="str">
        <f>List!A439</f>
        <v>Behringer NX3000D</v>
      </c>
      <c r="B439" s="69">
        <f>List!C439</f>
        <v>68.63596552</v>
      </c>
      <c r="C439" s="69">
        <f>List!E439</f>
        <v>390</v>
      </c>
      <c r="D439" s="43" t="str">
        <f t="shared" si="1"/>
        <v/>
      </c>
      <c r="E439" s="69" t="str">
        <f t="shared" si="2"/>
        <v/>
      </c>
      <c r="F439" s="43" t="str">
        <f t="shared" si="3"/>
        <v/>
      </c>
      <c r="G439" s="70">
        <f t="shared" si="4"/>
        <v>68.63596552</v>
      </c>
      <c r="H439" s="43" t="str">
        <f t="shared" si="5"/>
        <v/>
      </c>
      <c r="I439" s="69">
        <f>List!D439</f>
        <v>500</v>
      </c>
    </row>
    <row r="440">
      <c r="A440" s="43" t="str">
        <f>List!A440</f>
        <v>Luxman SQ-N150</v>
      </c>
      <c r="B440" s="69">
        <f>List!C440</f>
        <v>68.63596552</v>
      </c>
      <c r="C440" s="69">
        <f>List!E440</f>
        <v>3300</v>
      </c>
      <c r="D440" s="70">
        <f t="shared" si="1"/>
        <v>68.63596552</v>
      </c>
      <c r="E440" s="69" t="str">
        <f t="shared" si="2"/>
        <v/>
      </c>
      <c r="F440" s="43" t="str">
        <f t="shared" si="3"/>
        <v/>
      </c>
      <c r="G440" s="43" t="str">
        <f t="shared" si="4"/>
        <v/>
      </c>
      <c r="H440" s="43" t="str">
        <f t="shared" si="5"/>
        <v/>
      </c>
      <c r="I440" s="69">
        <f>List!D440</f>
        <v>12</v>
      </c>
    </row>
    <row r="441">
      <c r="A441" s="43" t="str">
        <f>List!A441</f>
        <v>Rotel A11</v>
      </c>
      <c r="B441" s="69">
        <f>List!C441</f>
        <v>68.40432807</v>
      </c>
      <c r="C441" s="69">
        <f>List!E441</f>
        <v>710</v>
      </c>
      <c r="D441" s="70">
        <f t="shared" si="1"/>
        <v>68.40432807</v>
      </c>
      <c r="E441" s="69" t="str">
        <f t="shared" si="2"/>
        <v/>
      </c>
      <c r="F441" s="43" t="str">
        <f t="shared" si="3"/>
        <v/>
      </c>
      <c r="G441" s="43" t="str">
        <f t="shared" si="4"/>
        <v/>
      </c>
      <c r="H441" s="43" t="str">
        <f t="shared" si="5"/>
        <v/>
      </c>
      <c r="I441" s="69">
        <f>List!D441</f>
        <v>81</v>
      </c>
    </row>
    <row r="442">
      <c r="A442" s="43" t="str">
        <f>List!A442</f>
        <v>Optoma NuForce STA200</v>
      </c>
      <c r="B442" s="69">
        <f>List!C442</f>
        <v>68.40432807</v>
      </c>
      <c r="C442" s="69">
        <f>List!E442</f>
        <v>1300</v>
      </c>
      <c r="D442" s="70">
        <f t="shared" si="1"/>
        <v>68.40432807</v>
      </c>
      <c r="E442" s="69" t="str">
        <f t="shared" si="2"/>
        <v/>
      </c>
      <c r="F442" s="43" t="str">
        <f t="shared" si="3"/>
        <v/>
      </c>
      <c r="G442" s="43" t="str">
        <f t="shared" si="4"/>
        <v/>
      </c>
      <c r="H442" s="43" t="str">
        <f t="shared" si="5"/>
        <v/>
      </c>
      <c r="I442" s="69">
        <f>List!D442</f>
        <v>90</v>
      </c>
    </row>
    <row r="443">
      <c r="A443" s="43" t="str">
        <f>List!A443</f>
        <v>Technics Grand Class SU-G700M2</v>
      </c>
      <c r="B443" s="69">
        <f>List!C443</f>
        <v>68.40432807</v>
      </c>
      <c r="C443" s="69">
        <f>List!E443</f>
        <v>2700</v>
      </c>
      <c r="D443" s="43" t="str">
        <f t="shared" si="1"/>
        <v/>
      </c>
      <c r="E443" s="69">
        <f t="shared" si="2"/>
        <v>68.40432807</v>
      </c>
      <c r="F443" s="43" t="str">
        <f t="shared" si="3"/>
        <v/>
      </c>
      <c r="G443" s="43" t="str">
        <f t="shared" si="4"/>
        <v/>
      </c>
      <c r="H443" s="43" t="str">
        <f t="shared" si="5"/>
        <v/>
      </c>
      <c r="I443" s="69">
        <f>List!D443</f>
        <v>156</v>
      </c>
    </row>
    <row r="444">
      <c r="A444" s="43" t="str">
        <f>List!A444</f>
        <v>Gato Audio DIA-250</v>
      </c>
      <c r="B444" s="69">
        <f>List!C444</f>
        <v>68.40432807</v>
      </c>
      <c r="C444" s="69">
        <f>List!E444</f>
        <v>3050</v>
      </c>
      <c r="D444" s="43" t="str">
        <f t="shared" si="1"/>
        <v/>
      </c>
      <c r="E444" s="69" t="str">
        <f t="shared" si="2"/>
        <v/>
      </c>
      <c r="F444" s="43" t="str">
        <f t="shared" si="3"/>
        <v/>
      </c>
      <c r="G444" s="70">
        <f t="shared" si="4"/>
        <v>68.40432807</v>
      </c>
      <c r="H444" s="43" t="str">
        <f t="shared" si="5"/>
        <v/>
      </c>
      <c r="I444" s="69">
        <f>List!D444</f>
        <v>492</v>
      </c>
    </row>
    <row r="445">
      <c r="A445" s="43" t="str">
        <f>List!A445</f>
        <v>Ayre Acoustics VX-5</v>
      </c>
      <c r="B445" s="69">
        <f>List!C445</f>
        <v>68.40432807</v>
      </c>
      <c r="C445" s="69">
        <f>List!E445</f>
        <v>9000</v>
      </c>
      <c r="D445" s="43" t="str">
        <f t="shared" si="1"/>
        <v/>
      </c>
      <c r="E445" s="69">
        <f t="shared" si="2"/>
        <v>68.40432807</v>
      </c>
      <c r="F445" s="43" t="str">
        <f t="shared" si="3"/>
        <v/>
      </c>
      <c r="G445" s="43" t="str">
        <f t="shared" si="4"/>
        <v/>
      </c>
      <c r="H445" s="43" t="str">
        <f t="shared" si="5"/>
        <v/>
      </c>
      <c r="I445" s="69">
        <f>List!D445</f>
        <v>286</v>
      </c>
    </row>
    <row r="446">
      <c r="A446" s="43" t="str">
        <f>List!A446</f>
        <v>Sabaj A1 (2020)</v>
      </c>
      <c r="B446" s="69">
        <f>List!C446</f>
        <v>68.17870786</v>
      </c>
      <c r="C446" s="69">
        <f>List!E446</f>
        <v>60</v>
      </c>
      <c r="D446" s="70">
        <f t="shared" si="1"/>
        <v>68.17870786</v>
      </c>
      <c r="E446" s="69" t="str">
        <f t="shared" si="2"/>
        <v/>
      </c>
      <c r="F446" s="43" t="str">
        <f t="shared" si="3"/>
        <v/>
      </c>
      <c r="G446" s="43" t="str">
        <f t="shared" si="4"/>
        <v/>
      </c>
      <c r="H446" s="43" t="str">
        <f t="shared" si="5"/>
        <v/>
      </c>
      <c r="I446" s="69">
        <f>List!D446</f>
        <v>22</v>
      </c>
    </row>
    <row r="447">
      <c r="A447" s="43" t="str">
        <f>List!A447</f>
        <v>Cambridge Audio AXA35</v>
      </c>
      <c r="B447" s="69">
        <f>List!C447</f>
        <v>68.17870786</v>
      </c>
      <c r="C447" s="69">
        <f>List!E447</f>
        <v>400</v>
      </c>
      <c r="D447" s="70">
        <f t="shared" si="1"/>
        <v>68.17870786</v>
      </c>
      <c r="E447" s="69" t="str">
        <f t="shared" si="2"/>
        <v/>
      </c>
      <c r="F447" s="43" t="str">
        <f t="shared" si="3"/>
        <v/>
      </c>
      <c r="G447" s="43" t="str">
        <f t="shared" si="4"/>
        <v/>
      </c>
      <c r="H447" s="43" t="str">
        <f t="shared" si="5"/>
        <v/>
      </c>
      <c r="I447" s="69">
        <f>List!D447</f>
        <v>57</v>
      </c>
    </row>
    <row r="448">
      <c r="A448" s="43" t="str">
        <f>List!A448</f>
        <v>Accuphase E-560</v>
      </c>
      <c r="B448" s="69">
        <f>List!C448</f>
        <v>68.17870786</v>
      </c>
      <c r="C448" s="69">
        <f>List!E448</f>
        <v>8700</v>
      </c>
      <c r="D448" s="70">
        <f t="shared" si="1"/>
        <v>68.17870786</v>
      </c>
      <c r="E448" s="69" t="str">
        <f t="shared" si="2"/>
        <v/>
      </c>
      <c r="F448" s="43" t="str">
        <f t="shared" si="3"/>
        <v/>
      </c>
      <c r="G448" s="43" t="str">
        <f t="shared" si="4"/>
        <v/>
      </c>
      <c r="H448" s="43" t="str">
        <f t="shared" si="5"/>
        <v/>
      </c>
      <c r="I448" s="69">
        <f>List!D448</f>
        <v>103</v>
      </c>
    </row>
    <row r="449">
      <c r="A449" s="43" t="str">
        <f>List!A449</f>
        <v>Pyle PT8000CH 8-Channel</v>
      </c>
      <c r="B449" s="69">
        <f>List!C449</f>
        <v>67.95880017</v>
      </c>
      <c r="C449" s="69">
        <f>List!E449</f>
        <v>270</v>
      </c>
      <c r="D449" s="43" t="str">
        <f t="shared" si="1"/>
        <v/>
      </c>
      <c r="E449" s="69">
        <f t="shared" si="2"/>
        <v>67.95880017</v>
      </c>
      <c r="F449" s="43" t="str">
        <f t="shared" si="3"/>
        <v/>
      </c>
      <c r="G449" s="43" t="str">
        <f t="shared" si="4"/>
        <v/>
      </c>
      <c r="H449" s="43" t="str">
        <f t="shared" si="5"/>
        <v/>
      </c>
      <c r="I449" s="69">
        <f>List!D449</f>
        <v>227</v>
      </c>
    </row>
    <row r="450">
      <c r="A450" s="43" t="str">
        <f>List!A450</f>
        <v>Kinki Studio EX-M1+</v>
      </c>
      <c r="B450" s="69">
        <f>List!C450</f>
        <v>67.95880017</v>
      </c>
      <c r="C450" s="69">
        <f>List!E450</f>
        <v>2900</v>
      </c>
      <c r="D450" s="43" t="str">
        <f t="shared" si="1"/>
        <v/>
      </c>
      <c r="E450" s="69">
        <f t="shared" si="2"/>
        <v>67.95880017</v>
      </c>
      <c r="F450" s="43" t="str">
        <f t="shared" si="3"/>
        <v/>
      </c>
      <c r="G450" s="43" t="str">
        <f t="shared" si="4"/>
        <v/>
      </c>
      <c r="H450" s="43" t="str">
        <f t="shared" si="5"/>
        <v/>
      </c>
      <c r="I450" s="69">
        <f>List!D450</f>
        <v>290</v>
      </c>
    </row>
    <row r="451">
      <c r="A451" s="43" t="str">
        <f>List!A451</f>
        <v>Pass Labs INT-60</v>
      </c>
      <c r="B451" s="69">
        <f>List!C451</f>
        <v>67.95880017</v>
      </c>
      <c r="C451" s="69">
        <f>List!E451</f>
        <v>9000</v>
      </c>
      <c r="D451" s="70">
        <f t="shared" si="1"/>
        <v>67.95880017</v>
      </c>
      <c r="E451" s="69" t="str">
        <f t="shared" si="2"/>
        <v/>
      </c>
      <c r="F451" s="43" t="str">
        <f t="shared" si="3"/>
        <v/>
      </c>
      <c r="G451" s="43" t="str">
        <f t="shared" si="4"/>
        <v/>
      </c>
      <c r="H451" s="43" t="str">
        <f t="shared" si="5"/>
        <v/>
      </c>
      <c r="I451" s="69">
        <f>List!D451</f>
        <v>125</v>
      </c>
    </row>
    <row r="452">
      <c r="A452" s="43" t="str">
        <f>List!A452</f>
        <v>ASR Emitter 1</v>
      </c>
      <c r="B452" s="69">
        <f>List!C452</f>
        <v>67.95880017</v>
      </c>
      <c r="C452" s="69">
        <f>List!E452</f>
        <v>13650</v>
      </c>
      <c r="D452" s="43" t="str">
        <f t="shared" si="1"/>
        <v/>
      </c>
      <c r="E452" s="69" t="str">
        <f t="shared" si="2"/>
        <v/>
      </c>
      <c r="F452" s="70">
        <f t="shared" si="3"/>
        <v>67.95880017</v>
      </c>
      <c r="G452" s="43" t="str">
        <f t="shared" si="4"/>
        <v/>
      </c>
      <c r="H452" s="43" t="str">
        <f t="shared" si="5"/>
        <v/>
      </c>
      <c r="I452" s="69">
        <f>List!D452</f>
        <v>380</v>
      </c>
    </row>
    <row r="453">
      <c r="A453" s="43" t="str">
        <f>List!A453</f>
        <v>Topping MX3</v>
      </c>
      <c r="B453" s="69">
        <f>List!C453</f>
        <v>67.74432287</v>
      </c>
      <c r="C453" s="69">
        <f>List!E453</f>
        <v>130</v>
      </c>
      <c r="D453" s="70">
        <f t="shared" si="1"/>
        <v>67.74432287</v>
      </c>
      <c r="E453" s="69" t="str">
        <f t="shared" si="2"/>
        <v/>
      </c>
      <c r="F453" s="43" t="str">
        <f t="shared" si="3"/>
        <v/>
      </c>
      <c r="G453" s="43" t="str">
        <f t="shared" si="4"/>
        <v/>
      </c>
      <c r="H453" s="43" t="str">
        <f t="shared" si="5"/>
        <v/>
      </c>
      <c r="I453" s="69">
        <f>List!D453</f>
        <v>50</v>
      </c>
    </row>
    <row r="454">
      <c r="A454" s="43" t="str">
        <f>List!A454</f>
        <v>Devialet Expert 400</v>
      </c>
      <c r="B454" s="69">
        <f>List!C454</f>
        <v>67.74432287</v>
      </c>
      <c r="C454" s="69">
        <f>List!E454</f>
        <v>17500</v>
      </c>
      <c r="D454" s="43" t="str">
        <f t="shared" si="1"/>
        <v/>
      </c>
      <c r="E454" s="69" t="str">
        <f t="shared" si="2"/>
        <v/>
      </c>
      <c r="F454" s="43" t="str">
        <f t="shared" si="3"/>
        <v/>
      </c>
      <c r="G454" s="70">
        <f t="shared" si="4"/>
        <v>67.74432287</v>
      </c>
      <c r="H454" s="43" t="str">
        <f t="shared" si="5"/>
        <v/>
      </c>
      <c r="I454" s="69">
        <f>List!D454</f>
        <v>552</v>
      </c>
    </row>
    <row r="455">
      <c r="A455" s="43" t="str">
        <f>List!A455</f>
        <v>Manley Laboratories Mahi Mono</v>
      </c>
      <c r="B455" s="69">
        <f>List!C455</f>
        <v>67.53501419</v>
      </c>
      <c r="C455" s="69">
        <f>List!E455</f>
        <v>2500</v>
      </c>
      <c r="D455" s="70">
        <f t="shared" si="1"/>
        <v>67.53501419</v>
      </c>
      <c r="E455" s="69" t="str">
        <f t="shared" si="2"/>
        <v/>
      </c>
      <c r="F455" s="43" t="str">
        <f t="shared" si="3"/>
        <v/>
      </c>
      <c r="G455" s="43" t="str">
        <f t="shared" si="4"/>
        <v/>
      </c>
      <c r="H455" s="43" t="str">
        <f t="shared" si="5"/>
        <v/>
      </c>
      <c r="I455" s="69">
        <f>List!D455</f>
        <v>25</v>
      </c>
    </row>
    <row r="456">
      <c r="A456" s="43" t="str">
        <f>List!A456</f>
        <v>Roksan Blak</v>
      </c>
      <c r="B456" s="69">
        <f>List!C456</f>
        <v>67.53501419</v>
      </c>
      <c r="C456" s="69">
        <f>List!E456</f>
        <v>3900</v>
      </c>
      <c r="D456" s="43" t="str">
        <f t="shared" si="1"/>
        <v/>
      </c>
      <c r="E456" s="69">
        <f t="shared" si="2"/>
        <v>67.53501419</v>
      </c>
      <c r="F456" s="43" t="str">
        <f t="shared" si="3"/>
        <v/>
      </c>
      <c r="G456" s="43" t="str">
        <f t="shared" si="4"/>
        <v/>
      </c>
      <c r="H456" s="43" t="str">
        <f t="shared" si="5"/>
        <v/>
      </c>
      <c r="I456" s="69">
        <f>List!D456</f>
        <v>200</v>
      </c>
    </row>
    <row r="457">
      <c r="A457" s="43" t="str">
        <f>List!A457</f>
        <v>Behringer A500</v>
      </c>
      <c r="B457" s="69">
        <f>List!C457</f>
        <v>67.33063089</v>
      </c>
      <c r="C457" s="69">
        <f>List!E457</f>
        <v>200</v>
      </c>
      <c r="D457" s="43" t="str">
        <f t="shared" si="1"/>
        <v/>
      </c>
      <c r="E457" s="69">
        <f t="shared" si="2"/>
        <v>67.33063089</v>
      </c>
      <c r="F457" s="43" t="str">
        <f t="shared" si="3"/>
        <v/>
      </c>
      <c r="G457" s="43" t="str">
        <f t="shared" si="4"/>
        <v/>
      </c>
      <c r="H457" s="43" t="str">
        <f t="shared" si="5"/>
        <v/>
      </c>
      <c r="I457" s="69">
        <f>List!D457</f>
        <v>200</v>
      </c>
    </row>
    <row r="458">
      <c r="A458" s="43" t="str">
        <f>List!A458</f>
        <v>Rega Research Brio integrated</v>
      </c>
      <c r="B458" s="69">
        <f>List!C458</f>
        <v>67.33063089</v>
      </c>
      <c r="C458" s="69">
        <f>List!E458</f>
        <v>1000</v>
      </c>
      <c r="D458" s="70">
        <f t="shared" si="1"/>
        <v>67.33063089</v>
      </c>
      <c r="E458" s="69" t="str">
        <f t="shared" si="2"/>
        <v/>
      </c>
      <c r="F458" s="43" t="str">
        <f t="shared" si="3"/>
        <v/>
      </c>
      <c r="G458" s="43" t="str">
        <f t="shared" si="4"/>
        <v/>
      </c>
      <c r="H458" s="43" t="str">
        <f t="shared" si="5"/>
        <v/>
      </c>
      <c r="I458" s="69">
        <f>List!D458</f>
        <v>80</v>
      </c>
    </row>
    <row r="459">
      <c r="A459" s="43" t="str">
        <f>List!A459</f>
        <v>Musical Fidelity Tri-Vista kW mono</v>
      </c>
      <c r="B459" s="69">
        <f>List!C459</f>
        <v>67.33063089</v>
      </c>
      <c r="C459" s="69">
        <f>List!E459</f>
        <v>24000</v>
      </c>
      <c r="D459" s="43" t="str">
        <f t="shared" si="1"/>
        <v/>
      </c>
      <c r="E459" s="69" t="str">
        <f t="shared" si="2"/>
        <v/>
      </c>
      <c r="F459" s="43" t="str">
        <f t="shared" si="3"/>
        <v/>
      </c>
      <c r="G459" s="43" t="str">
        <f t="shared" si="4"/>
        <v/>
      </c>
      <c r="H459" s="70">
        <f t="shared" si="5"/>
        <v>67.33063089</v>
      </c>
      <c r="I459" s="69">
        <f>List!D459</f>
        <v>1800</v>
      </c>
    </row>
    <row r="460">
      <c r="A460" s="43" t="str">
        <f>List!A460</f>
        <v>Audiolab Omnia</v>
      </c>
      <c r="B460" s="69">
        <f>List!C460</f>
        <v>67.13094647</v>
      </c>
      <c r="C460" s="69">
        <f>List!E460</f>
        <v>2300</v>
      </c>
      <c r="D460" s="70">
        <f t="shared" si="1"/>
        <v>67.13094647</v>
      </c>
      <c r="E460" s="69" t="str">
        <f t="shared" si="2"/>
        <v/>
      </c>
      <c r="F460" s="43" t="str">
        <f t="shared" si="3"/>
        <v/>
      </c>
      <c r="G460" s="43" t="str">
        <f t="shared" si="4"/>
        <v/>
      </c>
      <c r="H460" s="43" t="str">
        <f t="shared" si="5"/>
        <v/>
      </c>
      <c r="I460" s="69">
        <f>List!D460</f>
        <v>77</v>
      </c>
    </row>
    <row r="461">
      <c r="A461" s="43" t="str">
        <f>List!A461</f>
        <v>Sunfire Cinema Grand (5 channel)</v>
      </c>
      <c r="B461" s="69">
        <f>List!C461</f>
        <v>67.13094647</v>
      </c>
      <c r="C461" s="69">
        <f>List!E461</f>
        <v>2375</v>
      </c>
      <c r="D461" s="43" t="str">
        <f t="shared" si="1"/>
        <v/>
      </c>
      <c r="E461" s="69" t="str">
        <f t="shared" si="2"/>
        <v/>
      </c>
      <c r="F461" s="43" t="str">
        <f t="shared" si="3"/>
        <v/>
      </c>
      <c r="G461" s="70">
        <f t="shared" si="4"/>
        <v>67.13094647</v>
      </c>
      <c r="H461" s="43" t="str">
        <f t="shared" si="5"/>
        <v/>
      </c>
      <c r="I461" s="69">
        <f>List!D461</f>
        <v>490</v>
      </c>
    </row>
    <row r="462">
      <c r="A462" s="43" t="str">
        <f>List!A462</f>
        <v>Gato Audio DIA-400S</v>
      </c>
      <c r="B462" s="69">
        <f>List!C462</f>
        <v>66.93574972</v>
      </c>
      <c r="C462" s="69">
        <f>List!E462</f>
        <v>4800</v>
      </c>
      <c r="D462" s="43" t="str">
        <f t="shared" si="1"/>
        <v/>
      </c>
      <c r="E462" s="69" t="str">
        <f t="shared" si="2"/>
        <v/>
      </c>
      <c r="F462" s="43" t="str">
        <f t="shared" si="3"/>
        <v/>
      </c>
      <c r="G462" s="43" t="str">
        <f t="shared" si="4"/>
        <v/>
      </c>
      <c r="H462" s="70">
        <f t="shared" si="5"/>
        <v>66.93574972</v>
      </c>
      <c r="I462" s="69">
        <f>List!D462</f>
        <v>800</v>
      </c>
    </row>
    <row r="463">
      <c r="A463" s="43" t="str">
        <f>List!A463</f>
        <v>Amazon Basics 80W AP-16U</v>
      </c>
      <c r="B463" s="69">
        <f>List!C463</f>
        <v>66.74484337</v>
      </c>
      <c r="C463" s="69">
        <f>List!E463</f>
        <v>130</v>
      </c>
      <c r="D463" s="70">
        <f t="shared" si="1"/>
        <v>66.74484337</v>
      </c>
      <c r="E463" s="69" t="str">
        <f t="shared" si="2"/>
        <v/>
      </c>
      <c r="F463" s="43" t="str">
        <f t="shared" si="3"/>
        <v/>
      </c>
      <c r="G463" s="43" t="str">
        <f t="shared" si="4"/>
        <v/>
      </c>
      <c r="H463" s="43" t="str">
        <f t="shared" si="5"/>
        <v/>
      </c>
      <c r="I463" s="69">
        <f>List!D463</f>
        <v>80</v>
      </c>
    </row>
    <row r="464">
      <c r="A464" s="43" t="str">
        <f>List!A464</f>
        <v>Krell KAV-400xi</v>
      </c>
      <c r="B464" s="69">
        <f>List!C464</f>
        <v>66.74484337</v>
      </c>
      <c r="C464" s="69">
        <f>List!E464</f>
        <v>2500</v>
      </c>
      <c r="D464" s="43" t="str">
        <f t="shared" si="1"/>
        <v/>
      </c>
      <c r="E464" s="69" t="str">
        <f t="shared" si="2"/>
        <v/>
      </c>
      <c r="F464" s="70">
        <f t="shared" si="3"/>
        <v>66.74484337</v>
      </c>
      <c r="G464" s="43" t="str">
        <f t="shared" si="4"/>
        <v/>
      </c>
      <c r="H464" s="43" t="str">
        <f t="shared" si="5"/>
        <v/>
      </c>
      <c r="I464" s="69">
        <f>List!D464</f>
        <v>350</v>
      </c>
    </row>
    <row r="465">
      <c r="A465" s="43" t="str">
        <f>List!A465</f>
        <v>Cambridge Audio AXA25</v>
      </c>
      <c r="B465" s="69">
        <f>List!C465</f>
        <v>66.37517525</v>
      </c>
      <c r="C465" s="69">
        <f>List!E465</f>
        <v>225</v>
      </c>
      <c r="D465" s="70">
        <f t="shared" si="1"/>
        <v>66.37517525</v>
      </c>
      <c r="E465" s="69" t="str">
        <f t="shared" si="2"/>
        <v/>
      </c>
      <c r="F465" s="43" t="str">
        <f t="shared" si="3"/>
        <v/>
      </c>
      <c r="G465" s="43" t="str">
        <f t="shared" si="4"/>
        <v/>
      </c>
      <c r="H465" s="43" t="str">
        <f t="shared" si="5"/>
        <v/>
      </c>
      <c r="I465" s="69">
        <f>List!D465</f>
        <v>37</v>
      </c>
    </row>
    <row r="466">
      <c r="A466" s="43" t="str">
        <f>List!A466</f>
        <v>OSD Nero Stream XD</v>
      </c>
      <c r="B466" s="69">
        <f>List!C466</f>
        <v>66.37517525</v>
      </c>
      <c r="C466" s="69">
        <f>List!E466</f>
        <v>230</v>
      </c>
      <c r="D466" s="70">
        <f t="shared" si="1"/>
        <v>66.37517525</v>
      </c>
      <c r="E466" s="69" t="str">
        <f t="shared" si="2"/>
        <v/>
      </c>
      <c r="F466" s="43" t="str">
        <f t="shared" si="3"/>
        <v/>
      </c>
      <c r="G466" s="43" t="str">
        <f t="shared" si="4"/>
        <v/>
      </c>
      <c r="H466" s="43" t="str">
        <f t="shared" si="5"/>
        <v/>
      </c>
      <c r="I466" s="69">
        <f>List!D466</f>
        <v>50</v>
      </c>
    </row>
    <row r="467">
      <c r="A467" s="43" t="str">
        <f>List!A467</f>
        <v>Audiolab 6000</v>
      </c>
      <c r="B467" s="69">
        <f>List!C467</f>
        <v>66.37517525</v>
      </c>
      <c r="C467" s="69">
        <f>List!E467</f>
        <v>1000</v>
      </c>
      <c r="D467" s="70">
        <f t="shared" si="1"/>
        <v>66.37517525</v>
      </c>
      <c r="E467" s="69" t="str">
        <f t="shared" si="2"/>
        <v/>
      </c>
      <c r="F467" s="43" t="str">
        <f t="shared" si="3"/>
        <v/>
      </c>
      <c r="G467" s="43" t="str">
        <f t="shared" si="4"/>
        <v/>
      </c>
      <c r="H467" s="43" t="str">
        <f t="shared" si="5"/>
        <v/>
      </c>
      <c r="I467" s="69">
        <f>List!D467</f>
        <v>81</v>
      </c>
    </row>
    <row r="468">
      <c r="A468" s="43" t="str">
        <f>List!A468</f>
        <v>Xindak XA6800 (08)</v>
      </c>
      <c r="B468" s="69">
        <f>List!C468</f>
        <v>66.37517525</v>
      </c>
      <c r="C468" s="69">
        <f>List!E468</f>
        <v>1560</v>
      </c>
      <c r="D468" s="70">
        <f t="shared" si="1"/>
        <v>66.37517525</v>
      </c>
      <c r="E468" s="69" t="str">
        <f t="shared" si="2"/>
        <v/>
      </c>
      <c r="F468" s="43" t="str">
        <f t="shared" si="3"/>
        <v/>
      </c>
      <c r="G468" s="43" t="str">
        <f t="shared" si="4"/>
        <v/>
      </c>
      <c r="H468" s="43" t="str">
        <f t="shared" si="5"/>
        <v/>
      </c>
      <c r="I468" s="69">
        <f>List!D468</f>
        <v>143</v>
      </c>
    </row>
    <row r="469">
      <c r="A469" s="43" t="str">
        <f>List!A469</f>
        <v>Devialet Expert 240</v>
      </c>
      <c r="B469" s="69">
        <f>List!C469</f>
        <v>66.37517525</v>
      </c>
      <c r="C469" s="69">
        <f>List!E469</f>
        <v>14700</v>
      </c>
      <c r="D469" s="43" t="str">
        <f t="shared" si="1"/>
        <v/>
      </c>
      <c r="E469" s="69" t="str">
        <f t="shared" si="2"/>
        <v/>
      </c>
      <c r="F469" s="70">
        <f t="shared" si="3"/>
        <v>66.37517525</v>
      </c>
      <c r="G469" s="43" t="str">
        <f t="shared" si="4"/>
        <v/>
      </c>
      <c r="H469" s="43" t="str">
        <f t="shared" si="5"/>
        <v/>
      </c>
      <c r="I469" s="69">
        <f>List!D469</f>
        <v>324</v>
      </c>
    </row>
    <row r="470">
      <c r="A470" s="43" t="str">
        <f>List!A470</f>
        <v>Lamm M12 Reference mono</v>
      </c>
      <c r="B470" s="69">
        <f>List!C470</f>
        <v>66.37517525</v>
      </c>
      <c r="C470" s="69">
        <f>List!E470</f>
        <v>24000</v>
      </c>
      <c r="D470" s="70">
        <f t="shared" si="1"/>
        <v>66.37517525</v>
      </c>
      <c r="E470" s="69" t="str">
        <f t="shared" si="2"/>
        <v/>
      </c>
      <c r="F470" s="43" t="str">
        <f t="shared" si="3"/>
        <v/>
      </c>
      <c r="G470" s="43" t="str">
        <f t="shared" si="4"/>
        <v/>
      </c>
      <c r="H470" s="43" t="str">
        <f t="shared" si="5"/>
        <v/>
      </c>
      <c r="I470" s="69">
        <f>List!D470</f>
        <v>110</v>
      </c>
    </row>
    <row r="471">
      <c r="A471" s="43" t="str">
        <f>List!A471</f>
        <v>Yamaha A-S501</v>
      </c>
      <c r="B471" s="69">
        <f>List!C471</f>
        <v>66.1960784</v>
      </c>
      <c r="C471" s="69">
        <f>List!E471</f>
        <v>510</v>
      </c>
      <c r="D471" s="70">
        <f t="shared" si="1"/>
        <v>66.1960784</v>
      </c>
      <c r="E471" s="69" t="str">
        <f t="shared" si="2"/>
        <v/>
      </c>
      <c r="F471" s="43" t="str">
        <f t="shared" si="3"/>
        <v/>
      </c>
      <c r="G471" s="43" t="str">
        <f t="shared" si="4"/>
        <v/>
      </c>
      <c r="H471" s="43" t="str">
        <f t="shared" si="5"/>
        <v/>
      </c>
      <c r="I471" s="69">
        <f>List!D471</f>
        <v>138</v>
      </c>
    </row>
    <row r="472">
      <c r="A472" s="43" t="str">
        <f>List!A472</f>
        <v>Marantz PM6006</v>
      </c>
      <c r="B472" s="69">
        <f>List!C472</f>
        <v>66.1960784</v>
      </c>
      <c r="C472" s="69">
        <f>List!E472</f>
        <v>560</v>
      </c>
      <c r="D472" s="70">
        <f t="shared" si="1"/>
        <v>66.1960784</v>
      </c>
      <c r="E472" s="69" t="str">
        <f t="shared" si="2"/>
        <v/>
      </c>
      <c r="F472" s="43" t="str">
        <f t="shared" si="3"/>
        <v/>
      </c>
      <c r="G472" s="43" t="str">
        <f t="shared" si="4"/>
        <v/>
      </c>
      <c r="H472" s="43" t="str">
        <f t="shared" si="5"/>
        <v/>
      </c>
      <c r="I472" s="69">
        <f>List!D472</f>
        <v>84</v>
      </c>
    </row>
    <row r="473">
      <c r="A473" s="43" t="str">
        <f>List!A473</f>
        <v>Block V-250 LTD</v>
      </c>
      <c r="B473" s="69">
        <f>List!C473</f>
        <v>66.1960784</v>
      </c>
      <c r="C473" s="69">
        <f>List!E473</f>
        <v>600</v>
      </c>
      <c r="D473" s="70">
        <f t="shared" si="1"/>
        <v>66.1960784</v>
      </c>
      <c r="E473" s="69" t="str">
        <f t="shared" si="2"/>
        <v/>
      </c>
      <c r="F473" s="43" t="str">
        <f t="shared" si="3"/>
        <v/>
      </c>
      <c r="G473" s="43" t="str">
        <f t="shared" si="4"/>
        <v/>
      </c>
      <c r="H473" s="43" t="str">
        <f t="shared" si="5"/>
        <v/>
      </c>
      <c r="I473" s="69">
        <f>List!D473</f>
        <v>38</v>
      </c>
    </row>
    <row r="474">
      <c r="A474" s="43" t="str">
        <f>List!A474</f>
        <v>Rogue Audio Pharaoh</v>
      </c>
      <c r="B474" s="69">
        <f>List!C474</f>
        <v>66.1960784</v>
      </c>
      <c r="C474" s="69">
        <f>List!E474</f>
        <v>3500</v>
      </c>
      <c r="D474" s="43" t="str">
        <f t="shared" si="1"/>
        <v/>
      </c>
      <c r="E474" s="69" t="str">
        <f t="shared" si="2"/>
        <v/>
      </c>
      <c r="F474" s="70">
        <f t="shared" si="3"/>
        <v>66.1960784</v>
      </c>
      <c r="G474" s="43" t="str">
        <f t="shared" si="4"/>
        <v/>
      </c>
      <c r="H474" s="43" t="str">
        <f t="shared" si="5"/>
        <v/>
      </c>
      <c r="I474" s="69">
        <f>List!D474</f>
        <v>353</v>
      </c>
    </row>
    <row r="475">
      <c r="A475" s="43" t="str">
        <f>List!A475</f>
        <v>Pathos Acoustics InPoL 2 MkII</v>
      </c>
      <c r="B475" s="69">
        <f>List!C475</f>
        <v>66.02059991</v>
      </c>
      <c r="C475" s="69">
        <f>List!E475</f>
        <v>9665</v>
      </c>
      <c r="D475" s="70">
        <f t="shared" si="1"/>
        <v>66.02059991</v>
      </c>
      <c r="E475" s="69" t="str">
        <f t="shared" si="2"/>
        <v/>
      </c>
      <c r="F475" s="43" t="str">
        <f t="shared" si="3"/>
        <v/>
      </c>
      <c r="G475" s="43" t="str">
        <f t="shared" si="4"/>
        <v/>
      </c>
      <c r="H475" s="43" t="str">
        <f t="shared" si="5"/>
        <v/>
      </c>
      <c r="I475" s="69">
        <f>List!D475</f>
        <v>36</v>
      </c>
    </row>
    <row r="476">
      <c r="A476" s="43" t="str">
        <f>List!A476</f>
        <v>Nubert nuConnect ampX</v>
      </c>
      <c r="B476" s="69">
        <f>List!C476</f>
        <v>65.67993313</v>
      </c>
      <c r="C476" s="69">
        <f>List!E476</f>
        <v>770</v>
      </c>
      <c r="D476" s="70">
        <f t="shared" si="1"/>
        <v>65.67993313</v>
      </c>
      <c r="E476" s="69" t="str">
        <f t="shared" si="2"/>
        <v/>
      </c>
      <c r="F476" s="43" t="str">
        <f t="shared" si="3"/>
        <v/>
      </c>
      <c r="G476" s="43" t="str">
        <f t="shared" si="4"/>
        <v/>
      </c>
      <c r="H476" s="43" t="str">
        <f t="shared" si="5"/>
        <v/>
      </c>
      <c r="I476" s="69">
        <f>List!D476</f>
        <v>125</v>
      </c>
    </row>
    <row r="477">
      <c r="A477" s="43" t="str">
        <f>List!A477</f>
        <v>Vincent TubeLine SV-236MK</v>
      </c>
      <c r="B477" s="69">
        <f>List!C477</f>
        <v>65.67993313</v>
      </c>
      <c r="C477" s="69">
        <f>List!E477</f>
        <v>2000</v>
      </c>
      <c r="D477" s="43" t="str">
        <f t="shared" si="1"/>
        <v/>
      </c>
      <c r="E477" s="69">
        <f t="shared" si="2"/>
        <v>65.67993313</v>
      </c>
      <c r="F477" s="43" t="str">
        <f t="shared" si="3"/>
        <v/>
      </c>
      <c r="G477" s="43" t="str">
        <f t="shared" si="4"/>
        <v/>
      </c>
      <c r="H477" s="43" t="str">
        <f t="shared" si="5"/>
        <v/>
      </c>
      <c r="I477" s="69">
        <f>List!D477</f>
        <v>231</v>
      </c>
    </row>
    <row r="478">
      <c r="A478" s="43" t="str">
        <f>List!A478</f>
        <v>Marantz PM6007</v>
      </c>
      <c r="B478" s="69">
        <f>List!C478</f>
        <v>65.51448261</v>
      </c>
      <c r="C478" s="69">
        <f>List!E478</f>
        <v>700</v>
      </c>
      <c r="D478" s="70">
        <f t="shared" si="1"/>
        <v>65.51448261</v>
      </c>
      <c r="E478" s="69" t="str">
        <f t="shared" si="2"/>
        <v/>
      </c>
      <c r="F478" s="43" t="str">
        <f t="shared" si="3"/>
        <v/>
      </c>
      <c r="G478" s="43" t="str">
        <f t="shared" si="4"/>
        <v/>
      </c>
      <c r="H478" s="43" t="str">
        <f t="shared" si="5"/>
        <v/>
      </c>
      <c r="I478" s="69">
        <f>List!D478</f>
        <v>81</v>
      </c>
    </row>
    <row r="479">
      <c r="A479" s="43" t="str">
        <f>List!A479</f>
        <v>Rotel A14 MKII</v>
      </c>
      <c r="B479" s="69">
        <f>List!C479</f>
        <v>65.3521248</v>
      </c>
      <c r="C479" s="69">
        <f>List!E479</f>
        <v>1600</v>
      </c>
      <c r="D479" s="43" t="str">
        <f t="shared" si="1"/>
        <v/>
      </c>
      <c r="E479" s="69">
        <f t="shared" si="2"/>
        <v>65.3521248</v>
      </c>
      <c r="F479" s="43" t="str">
        <f t="shared" si="3"/>
        <v/>
      </c>
      <c r="G479" s="43" t="str">
        <f t="shared" si="4"/>
        <v/>
      </c>
      <c r="H479" s="43" t="str">
        <f t="shared" si="5"/>
        <v/>
      </c>
      <c r="I479" s="69">
        <f>List!D479</f>
        <v>200</v>
      </c>
    </row>
    <row r="480">
      <c r="A480" s="43" t="str">
        <f>List!A480</f>
        <v>Arcam SA10</v>
      </c>
      <c r="B480" s="69">
        <f>List!C480</f>
        <v>65.19274621</v>
      </c>
      <c r="C480" s="69">
        <f>List!E480</f>
        <v>800</v>
      </c>
      <c r="D480" s="70">
        <f t="shared" si="1"/>
        <v>65.19274621</v>
      </c>
      <c r="E480" s="69" t="str">
        <f t="shared" si="2"/>
        <v/>
      </c>
      <c r="F480" s="43" t="str">
        <f t="shared" si="3"/>
        <v/>
      </c>
      <c r="G480" s="43" t="str">
        <f t="shared" si="4"/>
        <v/>
      </c>
      <c r="H480" s="43" t="str">
        <f t="shared" si="5"/>
        <v/>
      </c>
      <c r="I480" s="69">
        <f>List!D480</f>
        <v>87</v>
      </c>
    </row>
    <row r="481">
      <c r="A481" s="43" t="str">
        <f>List!A481</f>
        <v>Fosi Audio BT10A</v>
      </c>
      <c r="B481" s="69">
        <f>List!C481</f>
        <v>64.88250289</v>
      </c>
      <c r="C481" s="69">
        <f>List!E481</f>
        <v>60</v>
      </c>
      <c r="D481" s="70">
        <f t="shared" si="1"/>
        <v>64.88250289</v>
      </c>
      <c r="E481" s="69" t="str">
        <f t="shared" si="2"/>
        <v/>
      </c>
      <c r="F481" s="43" t="str">
        <f t="shared" si="3"/>
        <v/>
      </c>
      <c r="G481" s="43" t="str">
        <f t="shared" si="4"/>
        <v/>
      </c>
      <c r="H481" s="43" t="str">
        <f t="shared" si="5"/>
        <v/>
      </c>
      <c r="I481" s="69">
        <f>List!D481</f>
        <v>35</v>
      </c>
    </row>
    <row r="482">
      <c r="A482" s="43" t="str">
        <f>List!A482</f>
        <v>Audio Research 100.2</v>
      </c>
      <c r="B482" s="69">
        <f>List!C482</f>
        <v>64.88250289</v>
      </c>
      <c r="C482" s="69">
        <f>List!E482</f>
        <v>3500</v>
      </c>
      <c r="D482" s="43" t="str">
        <f t="shared" si="1"/>
        <v/>
      </c>
      <c r="E482" s="69">
        <f t="shared" si="2"/>
        <v>64.88250289</v>
      </c>
      <c r="F482" s="43" t="str">
        <f t="shared" si="3"/>
        <v/>
      </c>
      <c r="G482" s="43" t="str">
        <f t="shared" si="4"/>
        <v/>
      </c>
      <c r="H482" s="43" t="str">
        <f t="shared" si="5"/>
        <v/>
      </c>
      <c r="I482" s="69">
        <f>List!D482</f>
        <v>220</v>
      </c>
    </row>
    <row r="483">
      <c r="A483" s="43" t="str">
        <f>List!A483</f>
        <v>Luxman L-590AX</v>
      </c>
      <c r="B483" s="69">
        <f>List!C483</f>
        <v>64.73144013</v>
      </c>
      <c r="C483" s="69">
        <f>List!E483</f>
        <v>9930</v>
      </c>
      <c r="D483" s="70">
        <f t="shared" si="1"/>
        <v>64.73144013</v>
      </c>
      <c r="E483" s="69" t="str">
        <f t="shared" si="2"/>
        <v/>
      </c>
      <c r="F483" s="43" t="str">
        <f t="shared" si="3"/>
        <v/>
      </c>
      <c r="G483" s="43" t="str">
        <f t="shared" si="4"/>
        <v/>
      </c>
      <c r="H483" s="43" t="str">
        <f t="shared" si="5"/>
        <v/>
      </c>
      <c r="I483" s="69">
        <f>List!D483</f>
        <v>142</v>
      </c>
    </row>
    <row r="484">
      <c r="A484" s="43" t="str">
        <f>List!A484</f>
        <v>Marantz PM-14S1</v>
      </c>
      <c r="B484" s="69">
        <f>List!C484</f>
        <v>64.58295977</v>
      </c>
      <c r="C484" s="69">
        <f>List!E484</f>
        <v>3000</v>
      </c>
      <c r="D484" s="43" t="str">
        <f t="shared" si="1"/>
        <v/>
      </c>
      <c r="E484" s="69">
        <f t="shared" si="2"/>
        <v>64.58295977</v>
      </c>
      <c r="F484" s="43" t="str">
        <f t="shared" si="3"/>
        <v/>
      </c>
      <c r="G484" s="43" t="str">
        <f t="shared" si="4"/>
        <v/>
      </c>
      <c r="H484" s="43" t="str">
        <f t="shared" si="5"/>
        <v/>
      </c>
      <c r="I484" s="69">
        <f>List!D484</f>
        <v>196</v>
      </c>
    </row>
    <row r="485">
      <c r="A485" s="43" t="str">
        <f>List!A485</f>
        <v>Rogue Audio Pharaoh II integrated</v>
      </c>
      <c r="B485" s="69">
        <f>List!C485</f>
        <v>64.58295977</v>
      </c>
      <c r="C485" s="69">
        <f>List!E485</f>
        <v>4000</v>
      </c>
      <c r="D485" s="43" t="str">
        <f t="shared" si="1"/>
        <v/>
      </c>
      <c r="E485" s="69" t="str">
        <f t="shared" si="2"/>
        <v/>
      </c>
      <c r="F485" s="70">
        <f t="shared" si="3"/>
        <v>64.58295977</v>
      </c>
      <c r="G485" s="43" t="str">
        <f t="shared" si="4"/>
        <v/>
      </c>
      <c r="H485" s="43" t="str">
        <f t="shared" si="5"/>
        <v/>
      </c>
      <c r="I485" s="69">
        <f>List!D485</f>
        <v>380</v>
      </c>
    </row>
    <row r="486">
      <c r="A486" s="43" t="str">
        <f>List!A486</f>
        <v>SVS Prime Wireless SoundBase</v>
      </c>
      <c r="B486" s="69">
        <f>List!C486</f>
        <v>64.43697499</v>
      </c>
      <c r="C486" s="69">
        <f>List!E486</f>
        <v>400</v>
      </c>
      <c r="D486" s="43" t="str">
        <f t="shared" si="1"/>
        <v/>
      </c>
      <c r="E486" s="69">
        <f t="shared" si="2"/>
        <v>64.43697499</v>
      </c>
      <c r="F486" s="43" t="str">
        <f t="shared" si="3"/>
        <v/>
      </c>
      <c r="G486" s="43" t="str">
        <f t="shared" si="4"/>
        <v/>
      </c>
      <c r="H486" s="43" t="str">
        <f t="shared" si="5"/>
        <v/>
      </c>
      <c r="I486" s="69">
        <f>List!D486</f>
        <v>189</v>
      </c>
    </row>
    <row r="487">
      <c r="A487" s="43" t="str">
        <f>List!A487</f>
        <v>Marantz PM7000N</v>
      </c>
      <c r="B487" s="69">
        <f>List!C487</f>
        <v>64.43697499</v>
      </c>
      <c r="C487" s="69">
        <f>List!E487</f>
        <v>1000</v>
      </c>
      <c r="D487" s="70">
        <f t="shared" si="1"/>
        <v>64.43697499</v>
      </c>
      <c r="E487" s="69" t="str">
        <f t="shared" si="2"/>
        <v/>
      </c>
      <c r="F487" s="43" t="str">
        <f t="shared" si="3"/>
        <v/>
      </c>
      <c r="G487" s="43" t="str">
        <f t="shared" si="4"/>
        <v/>
      </c>
      <c r="H487" s="43" t="str">
        <f t="shared" si="5"/>
        <v/>
      </c>
      <c r="I487" s="69">
        <f>List!D487</f>
        <v>113</v>
      </c>
    </row>
    <row r="488">
      <c r="A488" s="43" t="str">
        <f>List!A488</f>
        <v>Exposure 2010S</v>
      </c>
      <c r="B488" s="69">
        <f>List!C488</f>
        <v>64.43697499</v>
      </c>
      <c r="C488" s="69">
        <f>List!E488</f>
        <v>1250</v>
      </c>
      <c r="D488" s="70">
        <f t="shared" si="1"/>
        <v>64.43697499</v>
      </c>
      <c r="E488" s="69" t="str">
        <f t="shared" si="2"/>
        <v/>
      </c>
      <c r="F488" s="43" t="str">
        <f t="shared" si="3"/>
        <v/>
      </c>
      <c r="G488" s="43" t="str">
        <f t="shared" si="4"/>
        <v/>
      </c>
      <c r="H488" s="43" t="str">
        <f t="shared" si="5"/>
        <v/>
      </c>
      <c r="I488" s="69">
        <f>List!D488</f>
        <v>105</v>
      </c>
    </row>
    <row r="489">
      <c r="A489" s="43" t="str">
        <f>List!A489</f>
        <v>Emotiva XPA-DR2</v>
      </c>
      <c r="B489" s="69">
        <f>List!C489</f>
        <v>64.43697499</v>
      </c>
      <c r="C489" s="69">
        <f>List!E489</f>
        <v>1700</v>
      </c>
      <c r="D489" s="43" t="str">
        <f t="shared" si="1"/>
        <v/>
      </c>
      <c r="E489" s="69" t="str">
        <f t="shared" si="2"/>
        <v/>
      </c>
      <c r="F489" s="43" t="str">
        <f t="shared" si="3"/>
        <v/>
      </c>
      <c r="G489" s="43" t="str">
        <f t="shared" si="4"/>
        <v/>
      </c>
      <c r="H489" s="70">
        <f t="shared" si="5"/>
        <v>64.43697499</v>
      </c>
      <c r="I489" s="69">
        <f>List!D489</f>
        <v>780</v>
      </c>
    </row>
    <row r="490">
      <c r="A490" s="43" t="str">
        <f>List!A490</f>
        <v>Audiolab 8300A</v>
      </c>
      <c r="B490" s="69">
        <f>List!C490</f>
        <v>64.43697499</v>
      </c>
      <c r="C490" s="69">
        <f>List!E490</f>
        <v>1700</v>
      </c>
      <c r="D490" s="70">
        <f t="shared" si="1"/>
        <v>64.43697499</v>
      </c>
      <c r="E490" s="69" t="str">
        <f t="shared" si="2"/>
        <v/>
      </c>
      <c r="F490" s="43" t="str">
        <f t="shared" si="3"/>
        <v/>
      </c>
      <c r="G490" s="43" t="str">
        <f t="shared" si="4"/>
        <v/>
      </c>
      <c r="H490" s="43" t="str">
        <f t="shared" si="5"/>
        <v/>
      </c>
      <c r="I490" s="69">
        <f>List!D490</f>
        <v>118</v>
      </c>
    </row>
    <row r="491">
      <c r="A491" s="43" t="str">
        <f>List!A491</f>
        <v>NuPrime IDA-16</v>
      </c>
      <c r="B491" s="69">
        <f>List!C491</f>
        <v>64.43697499</v>
      </c>
      <c r="C491" s="69">
        <f>List!E491</f>
        <v>3150</v>
      </c>
      <c r="D491" s="43" t="str">
        <f t="shared" si="1"/>
        <v/>
      </c>
      <c r="E491" s="69" t="str">
        <f t="shared" si="2"/>
        <v/>
      </c>
      <c r="F491" s="70">
        <f t="shared" si="3"/>
        <v>64.43697499</v>
      </c>
      <c r="G491" s="43" t="str">
        <f t="shared" si="4"/>
        <v/>
      </c>
      <c r="H491" s="43" t="str">
        <f t="shared" si="5"/>
        <v/>
      </c>
      <c r="I491" s="69">
        <f>List!D491</f>
        <v>300</v>
      </c>
    </row>
    <row r="492">
      <c r="A492" s="43" t="str">
        <f>List!A492</f>
        <v>Naim Supernait</v>
      </c>
      <c r="B492" s="69">
        <f>List!C492</f>
        <v>64.43697499</v>
      </c>
      <c r="C492" s="69">
        <f>List!E492</f>
        <v>4950</v>
      </c>
      <c r="D492" s="70">
        <f t="shared" si="1"/>
        <v>64.43697499</v>
      </c>
      <c r="E492" s="69" t="str">
        <f t="shared" si="2"/>
        <v/>
      </c>
      <c r="F492" s="43" t="str">
        <f t="shared" si="3"/>
        <v/>
      </c>
      <c r="G492" s="43" t="str">
        <f t="shared" si="4"/>
        <v/>
      </c>
      <c r="H492" s="43" t="str">
        <f t="shared" si="5"/>
        <v/>
      </c>
      <c r="I492" s="69">
        <f>List!D492</f>
        <v>140</v>
      </c>
    </row>
    <row r="493">
      <c r="A493" s="43" t="str">
        <f>List!A493</f>
        <v>Naim Audio Unity Star</v>
      </c>
      <c r="B493" s="69">
        <f>List!C493</f>
        <v>64.43697499</v>
      </c>
      <c r="C493" s="69">
        <f>List!E493</f>
        <v>5000</v>
      </c>
      <c r="D493" s="70">
        <f t="shared" si="1"/>
        <v>64.43697499</v>
      </c>
      <c r="E493" s="69" t="str">
        <f t="shared" si="2"/>
        <v/>
      </c>
      <c r="F493" s="43" t="str">
        <f t="shared" si="3"/>
        <v/>
      </c>
      <c r="G493" s="43" t="str">
        <f t="shared" si="4"/>
        <v/>
      </c>
      <c r="H493" s="43" t="str">
        <f t="shared" si="5"/>
        <v/>
      </c>
      <c r="I493" s="69">
        <f>List!D493</f>
        <v>105</v>
      </c>
    </row>
    <row r="494">
      <c r="A494" s="43" t="str">
        <f>List!A494</f>
        <v>UWAYKEY ZK-502H</v>
      </c>
      <c r="B494" s="69">
        <f>List!C494</f>
        <v>64.2934033</v>
      </c>
      <c r="C494" s="69">
        <f>List!E494</f>
        <v>18</v>
      </c>
      <c r="D494" s="70">
        <f t="shared" si="1"/>
        <v>64.2934033</v>
      </c>
      <c r="E494" s="69" t="str">
        <f t="shared" si="2"/>
        <v/>
      </c>
      <c r="F494" s="43" t="str">
        <f t="shared" si="3"/>
        <v/>
      </c>
      <c r="G494" s="43" t="str">
        <f t="shared" si="4"/>
        <v/>
      </c>
      <c r="H494" s="43" t="str">
        <f t="shared" si="5"/>
        <v/>
      </c>
      <c r="I494" s="69">
        <f>List!D494</f>
        <v>20</v>
      </c>
    </row>
    <row r="495">
      <c r="A495" s="43" t="str">
        <f>List!A495</f>
        <v>Rotel RA-1592</v>
      </c>
      <c r="B495" s="69">
        <f>List!C495</f>
        <v>64.2934033</v>
      </c>
      <c r="C495" s="69">
        <f>List!E495</f>
        <v>2500</v>
      </c>
      <c r="D495" s="43" t="str">
        <f t="shared" si="1"/>
        <v/>
      </c>
      <c r="E495" s="69" t="str">
        <f t="shared" si="2"/>
        <v/>
      </c>
      <c r="F495" s="70">
        <f t="shared" si="3"/>
        <v>64.2934033</v>
      </c>
      <c r="G495" s="43" t="str">
        <f t="shared" si="4"/>
        <v/>
      </c>
      <c r="H495" s="43" t="str">
        <f t="shared" si="5"/>
        <v/>
      </c>
      <c r="I495" s="69">
        <f>List!D495</f>
        <v>367</v>
      </c>
    </row>
    <row r="496">
      <c r="A496" s="43" t="str">
        <f>List!A496</f>
        <v>V.A.C. Statement 452 IQ</v>
      </c>
      <c r="B496" s="69">
        <f>List!C496</f>
        <v>64.15216621</v>
      </c>
      <c r="C496" s="69">
        <f>List!E496</f>
        <v>75000</v>
      </c>
      <c r="D496" s="43" t="str">
        <f t="shared" si="1"/>
        <v/>
      </c>
      <c r="E496" s="69">
        <f t="shared" si="2"/>
        <v>64.15216621</v>
      </c>
      <c r="F496" s="43" t="str">
        <f t="shared" si="3"/>
        <v/>
      </c>
      <c r="G496" s="43" t="str">
        <f t="shared" si="4"/>
        <v/>
      </c>
      <c r="H496" s="43" t="str">
        <f t="shared" si="5"/>
        <v/>
      </c>
      <c r="I496" s="69">
        <f>List!D496</f>
        <v>183</v>
      </c>
    </row>
    <row r="497">
      <c r="A497" s="43" t="str">
        <f>List!A497</f>
        <v>Musical Fidelity M6 Encore 225</v>
      </c>
      <c r="B497" s="69">
        <f>List!C497</f>
        <v>64.01318901</v>
      </c>
      <c r="C497" s="69">
        <f>List!E497</f>
        <v>6000</v>
      </c>
      <c r="D497" s="43" t="str">
        <f t="shared" si="1"/>
        <v/>
      </c>
      <c r="E497" s="69">
        <f t="shared" si="2"/>
        <v>64.01318901</v>
      </c>
      <c r="F497" s="43" t="str">
        <f t="shared" si="3"/>
        <v/>
      </c>
      <c r="G497" s="43" t="str">
        <f t="shared" si="4"/>
        <v/>
      </c>
      <c r="H497" s="43" t="str">
        <f t="shared" si="5"/>
        <v/>
      </c>
      <c r="I497" s="69">
        <f>List!D497</f>
        <v>289</v>
      </c>
    </row>
    <row r="498">
      <c r="A498" s="43" t="str">
        <f>List!A498</f>
        <v>Naim XS3</v>
      </c>
      <c r="B498" s="69">
        <f>List!C498</f>
        <v>63.47850395</v>
      </c>
      <c r="C498" s="69">
        <f>List!E498</f>
        <v>3000</v>
      </c>
      <c r="D498" s="70">
        <f t="shared" si="1"/>
        <v>63.47850395</v>
      </c>
      <c r="E498" s="69" t="str">
        <f t="shared" si="2"/>
        <v/>
      </c>
      <c r="F498" s="43" t="str">
        <f t="shared" si="3"/>
        <v/>
      </c>
      <c r="G498" s="43" t="str">
        <f t="shared" si="4"/>
        <v/>
      </c>
      <c r="H498" s="43" t="str">
        <f t="shared" si="5"/>
        <v/>
      </c>
      <c r="I498" s="69">
        <f>List!D498</f>
        <v>128</v>
      </c>
    </row>
    <row r="499">
      <c r="A499" s="43" t="str">
        <f>List!A499</f>
        <v>Naim SuperNait 3</v>
      </c>
      <c r="B499" s="69">
        <f>List!C499</f>
        <v>63.47850395</v>
      </c>
      <c r="C499" s="69">
        <f>List!E499</f>
        <v>4300</v>
      </c>
      <c r="D499" s="70">
        <f t="shared" si="1"/>
        <v>63.47850395</v>
      </c>
      <c r="E499" s="69" t="str">
        <f t="shared" si="2"/>
        <v/>
      </c>
      <c r="F499" s="43" t="str">
        <f t="shared" si="3"/>
        <v/>
      </c>
      <c r="G499" s="43" t="str">
        <f t="shared" si="4"/>
        <v/>
      </c>
      <c r="H499" s="43" t="str">
        <f t="shared" si="5"/>
        <v/>
      </c>
      <c r="I499" s="69">
        <f>List!D499</f>
        <v>142</v>
      </c>
    </row>
    <row r="500">
      <c r="A500" s="43" t="str">
        <f>List!A500</f>
        <v>Emotiva BasX A2m</v>
      </c>
      <c r="B500" s="69">
        <f>List!C500</f>
        <v>63.34982175</v>
      </c>
      <c r="C500" s="69">
        <f>List!E500</f>
        <v>280</v>
      </c>
      <c r="D500" s="70">
        <f t="shared" si="1"/>
        <v>63.34982175</v>
      </c>
      <c r="E500" s="69" t="str">
        <f t="shared" si="2"/>
        <v/>
      </c>
      <c r="F500" s="43" t="str">
        <f t="shared" si="3"/>
        <v/>
      </c>
      <c r="G500" s="43" t="str">
        <f t="shared" si="4"/>
        <v/>
      </c>
      <c r="H500" s="43" t="str">
        <f t="shared" si="5"/>
        <v/>
      </c>
      <c r="I500" s="69">
        <f>List!D500</f>
        <v>121</v>
      </c>
    </row>
    <row r="501">
      <c r="A501" s="43" t="str">
        <f>List!A501</f>
        <v>Marantz PM6005</v>
      </c>
      <c r="B501" s="69">
        <f>List!C501</f>
        <v>63.34982175</v>
      </c>
      <c r="C501" s="69">
        <f>List!E501</f>
        <v>425</v>
      </c>
      <c r="D501" s="70">
        <f t="shared" si="1"/>
        <v>63.34982175</v>
      </c>
      <c r="E501" s="69" t="str">
        <f t="shared" si="2"/>
        <v/>
      </c>
      <c r="F501" s="43" t="str">
        <f t="shared" si="3"/>
        <v/>
      </c>
      <c r="G501" s="43" t="str">
        <f t="shared" si="4"/>
        <v/>
      </c>
      <c r="H501" s="43" t="str">
        <f t="shared" si="5"/>
        <v/>
      </c>
      <c r="I501" s="69">
        <f>List!D501</f>
        <v>78</v>
      </c>
    </row>
    <row r="502">
      <c r="A502" s="43" t="str">
        <f>List!A502</f>
        <v>Marantz PM-KI RUBY</v>
      </c>
      <c r="B502" s="69">
        <f>List!C502</f>
        <v>63.34982175</v>
      </c>
      <c r="C502" s="69">
        <f>List!E502</f>
        <v>4000</v>
      </c>
      <c r="D502" s="43" t="str">
        <f t="shared" si="1"/>
        <v/>
      </c>
      <c r="E502" s="69">
        <f t="shared" si="2"/>
        <v>63.34982175</v>
      </c>
      <c r="F502" s="43" t="str">
        <f t="shared" si="3"/>
        <v/>
      </c>
      <c r="G502" s="43" t="str">
        <f t="shared" si="4"/>
        <v/>
      </c>
      <c r="H502" s="43" t="str">
        <f t="shared" si="5"/>
        <v/>
      </c>
      <c r="I502" s="69">
        <f>List!D502</f>
        <v>295</v>
      </c>
    </row>
    <row r="503">
      <c r="A503" s="43" t="str">
        <f>List!A503</f>
        <v>NuPrime ST-10</v>
      </c>
      <c r="B503" s="69">
        <f>List!C503</f>
        <v>63.34982175</v>
      </c>
      <c r="C503" s="69">
        <f>List!E503</f>
        <v>3900</v>
      </c>
      <c r="D503" s="43" t="str">
        <f t="shared" si="1"/>
        <v/>
      </c>
      <c r="E503" s="69">
        <f t="shared" si="2"/>
        <v>63.34982175</v>
      </c>
      <c r="F503" s="43" t="str">
        <f t="shared" si="3"/>
        <v/>
      </c>
      <c r="G503" s="43" t="str">
        <f t="shared" si="4"/>
        <v/>
      </c>
      <c r="H503" s="43" t="str">
        <f t="shared" si="5"/>
        <v/>
      </c>
      <c r="I503" s="69">
        <f>List!D503</f>
        <v>161</v>
      </c>
    </row>
    <row r="504">
      <c r="A504" s="43" t="str">
        <f>List!A504</f>
        <v>Xindak XA-6950 NE</v>
      </c>
      <c r="B504" s="69">
        <f>List!C504</f>
        <v>63.0980392</v>
      </c>
      <c r="C504" s="69">
        <f>List!E504</f>
        <v>1850</v>
      </c>
      <c r="D504" s="43" t="str">
        <f t="shared" si="1"/>
        <v/>
      </c>
      <c r="E504" s="69">
        <f t="shared" si="2"/>
        <v>63.0980392</v>
      </c>
      <c r="F504" s="43" t="str">
        <f t="shared" si="3"/>
        <v/>
      </c>
      <c r="G504" s="43" t="str">
        <f t="shared" si="4"/>
        <v/>
      </c>
      <c r="H504" s="43" t="str">
        <f t="shared" si="5"/>
        <v/>
      </c>
      <c r="I504" s="69">
        <f>List!D504</f>
        <v>169</v>
      </c>
    </row>
    <row r="505">
      <c r="A505" s="43" t="str">
        <f>List!A505</f>
        <v>Pink Faun D-Power 2x90i</v>
      </c>
      <c r="B505" s="69">
        <f>List!C505</f>
        <v>63.0980392</v>
      </c>
      <c r="C505" s="69">
        <f>List!E505</f>
        <v>2800</v>
      </c>
      <c r="D505" s="70">
        <f t="shared" si="1"/>
        <v>63.0980392</v>
      </c>
      <c r="E505" s="69" t="str">
        <f t="shared" si="2"/>
        <v/>
      </c>
      <c r="F505" s="43" t="str">
        <f t="shared" si="3"/>
        <v/>
      </c>
      <c r="G505" s="43" t="str">
        <f t="shared" si="4"/>
        <v/>
      </c>
      <c r="H505" s="43" t="str">
        <f t="shared" si="5"/>
        <v/>
      </c>
      <c r="I505" s="69">
        <f>List!D505</f>
        <v>105</v>
      </c>
    </row>
    <row r="506">
      <c r="A506" s="43" t="str">
        <f>List!A506</f>
        <v>Denon PMA-A110</v>
      </c>
      <c r="B506" s="69">
        <f>List!C506</f>
        <v>63.0980392</v>
      </c>
      <c r="C506" s="69">
        <f>List!E506</f>
        <v>3600</v>
      </c>
      <c r="D506" s="43" t="str">
        <f t="shared" si="1"/>
        <v/>
      </c>
      <c r="E506" s="69">
        <f t="shared" si="2"/>
        <v>63.0980392</v>
      </c>
      <c r="F506" s="43" t="str">
        <f t="shared" si="3"/>
        <v/>
      </c>
      <c r="G506" s="43" t="str">
        <f t="shared" si="4"/>
        <v/>
      </c>
      <c r="H506" s="43" t="str">
        <f t="shared" si="5"/>
        <v/>
      </c>
      <c r="I506" s="69">
        <f>List!D506</f>
        <v>180</v>
      </c>
    </row>
    <row r="507">
      <c r="A507" s="43" t="str">
        <f>List!A507</f>
        <v>Marantz PM11S2</v>
      </c>
      <c r="B507" s="69">
        <f>List!C507</f>
        <v>63.0980392</v>
      </c>
      <c r="C507" s="69">
        <f>List!E507</f>
        <v>4500</v>
      </c>
      <c r="D507" s="43" t="str">
        <f t="shared" si="1"/>
        <v/>
      </c>
      <c r="E507" s="69">
        <f t="shared" si="2"/>
        <v>63.0980392</v>
      </c>
      <c r="F507" s="43" t="str">
        <f t="shared" si="3"/>
        <v/>
      </c>
      <c r="G507" s="43" t="str">
        <f t="shared" si="4"/>
        <v/>
      </c>
      <c r="H507" s="43" t="str">
        <f t="shared" si="5"/>
        <v/>
      </c>
      <c r="I507" s="69">
        <f>List!D507</f>
        <v>256</v>
      </c>
    </row>
    <row r="508">
      <c r="A508" s="43" t="str">
        <f>List!A508</f>
        <v>Ayre Acoustics EX-8</v>
      </c>
      <c r="B508" s="69">
        <f>List!C508</f>
        <v>63.0980392</v>
      </c>
      <c r="C508" s="69">
        <f>List!E508</f>
        <v>7000</v>
      </c>
      <c r="D508" s="70">
        <f t="shared" si="1"/>
        <v>63.0980392</v>
      </c>
      <c r="E508" s="69" t="str">
        <f t="shared" si="2"/>
        <v/>
      </c>
      <c r="F508" s="43" t="str">
        <f t="shared" si="3"/>
        <v/>
      </c>
      <c r="G508" s="43" t="str">
        <f t="shared" si="4"/>
        <v/>
      </c>
      <c r="H508" s="43" t="str">
        <f t="shared" si="5"/>
        <v/>
      </c>
      <c r="I508" s="69">
        <f>List!D508</f>
        <v>125</v>
      </c>
    </row>
    <row r="509">
      <c r="A509" s="43" t="str">
        <f>List!A509</f>
        <v>Musical Fidelity Nu-Vista 800</v>
      </c>
      <c r="B509" s="69">
        <f>List!C509</f>
        <v>63.0980392</v>
      </c>
      <c r="C509" s="69">
        <f>List!E509</f>
        <v>13000</v>
      </c>
      <c r="D509" s="43" t="str">
        <f t="shared" si="1"/>
        <v/>
      </c>
      <c r="E509" s="69" t="str">
        <f t="shared" si="2"/>
        <v/>
      </c>
      <c r="F509" s="43" t="str">
        <f t="shared" si="3"/>
        <v/>
      </c>
      <c r="G509" s="70">
        <f t="shared" si="4"/>
        <v>63.0980392</v>
      </c>
      <c r="H509" s="43" t="str">
        <f t="shared" si="5"/>
        <v/>
      </c>
      <c r="I509" s="69">
        <f>List!D509</f>
        <v>500</v>
      </c>
    </row>
    <row r="510">
      <c r="A510" s="43" t="str">
        <f>List!A510</f>
        <v>NAD C 316BEE V2</v>
      </c>
      <c r="B510" s="69">
        <f>List!C510</f>
        <v>62.85335007</v>
      </c>
      <c r="C510" s="69">
        <f>List!E510</f>
        <v>450</v>
      </c>
      <c r="D510" s="70">
        <f t="shared" si="1"/>
        <v>62.85335007</v>
      </c>
      <c r="E510" s="69" t="str">
        <f t="shared" si="2"/>
        <v/>
      </c>
      <c r="F510" s="43" t="str">
        <f t="shared" si="3"/>
        <v/>
      </c>
      <c r="G510" s="43" t="str">
        <f t="shared" si="4"/>
        <v/>
      </c>
      <c r="H510" s="43" t="str">
        <f t="shared" si="5"/>
        <v/>
      </c>
      <c r="I510" s="69">
        <f>List!D510</f>
        <v>77</v>
      </c>
    </row>
    <row r="511">
      <c r="A511" s="43" t="str">
        <f>List!A511</f>
        <v>T+A PA 3100 HV integrated</v>
      </c>
      <c r="B511" s="69">
        <f>List!C511</f>
        <v>62.7335428</v>
      </c>
      <c r="C511" s="69">
        <f>List!E511</f>
        <v>23500</v>
      </c>
      <c r="D511" s="43" t="str">
        <f t="shared" si="1"/>
        <v/>
      </c>
      <c r="E511" s="69" t="str">
        <f t="shared" si="2"/>
        <v/>
      </c>
      <c r="F511" s="43" t="str">
        <f t="shared" si="3"/>
        <v/>
      </c>
      <c r="G511" s="70">
        <f t="shared" si="4"/>
        <v>62.7335428</v>
      </c>
      <c r="H511" s="43" t="str">
        <f t="shared" si="5"/>
        <v/>
      </c>
      <c r="I511" s="69">
        <f>List!D511</f>
        <v>525</v>
      </c>
    </row>
    <row r="512">
      <c r="A512" s="43" t="str">
        <f>List!A512</f>
        <v>Nagra VPA monoblock</v>
      </c>
      <c r="B512" s="69">
        <f>List!C512</f>
        <v>62.61536561</v>
      </c>
      <c r="C512" s="69">
        <f>List!E512</f>
        <v>13200</v>
      </c>
      <c r="D512" s="70">
        <f t="shared" si="1"/>
        <v>62.61536561</v>
      </c>
      <c r="E512" s="69" t="str">
        <f t="shared" si="2"/>
        <v/>
      </c>
      <c r="F512" s="43" t="str">
        <f t="shared" si="3"/>
        <v/>
      </c>
      <c r="G512" s="43" t="str">
        <f t="shared" si="4"/>
        <v/>
      </c>
      <c r="H512" s="43" t="str">
        <f t="shared" si="5"/>
        <v/>
      </c>
      <c r="I512" s="69">
        <f>List!D512</f>
        <v>58</v>
      </c>
    </row>
    <row r="513">
      <c r="A513" s="43" t="str">
        <f>List!A513</f>
        <v>Yamaha A-S300</v>
      </c>
      <c r="B513" s="69">
        <f>List!C513</f>
        <v>62.49877473</v>
      </c>
      <c r="C513" s="69">
        <f>List!E513</f>
        <v>325</v>
      </c>
      <c r="D513" s="70">
        <f t="shared" si="1"/>
        <v>62.49877473</v>
      </c>
      <c r="E513" s="69" t="str">
        <f t="shared" si="2"/>
        <v/>
      </c>
      <c r="F513" s="43" t="str">
        <f t="shared" si="3"/>
        <v/>
      </c>
      <c r="G513" s="43" t="str">
        <f t="shared" si="4"/>
        <v/>
      </c>
      <c r="H513" s="43" t="str">
        <f t="shared" si="5"/>
        <v/>
      </c>
      <c r="I513" s="69">
        <f>List!D513</f>
        <v>103</v>
      </c>
    </row>
    <row r="514">
      <c r="A514" s="43" t="str">
        <f>List!A514</f>
        <v>Ayre Acoustics EX-8 2.0</v>
      </c>
      <c r="B514" s="69">
        <f>List!C514</f>
        <v>62.49877473</v>
      </c>
      <c r="C514" s="69">
        <f>List!E514</f>
        <v>6500</v>
      </c>
      <c r="D514" s="43" t="str">
        <f t="shared" si="1"/>
        <v/>
      </c>
      <c r="E514" s="69">
        <f t="shared" si="2"/>
        <v>62.49877473</v>
      </c>
      <c r="F514" s="43" t="str">
        <f t="shared" si="3"/>
        <v/>
      </c>
      <c r="G514" s="43" t="str">
        <f t="shared" si="4"/>
        <v/>
      </c>
      <c r="H514" s="43" t="str">
        <f t="shared" si="5"/>
        <v/>
      </c>
      <c r="I514" s="69">
        <f>List!D514</f>
        <v>170</v>
      </c>
    </row>
    <row r="515">
      <c r="A515" s="43" t="str">
        <f>List!A515</f>
        <v>Yamaha R-N500</v>
      </c>
      <c r="B515" s="69">
        <f>List!C515</f>
        <v>62.38372815</v>
      </c>
      <c r="C515" s="69">
        <f>List!E515</f>
        <v>600</v>
      </c>
      <c r="D515" s="70">
        <f t="shared" si="1"/>
        <v>62.38372815</v>
      </c>
      <c r="E515" s="69" t="str">
        <f t="shared" si="2"/>
        <v/>
      </c>
      <c r="F515" s="43" t="str">
        <f t="shared" si="3"/>
        <v/>
      </c>
      <c r="G515" s="43" t="str">
        <f t="shared" si="4"/>
        <v/>
      </c>
      <c r="H515" s="43" t="str">
        <f t="shared" si="5"/>
        <v/>
      </c>
      <c r="I515" s="69">
        <f>List!D515</f>
        <v>88</v>
      </c>
    </row>
    <row r="516">
      <c r="A516" s="43" t="str">
        <f>List!A516</f>
        <v>Dan D'Agostino Momentum monoblock</v>
      </c>
      <c r="B516" s="69">
        <f>List!C516</f>
        <v>62.38372815</v>
      </c>
      <c r="C516" s="69">
        <f>List!E516</f>
        <v>55000</v>
      </c>
      <c r="D516" s="43" t="str">
        <f t="shared" si="1"/>
        <v/>
      </c>
      <c r="E516" s="69" t="str">
        <f t="shared" si="2"/>
        <v/>
      </c>
      <c r="F516" s="43" t="str">
        <f t="shared" si="3"/>
        <v/>
      </c>
      <c r="G516" s="43" t="str">
        <f t="shared" si="4"/>
        <v/>
      </c>
      <c r="H516" s="70">
        <f t="shared" si="5"/>
        <v>62.38372815</v>
      </c>
      <c r="I516" s="69">
        <f>List!D516</f>
        <v>1115</v>
      </c>
    </row>
    <row r="517">
      <c r="A517" s="43" t="str">
        <f>List!A517</f>
        <v>PS Audio Sprout</v>
      </c>
      <c r="B517" s="69">
        <f>List!C517</f>
        <v>62.15810795</v>
      </c>
      <c r="C517" s="69">
        <f>List!E517</f>
        <v>500</v>
      </c>
      <c r="D517" s="70">
        <f t="shared" si="1"/>
        <v>62.15810795</v>
      </c>
      <c r="E517" s="69" t="str">
        <f t="shared" si="2"/>
        <v/>
      </c>
      <c r="F517" s="43" t="str">
        <f t="shared" si="3"/>
        <v/>
      </c>
      <c r="G517" s="43" t="str">
        <f t="shared" si="4"/>
        <v/>
      </c>
      <c r="H517" s="43" t="str">
        <f t="shared" si="5"/>
        <v/>
      </c>
      <c r="I517" s="69">
        <f>List!D517</f>
        <v>57</v>
      </c>
    </row>
    <row r="518">
      <c r="A518" s="43" t="str">
        <f>List!A518</f>
        <v>Marantz PM8006</v>
      </c>
      <c r="B518" s="69">
        <f>List!C518</f>
        <v>62.04745817</v>
      </c>
      <c r="C518" s="69">
        <f>List!E518</f>
        <v>1500</v>
      </c>
      <c r="D518" s="70">
        <f t="shared" si="1"/>
        <v>62.04745817</v>
      </c>
      <c r="E518" s="69" t="str">
        <f t="shared" si="2"/>
        <v/>
      </c>
      <c r="F518" s="43" t="str">
        <f t="shared" si="3"/>
        <v/>
      </c>
      <c r="G518" s="43" t="str">
        <f t="shared" si="4"/>
        <v/>
      </c>
      <c r="H518" s="43" t="str">
        <f t="shared" si="5"/>
        <v/>
      </c>
      <c r="I518" s="69">
        <f>List!D518</f>
        <v>119</v>
      </c>
    </row>
    <row r="519">
      <c r="A519" s="43" t="str">
        <f>List!A519</f>
        <v>NuPrime Omnia A300</v>
      </c>
      <c r="B519" s="69">
        <f>List!C519</f>
        <v>61.93820026</v>
      </c>
      <c r="C519" s="69">
        <f>List!E519</f>
        <v>1400</v>
      </c>
      <c r="D519" s="43" t="str">
        <f t="shared" si="1"/>
        <v/>
      </c>
      <c r="E519" s="69">
        <f t="shared" si="2"/>
        <v>61.93820026</v>
      </c>
      <c r="F519" s="43" t="str">
        <f t="shared" si="3"/>
        <v/>
      </c>
      <c r="G519" s="43" t="str">
        <f t="shared" si="4"/>
        <v/>
      </c>
      <c r="H519" s="43" t="str">
        <f t="shared" si="5"/>
        <v/>
      </c>
      <c r="I519" s="69">
        <f>List!D519</f>
        <v>179</v>
      </c>
    </row>
    <row r="520">
      <c r="A520" s="43" t="str">
        <f>List!A520</f>
        <v>Gryphon Atilla</v>
      </c>
      <c r="B520" s="69">
        <f>List!C520</f>
        <v>61.93820026</v>
      </c>
      <c r="C520" s="69">
        <f>List!E520</f>
        <v>10000</v>
      </c>
      <c r="D520" s="43" t="str">
        <f t="shared" si="1"/>
        <v/>
      </c>
      <c r="E520" s="69">
        <f t="shared" si="2"/>
        <v>61.93820026</v>
      </c>
      <c r="F520" s="43" t="str">
        <f t="shared" si="3"/>
        <v/>
      </c>
      <c r="G520" s="43" t="str">
        <f t="shared" si="4"/>
        <v/>
      </c>
      <c r="H520" s="43" t="str">
        <f t="shared" si="5"/>
        <v/>
      </c>
      <c r="I520" s="69">
        <f>List!D520</f>
        <v>207</v>
      </c>
    </row>
    <row r="521">
      <c r="A521" s="43" t="str">
        <f>List!A521</f>
        <v>Cambridge Audio Evo 75</v>
      </c>
      <c r="B521" s="69">
        <f>List!C521</f>
        <v>61.83029962</v>
      </c>
      <c r="C521" s="69">
        <f>List!E521</f>
        <v>2250</v>
      </c>
      <c r="D521" s="70">
        <f t="shared" si="1"/>
        <v>61.83029962</v>
      </c>
      <c r="E521" s="69" t="str">
        <f t="shared" si="2"/>
        <v/>
      </c>
      <c r="F521" s="43" t="str">
        <f t="shared" si="3"/>
        <v/>
      </c>
      <c r="G521" s="43" t="str">
        <f t="shared" si="4"/>
        <v/>
      </c>
      <c r="H521" s="43" t="str">
        <f t="shared" si="5"/>
        <v/>
      </c>
      <c r="I521" s="69">
        <f>List!D521</f>
        <v>128</v>
      </c>
    </row>
    <row r="522">
      <c r="A522" s="43" t="str">
        <f>List!A522</f>
        <v>Mark Levinson No.5805</v>
      </c>
      <c r="B522" s="69">
        <f>List!C522</f>
        <v>61.83029962</v>
      </c>
      <c r="C522" s="69">
        <f>List!E522</f>
        <v>8500</v>
      </c>
      <c r="D522" s="43" t="str">
        <f t="shared" si="1"/>
        <v/>
      </c>
      <c r="E522" s="69">
        <f t="shared" si="2"/>
        <v>61.83029962</v>
      </c>
      <c r="F522" s="43" t="str">
        <f t="shared" si="3"/>
        <v/>
      </c>
      <c r="G522" s="43" t="str">
        <f t="shared" si="4"/>
        <v/>
      </c>
      <c r="H522" s="43" t="str">
        <f t="shared" si="5"/>
        <v/>
      </c>
      <c r="I522" s="69">
        <f>List!D522</f>
        <v>210</v>
      </c>
    </row>
    <row r="523">
      <c r="A523" s="43" t="str">
        <f>List!A523</f>
        <v>Parasound Halo Integrated</v>
      </c>
      <c r="B523" s="69">
        <f>List!C523</f>
        <v>61.72372295</v>
      </c>
      <c r="C523" s="69">
        <f>List!E523</f>
        <v>2500</v>
      </c>
      <c r="D523" s="43" t="str">
        <f t="shared" si="1"/>
        <v/>
      </c>
      <c r="E523" s="69">
        <f t="shared" si="2"/>
        <v>61.72372295</v>
      </c>
      <c r="F523" s="43" t="str">
        <f t="shared" si="3"/>
        <v/>
      </c>
      <c r="G523" s="43" t="str">
        <f t="shared" si="4"/>
        <v/>
      </c>
      <c r="H523" s="43" t="str">
        <f t="shared" si="5"/>
        <v/>
      </c>
      <c r="I523" s="69">
        <f>List!D523</f>
        <v>270</v>
      </c>
    </row>
    <row r="524">
      <c r="A524" s="43" t="str">
        <f>List!A524</f>
        <v>Vincent Audio SV-237MK</v>
      </c>
      <c r="B524" s="69">
        <f>List!C524</f>
        <v>61.72372295</v>
      </c>
      <c r="C524" s="69">
        <f>List!E524</f>
        <v>2800</v>
      </c>
      <c r="D524" s="43" t="str">
        <f t="shared" si="1"/>
        <v/>
      </c>
      <c r="E524" s="69">
        <f t="shared" si="2"/>
        <v>61.72372295</v>
      </c>
      <c r="F524" s="43" t="str">
        <f t="shared" si="3"/>
        <v/>
      </c>
      <c r="G524" s="43" t="str">
        <f t="shared" si="4"/>
        <v/>
      </c>
      <c r="H524" s="43" t="str">
        <f t="shared" si="5"/>
        <v/>
      </c>
      <c r="I524" s="69">
        <f>List!D524</f>
        <v>254</v>
      </c>
    </row>
    <row r="525">
      <c r="A525" s="43" t="str">
        <f>List!A525</f>
        <v>JBL SA750</v>
      </c>
      <c r="B525" s="69">
        <f>List!C525</f>
        <v>61.72372295</v>
      </c>
      <c r="C525" s="69">
        <f>List!E525</f>
        <v>3000</v>
      </c>
      <c r="D525" s="43" t="str">
        <f t="shared" si="1"/>
        <v/>
      </c>
      <c r="E525" s="69">
        <f t="shared" si="2"/>
        <v>61.72372295</v>
      </c>
      <c r="F525" s="43" t="str">
        <f t="shared" si="3"/>
        <v/>
      </c>
      <c r="G525" s="43" t="str">
        <f t="shared" si="4"/>
        <v/>
      </c>
      <c r="H525" s="43" t="str">
        <f t="shared" si="5"/>
        <v/>
      </c>
      <c r="I525" s="69">
        <f>List!D525</f>
        <v>207</v>
      </c>
    </row>
    <row r="526">
      <c r="A526" s="43" t="str">
        <f>List!A526</f>
        <v>Marantz PM-12SE</v>
      </c>
      <c r="B526" s="69">
        <f>List!C526</f>
        <v>61.72372295</v>
      </c>
      <c r="C526" s="69">
        <f>List!E526</f>
        <v>3900</v>
      </c>
      <c r="D526" s="43" t="str">
        <f t="shared" si="1"/>
        <v/>
      </c>
      <c r="E526" s="69" t="str">
        <f t="shared" si="2"/>
        <v/>
      </c>
      <c r="F526" s="70">
        <f t="shared" si="3"/>
        <v>61.72372295</v>
      </c>
      <c r="G526" s="43" t="str">
        <f t="shared" si="4"/>
        <v/>
      </c>
      <c r="H526" s="43" t="str">
        <f t="shared" si="5"/>
        <v/>
      </c>
      <c r="I526" s="69">
        <f>List!D526</f>
        <v>303</v>
      </c>
    </row>
    <row r="527">
      <c r="A527" s="43" t="str">
        <f>List!A527</f>
        <v>Pass Labs X150.8</v>
      </c>
      <c r="B527" s="69">
        <f>List!C527</f>
        <v>61.72372295</v>
      </c>
      <c r="C527" s="69">
        <f>List!E527</f>
        <v>7150</v>
      </c>
      <c r="D527" s="43" t="str">
        <f t="shared" si="1"/>
        <v/>
      </c>
      <c r="E527" s="69">
        <f t="shared" si="2"/>
        <v>61.72372295</v>
      </c>
      <c r="F527" s="43" t="str">
        <f t="shared" si="3"/>
        <v/>
      </c>
      <c r="G527" s="43" t="str">
        <f t="shared" si="4"/>
        <v/>
      </c>
      <c r="H527" s="43" t="str">
        <f t="shared" si="5"/>
        <v/>
      </c>
      <c r="I527" s="69">
        <f>List!D527</f>
        <v>180</v>
      </c>
    </row>
    <row r="528">
      <c r="A528" s="43" t="str">
        <f>List!A528</f>
        <v>Rotel Michi S5</v>
      </c>
      <c r="B528" s="69">
        <f>List!C528</f>
        <v>61.72372295</v>
      </c>
      <c r="C528" s="69">
        <f>List!E528</f>
        <v>7500</v>
      </c>
      <c r="D528" s="43" t="str">
        <f t="shared" si="1"/>
        <v/>
      </c>
      <c r="E528" s="69" t="str">
        <f t="shared" si="2"/>
        <v/>
      </c>
      <c r="F528" s="43" t="str">
        <f t="shared" si="3"/>
        <v/>
      </c>
      <c r="G528" s="43" t="str">
        <f t="shared" si="4"/>
        <v/>
      </c>
      <c r="H528" s="70">
        <f t="shared" si="5"/>
        <v>61.72372295</v>
      </c>
      <c r="I528" s="69">
        <f>List!D528</f>
        <v>869</v>
      </c>
    </row>
    <row r="529">
      <c r="A529" s="43" t="str">
        <f>List!A529</f>
        <v>Karan Acoustics Master Collection POWERa Mono</v>
      </c>
      <c r="B529" s="69">
        <f>List!C529</f>
        <v>61.31003098</v>
      </c>
      <c r="C529" s="69">
        <f>List!E529</f>
        <v>106000</v>
      </c>
      <c r="D529" s="43" t="str">
        <f t="shared" si="1"/>
        <v/>
      </c>
      <c r="E529" s="69" t="str">
        <f t="shared" si="2"/>
        <v/>
      </c>
      <c r="F529" s="43" t="str">
        <f t="shared" si="3"/>
        <v/>
      </c>
      <c r="G529" s="43" t="str">
        <f t="shared" si="4"/>
        <v/>
      </c>
      <c r="H529" s="70">
        <f t="shared" si="5"/>
        <v>61.31003098</v>
      </c>
      <c r="I529" s="69">
        <f>List!D529</f>
        <v>2500</v>
      </c>
    </row>
    <row r="530">
      <c r="A530" s="43" t="str">
        <f>List!A530</f>
        <v>Arcam FMJ A49</v>
      </c>
      <c r="B530" s="69">
        <f>List!C530</f>
        <v>61.20961495</v>
      </c>
      <c r="C530" s="69">
        <f>List!E530</f>
        <v>5750</v>
      </c>
      <c r="D530" s="43" t="str">
        <f t="shared" si="1"/>
        <v/>
      </c>
      <c r="E530" s="69" t="str">
        <f t="shared" si="2"/>
        <v/>
      </c>
      <c r="F530" s="70">
        <f t="shared" si="3"/>
        <v>61.20961495</v>
      </c>
      <c r="G530" s="43" t="str">
        <f t="shared" si="4"/>
        <v/>
      </c>
      <c r="H530" s="43" t="str">
        <f t="shared" si="5"/>
        <v/>
      </c>
      <c r="I530" s="69">
        <f>List!D530</f>
        <v>382</v>
      </c>
    </row>
    <row r="531">
      <c r="A531" s="43" t="str">
        <f>List!A531</f>
        <v>Siltech Saga P1</v>
      </c>
      <c r="B531" s="69">
        <f>List!C531</f>
        <v>61.11034656</v>
      </c>
      <c r="C531" s="69">
        <f>List!E531</f>
        <v>75000</v>
      </c>
      <c r="D531" s="43" t="str">
        <f t="shared" si="1"/>
        <v/>
      </c>
      <c r="E531" s="69">
        <f t="shared" si="2"/>
        <v>61.11034656</v>
      </c>
      <c r="F531" s="43" t="str">
        <f t="shared" si="3"/>
        <v/>
      </c>
      <c r="G531" s="43" t="str">
        <f t="shared" si="4"/>
        <v/>
      </c>
      <c r="H531" s="43" t="str">
        <f t="shared" si="5"/>
        <v/>
      </c>
      <c r="I531" s="69">
        <f>List!D531</f>
        <v>170</v>
      </c>
    </row>
    <row r="532">
      <c r="A532" s="43" t="str">
        <f>List!A532</f>
        <v>Keces E40 integrated</v>
      </c>
      <c r="B532" s="69">
        <f>List!C532</f>
        <v>60.91514981</v>
      </c>
      <c r="C532" s="69">
        <f>List!E532</f>
        <v>630</v>
      </c>
      <c r="D532" s="70">
        <f t="shared" si="1"/>
        <v>60.91514981</v>
      </c>
      <c r="E532" s="69" t="str">
        <f t="shared" si="2"/>
        <v/>
      </c>
      <c r="F532" s="43" t="str">
        <f t="shared" si="3"/>
        <v/>
      </c>
      <c r="G532" s="43" t="str">
        <f t="shared" si="4"/>
        <v/>
      </c>
      <c r="H532" s="43" t="str">
        <f t="shared" si="5"/>
        <v/>
      </c>
      <c r="I532" s="69">
        <f>List!D532</f>
        <v>75</v>
      </c>
    </row>
    <row r="533">
      <c r="A533" s="43" t="str">
        <f>List!A533</f>
        <v>Rogue Audio Sphinx integrated</v>
      </c>
      <c r="B533" s="69">
        <f>List!C533</f>
        <v>60.91514981</v>
      </c>
      <c r="C533" s="69">
        <f>List!E533</f>
        <v>1300</v>
      </c>
      <c r="D533" s="43" t="str">
        <f t="shared" si="1"/>
        <v/>
      </c>
      <c r="E533" s="69">
        <f t="shared" si="2"/>
        <v>60.91514981</v>
      </c>
      <c r="F533" s="43" t="str">
        <f t="shared" si="3"/>
        <v/>
      </c>
      <c r="G533" s="43" t="str">
        <f t="shared" si="4"/>
        <v/>
      </c>
      <c r="H533" s="43" t="str">
        <f t="shared" si="5"/>
        <v/>
      </c>
      <c r="I533" s="69">
        <f>List!D533</f>
        <v>155</v>
      </c>
    </row>
    <row r="534">
      <c r="A534" s="43" t="str">
        <f>List!A534</f>
        <v>Vincent SP-T100</v>
      </c>
      <c r="B534" s="69">
        <f>List!C534</f>
        <v>60.91514981</v>
      </c>
      <c r="C534" s="69">
        <f>List!E534</f>
        <v>2500</v>
      </c>
      <c r="D534" s="43" t="str">
        <f t="shared" si="1"/>
        <v/>
      </c>
      <c r="E534" s="69">
        <f t="shared" si="2"/>
        <v>60.91514981</v>
      </c>
      <c r="F534" s="43" t="str">
        <f t="shared" si="3"/>
        <v/>
      </c>
      <c r="G534" s="43" t="str">
        <f t="shared" si="4"/>
        <v/>
      </c>
      <c r="H534" s="43" t="str">
        <f t="shared" si="5"/>
        <v/>
      </c>
      <c r="I534" s="69">
        <f>List!D534</f>
        <v>189</v>
      </c>
    </row>
    <row r="535">
      <c r="A535" s="43" t="str">
        <f>List!A535</f>
        <v>McIntosh Laboratory MC275</v>
      </c>
      <c r="B535" s="69">
        <f>List!C535</f>
        <v>60.91514981</v>
      </c>
      <c r="C535" s="69">
        <f>List!E535</f>
        <v>4500</v>
      </c>
      <c r="D535" s="70">
        <f t="shared" si="1"/>
        <v>60.91514981</v>
      </c>
      <c r="E535" s="69" t="str">
        <f t="shared" si="2"/>
        <v/>
      </c>
      <c r="F535" s="43" t="str">
        <f t="shared" si="3"/>
        <v/>
      </c>
      <c r="G535" s="43" t="str">
        <f t="shared" si="4"/>
        <v/>
      </c>
      <c r="H535" s="43" t="str">
        <f t="shared" si="5"/>
        <v/>
      </c>
      <c r="I535" s="69">
        <f>List!D535</f>
        <v>90</v>
      </c>
    </row>
    <row r="536">
      <c r="A536" s="43" t="str">
        <f>List!A536</f>
        <v>Ayre Acoustics VX-8</v>
      </c>
      <c r="B536" s="69">
        <f>List!C536</f>
        <v>60.91514981</v>
      </c>
      <c r="C536" s="69">
        <f>List!E536</f>
        <v>6800</v>
      </c>
      <c r="D536" s="43" t="str">
        <f t="shared" si="1"/>
        <v/>
      </c>
      <c r="E536" s="69">
        <f t="shared" si="2"/>
        <v>60.91514981</v>
      </c>
      <c r="F536" s="43" t="str">
        <f t="shared" si="3"/>
        <v/>
      </c>
      <c r="G536" s="43" t="str">
        <f t="shared" si="4"/>
        <v/>
      </c>
      <c r="H536" s="43" t="str">
        <f t="shared" si="5"/>
        <v/>
      </c>
      <c r="I536" s="69">
        <f>List!D536</f>
        <v>176</v>
      </c>
    </row>
    <row r="537">
      <c r="A537" s="43" t="str">
        <f>List!A537</f>
        <v>Chord SPM 5000 Mk. II</v>
      </c>
      <c r="B537" s="69">
        <f>List!C537</f>
        <v>60.91514981</v>
      </c>
      <c r="C537" s="69">
        <f>List!E537</f>
        <v>21200</v>
      </c>
      <c r="D537" s="43" t="str">
        <f t="shared" si="1"/>
        <v/>
      </c>
      <c r="E537" s="69" t="str">
        <f t="shared" si="2"/>
        <v/>
      </c>
      <c r="F537" s="43" t="str">
        <f t="shared" si="3"/>
        <v/>
      </c>
      <c r="G537" s="43" t="str">
        <f t="shared" si="4"/>
        <v/>
      </c>
      <c r="H537" s="70">
        <f t="shared" si="5"/>
        <v>60.91514981</v>
      </c>
      <c r="I537" s="69">
        <f>List!D537</f>
        <v>1000</v>
      </c>
    </row>
    <row r="538">
      <c r="A538" s="43" t="str">
        <f>List!A538</f>
        <v>NAD C700</v>
      </c>
      <c r="B538" s="69">
        <f>List!C538</f>
        <v>60.72424345</v>
      </c>
      <c r="C538" s="69">
        <f>List!E538</f>
        <v>1500</v>
      </c>
      <c r="D538" s="43" t="str">
        <f t="shared" si="1"/>
        <v/>
      </c>
      <c r="E538" s="69">
        <f t="shared" si="2"/>
        <v>60.72424345</v>
      </c>
      <c r="F538" s="43" t="str">
        <f t="shared" si="3"/>
        <v/>
      </c>
      <c r="G538" s="43" t="str">
        <f t="shared" si="4"/>
        <v/>
      </c>
      <c r="H538" s="43" t="str">
        <f t="shared" si="5"/>
        <v/>
      </c>
      <c r="I538" s="69">
        <f>List!D538</f>
        <v>150</v>
      </c>
    </row>
    <row r="539">
      <c r="A539" s="43" t="str">
        <f>List!A539</f>
        <v>Yamaha A-S1200</v>
      </c>
      <c r="B539" s="69">
        <f>List!C539</f>
        <v>60.72424345</v>
      </c>
      <c r="C539" s="69">
        <f>List!E539</f>
        <v>2800</v>
      </c>
      <c r="D539" s="43" t="str">
        <f t="shared" si="1"/>
        <v/>
      </c>
      <c r="E539" s="69">
        <f t="shared" si="2"/>
        <v>60.72424345</v>
      </c>
      <c r="F539" s="43" t="str">
        <f t="shared" si="3"/>
        <v/>
      </c>
      <c r="G539" s="43" t="str">
        <f t="shared" si="4"/>
        <v/>
      </c>
      <c r="H539" s="43" t="str">
        <f t="shared" si="5"/>
        <v/>
      </c>
      <c r="I539" s="69">
        <f>List!D539</f>
        <v>172</v>
      </c>
    </row>
    <row r="540">
      <c r="A540" s="43" t="str">
        <f>List!A540</f>
        <v>Yamaha A-S801</v>
      </c>
      <c r="B540" s="69">
        <f>List!C540</f>
        <v>60.63034103</v>
      </c>
      <c r="C540" s="69">
        <f>List!E540</f>
        <v>900</v>
      </c>
      <c r="D540" s="70">
        <f t="shared" si="1"/>
        <v>60.63034103</v>
      </c>
      <c r="E540" s="69" t="str">
        <f t="shared" si="2"/>
        <v/>
      </c>
      <c r="F540" s="43" t="str">
        <f t="shared" si="3"/>
        <v/>
      </c>
      <c r="G540" s="43" t="str">
        <f t="shared" si="4"/>
        <v/>
      </c>
      <c r="H540" s="43" t="str">
        <f t="shared" si="5"/>
        <v/>
      </c>
      <c r="I540" s="69">
        <f>List!D540</f>
        <v>132</v>
      </c>
    </row>
    <row r="541">
      <c r="A541" s="43" t="str">
        <f>List!A541</f>
        <v>Musical Fidelity M5si</v>
      </c>
      <c r="B541" s="69">
        <f>List!C541</f>
        <v>60.63034103</v>
      </c>
      <c r="C541" s="69">
        <f>List!E541</f>
        <v>2550</v>
      </c>
      <c r="D541" s="43" t="str">
        <f t="shared" si="1"/>
        <v/>
      </c>
      <c r="E541" s="69">
        <f t="shared" si="2"/>
        <v>60.63034103</v>
      </c>
      <c r="F541" s="43" t="str">
        <f t="shared" si="3"/>
        <v/>
      </c>
      <c r="G541" s="43" t="str">
        <f t="shared" si="4"/>
        <v/>
      </c>
      <c r="H541" s="43" t="str">
        <f t="shared" si="5"/>
        <v/>
      </c>
      <c r="I541" s="69">
        <f>List!D541</f>
        <v>229</v>
      </c>
    </row>
    <row r="542">
      <c r="A542" s="43" t="str">
        <f>List!A542</f>
        <v>Lyngdorf Audio TDAI-2200</v>
      </c>
      <c r="B542" s="69">
        <f>List!C542</f>
        <v>60.44552789</v>
      </c>
      <c r="C542" s="69">
        <f>List!E542</f>
        <v>7500</v>
      </c>
      <c r="D542" s="43" t="str">
        <f t="shared" si="1"/>
        <v/>
      </c>
      <c r="E542" s="69" t="str">
        <f t="shared" si="2"/>
        <v/>
      </c>
      <c r="F542" s="70">
        <f t="shared" si="3"/>
        <v>60.44552789</v>
      </c>
      <c r="G542" s="43" t="str">
        <f t="shared" si="4"/>
        <v/>
      </c>
      <c r="H542" s="43" t="str">
        <f t="shared" si="5"/>
        <v/>
      </c>
      <c r="I542" s="69">
        <f>List!D542</f>
        <v>376</v>
      </c>
    </row>
    <row r="543">
      <c r="A543" s="43" t="str">
        <f>List!A543</f>
        <v>Vincent SV-400</v>
      </c>
      <c r="B543" s="69">
        <f>List!C543</f>
        <v>60.08729611</v>
      </c>
      <c r="C543" s="69">
        <f>List!E543</f>
        <v>760</v>
      </c>
      <c r="D543" s="70">
        <f t="shared" si="1"/>
        <v>60.08729611</v>
      </c>
      <c r="E543" s="69" t="str">
        <f t="shared" si="2"/>
        <v/>
      </c>
      <c r="F543" s="43" t="str">
        <f t="shared" si="3"/>
        <v/>
      </c>
      <c r="G543" s="43" t="str">
        <f t="shared" si="4"/>
        <v/>
      </c>
      <c r="H543" s="43" t="str">
        <f t="shared" si="5"/>
        <v/>
      </c>
      <c r="I543" s="69">
        <f>List!D543</f>
        <v>101</v>
      </c>
    </row>
    <row r="544">
      <c r="A544" s="43" t="str">
        <f>List!A544</f>
        <v>Peachtree Audio nova500</v>
      </c>
      <c r="B544" s="69">
        <f>List!C544</f>
        <v>60</v>
      </c>
      <c r="C544" s="69">
        <f>List!E544</f>
        <v>3000</v>
      </c>
      <c r="D544" s="43" t="str">
        <f t="shared" si="1"/>
        <v/>
      </c>
      <c r="E544" s="69" t="str">
        <f t="shared" si="2"/>
        <v/>
      </c>
      <c r="F544" s="43" t="str">
        <f t="shared" si="3"/>
        <v/>
      </c>
      <c r="G544" s="43" t="str">
        <f t="shared" si="4"/>
        <v/>
      </c>
      <c r="H544" s="70">
        <f t="shared" si="5"/>
        <v>60</v>
      </c>
      <c r="I544" s="69">
        <f>List!D544</f>
        <v>701</v>
      </c>
    </row>
    <row r="545">
      <c r="A545" s="43" t="str">
        <f>List!A545</f>
        <v>Audio Research VS115</v>
      </c>
      <c r="B545" s="69">
        <f>List!C545</f>
        <v>60</v>
      </c>
      <c r="C545" s="69">
        <f>List!E545</f>
        <v>6500</v>
      </c>
      <c r="D545" s="70">
        <f t="shared" si="1"/>
        <v>60</v>
      </c>
      <c r="E545" s="69" t="str">
        <f t="shared" si="2"/>
        <v/>
      </c>
      <c r="F545" s="43" t="str">
        <f t="shared" si="3"/>
        <v/>
      </c>
      <c r="G545" s="43" t="str">
        <f t="shared" si="4"/>
        <v/>
      </c>
      <c r="H545" s="43" t="str">
        <f t="shared" si="5"/>
        <v/>
      </c>
      <c r="I545" s="69">
        <f>List!D545</f>
        <v>129</v>
      </c>
    </row>
    <row r="546">
      <c r="A546" s="43" t="str">
        <f>List!A546</f>
        <v>Lyngdorf Audio TDAI-3400</v>
      </c>
      <c r="B546" s="69">
        <f>List!C546</f>
        <v>60</v>
      </c>
      <c r="C546" s="69">
        <f>List!E546</f>
        <v>6500</v>
      </c>
      <c r="D546" s="43" t="str">
        <f t="shared" si="1"/>
        <v/>
      </c>
      <c r="E546" s="69" t="str">
        <f t="shared" si="2"/>
        <v/>
      </c>
      <c r="F546" s="70">
        <f t="shared" si="3"/>
        <v>60</v>
      </c>
      <c r="G546" s="43" t="str">
        <f t="shared" si="4"/>
        <v/>
      </c>
      <c r="H546" s="43" t="str">
        <f t="shared" si="5"/>
        <v/>
      </c>
      <c r="I546" s="69">
        <f>List!D546</f>
        <v>420</v>
      </c>
    </row>
    <row r="547">
      <c r="A547" s="43" t="str">
        <f>List!A547</f>
        <v>SPL Performer m1000</v>
      </c>
      <c r="B547" s="69">
        <f>List!C547</f>
        <v>60</v>
      </c>
      <c r="C547" s="69">
        <f>List!E547</f>
        <v>8600</v>
      </c>
      <c r="D547" s="43" t="str">
        <f t="shared" si="1"/>
        <v/>
      </c>
      <c r="E547" s="69" t="str">
        <f t="shared" si="2"/>
        <v/>
      </c>
      <c r="F547" s="43" t="str">
        <f t="shared" si="3"/>
        <v/>
      </c>
      <c r="G547" s="43" t="str">
        <f t="shared" si="4"/>
        <v/>
      </c>
      <c r="H547" s="70">
        <f t="shared" si="5"/>
        <v>60</v>
      </c>
      <c r="I547" s="69">
        <f>List!D547</f>
        <v>850</v>
      </c>
    </row>
    <row r="548">
      <c r="A548" s="43" t="str">
        <f>List!A548</f>
        <v>Krell Vanguard</v>
      </c>
      <c r="B548" s="69">
        <f>List!C548</f>
        <v>59.1721463</v>
      </c>
      <c r="C548" s="69">
        <f>List!E548</f>
        <v>6400</v>
      </c>
      <c r="D548" s="43" t="str">
        <f t="shared" si="1"/>
        <v/>
      </c>
      <c r="E548" s="69" t="str">
        <f t="shared" si="2"/>
        <v/>
      </c>
      <c r="F548" s="70">
        <f t="shared" si="3"/>
        <v>59.1721463</v>
      </c>
      <c r="G548" s="43" t="str">
        <f t="shared" si="4"/>
        <v/>
      </c>
      <c r="H548" s="43" t="str">
        <f t="shared" si="5"/>
        <v/>
      </c>
      <c r="I548" s="69">
        <f>List!D548</f>
        <v>412</v>
      </c>
    </row>
    <row r="549">
      <c r="A549" s="43" t="str">
        <f>List!A549</f>
        <v>Devialet Expert 140 Pro</v>
      </c>
      <c r="B549" s="69">
        <f>List!C549</f>
        <v>59.1721463</v>
      </c>
      <c r="C549" s="69">
        <f>List!E549</f>
        <v>6500</v>
      </c>
      <c r="D549" s="43" t="str">
        <f t="shared" si="1"/>
        <v/>
      </c>
      <c r="E549" s="69">
        <f t="shared" si="2"/>
        <v>59.1721463</v>
      </c>
      <c r="F549" s="43" t="str">
        <f t="shared" si="3"/>
        <v/>
      </c>
      <c r="G549" s="43" t="str">
        <f t="shared" si="4"/>
        <v/>
      </c>
      <c r="H549" s="43" t="str">
        <f t="shared" si="5"/>
        <v/>
      </c>
      <c r="I549" s="69">
        <f>List!D549</f>
        <v>205</v>
      </c>
    </row>
    <row r="550">
      <c r="A550" s="43" t="str">
        <f>List!A550</f>
        <v>darTZeel NHB-468</v>
      </c>
      <c r="B550" s="69">
        <f>List!C550</f>
        <v>59.1721463</v>
      </c>
      <c r="C550" s="69">
        <f>List!E550</f>
        <v>170000</v>
      </c>
      <c r="D550" s="43" t="str">
        <f t="shared" si="1"/>
        <v/>
      </c>
      <c r="E550" s="69">
        <f t="shared" si="2"/>
        <v>59.1721463</v>
      </c>
      <c r="F550" s="43" t="str">
        <f t="shared" si="3"/>
        <v/>
      </c>
      <c r="G550" s="43" t="str">
        <f t="shared" si="4"/>
        <v/>
      </c>
      <c r="H550" s="43" t="str">
        <f t="shared" si="5"/>
        <v/>
      </c>
      <c r="I550" s="69">
        <f>List!D550</f>
        <v>205</v>
      </c>
    </row>
    <row r="551">
      <c r="A551" s="43" t="str">
        <f>List!A551</f>
        <v>Denon PMA-800NE</v>
      </c>
      <c r="B551" s="69">
        <f>List!C551</f>
        <v>58.41637508</v>
      </c>
      <c r="C551" s="69">
        <f>List!E551</f>
        <v>650</v>
      </c>
      <c r="D551" s="70">
        <f t="shared" si="1"/>
        <v>58.41637508</v>
      </c>
      <c r="E551" s="69" t="str">
        <f t="shared" si="2"/>
        <v/>
      </c>
      <c r="F551" s="43" t="str">
        <f t="shared" si="3"/>
        <v/>
      </c>
      <c r="G551" s="43" t="str">
        <f t="shared" si="4"/>
        <v/>
      </c>
      <c r="H551" s="43" t="str">
        <f t="shared" si="5"/>
        <v/>
      </c>
      <c r="I551" s="69">
        <f>List!D551</f>
        <v>120</v>
      </c>
    </row>
    <row r="552">
      <c r="A552" s="43" t="str">
        <f>List!A552</f>
        <v>Yamaha A-S701</v>
      </c>
      <c r="B552" s="69">
        <f>List!C552</f>
        <v>58.41637508</v>
      </c>
      <c r="C552" s="69">
        <f>List!E552</f>
        <v>800</v>
      </c>
      <c r="D552" s="70">
        <f t="shared" si="1"/>
        <v>58.41637508</v>
      </c>
      <c r="E552" s="69" t="str">
        <f t="shared" si="2"/>
        <v/>
      </c>
      <c r="F552" s="43" t="str">
        <f t="shared" si="3"/>
        <v/>
      </c>
      <c r="G552" s="43" t="str">
        <f t="shared" si="4"/>
        <v/>
      </c>
      <c r="H552" s="43" t="str">
        <f t="shared" si="5"/>
        <v/>
      </c>
      <c r="I552" s="69">
        <f>List!D552</f>
        <v>130</v>
      </c>
    </row>
    <row r="553">
      <c r="A553" s="43" t="str">
        <f>List!A553</f>
        <v>Ashly NE8250</v>
      </c>
      <c r="B553" s="69">
        <f>List!C553</f>
        <v>58.41637508</v>
      </c>
      <c r="C553" s="69">
        <f>List!E553</f>
        <v>2400</v>
      </c>
      <c r="D553" s="43" t="str">
        <f t="shared" si="1"/>
        <v/>
      </c>
      <c r="E553" s="69">
        <f t="shared" si="2"/>
        <v>58.41637508</v>
      </c>
      <c r="F553" s="43" t="str">
        <f t="shared" si="3"/>
        <v/>
      </c>
      <c r="G553" s="43" t="str">
        <f t="shared" si="4"/>
        <v/>
      </c>
      <c r="H553" s="43" t="str">
        <f t="shared" si="5"/>
        <v/>
      </c>
      <c r="I553" s="69">
        <f>List!D553</f>
        <v>218</v>
      </c>
    </row>
    <row r="554">
      <c r="A554" s="43" t="str">
        <f>List!A554</f>
        <v>PrimaLuna Dialogue Seven</v>
      </c>
      <c r="B554" s="69">
        <f>List!C554</f>
        <v>58.41637508</v>
      </c>
      <c r="C554" s="69">
        <f>List!E554</f>
        <v>2750</v>
      </c>
      <c r="D554" s="70">
        <f t="shared" si="1"/>
        <v>58.41637508</v>
      </c>
      <c r="E554" s="69" t="str">
        <f t="shared" si="2"/>
        <v/>
      </c>
      <c r="F554" s="43" t="str">
        <f t="shared" si="3"/>
        <v/>
      </c>
      <c r="G554" s="43" t="str">
        <f t="shared" si="4"/>
        <v/>
      </c>
      <c r="H554" s="43" t="str">
        <f t="shared" si="5"/>
        <v/>
      </c>
      <c r="I554" s="69">
        <f>List!D554</f>
        <v>47</v>
      </c>
    </row>
    <row r="555">
      <c r="A555" s="43" t="str">
        <f>List!A555</f>
        <v>Creek Voyage i20</v>
      </c>
      <c r="B555" s="69">
        <f>List!C555</f>
        <v>58.41637508</v>
      </c>
      <c r="C555" s="69">
        <f>List!E555</f>
        <v>6200</v>
      </c>
      <c r="D555" s="43" t="str">
        <f t="shared" si="1"/>
        <v/>
      </c>
      <c r="E555" s="69">
        <f t="shared" si="2"/>
        <v>58.41637508</v>
      </c>
      <c r="F555" s="43" t="str">
        <f t="shared" si="3"/>
        <v/>
      </c>
      <c r="G555" s="43" t="str">
        <f t="shared" si="4"/>
        <v/>
      </c>
      <c r="H555" s="43" t="str">
        <f t="shared" si="5"/>
        <v/>
      </c>
      <c r="I555" s="69">
        <f>List!D555</f>
        <v>248</v>
      </c>
    </row>
    <row r="556">
      <c r="A556" s="43" t="str">
        <f>List!A556</f>
        <v>Earthquake XJ-300ST</v>
      </c>
      <c r="B556" s="69">
        <f>List!C556</f>
        <v>57.72113295</v>
      </c>
      <c r="C556" s="69">
        <f>List!E556</f>
        <v>465</v>
      </c>
      <c r="D556" s="70">
        <f t="shared" si="1"/>
        <v>57.72113295</v>
      </c>
      <c r="E556" s="69" t="str">
        <f t="shared" si="2"/>
        <v/>
      </c>
      <c r="F556" s="43" t="str">
        <f t="shared" si="3"/>
        <v/>
      </c>
      <c r="G556" s="43" t="str">
        <f t="shared" si="4"/>
        <v/>
      </c>
      <c r="H556" s="43" t="str">
        <f t="shared" si="5"/>
        <v/>
      </c>
      <c r="I556" s="69">
        <f>List!D556</f>
        <v>59</v>
      </c>
    </row>
    <row r="557">
      <c r="A557" s="43" t="str">
        <f>List!A557</f>
        <v>Teac AI-301DA</v>
      </c>
      <c r="B557" s="69">
        <f>List!C557</f>
        <v>57.72113295</v>
      </c>
      <c r="C557" s="69">
        <f>List!E557</f>
        <v>500</v>
      </c>
      <c r="D557" s="70">
        <f t="shared" si="1"/>
        <v>57.72113295</v>
      </c>
      <c r="E557" s="69" t="str">
        <f t="shared" si="2"/>
        <v/>
      </c>
      <c r="F557" s="43" t="str">
        <f t="shared" si="3"/>
        <v/>
      </c>
      <c r="G557" s="43" t="str">
        <f t="shared" si="4"/>
        <v/>
      </c>
      <c r="H557" s="43" t="str">
        <f t="shared" si="5"/>
        <v/>
      </c>
      <c r="I557" s="69">
        <f>List!D557</f>
        <v>55</v>
      </c>
    </row>
    <row r="558">
      <c r="A558" s="43" t="str">
        <f>List!A558</f>
        <v>Denon PMA-900HNE</v>
      </c>
      <c r="B558" s="69">
        <f>List!C558</f>
        <v>57.72113295</v>
      </c>
      <c r="C558" s="69">
        <f>List!E558</f>
        <v>950</v>
      </c>
      <c r="D558" s="70">
        <f t="shared" si="1"/>
        <v>57.72113295</v>
      </c>
      <c r="E558" s="69" t="str">
        <f t="shared" si="2"/>
        <v/>
      </c>
      <c r="F558" s="43" t="str">
        <f t="shared" si="3"/>
        <v/>
      </c>
      <c r="G558" s="43" t="str">
        <f t="shared" si="4"/>
        <v/>
      </c>
      <c r="H558" s="43" t="str">
        <f t="shared" si="5"/>
        <v/>
      </c>
      <c r="I558" s="69">
        <f>List!D558</f>
        <v>119</v>
      </c>
    </row>
    <row r="559">
      <c r="A559" s="43" t="str">
        <f>List!A559</f>
        <v>Technics SU-G700</v>
      </c>
      <c r="B559" s="69">
        <f>List!C559</f>
        <v>57.72113295</v>
      </c>
      <c r="C559" s="69">
        <f>List!E559</f>
        <v>2500</v>
      </c>
      <c r="D559" s="70">
        <f t="shared" si="1"/>
        <v>57.72113295</v>
      </c>
      <c r="E559" s="69" t="str">
        <f t="shared" si="2"/>
        <v/>
      </c>
      <c r="F559" s="43" t="str">
        <f t="shared" si="3"/>
        <v/>
      </c>
      <c r="G559" s="43" t="str">
        <f t="shared" si="4"/>
        <v/>
      </c>
      <c r="H559" s="43" t="str">
        <f t="shared" si="5"/>
        <v/>
      </c>
      <c r="I559" s="69">
        <f>List!D559</f>
        <v>140</v>
      </c>
    </row>
    <row r="560">
      <c r="A560" s="43" t="str">
        <f>List!A560</f>
        <v>Naim Audio Unity Atom</v>
      </c>
      <c r="B560" s="69">
        <f>List!C560</f>
        <v>57.72113295</v>
      </c>
      <c r="C560" s="69">
        <f>List!E560</f>
        <v>3300</v>
      </c>
      <c r="D560" s="70">
        <f t="shared" si="1"/>
        <v>57.72113295</v>
      </c>
      <c r="E560" s="69" t="str">
        <f t="shared" si="2"/>
        <v/>
      </c>
      <c r="F560" s="43" t="str">
        <f t="shared" si="3"/>
        <v/>
      </c>
      <c r="G560" s="43" t="str">
        <f t="shared" si="4"/>
        <v/>
      </c>
      <c r="H560" s="43" t="str">
        <f t="shared" si="5"/>
        <v/>
      </c>
      <c r="I560" s="69">
        <f>List!D560</f>
        <v>73</v>
      </c>
    </row>
    <row r="561">
      <c r="A561" s="43" t="str">
        <f>List!A561</f>
        <v>Dan D'Agostino Momentum M400 MxV monoblock</v>
      </c>
      <c r="B561" s="69">
        <f>List!C561</f>
        <v>57.72113295</v>
      </c>
      <c r="C561" s="69">
        <f>List!E561</f>
        <v>80000</v>
      </c>
      <c r="D561" s="43" t="str">
        <f t="shared" si="1"/>
        <v/>
      </c>
      <c r="E561" s="69" t="str">
        <f t="shared" si="2"/>
        <v/>
      </c>
      <c r="F561" s="43" t="str">
        <f t="shared" si="3"/>
        <v/>
      </c>
      <c r="G561" s="43" t="str">
        <f t="shared" si="4"/>
        <v/>
      </c>
      <c r="H561" s="70">
        <f t="shared" si="5"/>
        <v>57.72113295</v>
      </c>
      <c r="I561" s="69">
        <f>List!D561</f>
        <v>778</v>
      </c>
    </row>
    <row r="562">
      <c r="A562" s="43" t="str">
        <f>List!A562</f>
        <v>Gryphon Diablo 120</v>
      </c>
      <c r="B562" s="69">
        <f>List!C562</f>
        <v>57.07743929</v>
      </c>
      <c r="C562" s="69">
        <f>List!E562</f>
        <v>15500</v>
      </c>
      <c r="D562" s="43" t="str">
        <f t="shared" si="1"/>
        <v/>
      </c>
      <c r="E562" s="69">
        <f t="shared" si="2"/>
        <v>57.07743929</v>
      </c>
      <c r="F562" s="43" t="str">
        <f t="shared" si="3"/>
        <v/>
      </c>
      <c r="G562" s="43" t="str">
        <f t="shared" si="4"/>
        <v/>
      </c>
      <c r="H562" s="43" t="str">
        <f t="shared" si="5"/>
        <v/>
      </c>
      <c r="I562" s="69">
        <f>List!D562</f>
        <v>240</v>
      </c>
    </row>
    <row r="563">
      <c r="A563" s="43" t="str">
        <f>List!A563</f>
        <v>Crown XLi 800</v>
      </c>
      <c r="B563" s="69">
        <f>List!C563</f>
        <v>56.47817482</v>
      </c>
      <c r="C563" s="69">
        <f>List!E563</f>
        <v>270</v>
      </c>
      <c r="D563" s="43" t="str">
        <f t="shared" si="1"/>
        <v/>
      </c>
      <c r="E563" s="69" t="str">
        <f t="shared" si="2"/>
        <v/>
      </c>
      <c r="F563" s="70">
        <f t="shared" si="3"/>
        <v>56.47817482</v>
      </c>
      <c r="G563" s="43" t="str">
        <f t="shared" si="4"/>
        <v/>
      </c>
      <c r="H563" s="43" t="str">
        <f t="shared" si="5"/>
        <v/>
      </c>
      <c r="I563" s="69">
        <f>List!D563</f>
        <v>315</v>
      </c>
    </row>
    <row r="564">
      <c r="A564" s="43" t="str">
        <f>List!A564</f>
        <v>Pioneer A-70DA</v>
      </c>
      <c r="B564" s="69">
        <f>List!C564</f>
        <v>56.47817482</v>
      </c>
      <c r="C564" s="69">
        <f>List!E564</f>
        <v>1150</v>
      </c>
      <c r="D564" s="70">
        <f t="shared" si="1"/>
        <v>56.47817482</v>
      </c>
      <c r="E564" s="69" t="str">
        <f t="shared" si="2"/>
        <v/>
      </c>
      <c r="F564" s="43" t="str">
        <f t="shared" si="3"/>
        <v/>
      </c>
      <c r="G564" s="43" t="str">
        <f t="shared" si="4"/>
        <v/>
      </c>
      <c r="H564" s="43" t="str">
        <f t="shared" si="5"/>
        <v/>
      </c>
      <c r="I564" s="69">
        <f>List!D564</f>
        <v>100</v>
      </c>
    </row>
    <row r="565">
      <c r="A565" s="43" t="str">
        <f>List!A565</f>
        <v>Peachtree Audio iDecco</v>
      </c>
      <c r="B565" s="69">
        <f>List!C565</f>
        <v>55.91760035</v>
      </c>
      <c r="C565" s="69">
        <f>List!E565</f>
        <v>1000</v>
      </c>
      <c r="D565" s="70">
        <f t="shared" si="1"/>
        <v>55.91760035</v>
      </c>
      <c r="E565" s="69" t="str">
        <f t="shared" si="2"/>
        <v/>
      </c>
      <c r="F565" s="43" t="str">
        <f t="shared" si="3"/>
        <v/>
      </c>
      <c r="G565" s="43" t="str">
        <f t="shared" si="4"/>
        <v/>
      </c>
      <c r="H565" s="43" t="str">
        <f t="shared" si="5"/>
        <v/>
      </c>
      <c r="I565" s="69">
        <f>List!D565</f>
        <v>53</v>
      </c>
    </row>
    <row r="566">
      <c r="A566" s="43" t="str">
        <f>List!A566</f>
        <v>Densen BEAT B-150XS</v>
      </c>
      <c r="B566" s="69">
        <f>List!C566</f>
        <v>55.91760035</v>
      </c>
      <c r="C566" s="69">
        <f>List!E566</f>
        <v>5000</v>
      </c>
      <c r="D566" s="43" t="str">
        <f t="shared" si="1"/>
        <v/>
      </c>
      <c r="E566" s="69">
        <f t="shared" si="2"/>
        <v>55.91760035</v>
      </c>
      <c r="F566" s="43" t="str">
        <f t="shared" si="3"/>
        <v/>
      </c>
      <c r="G566" s="43" t="str">
        <f t="shared" si="4"/>
        <v/>
      </c>
      <c r="H566" s="43" t="str">
        <f t="shared" si="5"/>
        <v/>
      </c>
      <c r="I566" s="69">
        <f>List!D566</f>
        <v>227</v>
      </c>
    </row>
    <row r="567">
      <c r="A567" s="43" t="str">
        <f>List!A567</f>
        <v>Rogue Audio DragoN mono</v>
      </c>
      <c r="B567" s="69">
        <f>List!C567</f>
        <v>55.91760035</v>
      </c>
      <c r="C567" s="69">
        <f>List!E567</f>
        <v>6000</v>
      </c>
      <c r="D567" s="43" t="str">
        <f t="shared" si="1"/>
        <v/>
      </c>
      <c r="E567" s="69">
        <f t="shared" si="2"/>
        <v>55.91760035</v>
      </c>
      <c r="F567" s="43" t="str">
        <f t="shared" si="3"/>
        <v/>
      </c>
      <c r="G567" s="43" t="str">
        <f t="shared" si="4"/>
        <v/>
      </c>
      <c r="H567" s="43" t="str">
        <f t="shared" si="5"/>
        <v/>
      </c>
      <c r="I567" s="69">
        <f>List!D567</f>
        <v>226</v>
      </c>
    </row>
    <row r="568">
      <c r="A568" s="43" t="str">
        <f>List!A568</f>
        <v>Audio Research REF150</v>
      </c>
      <c r="B568" s="69">
        <f>List!C568</f>
        <v>55.91760035</v>
      </c>
      <c r="C568" s="69">
        <f>List!E568</f>
        <v>15800</v>
      </c>
      <c r="D568" s="43" t="str">
        <f t="shared" si="1"/>
        <v/>
      </c>
      <c r="E568" s="69">
        <f t="shared" si="2"/>
        <v>55.91760035</v>
      </c>
      <c r="F568" s="43" t="str">
        <f t="shared" si="3"/>
        <v/>
      </c>
      <c r="G568" s="43" t="str">
        <f t="shared" si="4"/>
        <v/>
      </c>
      <c r="H568" s="43" t="str">
        <f t="shared" si="5"/>
        <v/>
      </c>
      <c r="I568" s="69">
        <f>List!D568</f>
        <v>150</v>
      </c>
    </row>
    <row r="569">
      <c r="A569" s="43" t="str">
        <f>List!A569</f>
        <v>SMSL Q5 Pro</v>
      </c>
      <c r="B569" s="69">
        <f>List!C569</f>
        <v>55.39102157</v>
      </c>
      <c r="C569" s="69">
        <f>List!E569</f>
        <v>140</v>
      </c>
      <c r="D569" s="70">
        <f t="shared" si="1"/>
        <v>55.39102157</v>
      </c>
      <c r="E569" s="69" t="str">
        <f t="shared" si="2"/>
        <v/>
      </c>
      <c r="F569" s="43" t="str">
        <f t="shared" si="3"/>
        <v/>
      </c>
      <c r="G569" s="43" t="str">
        <f t="shared" si="4"/>
        <v/>
      </c>
      <c r="H569" s="43" t="str">
        <f t="shared" si="5"/>
        <v/>
      </c>
      <c r="I569" s="69">
        <f>List!D569</f>
        <v>33</v>
      </c>
    </row>
    <row r="570">
      <c r="A570" s="43" t="str">
        <f>List!A570</f>
        <v>Vincent SV-227</v>
      </c>
      <c r="B570" s="69">
        <f>List!C570</f>
        <v>55.39102157</v>
      </c>
      <c r="C570" s="69">
        <f>List!E570</f>
        <v>1890</v>
      </c>
      <c r="D570" s="43" t="str">
        <f t="shared" si="1"/>
        <v/>
      </c>
      <c r="E570" s="69">
        <f t="shared" si="2"/>
        <v>55.39102157</v>
      </c>
      <c r="F570" s="43" t="str">
        <f t="shared" si="3"/>
        <v/>
      </c>
      <c r="G570" s="43" t="str">
        <f t="shared" si="4"/>
        <v/>
      </c>
      <c r="H570" s="43" t="str">
        <f t="shared" si="5"/>
        <v/>
      </c>
      <c r="I570" s="69">
        <f>List!D570</f>
        <v>231</v>
      </c>
    </row>
    <row r="571">
      <c r="A571" s="43" t="str">
        <f>List!A571</f>
        <v>Lyngdorf TDAI-2710</v>
      </c>
      <c r="B571" s="69">
        <f>List!C571</f>
        <v>55.39102157</v>
      </c>
      <c r="C571" s="69">
        <f>List!E571</f>
        <v>4000</v>
      </c>
      <c r="D571" s="43" t="str">
        <f t="shared" si="1"/>
        <v/>
      </c>
      <c r="E571" s="69">
        <f t="shared" si="2"/>
        <v>55.39102157</v>
      </c>
      <c r="F571" s="43" t="str">
        <f t="shared" si="3"/>
        <v/>
      </c>
      <c r="G571" s="43" t="str">
        <f t="shared" si="4"/>
        <v/>
      </c>
      <c r="H571" s="43" t="str">
        <f t="shared" si="5"/>
        <v/>
      </c>
      <c r="I571" s="69">
        <f>List!D571</f>
        <v>190</v>
      </c>
    </row>
    <row r="572">
      <c r="A572" s="43" t="str">
        <f>List!A572</f>
        <v>Electrocompaniet Nemo</v>
      </c>
      <c r="B572" s="69">
        <f>List!C572</f>
        <v>55.39102157</v>
      </c>
      <c r="C572" s="69">
        <f>List!E572</f>
        <v>15000</v>
      </c>
      <c r="D572" s="43" t="str">
        <f t="shared" si="1"/>
        <v/>
      </c>
      <c r="E572" s="69" t="str">
        <f t="shared" si="2"/>
        <v/>
      </c>
      <c r="F572" s="43" t="str">
        <f t="shared" si="3"/>
        <v/>
      </c>
      <c r="G572" s="43" t="str">
        <f t="shared" si="4"/>
        <v/>
      </c>
      <c r="H572" s="70">
        <f t="shared" si="5"/>
        <v>55.39102157</v>
      </c>
      <c r="I572" s="69">
        <f>List!D572</f>
        <v>1145</v>
      </c>
    </row>
    <row r="573">
      <c r="A573" s="43" t="str">
        <f>List!A573</f>
        <v>T+A PA 1000 E</v>
      </c>
      <c r="B573" s="69">
        <f>List!C573</f>
        <v>54.8945499</v>
      </c>
      <c r="C573" s="69">
        <f>List!E573</f>
        <v>3900</v>
      </c>
      <c r="D573" s="43" t="str">
        <f t="shared" si="1"/>
        <v/>
      </c>
      <c r="E573" s="69">
        <f t="shared" si="2"/>
        <v>54.8945499</v>
      </c>
      <c r="F573" s="43" t="str">
        <f t="shared" si="3"/>
        <v/>
      </c>
      <c r="G573" s="43" t="str">
        <f t="shared" si="4"/>
        <v/>
      </c>
      <c r="H573" s="43" t="str">
        <f t="shared" si="5"/>
        <v/>
      </c>
      <c r="I573" s="69">
        <f>List!D573</f>
        <v>248</v>
      </c>
    </row>
    <row r="574">
      <c r="A574" s="43" t="str">
        <f>List!A574</f>
        <v>Manley Laboratories 175 monoblock</v>
      </c>
      <c r="B574" s="69">
        <f>List!C574</f>
        <v>54.8945499</v>
      </c>
      <c r="C574" s="69">
        <f>List!E574</f>
        <v>4800</v>
      </c>
      <c r="D574" s="70">
        <f t="shared" si="1"/>
        <v>54.8945499</v>
      </c>
      <c r="E574" s="69" t="str">
        <f t="shared" si="2"/>
        <v/>
      </c>
      <c r="F574" s="43" t="str">
        <f t="shared" si="3"/>
        <v/>
      </c>
      <c r="G574" s="43" t="str">
        <f t="shared" si="4"/>
        <v/>
      </c>
      <c r="H574" s="43" t="str">
        <f t="shared" si="5"/>
        <v/>
      </c>
      <c r="I574" s="69">
        <f>List!D574</f>
        <v>48</v>
      </c>
    </row>
    <row r="575">
      <c r="A575" s="43" t="str">
        <f>List!A575</f>
        <v>darTZeel CTH-8550 integrated</v>
      </c>
      <c r="B575" s="69">
        <f>List!C575</f>
        <v>54.8945499</v>
      </c>
      <c r="C575" s="69">
        <f>List!E575</f>
        <v>20300</v>
      </c>
      <c r="D575" s="43" t="str">
        <f t="shared" si="1"/>
        <v/>
      </c>
      <c r="E575" s="69" t="str">
        <f t="shared" si="2"/>
        <v/>
      </c>
      <c r="F575" s="70">
        <f t="shared" si="3"/>
        <v>54.8945499</v>
      </c>
      <c r="G575" s="43" t="str">
        <f t="shared" si="4"/>
        <v/>
      </c>
      <c r="H575" s="43" t="str">
        <f t="shared" si="5"/>
        <v/>
      </c>
      <c r="I575" s="69">
        <f>List!D575</f>
        <v>375</v>
      </c>
    </row>
    <row r="576">
      <c r="A576" s="43" t="str">
        <f>List!A576</f>
        <v>Octave Audio Jubilee Mono SE</v>
      </c>
      <c r="B576" s="69">
        <f>List!C576</f>
        <v>54.8945499</v>
      </c>
      <c r="C576" s="69">
        <f>List!E576</f>
        <v>80000</v>
      </c>
      <c r="D576" s="70">
        <f t="shared" si="1"/>
        <v>54.8945499</v>
      </c>
      <c r="E576" s="69" t="str">
        <f t="shared" si="2"/>
        <v/>
      </c>
      <c r="F576" s="43" t="str">
        <f t="shared" si="3"/>
        <v/>
      </c>
      <c r="G576" s="43" t="str">
        <f t="shared" si="4"/>
        <v/>
      </c>
      <c r="H576" s="43" t="str">
        <f t="shared" si="5"/>
        <v/>
      </c>
      <c r="I576" s="69">
        <f>List!D576</f>
        <v>68</v>
      </c>
    </row>
    <row r="577">
      <c r="A577" s="43" t="str">
        <f>List!A577</f>
        <v>Rockville RPA16</v>
      </c>
      <c r="B577" s="69">
        <f>List!C577</f>
        <v>54.42492798</v>
      </c>
      <c r="C577" s="69">
        <f>List!E577</f>
        <v>390</v>
      </c>
      <c r="D577" s="43" t="str">
        <f t="shared" si="1"/>
        <v/>
      </c>
      <c r="E577" s="69" t="str">
        <f t="shared" si="2"/>
        <v/>
      </c>
      <c r="F577" s="43" t="str">
        <f t="shared" si="3"/>
        <v/>
      </c>
      <c r="G577" s="43" t="str">
        <f t="shared" si="4"/>
        <v/>
      </c>
      <c r="H577" s="70">
        <f t="shared" si="5"/>
        <v>54.42492798</v>
      </c>
      <c r="I577" s="69">
        <f>List!D577</f>
        <v>885</v>
      </c>
    </row>
    <row r="578">
      <c r="A578" s="43" t="str">
        <f>List!A578</f>
        <v>Carver M-1.5t</v>
      </c>
      <c r="B578" s="69">
        <f>List!C578</f>
        <v>54.42492798</v>
      </c>
      <c r="C578" s="69">
        <f>List!E578</f>
        <v>800</v>
      </c>
      <c r="D578" s="43" t="str">
        <f t="shared" si="1"/>
        <v/>
      </c>
      <c r="E578" s="69">
        <f t="shared" si="2"/>
        <v>54.42492798</v>
      </c>
      <c r="F578" s="43" t="str">
        <f t="shared" si="3"/>
        <v/>
      </c>
      <c r="G578" s="43" t="str">
        <f t="shared" si="4"/>
        <v/>
      </c>
      <c r="H578" s="43" t="str">
        <f t="shared" si="5"/>
        <v/>
      </c>
      <c r="I578" s="69">
        <f>List!D578</f>
        <v>236</v>
      </c>
    </row>
    <row r="579">
      <c r="A579" s="43" t="str">
        <f>List!A579</f>
        <v>SMSL SA100</v>
      </c>
      <c r="B579" s="69">
        <f>List!C579</f>
        <v>53.97940009</v>
      </c>
      <c r="C579" s="69">
        <f>List!E579</f>
        <v>74</v>
      </c>
      <c r="D579" s="70">
        <f t="shared" si="1"/>
        <v>53.97940009</v>
      </c>
      <c r="E579" s="69" t="str">
        <f t="shared" si="2"/>
        <v/>
      </c>
      <c r="F579" s="43" t="str">
        <f t="shared" si="3"/>
        <v/>
      </c>
      <c r="G579" s="43" t="str">
        <f t="shared" si="4"/>
        <v/>
      </c>
      <c r="H579" s="43" t="str">
        <f t="shared" si="5"/>
        <v/>
      </c>
      <c r="I579" s="69">
        <f>List!D579</f>
        <v>22</v>
      </c>
    </row>
    <row r="580">
      <c r="A580" s="43" t="str">
        <f>List!A580</f>
        <v>Audio Research Reference REF160S</v>
      </c>
      <c r="B580" s="69">
        <f>List!C580</f>
        <v>53.97940009</v>
      </c>
      <c r="C580" s="69">
        <f>List!E580</f>
        <v>22000</v>
      </c>
      <c r="D580" s="70">
        <f t="shared" si="1"/>
        <v>53.97940009</v>
      </c>
      <c r="E580" s="69" t="str">
        <f t="shared" si="2"/>
        <v/>
      </c>
      <c r="F580" s="43" t="str">
        <f t="shared" si="3"/>
        <v/>
      </c>
      <c r="G580" s="43" t="str">
        <f t="shared" si="4"/>
        <v/>
      </c>
      <c r="H580" s="43" t="str">
        <f t="shared" si="5"/>
        <v/>
      </c>
      <c r="I580" s="69">
        <f>List!D580</f>
        <v>68</v>
      </c>
    </row>
    <row r="581">
      <c r="A581" s="43" t="str">
        <f>List!A581</f>
        <v>Primaluna Dialogue Premium HP</v>
      </c>
      <c r="B581" s="69">
        <f>List!C581</f>
        <v>53.55561411</v>
      </c>
      <c r="C581" s="69">
        <f>List!E581</f>
        <v>4200</v>
      </c>
      <c r="D581" s="70">
        <f t="shared" si="1"/>
        <v>53.55561411</v>
      </c>
      <c r="E581" s="69" t="str">
        <f t="shared" si="2"/>
        <v/>
      </c>
      <c r="F581" s="43" t="str">
        <f t="shared" si="3"/>
        <v/>
      </c>
      <c r="G581" s="43" t="str">
        <f t="shared" si="4"/>
        <v/>
      </c>
      <c r="H581" s="43" t="str">
        <f t="shared" si="5"/>
        <v/>
      </c>
      <c r="I581" s="69">
        <f>List!D581</f>
        <v>60</v>
      </c>
    </row>
    <row r="582">
      <c r="A582" s="43" t="str">
        <f>List!A582</f>
        <v>Naim NAP 250</v>
      </c>
      <c r="B582" s="69">
        <f>List!C582</f>
        <v>53.55561411</v>
      </c>
      <c r="C582" s="69">
        <f>List!E582</f>
        <v>9000</v>
      </c>
      <c r="D582" s="43" t="str">
        <f t="shared" si="1"/>
        <v/>
      </c>
      <c r="E582" s="69">
        <f t="shared" si="2"/>
        <v>53.55561411</v>
      </c>
      <c r="F582" s="43" t="str">
        <f t="shared" si="3"/>
        <v/>
      </c>
      <c r="G582" s="43" t="str">
        <f t="shared" si="4"/>
        <v/>
      </c>
      <c r="H582" s="43" t="str">
        <f t="shared" si="5"/>
        <v/>
      </c>
      <c r="I582" s="69">
        <f>List!D582</f>
        <v>192</v>
      </c>
    </row>
    <row r="583">
      <c r="A583" s="43" t="str">
        <f>List!A583</f>
        <v>Unison Resarch Unico Primo integrated</v>
      </c>
      <c r="B583" s="69">
        <f>List!C583</f>
        <v>53.15154638</v>
      </c>
      <c r="C583" s="69">
        <f>List!E583</f>
        <v>2400</v>
      </c>
      <c r="D583" s="70">
        <f t="shared" si="1"/>
        <v>53.15154638</v>
      </c>
      <c r="E583" s="69" t="str">
        <f t="shared" si="2"/>
        <v/>
      </c>
      <c r="F583" s="43" t="str">
        <f t="shared" si="3"/>
        <v/>
      </c>
      <c r="G583" s="43" t="str">
        <f t="shared" si="4"/>
        <v/>
      </c>
      <c r="H583" s="43" t="str">
        <f t="shared" si="5"/>
        <v/>
      </c>
      <c r="I583" s="69">
        <f>List!D583</f>
        <v>135</v>
      </c>
    </row>
    <row r="584">
      <c r="A584" s="43" t="str">
        <f>List!A584</f>
        <v>Wadia Intuition 01</v>
      </c>
      <c r="B584" s="69">
        <f>List!C584</f>
        <v>52.39577517</v>
      </c>
      <c r="C584" s="69">
        <f>List!E584</f>
        <v>8000</v>
      </c>
      <c r="D584" s="43" t="str">
        <f t="shared" si="1"/>
        <v/>
      </c>
      <c r="E584" s="69">
        <f t="shared" si="2"/>
        <v>52.39577517</v>
      </c>
      <c r="F584" s="43" t="str">
        <f t="shared" si="3"/>
        <v/>
      </c>
      <c r="G584" s="43" t="str">
        <f t="shared" si="4"/>
        <v/>
      </c>
      <c r="H584" s="43" t="str">
        <f t="shared" si="5"/>
        <v/>
      </c>
      <c r="I584" s="69">
        <f>List!D584</f>
        <v>277</v>
      </c>
    </row>
    <row r="585">
      <c r="A585" s="43" t="str">
        <f>List!A585</f>
        <v>darTZeel NHB-108 model two</v>
      </c>
      <c r="B585" s="69">
        <f>List!C585</f>
        <v>52.39577517</v>
      </c>
      <c r="C585" s="69">
        <f>List!E585</f>
        <v>53000</v>
      </c>
      <c r="D585" s="43" t="str">
        <f t="shared" si="1"/>
        <v/>
      </c>
      <c r="E585" s="69">
        <f t="shared" si="2"/>
        <v>52.39577517</v>
      </c>
      <c r="F585" s="43" t="str">
        <f t="shared" si="3"/>
        <v/>
      </c>
      <c r="G585" s="43" t="str">
        <f t="shared" si="4"/>
        <v/>
      </c>
      <c r="H585" s="43" t="str">
        <f t="shared" si="5"/>
        <v/>
      </c>
      <c r="I585" s="69">
        <f>List!D585</f>
        <v>230</v>
      </c>
    </row>
    <row r="586">
      <c r="A586" s="43" t="str">
        <f>List!A586</f>
        <v>Audio Research VSi60</v>
      </c>
      <c r="B586" s="69">
        <f>List!C586</f>
        <v>52.04119983</v>
      </c>
      <c r="C586" s="69">
        <f>List!E586</f>
        <v>4000</v>
      </c>
      <c r="D586" s="70">
        <f t="shared" si="1"/>
        <v>52.04119983</v>
      </c>
      <c r="E586" s="69" t="str">
        <f t="shared" si="2"/>
        <v/>
      </c>
      <c r="F586" s="43" t="str">
        <f t="shared" si="3"/>
        <v/>
      </c>
      <c r="G586" s="43" t="str">
        <f t="shared" si="4"/>
        <v/>
      </c>
      <c r="H586" s="43" t="str">
        <f t="shared" si="5"/>
        <v/>
      </c>
      <c r="I586" s="69">
        <f>List!D586</f>
        <v>42</v>
      </c>
    </row>
    <row r="587">
      <c r="A587" s="43" t="str">
        <f>List!A587</f>
        <v>Octave Audio V80 SE</v>
      </c>
      <c r="B587" s="69">
        <f>List!C587</f>
        <v>52.04119983</v>
      </c>
      <c r="C587" s="69">
        <f>List!E587</f>
        <v>10500</v>
      </c>
      <c r="D587" s="70">
        <f t="shared" si="1"/>
        <v>52.04119983</v>
      </c>
      <c r="E587" s="69" t="str">
        <f t="shared" si="2"/>
        <v/>
      </c>
      <c r="F587" s="43" t="str">
        <f t="shared" si="3"/>
        <v/>
      </c>
      <c r="G587" s="43" t="str">
        <f t="shared" si="4"/>
        <v/>
      </c>
      <c r="H587" s="43" t="str">
        <f t="shared" si="5"/>
        <v/>
      </c>
      <c r="I587" s="69">
        <f>List!D587</f>
        <v>43</v>
      </c>
    </row>
    <row r="588">
      <c r="A588" s="43" t="str">
        <f>List!A588</f>
        <v>First Watt J2</v>
      </c>
      <c r="B588" s="69">
        <f>List!C588</f>
        <v>51.70053304</v>
      </c>
      <c r="C588" s="69">
        <f>List!E588</f>
        <v>4000</v>
      </c>
      <c r="D588" s="70">
        <f t="shared" si="1"/>
        <v>51.70053304</v>
      </c>
      <c r="E588" s="69" t="str">
        <f t="shared" si="2"/>
        <v/>
      </c>
      <c r="F588" s="43" t="str">
        <f t="shared" si="3"/>
        <v/>
      </c>
      <c r="G588" s="43" t="str">
        <f t="shared" si="4"/>
        <v/>
      </c>
      <c r="H588" s="43" t="str">
        <f t="shared" si="5"/>
        <v/>
      </c>
      <c r="I588" s="69">
        <f>List!D588</f>
        <v>13</v>
      </c>
    </row>
    <row r="589">
      <c r="A589" s="43" t="str">
        <f>List!A589</f>
        <v>Micromega M-150</v>
      </c>
      <c r="B589" s="69">
        <f>List!C589</f>
        <v>51.37272472</v>
      </c>
      <c r="C589" s="69">
        <f>List!E589</f>
        <v>7500</v>
      </c>
      <c r="D589" s="43" t="str">
        <f t="shared" si="1"/>
        <v/>
      </c>
      <c r="E589" s="69">
        <f t="shared" si="2"/>
        <v>51.37272472</v>
      </c>
      <c r="F589" s="43" t="str">
        <f t="shared" si="3"/>
        <v/>
      </c>
      <c r="G589" s="43" t="str">
        <f t="shared" si="4"/>
        <v/>
      </c>
      <c r="H589" s="43" t="str">
        <f t="shared" si="5"/>
        <v/>
      </c>
      <c r="I589" s="69">
        <f>List!D589</f>
        <v>297</v>
      </c>
    </row>
    <row r="590">
      <c r="A590" s="43" t="str">
        <f>List!A590</f>
        <v>Dan D'Agostino Progression Mono</v>
      </c>
      <c r="B590" s="69">
        <f>List!C590</f>
        <v>51.37272472</v>
      </c>
      <c r="C590" s="69">
        <f>List!E590</f>
        <v>38000</v>
      </c>
      <c r="D590" s="43" t="str">
        <f t="shared" si="1"/>
        <v/>
      </c>
      <c r="E590" s="69" t="str">
        <f t="shared" si="2"/>
        <v/>
      </c>
      <c r="F590" s="43" t="str">
        <f t="shared" si="3"/>
        <v/>
      </c>
      <c r="G590" s="43" t="str">
        <f t="shared" si="4"/>
        <v/>
      </c>
      <c r="H590" s="70">
        <f t="shared" si="5"/>
        <v>51.37272472</v>
      </c>
      <c r="I590" s="69">
        <f>List!D590</f>
        <v>934</v>
      </c>
    </row>
    <row r="591">
      <c r="A591" s="43" t="str">
        <f>List!A591</f>
        <v>PrimaLuna Evo 400 (triode)</v>
      </c>
      <c r="B591" s="69">
        <f>List!C591</f>
        <v>51.05683937</v>
      </c>
      <c r="C591" s="69">
        <f>List!E591</f>
        <v>5600</v>
      </c>
      <c r="D591" s="70">
        <f t="shared" si="1"/>
        <v>51.05683937</v>
      </c>
      <c r="E591" s="69" t="str">
        <f t="shared" si="2"/>
        <v/>
      </c>
      <c r="F591" s="43" t="str">
        <f t="shared" si="3"/>
        <v/>
      </c>
      <c r="G591" s="43" t="str">
        <f t="shared" si="4"/>
        <v/>
      </c>
      <c r="H591" s="43" t="str">
        <f t="shared" si="5"/>
        <v/>
      </c>
      <c r="I591" s="69">
        <f>List!D591</f>
        <v>36</v>
      </c>
    </row>
    <row r="592">
      <c r="A592" s="43" t="str">
        <f>List!A592</f>
        <v>Balanced Audio Technology VK-55SE</v>
      </c>
      <c r="B592" s="69">
        <f>List!C592</f>
        <v>51.05683937</v>
      </c>
      <c r="C592" s="69">
        <f>List!E592</f>
        <v>6000</v>
      </c>
      <c r="D592" s="70">
        <f t="shared" si="1"/>
        <v>51.05683937</v>
      </c>
      <c r="E592" s="69" t="str">
        <f t="shared" si="2"/>
        <v/>
      </c>
      <c r="F592" s="43" t="str">
        <f t="shared" si="3"/>
        <v/>
      </c>
      <c r="G592" s="43" t="str">
        <f t="shared" si="4"/>
        <v/>
      </c>
      <c r="H592" s="43" t="str">
        <f t="shared" si="5"/>
        <v/>
      </c>
      <c r="I592" s="69">
        <f>List!D592</f>
        <v>64</v>
      </c>
    </row>
    <row r="593">
      <c r="A593" s="43" t="str">
        <f>List!A593</f>
        <v>Musical Fidelity A1</v>
      </c>
      <c r="B593" s="69">
        <f>List!C593</f>
        <v>50.75204004</v>
      </c>
      <c r="C593" s="69">
        <f>List!E593</f>
        <v>1700</v>
      </c>
      <c r="D593" s="70">
        <f t="shared" si="1"/>
        <v>50.75204004</v>
      </c>
      <c r="E593" s="69" t="str">
        <f t="shared" si="2"/>
        <v/>
      </c>
      <c r="F593" s="43" t="str">
        <f t="shared" si="3"/>
        <v/>
      </c>
      <c r="G593" s="43" t="str">
        <f t="shared" si="4"/>
        <v/>
      </c>
      <c r="H593" s="43" t="str">
        <f t="shared" si="5"/>
        <v/>
      </c>
      <c r="I593" s="69">
        <f>List!D593</f>
        <v>17</v>
      </c>
    </row>
    <row r="594">
      <c r="A594" s="43" t="str">
        <f>List!A594</f>
        <v>Peachtree Audio nova150 V2</v>
      </c>
      <c r="B594" s="69">
        <f>List!C594</f>
        <v>50.45757491</v>
      </c>
      <c r="C594" s="69">
        <f>List!E594</f>
        <v>1600</v>
      </c>
      <c r="D594" s="43" t="str">
        <f t="shared" si="1"/>
        <v/>
      </c>
      <c r="E594" s="69">
        <f t="shared" si="2"/>
        <v>50.45757491</v>
      </c>
      <c r="F594" s="43" t="str">
        <f t="shared" si="3"/>
        <v/>
      </c>
      <c r="G594" s="43" t="str">
        <f t="shared" si="4"/>
        <v/>
      </c>
      <c r="H594" s="43" t="str">
        <f t="shared" si="5"/>
        <v/>
      </c>
      <c r="I594" s="69">
        <f>List!D594</f>
        <v>224</v>
      </c>
    </row>
    <row r="595">
      <c r="A595" s="43" t="str">
        <f>List!A595</f>
        <v>darTZeel NHB-108</v>
      </c>
      <c r="B595" s="69">
        <f>List!C595</f>
        <v>50.45757491</v>
      </c>
      <c r="C595" s="69">
        <f>List!E595</f>
        <v>18200</v>
      </c>
      <c r="D595" s="43" t="str">
        <f t="shared" si="1"/>
        <v/>
      </c>
      <c r="E595" s="69">
        <f t="shared" si="2"/>
        <v>50.45757491</v>
      </c>
      <c r="F595" s="43" t="str">
        <f t="shared" si="3"/>
        <v/>
      </c>
      <c r="G595" s="43" t="str">
        <f t="shared" si="4"/>
        <v/>
      </c>
      <c r="H595" s="43" t="str">
        <f t="shared" si="5"/>
        <v/>
      </c>
      <c r="I595" s="69">
        <f>List!D595</f>
        <v>230</v>
      </c>
    </row>
    <row r="596">
      <c r="A596" s="43" t="str">
        <f>List!A596</f>
        <v>Heed Lagrange</v>
      </c>
      <c r="B596" s="69">
        <f>List!C596</f>
        <v>50.17276612</v>
      </c>
      <c r="C596" s="69">
        <f>List!E596</f>
        <v>4450</v>
      </c>
      <c r="D596" s="70">
        <f t="shared" si="1"/>
        <v>50.17276612</v>
      </c>
      <c r="E596" s="69" t="str">
        <f t="shared" si="2"/>
        <v/>
      </c>
      <c r="F596" s="43" t="str">
        <f t="shared" si="3"/>
        <v/>
      </c>
      <c r="G596" s="43" t="str">
        <f t="shared" si="4"/>
        <v/>
      </c>
      <c r="H596" s="43" t="str">
        <f t="shared" si="5"/>
        <v/>
      </c>
      <c r="I596" s="69">
        <f>List!D596</f>
        <v>120</v>
      </c>
    </row>
    <row r="597">
      <c r="A597" s="43" t="str">
        <f>List!A597</f>
        <v>VAC Sigma 170i iQ</v>
      </c>
      <c r="B597" s="69">
        <f>List!C597</f>
        <v>49.89700043</v>
      </c>
      <c r="C597" s="69">
        <f>List!E597</f>
        <v>10000</v>
      </c>
      <c r="D597" s="70">
        <f t="shared" si="1"/>
        <v>49.89700043</v>
      </c>
      <c r="E597" s="69" t="str">
        <f t="shared" si="2"/>
        <v/>
      </c>
      <c r="F597" s="43" t="str">
        <f t="shared" si="3"/>
        <v/>
      </c>
      <c r="G597" s="43" t="str">
        <f t="shared" si="4"/>
        <v/>
      </c>
      <c r="H597" s="43" t="str">
        <f t="shared" si="5"/>
        <v/>
      </c>
      <c r="I597" s="69">
        <f>List!D597</f>
        <v>12</v>
      </c>
    </row>
    <row r="598">
      <c r="A598" s="43" t="str">
        <f>List!A598</f>
        <v>Denon PMA-150H</v>
      </c>
      <c r="B598" s="69">
        <f>List!C598</f>
        <v>49.6297212</v>
      </c>
      <c r="C598" s="69">
        <f>List!E598</f>
        <v>1200</v>
      </c>
      <c r="D598" s="70">
        <f t="shared" si="1"/>
        <v>49.6297212</v>
      </c>
      <c r="E598" s="69" t="str">
        <f t="shared" si="2"/>
        <v/>
      </c>
      <c r="F598" s="43" t="str">
        <f t="shared" si="3"/>
        <v/>
      </c>
      <c r="G598" s="43" t="str">
        <f t="shared" si="4"/>
        <v/>
      </c>
      <c r="H598" s="43" t="str">
        <f t="shared" si="5"/>
        <v/>
      </c>
      <c r="I598" s="69">
        <f>List!D598</f>
        <v>81</v>
      </c>
    </row>
    <row r="599">
      <c r="A599" s="43" t="str">
        <f>List!A599</f>
        <v>Audio Research I/50</v>
      </c>
      <c r="B599" s="69">
        <f>List!C599</f>
        <v>49.6297212</v>
      </c>
      <c r="C599" s="69">
        <f>List!E599</f>
        <v>5500</v>
      </c>
      <c r="D599" s="70">
        <f t="shared" si="1"/>
        <v>49.6297212</v>
      </c>
      <c r="E599" s="69" t="str">
        <f t="shared" si="2"/>
        <v/>
      </c>
      <c r="F599" s="43" t="str">
        <f t="shared" si="3"/>
        <v/>
      </c>
      <c r="G599" s="43" t="str">
        <f t="shared" si="4"/>
        <v/>
      </c>
      <c r="H599" s="43" t="str">
        <f t="shared" si="5"/>
        <v/>
      </c>
      <c r="I599" s="69">
        <f>List!D599</f>
        <v>43</v>
      </c>
    </row>
    <row r="600">
      <c r="A600" s="43" t="str">
        <f>List!A600</f>
        <v>Octave Audio V70SE</v>
      </c>
      <c r="B600" s="69">
        <f>List!C600</f>
        <v>49.6297212</v>
      </c>
      <c r="C600" s="69">
        <f>List!E600</f>
        <v>6200</v>
      </c>
      <c r="D600" s="70">
        <f t="shared" si="1"/>
        <v>49.6297212</v>
      </c>
      <c r="E600" s="69" t="str">
        <f t="shared" si="2"/>
        <v/>
      </c>
      <c r="F600" s="43" t="str">
        <f t="shared" si="3"/>
        <v/>
      </c>
      <c r="G600" s="43" t="str">
        <f t="shared" si="4"/>
        <v/>
      </c>
      <c r="H600" s="43" t="str">
        <f t="shared" si="5"/>
        <v/>
      </c>
      <c r="I600" s="69">
        <f>List!D600</f>
        <v>12</v>
      </c>
    </row>
    <row r="601">
      <c r="A601" s="43" t="str">
        <f>List!A601</f>
        <v>Dan D’Agostino Progression M550</v>
      </c>
      <c r="B601" s="69">
        <f>List!C601</f>
        <v>49.11863911</v>
      </c>
      <c r="C601" s="69">
        <f>List!E601</f>
        <v>45000</v>
      </c>
      <c r="D601" s="43" t="str">
        <f t="shared" si="1"/>
        <v/>
      </c>
      <c r="E601" s="69" t="str">
        <f t="shared" si="2"/>
        <v/>
      </c>
      <c r="F601" s="43" t="str">
        <f t="shared" si="3"/>
        <v/>
      </c>
      <c r="G601" s="43" t="str">
        <f t="shared" si="4"/>
        <v/>
      </c>
      <c r="H601" s="70">
        <f t="shared" si="5"/>
        <v>49.11863911</v>
      </c>
      <c r="I601" s="69">
        <f>List!D601</f>
        <v>840</v>
      </c>
    </row>
    <row r="602">
      <c r="A602" s="43" t="str">
        <f>List!A602</f>
        <v>Technics SU-G30</v>
      </c>
      <c r="B602" s="69">
        <f>List!C602</f>
        <v>48.17870786</v>
      </c>
      <c r="C602" s="69">
        <f>List!E602</f>
        <v>4000</v>
      </c>
      <c r="D602" s="70">
        <f t="shared" si="1"/>
        <v>48.17870786</v>
      </c>
      <c r="E602" s="69" t="str">
        <f t="shared" si="2"/>
        <v/>
      </c>
      <c r="F602" s="43" t="str">
        <f t="shared" si="3"/>
        <v/>
      </c>
      <c r="G602" s="43" t="str">
        <f t="shared" si="4"/>
        <v/>
      </c>
      <c r="H602" s="43" t="str">
        <f t="shared" si="5"/>
        <v/>
      </c>
      <c r="I602" s="69">
        <f>List!D602</f>
        <v>112</v>
      </c>
    </row>
    <row r="603">
      <c r="A603" s="43" t="str">
        <f>List!A603</f>
        <v>Dayton Audio HTA200</v>
      </c>
      <c r="B603" s="69">
        <f>List!C603</f>
        <v>47.95880017</v>
      </c>
      <c r="C603" s="69">
        <f>List!E603</f>
        <v>350</v>
      </c>
      <c r="D603" s="70">
        <f t="shared" si="1"/>
        <v>47.95880017</v>
      </c>
      <c r="E603" s="69" t="str">
        <f t="shared" si="2"/>
        <v/>
      </c>
      <c r="F603" s="43" t="str">
        <f t="shared" si="3"/>
        <v/>
      </c>
      <c r="G603" s="43" t="str">
        <f t="shared" si="4"/>
        <v/>
      </c>
      <c r="H603" s="43" t="str">
        <f t="shared" si="5"/>
        <v/>
      </c>
      <c r="I603" s="69">
        <f>List!D603</f>
        <v>32</v>
      </c>
    </row>
    <row r="604">
      <c r="A604" s="43" t="str">
        <f>List!A604</f>
        <v>First Watt SIT-3</v>
      </c>
      <c r="B604" s="69">
        <f>List!C604</f>
        <v>47.95880017</v>
      </c>
      <c r="C604" s="69">
        <f>List!E604</f>
        <v>4000</v>
      </c>
      <c r="D604" s="70">
        <f t="shared" si="1"/>
        <v>47.95880017</v>
      </c>
      <c r="E604" s="69" t="str">
        <f t="shared" si="2"/>
        <v/>
      </c>
      <c r="F604" s="43" t="str">
        <f t="shared" si="3"/>
        <v/>
      </c>
      <c r="G604" s="43" t="str">
        <f t="shared" si="4"/>
        <v/>
      </c>
      <c r="H604" s="43" t="str">
        <f t="shared" si="5"/>
        <v/>
      </c>
      <c r="I604" s="69">
        <f>List!D604</f>
        <v>17</v>
      </c>
    </row>
    <row r="605">
      <c r="A605" s="43" t="str">
        <f>List!A605</f>
        <v>Unison Research Unico 150</v>
      </c>
      <c r="B605" s="69">
        <f>List!C605</f>
        <v>47.95880017</v>
      </c>
      <c r="C605" s="69">
        <f>List!E605</f>
        <v>7150</v>
      </c>
      <c r="D605" s="43" t="str">
        <f t="shared" si="1"/>
        <v/>
      </c>
      <c r="E605" s="69">
        <f t="shared" si="2"/>
        <v>47.95880017</v>
      </c>
      <c r="F605" s="43" t="str">
        <f t="shared" si="3"/>
        <v/>
      </c>
      <c r="G605" s="43" t="str">
        <f t="shared" si="4"/>
        <v/>
      </c>
      <c r="H605" s="43" t="str">
        <f t="shared" si="5"/>
        <v/>
      </c>
      <c r="I605" s="69">
        <f>List!D605</f>
        <v>256</v>
      </c>
    </row>
    <row r="606">
      <c r="A606" s="43" t="str">
        <f>List!A606</f>
        <v>Audio Research Laboratory GSi75</v>
      </c>
      <c r="B606" s="69">
        <f>List!C606</f>
        <v>47.95880017</v>
      </c>
      <c r="C606" s="69">
        <f>List!E606</f>
        <v>16000</v>
      </c>
      <c r="D606" s="70">
        <f t="shared" si="1"/>
        <v>47.95880017</v>
      </c>
      <c r="E606" s="69" t="str">
        <f t="shared" si="2"/>
        <v/>
      </c>
      <c r="F606" s="43" t="str">
        <f t="shared" si="3"/>
        <v/>
      </c>
      <c r="G606" s="43" t="str">
        <f t="shared" si="4"/>
        <v/>
      </c>
      <c r="H606" s="43" t="str">
        <f t="shared" si="5"/>
        <v/>
      </c>
      <c r="I606" s="69">
        <f>List!D606</f>
        <v>64</v>
      </c>
    </row>
    <row r="607">
      <c r="A607" s="43" t="str">
        <f>List!A607</f>
        <v>Vinnie Rossi LIO integrated</v>
      </c>
      <c r="B607" s="69">
        <f>List!C607</f>
        <v>47.53501419</v>
      </c>
      <c r="C607" s="69">
        <f>List!E607</f>
        <v>7855</v>
      </c>
      <c r="D607" s="70">
        <f t="shared" si="1"/>
        <v>47.53501419</v>
      </c>
      <c r="E607" s="69" t="str">
        <f t="shared" si="2"/>
        <v/>
      </c>
      <c r="F607" s="43" t="str">
        <f t="shared" si="3"/>
        <v/>
      </c>
      <c r="G607" s="43" t="str">
        <f t="shared" si="4"/>
        <v/>
      </c>
      <c r="H607" s="43" t="str">
        <f t="shared" si="5"/>
        <v/>
      </c>
      <c r="I607" s="69">
        <f>List!D607</f>
        <v>30</v>
      </c>
    </row>
    <row r="608">
      <c r="A608" s="43" t="str">
        <f>List!A608</f>
        <v>darTZeel NHB-458</v>
      </c>
      <c r="B608" s="69">
        <f>List!C608</f>
        <v>47.53501419</v>
      </c>
      <c r="C608" s="69">
        <f>List!E608</f>
        <v>144500</v>
      </c>
      <c r="D608" s="43" t="str">
        <f t="shared" si="1"/>
        <v/>
      </c>
      <c r="E608" s="69" t="str">
        <f t="shared" si="2"/>
        <v/>
      </c>
      <c r="F608" s="43" t="str">
        <f t="shared" si="3"/>
        <v/>
      </c>
      <c r="G608" s="43" t="str">
        <f t="shared" si="4"/>
        <v/>
      </c>
      <c r="H608" s="70">
        <f t="shared" si="5"/>
        <v>47.53501419</v>
      </c>
      <c r="I608" s="69">
        <f>List!D608</f>
        <v>900</v>
      </c>
    </row>
    <row r="609">
      <c r="A609" s="43" t="str">
        <f>List!A609</f>
        <v>Octave Audio V40 SE</v>
      </c>
      <c r="B609" s="69">
        <f>List!C609</f>
        <v>46.93574972</v>
      </c>
      <c r="C609" s="69">
        <f>List!E609</f>
        <v>5300</v>
      </c>
      <c r="D609" s="70">
        <f t="shared" si="1"/>
        <v>46.93574972</v>
      </c>
      <c r="E609" s="69" t="str">
        <f t="shared" si="2"/>
        <v/>
      </c>
      <c r="F609" s="43" t="str">
        <f t="shared" si="3"/>
        <v/>
      </c>
      <c r="G609" s="43" t="str">
        <f t="shared" si="4"/>
        <v/>
      </c>
      <c r="H609" s="43" t="str">
        <f t="shared" si="5"/>
        <v/>
      </c>
      <c r="I609" s="69">
        <f>List!D609</f>
        <v>27</v>
      </c>
    </row>
    <row r="610">
      <c r="A610" s="43" t="str">
        <f>List!A610</f>
        <v>Carver Crimson 275</v>
      </c>
      <c r="B610" s="69">
        <f>List!C610</f>
        <v>46.37517525</v>
      </c>
      <c r="C610" s="69">
        <f>List!E610</f>
        <v>2750</v>
      </c>
      <c r="D610" s="70">
        <f t="shared" si="1"/>
        <v>46.37517525</v>
      </c>
      <c r="E610" s="69" t="str">
        <f t="shared" si="2"/>
        <v/>
      </c>
      <c r="F610" s="43" t="str">
        <f t="shared" si="3"/>
        <v/>
      </c>
      <c r="G610" s="43" t="str">
        <f t="shared" si="4"/>
        <v/>
      </c>
      <c r="H610" s="43" t="str">
        <f t="shared" si="5"/>
        <v/>
      </c>
      <c r="I610" s="69">
        <f>List!D610</f>
        <v>17</v>
      </c>
    </row>
    <row r="611">
      <c r="A611" s="43" t="str">
        <f>List!A611</f>
        <v>Pathos InPol Remix MkII</v>
      </c>
      <c r="B611" s="69">
        <f>List!C611</f>
        <v>46.37517525</v>
      </c>
      <c r="C611" s="69">
        <f>List!E611</f>
        <v>5400</v>
      </c>
      <c r="D611" s="70">
        <f t="shared" si="1"/>
        <v>46.37517525</v>
      </c>
      <c r="E611" s="69" t="str">
        <f t="shared" si="2"/>
        <v/>
      </c>
      <c r="F611" s="43" t="str">
        <f t="shared" si="3"/>
        <v/>
      </c>
      <c r="G611" s="43" t="str">
        <f t="shared" si="4"/>
        <v/>
      </c>
      <c r="H611" s="43" t="str">
        <f t="shared" si="5"/>
        <v/>
      </c>
      <c r="I611" s="69">
        <f>List!D611</f>
        <v>8</v>
      </c>
    </row>
    <row r="612">
      <c r="A612" s="43" t="str">
        <f>List!A612</f>
        <v>Riviera Audio Laboratories Levante</v>
      </c>
      <c r="B612" s="69">
        <f>List!C612</f>
        <v>46.1960784</v>
      </c>
      <c r="C612" s="69">
        <f>List!E612</f>
        <v>16500</v>
      </c>
      <c r="D612" s="70">
        <f t="shared" si="1"/>
        <v>46.1960784</v>
      </c>
      <c r="E612" s="69" t="str">
        <f t="shared" si="2"/>
        <v/>
      </c>
      <c r="F612" s="43" t="str">
        <f t="shared" si="3"/>
        <v/>
      </c>
      <c r="G612" s="43" t="str">
        <f t="shared" si="4"/>
        <v/>
      </c>
      <c r="H612" s="43" t="str">
        <f t="shared" si="5"/>
        <v/>
      </c>
      <c r="I612" s="69">
        <f>List!D612</f>
        <v>21</v>
      </c>
    </row>
    <row r="613">
      <c r="A613" s="43" t="str">
        <f>List!A613</f>
        <v>LSA VT-70</v>
      </c>
      <c r="B613" s="69">
        <f>List!C613</f>
        <v>45.67993313</v>
      </c>
      <c r="C613" s="69">
        <f>List!E613</f>
        <v>1300</v>
      </c>
      <c r="D613" s="70">
        <f t="shared" si="1"/>
        <v>45.67993313</v>
      </c>
      <c r="E613" s="69" t="str">
        <f t="shared" si="2"/>
        <v/>
      </c>
      <c r="F613" s="43" t="str">
        <f t="shared" si="3"/>
        <v/>
      </c>
      <c r="G613" s="43" t="str">
        <f t="shared" si="4"/>
        <v/>
      </c>
      <c r="H613" s="43" t="str">
        <f t="shared" si="5"/>
        <v/>
      </c>
      <c r="I613" s="69">
        <f>List!D613</f>
        <v>7</v>
      </c>
    </row>
    <row r="614">
      <c r="A614" s="43" t="str">
        <f>List!A614</f>
        <v>Atoll Electronique IN200 Signature</v>
      </c>
      <c r="B614" s="69">
        <f>List!C614</f>
        <v>45.19274621</v>
      </c>
      <c r="C614" s="69">
        <f>List!E614</f>
        <v>2800</v>
      </c>
      <c r="D614" s="43" t="str">
        <f t="shared" si="1"/>
        <v/>
      </c>
      <c r="E614" s="69">
        <f t="shared" si="2"/>
        <v>45.19274621</v>
      </c>
      <c r="F614" s="43" t="str">
        <f t="shared" si="3"/>
        <v/>
      </c>
      <c r="G614" s="43" t="str">
        <f t="shared" si="4"/>
        <v/>
      </c>
      <c r="H614" s="43" t="str">
        <f t="shared" si="5"/>
        <v/>
      </c>
      <c r="I614" s="69">
        <f>List!D614</f>
        <v>170</v>
      </c>
    </row>
    <row r="615">
      <c r="A615" s="43" t="str">
        <f>List!A615</f>
        <v>Musical Fidelity M6500i</v>
      </c>
      <c r="B615" s="69">
        <f>List!C615</f>
        <v>45.03623946</v>
      </c>
      <c r="C615" s="69">
        <f>List!E615</f>
        <v>5000</v>
      </c>
      <c r="D615" s="43" t="str">
        <f t="shared" si="1"/>
        <v/>
      </c>
      <c r="E615" s="69" t="str">
        <f t="shared" si="2"/>
        <v/>
      </c>
      <c r="F615" s="43" t="str">
        <f t="shared" si="3"/>
        <v/>
      </c>
      <c r="G615" s="43" t="str">
        <f t="shared" si="4"/>
        <v/>
      </c>
      <c r="H615" s="70">
        <f t="shared" si="5"/>
        <v>45.03623946</v>
      </c>
      <c r="I615" s="69">
        <f>List!D615</f>
        <v>681</v>
      </c>
    </row>
    <row r="616">
      <c r="A616" s="43" t="str">
        <f>List!A616</f>
        <v>PrimaLuna EVO 300 Integrated</v>
      </c>
      <c r="B616" s="69">
        <f>List!C616</f>
        <v>44.58295977</v>
      </c>
      <c r="C616" s="69">
        <f>List!E616</f>
        <v>4000</v>
      </c>
      <c r="D616" s="70">
        <f t="shared" si="1"/>
        <v>44.58295977</v>
      </c>
      <c r="E616" s="69" t="str">
        <f t="shared" si="2"/>
        <v/>
      </c>
      <c r="F616" s="43" t="str">
        <f t="shared" si="3"/>
        <v/>
      </c>
      <c r="G616" s="43" t="str">
        <f t="shared" si="4"/>
        <v/>
      </c>
      <c r="H616" s="43" t="str">
        <f t="shared" si="5"/>
        <v/>
      </c>
      <c r="I616" s="69">
        <f>List!D616</f>
        <v>13</v>
      </c>
    </row>
    <row r="617">
      <c r="A617" s="43" t="str">
        <f>List!A617</f>
        <v>Line Magnetic LM-8451A</v>
      </c>
      <c r="B617" s="69">
        <f>List!C617</f>
        <v>44.2934033</v>
      </c>
      <c r="C617" s="69">
        <f>List!E617</f>
        <v>5000</v>
      </c>
      <c r="D617" s="70">
        <f t="shared" si="1"/>
        <v>44.2934033</v>
      </c>
      <c r="E617" s="69" t="str">
        <f t="shared" si="2"/>
        <v/>
      </c>
      <c r="F617" s="43" t="str">
        <f t="shared" si="3"/>
        <v/>
      </c>
      <c r="G617" s="43" t="str">
        <f t="shared" si="4"/>
        <v/>
      </c>
      <c r="H617" s="43" t="str">
        <f t="shared" si="5"/>
        <v/>
      </c>
      <c r="I617" s="69">
        <f>List!D617</f>
        <v>9</v>
      </c>
    </row>
    <row r="618">
      <c r="A618" s="43" t="str">
        <f>List!A618</f>
        <v>Carver Raven 350</v>
      </c>
      <c r="B618" s="69">
        <f>List!C618</f>
        <v>44.15216621</v>
      </c>
      <c r="C618" s="69">
        <f>List!E618</f>
        <v>9500</v>
      </c>
      <c r="D618" s="43" t="str">
        <f t="shared" si="1"/>
        <v/>
      </c>
      <c r="E618" s="69">
        <f t="shared" si="2"/>
        <v>44.15216621</v>
      </c>
      <c r="F618" s="43" t="str">
        <f t="shared" si="3"/>
        <v/>
      </c>
      <c r="G618" s="43" t="str">
        <f t="shared" si="4"/>
        <v/>
      </c>
      <c r="H618" s="43" t="str">
        <f t="shared" si="5"/>
        <v/>
      </c>
      <c r="I618" s="69">
        <f>List!D618</f>
        <v>272</v>
      </c>
    </row>
    <row r="619">
      <c r="A619" s="43" t="str">
        <f>List!A619</f>
        <v>Optoma NuForce DDA120</v>
      </c>
      <c r="B619" s="69">
        <f>List!C619</f>
        <v>44.01318901</v>
      </c>
      <c r="C619" s="69">
        <f>List!E619</f>
        <v>700</v>
      </c>
      <c r="D619" s="70">
        <f t="shared" si="1"/>
        <v>44.01318901</v>
      </c>
      <c r="E619" s="69" t="str">
        <f t="shared" si="2"/>
        <v/>
      </c>
      <c r="F619" s="43" t="str">
        <f t="shared" si="3"/>
        <v/>
      </c>
      <c r="G619" s="43" t="str">
        <f t="shared" si="4"/>
        <v/>
      </c>
      <c r="H619" s="43" t="str">
        <f t="shared" si="5"/>
        <v/>
      </c>
      <c r="I619" s="69">
        <f>List!D619</f>
        <v>78</v>
      </c>
    </row>
    <row r="620">
      <c r="A620" s="43" t="str">
        <f>List!A620</f>
        <v>Denon PMA-30</v>
      </c>
      <c r="B620" s="69">
        <f>List!C620</f>
        <v>43.34982175</v>
      </c>
      <c r="C620" s="69">
        <f>List!E620</f>
        <v>350</v>
      </c>
      <c r="D620" s="70">
        <f t="shared" si="1"/>
        <v>43.34982175</v>
      </c>
      <c r="E620" s="69" t="str">
        <f t="shared" si="2"/>
        <v/>
      </c>
      <c r="F620" s="43" t="str">
        <f t="shared" si="3"/>
        <v/>
      </c>
      <c r="G620" s="43" t="str">
        <f t="shared" si="4"/>
        <v/>
      </c>
      <c r="H620" s="43" t="str">
        <f t="shared" si="5"/>
        <v/>
      </c>
      <c r="I620" s="69">
        <f>List!D620</f>
        <v>78</v>
      </c>
    </row>
    <row r="621">
      <c r="A621" s="43" t="str">
        <f>List!A621</f>
        <v>Ayon Audio Scorpio II (triode)</v>
      </c>
      <c r="B621" s="69">
        <f>List!C621</f>
        <v>43.0980392</v>
      </c>
      <c r="C621" s="69">
        <f>List!E621</f>
        <v>4900</v>
      </c>
      <c r="D621" s="70">
        <f t="shared" si="1"/>
        <v>43.0980392</v>
      </c>
      <c r="E621" s="69" t="str">
        <f t="shared" si="2"/>
        <v/>
      </c>
      <c r="F621" s="43" t="str">
        <f t="shared" si="3"/>
        <v/>
      </c>
      <c r="G621" s="43" t="str">
        <f t="shared" si="4"/>
        <v/>
      </c>
      <c r="H621" s="43" t="str">
        <f t="shared" si="5"/>
        <v/>
      </c>
      <c r="I621" s="69">
        <f>List!D621</f>
        <v>35</v>
      </c>
    </row>
    <row r="622">
      <c r="A622" s="43" t="str">
        <f>List!A622</f>
        <v>Mastersound 845 Compact</v>
      </c>
      <c r="B622" s="69">
        <f>List!C622</f>
        <v>40.91514981</v>
      </c>
      <c r="C622" s="69">
        <f>List!E622</f>
        <v>10500</v>
      </c>
      <c r="D622" s="70">
        <f t="shared" si="1"/>
        <v>40.91514981</v>
      </c>
      <c r="E622" s="69" t="str">
        <f t="shared" si="2"/>
        <v/>
      </c>
      <c r="F622" s="43" t="str">
        <f t="shared" si="3"/>
        <v/>
      </c>
      <c r="G622" s="43" t="str">
        <f t="shared" si="4"/>
        <v/>
      </c>
      <c r="H622" s="43" t="str">
        <f t="shared" si="5"/>
        <v/>
      </c>
      <c r="I622" s="69">
        <f>List!D622</f>
        <v>6.9</v>
      </c>
    </row>
    <row r="623">
      <c r="A623" s="43" t="str">
        <f>List!A623</f>
        <v>Balanced Audio Technology VK-56SE</v>
      </c>
      <c r="B623" s="69">
        <f>List!C623</f>
        <v>40.72424345</v>
      </c>
      <c r="C623" s="69">
        <f>List!E623</f>
        <v>8500</v>
      </c>
      <c r="D623" s="70">
        <f t="shared" si="1"/>
        <v>40.72424345</v>
      </c>
      <c r="E623" s="69" t="str">
        <f t="shared" si="2"/>
        <v/>
      </c>
      <c r="F623" s="43" t="str">
        <f t="shared" si="3"/>
        <v/>
      </c>
      <c r="G623" s="43" t="str">
        <f t="shared" si="4"/>
        <v/>
      </c>
      <c r="H623" s="43" t="str">
        <f t="shared" si="5"/>
        <v/>
      </c>
      <c r="I623" s="69">
        <f>List!D623</f>
        <v>5.8</v>
      </c>
    </row>
    <row r="624">
      <c r="A624" s="43" t="str">
        <f>List!A624</f>
        <v>Western Electric Type No.91E</v>
      </c>
      <c r="B624" s="69">
        <f>List!C624</f>
        <v>39.57621402</v>
      </c>
      <c r="C624" s="69">
        <f>List!E624</f>
        <v>15000</v>
      </c>
      <c r="D624" s="70">
        <f t="shared" si="1"/>
        <v>39.57621402</v>
      </c>
      <c r="E624" s="69" t="str">
        <f t="shared" si="2"/>
        <v/>
      </c>
      <c r="F624" s="43" t="str">
        <f t="shared" si="3"/>
        <v/>
      </c>
      <c r="G624" s="43" t="str">
        <f t="shared" si="4"/>
        <v/>
      </c>
      <c r="H624" s="43" t="str">
        <f t="shared" si="5"/>
        <v/>
      </c>
      <c r="I624" s="69">
        <f>List!D624</f>
        <v>4.8</v>
      </c>
    </row>
    <row r="625">
      <c r="A625" s="43" t="str">
        <f>List!A625</f>
        <v>Ayon Crossfire EVO integrated</v>
      </c>
      <c r="B625" s="69">
        <f>List!C625</f>
        <v>35.39102157</v>
      </c>
      <c r="C625" s="69">
        <f>List!E625</f>
        <v>14000</v>
      </c>
      <c r="D625" s="70">
        <f t="shared" si="1"/>
        <v>35.39102157</v>
      </c>
      <c r="E625" s="69" t="str">
        <f t="shared" si="2"/>
        <v/>
      </c>
      <c r="F625" s="43" t="str">
        <f t="shared" si="3"/>
        <v/>
      </c>
      <c r="G625" s="43" t="str">
        <f t="shared" si="4"/>
        <v/>
      </c>
      <c r="H625" s="43" t="str">
        <f t="shared" si="5"/>
        <v/>
      </c>
      <c r="I625" s="69">
        <f>List!D625</f>
        <v>2</v>
      </c>
    </row>
    <row r="626">
      <c r="A626" s="43" t="str">
        <f>List!A626</f>
        <v>Pass ACA</v>
      </c>
      <c r="B626" s="69">
        <f>List!C626</f>
        <v>31.80133753</v>
      </c>
      <c r="C626" s="69">
        <f>List!E626</f>
        <v>320</v>
      </c>
      <c r="D626" s="70">
        <f t="shared" si="1"/>
        <v>31.80133753</v>
      </c>
      <c r="E626" s="69" t="str">
        <f t="shared" si="2"/>
        <v/>
      </c>
      <c r="F626" s="43" t="str">
        <f t="shared" si="3"/>
        <v/>
      </c>
      <c r="G626" s="43" t="str">
        <f t="shared" si="4"/>
        <v/>
      </c>
      <c r="H626" s="43" t="str">
        <f t="shared" si="5"/>
        <v/>
      </c>
      <c r="I626" s="69">
        <f>List!D626</f>
        <v>1.4</v>
      </c>
    </row>
    <row r="627">
      <c r="A627" s="43" t="str">
        <f>List!A627</f>
        <v>Audio Note Meishu Tonmeister Phono integrated</v>
      </c>
      <c r="B627" s="69">
        <f>List!C627</f>
        <v>29.89700043</v>
      </c>
      <c r="C627" s="69">
        <f>List!E627</f>
        <v>19300</v>
      </c>
      <c r="D627" s="70">
        <f t="shared" si="1"/>
        <v>29.89700043</v>
      </c>
      <c r="E627" s="69" t="str">
        <f t="shared" si="2"/>
        <v/>
      </c>
      <c r="F627" s="43" t="str">
        <f t="shared" si="3"/>
        <v/>
      </c>
      <c r="G627" s="43" t="str">
        <f t="shared" si="4"/>
        <v/>
      </c>
      <c r="H627" s="43" t="str">
        <f t="shared" si="5"/>
        <v/>
      </c>
      <c r="I627" s="69">
        <f>List!D627</f>
        <v>1</v>
      </c>
    </row>
    <row r="628">
      <c r="A628" s="43" t="str">
        <f>List!A628</f>
        <v>Audiopax Model 88</v>
      </c>
      <c r="B628" s="69">
        <f>List!C628</f>
        <v>22.97483303</v>
      </c>
      <c r="C628" s="69">
        <f>List!E628</f>
        <v>6290</v>
      </c>
      <c r="D628" s="70">
        <f t="shared" si="1"/>
        <v>22.97483303</v>
      </c>
      <c r="E628" s="69" t="str">
        <f t="shared" si="2"/>
        <v/>
      </c>
      <c r="F628" s="43" t="str">
        <f t="shared" si="3"/>
        <v/>
      </c>
      <c r="G628" s="43" t="str">
        <f t="shared" si="4"/>
        <v/>
      </c>
      <c r="H628" s="43" t="str">
        <f t="shared" si="5"/>
        <v/>
      </c>
      <c r="I628" s="69">
        <f>List!D628</f>
        <v>0.18</v>
      </c>
    </row>
  </sheetData>
  <drawing r:id="rId1"/>
</worksheet>
</file>