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esktop\speaker charts\source\"/>
    </mc:Choice>
  </mc:AlternateContent>
  <xr:revisionPtr revIDLastSave="0" documentId="13_ncr:1_{AE098CDF-6029-481B-8E32-B6240C32E979}" xr6:coauthVersionLast="47" xr6:coauthVersionMax="47" xr10:uidLastSave="{00000000-0000-0000-0000-000000000000}"/>
  <bookViews>
    <workbookView xWindow="1845" yWindow="1920" windowWidth="27930" windowHeight="13575" activeTab="1" xr2:uid="{00000000-000D-0000-FFFF-FFFF00000000}"/>
  </bookViews>
  <sheets>
    <sheet name="List" sheetId="1" r:id="rId1"/>
    <sheet name="data" sheetId="2" r:id="rId2"/>
  </sheets>
  <definedNames>
    <definedName name="Z_585F30A9_62E7_4F63_A9FE_88A53D34FB71_.wvu.FilterData" localSheetId="0" hidden="1">List!$D$1:$D$698</definedName>
    <definedName name="Z_59C6D552_4581_4832_80A8_294BB3E898C8_.wvu.FilterData" localSheetId="0" hidden="1">List!$C$1:$C$698</definedName>
    <definedName name="Z_AD5021F9_4D2F_4072_A9A3_2409773687C6_.wvu.FilterData" localSheetId="0" hidden="1">List!$E$1:$E$698</definedName>
    <definedName name="Z_DABAB09F_55E0_4948_871D_7CB763E3FA0C_.wvu.FilterData" localSheetId="0" hidden="1">List!$B$1:$B$698</definedName>
    <definedName name="Z_E556E214_D427_46DA_BA4B_C94B759C6FD2_.wvu.FilterData" localSheetId="0" hidden="1">List!$F$1:$F$698</definedName>
  </definedNames>
  <calcPr calcId="191029"/>
  <customWorkbookViews>
    <customWorkbookView name="Source" guid="{E556E214-D427-46DA-BA4B-C94B759C6FD2}" maximized="1" windowWidth="0" windowHeight="0" activeSheetId="0"/>
    <customWorkbookView name="Power" guid="{585F30A9-62E7-4F63-A9FE-88A53D34FB71}" maximized="1" windowWidth="0" windowHeight="0" activeSheetId="0"/>
    <customWorkbookView name="SINAD" guid="{59C6D552-4581-4832-80A8-294BB3E898C8}" maximized="1" windowWidth="0" windowHeight="0" activeSheetId="0"/>
    <customWorkbookView name="Price" guid="{AD5021F9-4D2F-4072-A9A3-2409773687C6}" maximized="1" windowWidth="0" windowHeight="0" activeSheetId="0"/>
    <customWorkbookView name="THD+N" guid="{DABAB09F-55E0-4948-871D-7CB763E3FA0C}" maximized="1" windowWidth="0" windowHeight="0" activeSheetId="0"/>
  </customWorkbookViews>
</workbook>
</file>

<file path=xl/calcChain.xml><?xml version="1.0" encoding="utf-8"?>
<calcChain xmlns="http://schemas.openxmlformats.org/spreadsheetml/2006/main">
  <c r="I624" i="2" l="1"/>
  <c r="H624" i="2" s="1"/>
  <c r="F624" i="2"/>
  <c r="C624" i="2"/>
  <c r="A624" i="2"/>
  <c r="I623" i="2"/>
  <c r="H623" i="2"/>
  <c r="G623" i="2"/>
  <c r="F623" i="2"/>
  <c r="E623" i="2"/>
  <c r="C623" i="2"/>
  <c r="A623" i="2"/>
  <c r="I622" i="2"/>
  <c r="H622" i="2" s="1"/>
  <c r="F622" i="2"/>
  <c r="E622" i="2"/>
  <c r="C622" i="2"/>
  <c r="A622" i="2"/>
  <c r="I621" i="2"/>
  <c r="H621" i="2"/>
  <c r="G621" i="2"/>
  <c r="F621" i="2"/>
  <c r="E621" i="2"/>
  <c r="C621" i="2"/>
  <c r="A621" i="2"/>
  <c r="I620" i="2"/>
  <c r="F620" i="2" s="1"/>
  <c r="H620" i="2"/>
  <c r="G620" i="2"/>
  <c r="E620" i="2"/>
  <c r="C620" i="2"/>
  <c r="A620" i="2"/>
  <c r="I619" i="2"/>
  <c r="E619" i="2" s="1"/>
  <c r="H619" i="2"/>
  <c r="G619" i="2"/>
  <c r="F619" i="2"/>
  <c r="C619" i="2"/>
  <c r="A619" i="2"/>
  <c r="I618" i="2"/>
  <c r="G618" i="2"/>
  <c r="E618" i="2"/>
  <c r="C618" i="2"/>
  <c r="A618" i="2"/>
  <c r="I617" i="2"/>
  <c r="H617" i="2"/>
  <c r="F617" i="2"/>
  <c r="E617" i="2"/>
  <c r="C617" i="2"/>
  <c r="A617" i="2"/>
  <c r="I616" i="2"/>
  <c r="H616" i="2" s="1"/>
  <c r="F616" i="2"/>
  <c r="E616" i="2"/>
  <c r="C616" i="2"/>
  <c r="A616" i="2"/>
  <c r="I615" i="2"/>
  <c r="F615" i="2" s="1"/>
  <c r="H615" i="2"/>
  <c r="G615" i="2"/>
  <c r="E615" i="2"/>
  <c r="C615" i="2"/>
  <c r="A615" i="2"/>
  <c r="I614" i="2"/>
  <c r="H614" i="2" s="1"/>
  <c r="G614" i="2"/>
  <c r="F614" i="2"/>
  <c r="D614" i="2"/>
  <c r="C614" i="2"/>
  <c r="A614" i="2"/>
  <c r="I613" i="2"/>
  <c r="C613" i="2"/>
  <c r="A613" i="2"/>
  <c r="I612" i="2"/>
  <c r="G612" i="2" s="1"/>
  <c r="H612" i="2"/>
  <c r="F612" i="2"/>
  <c r="E612" i="2"/>
  <c r="C612" i="2"/>
  <c r="A612" i="2"/>
  <c r="I611" i="2"/>
  <c r="C611" i="2"/>
  <c r="A611" i="2"/>
  <c r="I610" i="2"/>
  <c r="F610" i="2" s="1"/>
  <c r="H610" i="2"/>
  <c r="G610" i="2"/>
  <c r="D610" i="2"/>
  <c r="C610" i="2"/>
  <c r="A610" i="2"/>
  <c r="I609" i="2"/>
  <c r="G609" i="2" s="1"/>
  <c r="H609" i="2"/>
  <c r="F609" i="2"/>
  <c r="E609" i="2"/>
  <c r="C609" i="2"/>
  <c r="A609" i="2"/>
  <c r="I608" i="2"/>
  <c r="G608" i="2"/>
  <c r="F608" i="2"/>
  <c r="C608" i="2"/>
  <c r="A608" i="2"/>
  <c r="I607" i="2"/>
  <c r="H607" i="2"/>
  <c r="G607" i="2"/>
  <c r="F607" i="2"/>
  <c r="E607" i="2"/>
  <c r="C607" i="2"/>
  <c r="A607" i="2"/>
  <c r="I606" i="2"/>
  <c r="H606" i="2"/>
  <c r="F606" i="2"/>
  <c r="E606" i="2"/>
  <c r="C606" i="2"/>
  <c r="A606" i="2"/>
  <c r="I605" i="2"/>
  <c r="H605" i="2" s="1"/>
  <c r="G605" i="2"/>
  <c r="F605" i="2"/>
  <c r="E605" i="2"/>
  <c r="C605" i="2"/>
  <c r="A605" i="2"/>
  <c r="I604" i="2"/>
  <c r="F604" i="2" s="1"/>
  <c r="G604" i="2"/>
  <c r="E604" i="2"/>
  <c r="C604" i="2"/>
  <c r="A604" i="2"/>
  <c r="I603" i="2"/>
  <c r="E603" i="2" s="1"/>
  <c r="G603" i="2"/>
  <c r="F603" i="2"/>
  <c r="C603" i="2"/>
  <c r="A603" i="2"/>
  <c r="I602" i="2"/>
  <c r="G602" i="2" s="1"/>
  <c r="C602" i="2"/>
  <c r="A602" i="2"/>
  <c r="I601" i="2"/>
  <c r="H601" i="2"/>
  <c r="F601" i="2"/>
  <c r="C601" i="2"/>
  <c r="A601" i="2"/>
  <c r="I600" i="2"/>
  <c r="C600" i="2"/>
  <c r="A600" i="2"/>
  <c r="I599" i="2"/>
  <c r="H599" i="2"/>
  <c r="G599" i="2"/>
  <c r="F599" i="2"/>
  <c r="E599" i="2"/>
  <c r="C599" i="2"/>
  <c r="A599" i="2"/>
  <c r="I598" i="2"/>
  <c r="H598" i="2"/>
  <c r="G598" i="2"/>
  <c r="F598" i="2"/>
  <c r="E598" i="2"/>
  <c r="C598" i="2"/>
  <c r="A598" i="2"/>
  <c r="I597" i="2"/>
  <c r="G597" i="2"/>
  <c r="F597" i="2"/>
  <c r="D597" i="2"/>
  <c r="C597" i="2"/>
  <c r="A597" i="2"/>
  <c r="I596" i="2"/>
  <c r="C596" i="2"/>
  <c r="A596" i="2"/>
  <c r="I595" i="2"/>
  <c r="H595" i="2" s="1"/>
  <c r="F595" i="2"/>
  <c r="C595" i="2"/>
  <c r="A595" i="2"/>
  <c r="I594" i="2"/>
  <c r="H594" i="2"/>
  <c r="C594" i="2"/>
  <c r="A594" i="2"/>
  <c r="I593" i="2"/>
  <c r="G593" i="2" s="1"/>
  <c r="H593" i="2"/>
  <c r="F593" i="2"/>
  <c r="E593" i="2"/>
  <c r="C593" i="2"/>
  <c r="A593" i="2"/>
  <c r="I592" i="2"/>
  <c r="G592" i="2"/>
  <c r="C592" i="2"/>
  <c r="A592" i="2"/>
  <c r="I591" i="2"/>
  <c r="H591" i="2"/>
  <c r="G591" i="2"/>
  <c r="F591" i="2"/>
  <c r="D591" i="2"/>
  <c r="C591" i="2"/>
  <c r="A591" i="2"/>
  <c r="I590" i="2"/>
  <c r="H590" i="2"/>
  <c r="F590" i="2"/>
  <c r="C590" i="2"/>
  <c r="A590" i="2"/>
  <c r="I589" i="2"/>
  <c r="H589" i="2" s="1"/>
  <c r="G589" i="2"/>
  <c r="F589" i="2"/>
  <c r="E589" i="2"/>
  <c r="C589" i="2"/>
  <c r="A589" i="2"/>
  <c r="I588" i="2"/>
  <c r="F588" i="2" s="1"/>
  <c r="H588" i="2"/>
  <c r="G588" i="2"/>
  <c r="E588" i="2"/>
  <c r="C588" i="2"/>
  <c r="A588" i="2"/>
  <c r="I587" i="2"/>
  <c r="E587" i="2" s="1"/>
  <c r="G587" i="2"/>
  <c r="F587" i="2"/>
  <c r="C587" i="2"/>
  <c r="A587" i="2"/>
  <c r="I586" i="2"/>
  <c r="G586" i="2" s="1"/>
  <c r="D586" i="2"/>
  <c r="C586" i="2"/>
  <c r="A586" i="2"/>
  <c r="I585" i="2"/>
  <c r="H585" i="2" s="1"/>
  <c r="F585" i="2"/>
  <c r="C585" i="2"/>
  <c r="A585" i="2"/>
  <c r="I584" i="2"/>
  <c r="H584" i="2" s="1"/>
  <c r="G584" i="2"/>
  <c r="F584" i="2"/>
  <c r="E584" i="2"/>
  <c r="C584" i="2"/>
  <c r="A584" i="2"/>
  <c r="I583" i="2"/>
  <c r="H583" i="2"/>
  <c r="G583" i="2"/>
  <c r="F583" i="2"/>
  <c r="E583" i="2"/>
  <c r="C583" i="2"/>
  <c r="A583" i="2"/>
  <c r="I582" i="2"/>
  <c r="H582" i="2" s="1"/>
  <c r="C582" i="2"/>
  <c r="A582" i="2"/>
  <c r="I581" i="2"/>
  <c r="D581" i="2" s="1"/>
  <c r="G581" i="2"/>
  <c r="F581" i="2"/>
  <c r="C581" i="2"/>
  <c r="A581" i="2"/>
  <c r="I580" i="2"/>
  <c r="D580" i="2" s="1"/>
  <c r="H580" i="2"/>
  <c r="G580" i="2"/>
  <c r="F580" i="2"/>
  <c r="C580" i="2"/>
  <c r="A580" i="2"/>
  <c r="I579" i="2"/>
  <c r="H579" i="2"/>
  <c r="F579" i="2"/>
  <c r="C579" i="2"/>
  <c r="A579" i="2"/>
  <c r="I578" i="2"/>
  <c r="F578" i="2" s="1"/>
  <c r="G578" i="2"/>
  <c r="D578" i="2"/>
  <c r="C578" i="2"/>
  <c r="A578" i="2"/>
  <c r="I577" i="2"/>
  <c r="G577" i="2" s="1"/>
  <c r="H577" i="2"/>
  <c r="F577" i="2"/>
  <c r="E577" i="2"/>
  <c r="C577" i="2"/>
  <c r="A577" i="2"/>
  <c r="I576" i="2"/>
  <c r="G576" i="2" s="1"/>
  <c r="F576" i="2"/>
  <c r="C576" i="2"/>
  <c r="A576" i="2"/>
  <c r="I575" i="2"/>
  <c r="H575" i="2"/>
  <c r="G575" i="2"/>
  <c r="F575" i="2"/>
  <c r="E575" i="2"/>
  <c r="C575" i="2"/>
  <c r="A575" i="2"/>
  <c r="I574" i="2"/>
  <c r="F574" i="2" s="1"/>
  <c r="H574" i="2"/>
  <c r="C574" i="2"/>
  <c r="A574" i="2"/>
  <c r="I573" i="2"/>
  <c r="E573" i="2" s="1"/>
  <c r="G573" i="2"/>
  <c r="F573" i="2"/>
  <c r="C573" i="2"/>
  <c r="A573" i="2"/>
  <c r="I572" i="2"/>
  <c r="F572" i="2" s="1"/>
  <c r="H572" i="2"/>
  <c r="G572" i="2"/>
  <c r="E572" i="2"/>
  <c r="C572" i="2"/>
  <c r="A572" i="2"/>
  <c r="I571" i="2"/>
  <c r="E571" i="2" s="1"/>
  <c r="H571" i="2"/>
  <c r="G571" i="2"/>
  <c r="C571" i="2"/>
  <c r="A571" i="2"/>
  <c r="I570" i="2"/>
  <c r="G570" i="2" s="1"/>
  <c r="E570" i="2"/>
  <c r="C570" i="2"/>
  <c r="A570" i="2"/>
  <c r="I569" i="2"/>
  <c r="H569" i="2" s="1"/>
  <c r="C569" i="2"/>
  <c r="A569" i="2"/>
  <c r="I568" i="2"/>
  <c r="E568" i="2" s="1"/>
  <c r="G568" i="2"/>
  <c r="F568" i="2"/>
  <c r="D568" i="2"/>
  <c r="C568" i="2"/>
  <c r="A568" i="2"/>
  <c r="I567" i="2"/>
  <c r="H567" i="2"/>
  <c r="G567" i="2"/>
  <c r="F567" i="2"/>
  <c r="D567" i="2"/>
  <c r="C567" i="2"/>
  <c r="A567" i="2"/>
  <c r="I566" i="2"/>
  <c r="G566" i="2" s="1"/>
  <c r="H566" i="2"/>
  <c r="F566" i="2"/>
  <c r="D566" i="2"/>
  <c r="C566" i="2"/>
  <c r="A566" i="2"/>
  <c r="I565" i="2"/>
  <c r="G565" i="2" s="1"/>
  <c r="C565" i="2"/>
  <c r="A565" i="2"/>
  <c r="I564" i="2"/>
  <c r="D564" i="2" s="1"/>
  <c r="H564" i="2"/>
  <c r="G564" i="2"/>
  <c r="C564" i="2"/>
  <c r="A564" i="2"/>
  <c r="I563" i="2"/>
  <c r="H563" i="2" s="1"/>
  <c r="C563" i="2"/>
  <c r="A563" i="2"/>
  <c r="I562" i="2"/>
  <c r="F562" i="2" s="1"/>
  <c r="H562" i="2"/>
  <c r="G562" i="2"/>
  <c r="D562" i="2"/>
  <c r="C562" i="2"/>
  <c r="A562" i="2"/>
  <c r="I561" i="2"/>
  <c r="H561" i="2"/>
  <c r="G561" i="2"/>
  <c r="F561" i="2"/>
  <c r="E561" i="2"/>
  <c r="C561" i="2"/>
  <c r="A561" i="2"/>
  <c r="I560" i="2"/>
  <c r="G560" i="2"/>
  <c r="F560" i="2"/>
  <c r="C560" i="2"/>
  <c r="A560" i="2"/>
  <c r="I559" i="2"/>
  <c r="H559" i="2"/>
  <c r="G559" i="2"/>
  <c r="E559" i="2"/>
  <c r="D559" i="2"/>
  <c r="C559" i="2"/>
  <c r="A559" i="2"/>
  <c r="I558" i="2"/>
  <c r="H558" i="2"/>
  <c r="F558" i="2"/>
  <c r="C558" i="2"/>
  <c r="A558" i="2"/>
  <c r="I557" i="2"/>
  <c r="G557" i="2" s="1"/>
  <c r="F557" i="2"/>
  <c r="E557" i="2"/>
  <c r="D557" i="2"/>
  <c r="C557" i="2"/>
  <c r="A557" i="2"/>
  <c r="I556" i="2"/>
  <c r="F556" i="2" s="1"/>
  <c r="H556" i="2"/>
  <c r="G556" i="2"/>
  <c r="E556" i="2"/>
  <c r="C556" i="2"/>
  <c r="A556" i="2"/>
  <c r="I555" i="2"/>
  <c r="E555" i="2" s="1"/>
  <c r="H555" i="2"/>
  <c r="F555" i="2"/>
  <c r="C555" i="2"/>
  <c r="A555" i="2"/>
  <c r="I554" i="2"/>
  <c r="G554" i="2"/>
  <c r="E554" i="2"/>
  <c r="C554" i="2"/>
  <c r="A554" i="2"/>
  <c r="I553" i="2"/>
  <c r="H553" i="2"/>
  <c r="F553" i="2"/>
  <c r="E553" i="2"/>
  <c r="C553" i="2"/>
  <c r="A553" i="2"/>
  <c r="I552" i="2"/>
  <c r="H552" i="2" s="1"/>
  <c r="E552" i="2"/>
  <c r="C552" i="2"/>
  <c r="A552" i="2"/>
  <c r="I551" i="2"/>
  <c r="H551" i="2"/>
  <c r="G551" i="2"/>
  <c r="F551" i="2"/>
  <c r="D551" i="2"/>
  <c r="C551" i="2"/>
  <c r="A551" i="2"/>
  <c r="I550" i="2"/>
  <c r="E550" i="2" s="1"/>
  <c r="G550" i="2"/>
  <c r="F550" i="2"/>
  <c r="C550" i="2"/>
  <c r="A550" i="2"/>
  <c r="I549" i="2"/>
  <c r="G549" i="2"/>
  <c r="F549" i="2"/>
  <c r="D549" i="2"/>
  <c r="C549" i="2"/>
  <c r="A549" i="2"/>
  <c r="I548" i="2"/>
  <c r="H548" i="2" s="1"/>
  <c r="F548" i="2"/>
  <c r="E548" i="2"/>
  <c r="C548" i="2"/>
  <c r="A548" i="2"/>
  <c r="I547" i="2"/>
  <c r="H547" i="2" s="1"/>
  <c r="F547" i="2"/>
  <c r="C547" i="2"/>
  <c r="A547" i="2"/>
  <c r="I546" i="2"/>
  <c r="F546" i="2" s="1"/>
  <c r="H546" i="2"/>
  <c r="D546" i="2"/>
  <c r="C546" i="2"/>
  <c r="A546" i="2"/>
  <c r="I545" i="2"/>
  <c r="H545" i="2"/>
  <c r="G545" i="2"/>
  <c r="F545" i="2"/>
  <c r="D545" i="2"/>
  <c r="C545" i="2"/>
  <c r="A545" i="2"/>
  <c r="I544" i="2"/>
  <c r="G544" i="2" s="1"/>
  <c r="D544" i="2"/>
  <c r="C544" i="2"/>
  <c r="A544" i="2"/>
  <c r="I543" i="2"/>
  <c r="G543" i="2"/>
  <c r="F543" i="2"/>
  <c r="E543" i="2"/>
  <c r="D543" i="2"/>
  <c r="C543" i="2"/>
  <c r="A543" i="2"/>
  <c r="I542" i="2"/>
  <c r="H542" i="2"/>
  <c r="C542" i="2"/>
  <c r="A542" i="2"/>
  <c r="I541" i="2"/>
  <c r="H541" i="2"/>
  <c r="G541" i="2"/>
  <c r="F541" i="2"/>
  <c r="E541" i="2"/>
  <c r="C541" i="2"/>
  <c r="A541" i="2"/>
  <c r="I540" i="2"/>
  <c r="F540" i="2" s="1"/>
  <c r="G540" i="2"/>
  <c r="E540" i="2"/>
  <c r="C540" i="2"/>
  <c r="A540" i="2"/>
  <c r="I539" i="2"/>
  <c r="E539" i="2" s="1"/>
  <c r="H539" i="2"/>
  <c r="G539" i="2"/>
  <c r="F539" i="2"/>
  <c r="C539" i="2"/>
  <c r="A539" i="2"/>
  <c r="I538" i="2"/>
  <c r="G538" i="2"/>
  <c r="E538" i="2"/>
  <c r="D538" i="2"/>
  <c r="C538" i="2"/>
  <c r="A538" i="2"/>
  <c r="I537" i="2"/>
  <c r="C537" i="2"/>
  <c r="A537" i="2"/>
  <c r="I536" i="2"/>
  <c r="H536" i="2" s="1"/>
  <c r="F536" i="2"/>
  <c r="E536" i="2"/>
  <c r="C536" i="2"/>
  <c r="A536" i="2"/>
  <c r="I535" i="2"/>
  <c r="H535" i="2"/>
  <c r="G535" i="2"/>
  <c r="F535" i="2"/>
  <c r="D535" i="2"/>
  <c r="C535" i="2"/>
  <c r="A535" i="2"/>
  <c r="I534" i="2"/>
  <c r="H534" i="2"/>
  <c r="G534" i="2"/>
  <c r="F534" i="2"/>
  <c r="D534" i="2"/>
  <c r="C534" i="2"/>
  <c r="A534" i="2"/>
  <c r="I533" i="2"/>
  <c r="E533" i="2" s="1"/>
  <c r="G533" i="2"/>
  <c r="F533" i="2"/>
  <c r="D533" i="2"/>
  <c r="C533" i="2"/>
  <c r="A533" i="2"/>
  <c r="I532" i="2"/>
  <c r="D532" i="2" s="1"/>
  <c r="H532" i="2"/>
  <c r="G532" i="2"/>
  <c r="F532" i="2"/>
  <c r="C532" i="2"/>
  <c r="A532" i="2"/>
  <c r="I531" i="2"/>
  <c r="H531" i="2"/>
  <c r="F531" i="2"/>
  <c r="C531" i="2"/>
  <c r="A531" i="2"/>
  <c r="I530" i="2"/>
  <c r="F530" i="2" s="1"/>
  <c r="G530" i="2"/>
  <c r="D530" i="2"/>
  <c r="C530" i="2"/>
  <c r="A530" i="2"/>
  <c r="I529" i="2"/>
  <c r="H529" i="2"/>
  <c r="G529" i="2"/>
  <c r="F529" i="2"/>
  <c r="D529" i="2"/>
  <c r="C529" i="2"/>
  <c r="A529" i="2"/>
  <c r="I528" i="2"/>
  <c r="H528" i="2" s="1"/>
  <c r="G528" i="2"/>
  <c r="F528" i="2"/>
  <c r="E528" i="2"/>
  <c r="C528" i="2"/>
  <c r="A528" i="2"/>
  <c r="I527" i="2"/>
  <c r="H527" i="2"/>
  <c r="G527" i="2"/>
  <c r="F527" i="2"/>
  <c r="D527" i="2"/>
  <c r="C527" i="2"/>
  <c r="A527" i="2"/>
  <c r="I526" i="2"/>
  <c r="D526" i="2" s="1"/>
  <c r="H526" i="2"/>
  <c r="G526" i="2"/>
  <c r="E526" i="2"/>
  <c r="C526" i="2"/>
  <c r="A526" i="2"/>
  <c r="I525" i="2"/>
  <c r="C525" i="2"/>
  <c r="A525" i="2"/>
  <c r="I524" i="2"/>
  <c r="G524" i="2"/>
  <c r="E524" i="2"/>
  <c r="C524" i="2"/>
  <c r="A524" i="2"/>
  <c r="I523" i="2"/>
  <c r="C523" i="2"/>
  <c r="A523" i="2"/>
  <c r="I522" i="2"/>
  <c r="G522" i="2" s="1"/>
  <c r="E522" i="2"/>
  <c r="D522" i="2"/>
  <c r="C522" i="2"/>
  <c r="A522" i="2"/>
  <c r="I521" i="2"/>
  <c r="H521" i="2"/>
  <c r="C521" i="2"/>
  <c r="A521" i="2"/>
  <c r="I520" i="2"/>
  <c r="H520" i="2" s="1"/>
  <c r="G520" i="2"/>
  <c r="D520" i="2"/>
  <c r="C520" i="2"/>
  <c r="A520" i="2"/>
  <c r="I519" i="2"/>
  <c r="H519" i="2"/>
  <c r="G519" i="2"/>
  <c r="F519" i="2"/>
  <c r="D519" i="2"/>
  <c r="C519" i="2"/>
  <c r="A519" i="2"/>
  <c r="I518" i="2"/>
  <c r="H518" i="2" s="1"/>
  <c r="G518" i="2"/>
  <c r="F518" i="2"/>
  <c r="C518" i="2"/>
  <c r="A518" i="2"/>
  <c r="I517" i="2"/>
  <c r="C517" i="2"/>
  <c r="A517" i="2"/>
  <c r="I516" i="2"/>
  <c r="D516" i="2" s="1"/>
  <c r="G516" i="2"/>
  <c r="F516" i="2"/>
  <c r="C516" i="2"/>
  <c r="A516" i="2"/>
  <c r="I515" i="2"/>
  <c r="C515" i="2"/>
  <c r="A515" i="2"/>
  <c r="I514" i="2"/>
  <c r="F514" i="2" s="1"/>
  <c r="H514" i="2"/>
  <c r="E514" i="2"/>
  <c r="C514" i="2"/>
  <c r="A514" i="2"/>
  <c r="I513" i="2"/>
  <c r="H513" i="2"/>
  <c r="G513" i="2"/>
  <c r="F513" i="2"/>
  <c r="E513" i="2"/>
  <c r="C513" i="2"/>
  <c r="A513" i="2"/>
  <c r="I512" i="2"/>
  <c r="G512" i="2" s="1"/>
  <c r="F512" i="2"/>
  <c r="E512" i="2"/>
  <c r="D512" i="2"/>
  <c r="C512" i="2"/>
  <c r="A512" i="2"/>
  <c r="I511" i="2"/>
  <c r="H511" i="2"/>
  <c r="G511" i="2"/>
  <c r="F511" i="2"/>
  <c r="E511" i="2"/>
  <c r="C511" i="2"/>
  <c r="A511" i="2"/>
  <c r="I510" i="2"/>
  <c r="D510" i="2" s="1"/>
  <c r="G510" i="2"/>
  <c r="F510" i="2"/>
  <c r="C510" i="2"/>
  <c r="A510" i="2"/>
  <c r="I509" i="2"/>
  <c r="H509" i="2"/>
  <c r="C509" i="2"/>
  <c r="A509" i="2"/>
  <c r="I508" i="2"/>
  <c r="H508" i="2" s="1"/>
  <c r="G508" i="2"/>
  <c r="E508" i="2"/>
  <c r="C508" i="2"/>
  <c r="A508" i="2"/>
  <c r="I507" i="2"/>
  <c r="H507" i="2" s="1"/>
  <c r="C507" i="2"/>
  <c r="A507" i="2"/>
  <c r="I506" i="2"/>
  <c r="E506" i="2" s="1"/>
  <c r="G506" i="2"/>
  <c r="C506" i="2"/>
  <c r="A506" i="2"/>
  <c r="I505" i="2"/>
  <c r="H505" i="2"/>
  <c r="F505" i="2"/>
  <c r="C505" i="2"/>
  <c r="A505" i="2"/>
  <c r="I504" i="2"/>
  <c r="H504" i="2" s="1"/>
  <c r="F504" i="2"/>
  <c r="C504" i="2"/>
  <c r="A504" i="2"/>
  <c r="I503" i="2"/>
  <c r="H503" i="2"/>
  <c r="G503" i="2"/>
  <c r="F503" i="2"/>
  <c r="D503" i="2"/>
  <c r="C503" i="2"/>
  <c r="A503" i="2"/>
  <c r="I502" i="2"/>
  <c r="G502" i="2" s="1"/>
  <c r="H502" i="2"/>
  <c r="F502" i="2"/>
  <c r="D502" i="2"/>
  <c r="C502" i="2"/>
  <c r="A502" i="2"/>
  <c r="I501" i="2"/>
  <c r="H501" i="2" s="1"/>
  <c r="C501" i="2"/>
  <c r="A501" i="2"/>
  <c r="I500" i="2"/>
  <c r="D500" i="2" s="1"/>
  <c r="H500" i="2"/>
  <c r="F500" i="2"/>
  <c r="C500" i="2"/>
  <c r="A500" i="2"/>
  <c r="I499" i="2"/>
  <c r="H499" i="2"/>
  <c r="C499" i="2"/>
  <c r="A499" i="2"/>
  <c r="I498" i="2"/>
  <c r="F498" i="2" s="1"/>
  <c r="G498" i="2"/>
  <c r="D498" i="2"/>
  <c r="C498" i="2"/>
  <c r="A498" i="2"/>
  <c r="I497" i="2"/>
  <c r="H497" i="2"/>
  <c r="G497" i="2"/>
  <c r="F497" i="2"/>
  <c r="E497" i="2"/>
  <c r="C497" i="2"/>
  <c r="A497" i="2"/>
  <c r="I496" i="2"/>
  <c r="H496" i="2" s="1"/>
  <c r="G496" i="2"/>
  <c r="E496" i="2"/>
  <c r="C496" i="2"/>
  <c r="A496" i="2"/>
  <c r="I495" i="2"/>
  <c r="H495" i="2"/>
  <c r="G495" i="2"/>
  <c r="F495" i="2"/>
  <c r="E495" i="2"/>
  <c r="C495" i="2"/>
  <c r="A495" i="2"/>
  <c r="I494" i="2"/>
  <c r="G494" i="2" s="1"/>
  <c r="H494" i="2"/>
  <c r="F494" i="2"/>
  <c r="E494" i="2"/>
  <c r="C494" i="2"/>
  <c r="A494" i="2"/>
  <c r="I493" i="2"/>
  <c r="F493" i="2" s="1"/>
  <c r="H493" i="2"/>
  <c r="G493" i="2"/>
  <c r="C493" i="2"/>
  <c r="A493" i="2"/>
  <c r="I492" i="2"/>
  <c r="G492" i="2" s="1"/>
  <c r="H492" i="2"/>
  <c r="C492" i="2"/>
  <c r="A492" i="2"/>
  <c r="I491" i="2"/>
  <c r="E491" i="2" s="1"/>
  <c r="H491" i="2"/>
  <c r="G491" i="2"/>
  <c r="C491" i="2"/>
  <c r="A491" i="2"/>
  <c r="I490" i="2"/>
  <c r="G490" i="2" s="1"/>
  <c r="E490" i="2"/>
  <c r="C490" i="2"/>
  <c r="A490" i="2"/>
  <c r="I489" i="2"/>
  <c r="G489" i="2" s="1"/>
  <c r="H489" i="2"/>
  <c r="F489" i="2"/>
  <c r="E489" i="2"/>
  <c r="C489" i="2"/>
  <c r="A489" i="2"/>
  <c r="I488" i="2"/>
  <c r="H488" i="2" s="1"/>
  <c r="G488" i="2"/>
  <c r="F488" i="2"/>
  <c r="E488" i="2"/>
  <c r="C488" i="2"/>
  <c r="A488" i="2"/>
  <c r="I487" i="2"/>
  <c r="H487" i="2"/>
  <c r="G487" i="2"/>
  <c r="E487" i="2"/>
  <c r="D487" i="2"/>
  <c r="C487" i="2"/>
  <c r="A487" i="2"/>
  <c r="I486" i="2"/>
  <c r="H486" i="2" s="1"/>
  <c r="G486" i="2"/>
  <c r="E486" i="2"/>
  <c r="C486" i="2"/>
  <c r="A486" i="2"/>
  <c r="I485" i="2"/>
  <c r="E485" i="2" s="1"/>
  <c r="G485" i="2"/>
  <c r="C485" i="2"/>
  <c r="A485" i="2"/>
  <c r="I484" i="2"/>
  <c r="H484" i="2" s="1"/>
  <c r="G484" i="2"/>
  <c r="E484" i="2"/>
  <c r="C484" i="2"/>
  <c r="A484" i="2"/>
  <c r="I483" i="2"/>
  <c r="G483" i="2" s="1"/>
  <c r="H483" i="2"/>
  <c r="F483" i="2"/>
  <c r="C483" i="2"/>
  <c r="A483" i="2"/>
  <c r="I482" i="2"/>
  <c r="F482" i="2" s="1"/>
  <c r="G482" i="2"/>
  <c r="D482" i="2"/>
  <c r="C482" i="2"/>
  <c r="A482" i="2"/>
  <c r="I481" i="2"/>
  <c r="H481" i="2"/>
  <c r="G481" i="2"/>
  <c r="E481" i="2"/>
  <c r="D481" i="2"/>
  <c r="C481" i="2"/>
  <c r="A481" i="2"/>
  <c r="I480" i="2"/>
  <c r="H480" i="2" s="1"/>
  <c r="G480" i="2"/>
  <c r="D480" i="2"/>
  <c r="C480" i="2"/>
  <c r="A480" i="2"/>
  <c r="I479" i="2"/>
  <c r="F479" i="2" s="1"/>
  <c r="H479" i="2"/>
  <c r="G479" i="2"/>
  <c r="C479" i="2"/>
  <c r="A479" i="2"/>
  <c r="I478" i="2"/>
  <c r="D478" i="2" s="1"/>
  <c r="H478" i="2"/>
  <c r="F478" i="2"/>
  <c r="C478" i="2"/>
  <c r="A478" i="2"/>
  <c r="I477" i="2"/>
  <c r="H477" i="2" s="1"/>
  <c r="C477" i="2"/>
  <c r="A477" i="2"/>
  <c r="I476" i="2"/>
  <c r="F476" i="2" s="1"/>
  <c r="G476" i="2"/>
  <c r="C476" i="2"/>
  <c r="A476" i="2"/>
  <c r="I475" i="2"/>
  <c r="C475" i="2"/>
  <c r="A475" i="2"/>
  <c r="I474" i="2"/>
  <c r="H474" i="2" s="1"/>
  <c r="F474" i="2"/>
  <c r="C474" i="2"/>
  <c r="A474" i="2"/>
  <c r="I473" i="2"/>
  <c r="C473" i="2"/>
  <c r="A473" i="2"/>
  <c r="I472" i="2"/>
  <c r="H472" i="2" s="1"/>
  <c r="G472" i="2"/>
  <c r="E472" i="2"/>
  <c r="C472" i="2"/>
  <c r="A472" i="2"/>
  <c r="I471" i="2"/>
  <c r="H471" i="2"/>
  <c r="G471" i="2"/>
  <c r="F471" i="2"/>
  <c r="E471" i="2"/>
  <c r="C471" i="2"/>
  <c r="A471" i="2"/>
  <c r="I470" i="2"/>
  <c r="H470" i="2" s="1"/>
  <c r="G470" i="2"/>
  <c r="D470" i="2"/>
  <c r="C470" i="2"/>
  <c r="A470" i="2"/>
  <c r="I469" i="2"/>
  <c r="E469" i="2" s="1"/>
  <c r="H469" i="2"/>
  <c r="G469" i="2"/>
  <c r="F469" i="2"/>
  <c r="C469" i="2"/>
  <c r="A469" i="2"/>
  <c r="I468" i="2"/>
  <c r="H468" i="2" s="1"/>
  <c r="G468" i="2"/>
  <c r="C468" i="2"/>
  <c r="A468" i="2"/>
  <c r="I467" i="2"/>
  <c r="G467" i="2" s="1"/>
  <c r="H467" i="2"/>
  <c r="E467" i="2"/>
  <c r="C467" i="2"/>
  <c r="A467" i="2"/>
  <c r="I466" i="2"/>
  <c r="G466" i="2" s="1"/>
  <c r="C466" i="2"/>
  <c r="A466" i="2"/>
  <c r="I465" i="2"/>
  <c r="H465" i="2"/>
  <c r="G465" i="2"/>
  <c r="E465" i="2"/>
  <c r="D465" i="2"/>
  <c r="C465" i="2"/>
  <c r="A465" i="2"/>
  <c r="I464" i="2"/>
  <c r="H464" i="2" s="1"/>
  <c r="G464" i="2"/>
  <c r="C464" i="2"/>
  <c r="A464" i="2"/>
  <c r="I463" i="2"/>
  <c r="G463" i="2" s="1"/>
  <c r="H463" i="2"/>
  <c r="F463" i="2"/>
  <c r="E463" i="2"/>
  <c r="C463" i="2"/>
  <c r="A463" i="2"/>
  <c r="I462" i="2"/>
  <c r="G462" i="2" s="1"/>
  <c r="H462" i="2"/>
  <c r="E462" i="2"/>
  <c r="C462" i="2"/>
  <c r="A462" i="2"/>
  <c r="I461" i="2"/>
  <c r="H461" i="2" s="1"/>
  <c r="G461" i="2"/>
  <c r="F461" i="2"/>
  <c r="E461" i="2"/>
  <c r="C461" i="2"/>
  <c r="A461" i="2"/>
  <c r="I460" i="2"/>
  <c r="E460" i="2"/>
  <c r="D460" i="2"/>
  <c r="C460" i="2"/>
  <c r="A460" i="2"/>
  <c r="I459" i="2"/>
  <c r="E459" i="2" s="1"/>
  <c r="H459" i="2"/>
  <c r="G459" i="2"/>
  <c r="F459" i="2"/>
  <c r="C459" i="2"/>
  <c r="A459" i="2"/>
  <c r="I458" i="2"/>
  <c r="E458" i="2"/>
  <c r="D458" i="2"/>
  <c r="C458" i="2"/>
  <c r="A458" i="2"/>
  <c r="I457" i="2"/>
  <c r="H457" i="2"/>
  <c r="F457" i="2"/>
  <c r="E457" i="2"/>
  <c r="D457" i="2"/>
  <c r="C457" i="2"/>
  <c r="A457" i="2"/>
  <c r="I456" i="2"/>
  <c r="F456" i="2"/>
  <c r="E456" i="2"/>
  <c r="C456" i="2"/>
  <c r="A456" i="2"/>
  <c r="I455" i="2"/>
  <c r="G455" i="2"/>
  <c r="F455" i="2"/>
  <c r="E455" i="2"/>
  <c r="D455" i="2"/>
  <c r="C455" i="2"/>
  <c r="A455" i="2"/>
  <c r="I454" i="2"/>
  <c r="F454" i="2" s="1"/>
  <c r="H454" i="2"/>
  <c r="G454" i="2"/>
  <c r="C454" i="2"/>
  <c r="A454" i="2"/>
  <c r="I453" i="2"/>
  <c r="H453" i="2" s="1"/>
  <c r="D453" i="2"/>
  <c r="C453" i="2"/>
  <c r="A453" i="2"/>
  <c r="I452" i="2"/>
  <c r="D452" i="2" s="1"/>
  <c r="H452" i="2"/>
  <c r="G452" i="2"/>
  <c r="C452" i="2"/>
  <c r="A452" i="2"/>
  <c r="I451" i="2"/>
  <c r="C451" i="2"/>
  <c r="A451" i="2"/>
  <c r="I450" i="2"/>
  <c r="F450" i="2" s="1"/>
  <c r="H450" i="2"/>
  <c r="C450" i="2"/>
  <c r="A450" i="2"/>
  <c r="I449" i="2"/>
  <c r="H449" i="2"/>
  <c r="G449" i="2"/>
  <c r="F449" i="2"/>
  <c r="E449" i="2"/>
  <c r="C449" i="2"/>
  <c r="A449" i="2"/>
  <c r="I448" i="2"/>
  <c r="G448" i="2"/>
  <c r="C448" i="2"/>
  <c r="A448" i="2"/>
  <c r="I447" i="2"/>
  <c r="C447" i="2"/>
  <c r="A447" i="2"/>
  <c r="I446" i="2"/>
  <c r="H446" i="2"/>
  <c r="C446" i="2"/>
  <c r="A446" i="2"/>
  <c r="I445" i="2"/>
  <c r="G445" i="2" s="1"/>
  <c r="H445" i="2"/>
  <c r="F445" i="2"/>
  <c r="D445" i="2"/>
  <c r="C445" i="2"/>
  <c r="A445" i="2"/>
  <c r="I444" i="2"/>
  <c r="C444" i="2"/>
  <c r="B444" i="2"/>
  <c r="A444" i="2"/>
  <c r="I443" i="2"/>
  <c r="E443" i="2" s="1"/>
  <c r="G443" i="2"/>
  <c r="C443" i="2"/>
  <c r="A443" i="2"/>
  <c r="I442" i="2"/>
  <c r="C442" i="2"/>
  <c r="A442" i="2"/>
  <c r="I441" i="2"/>
  <c r="F441" i="2" s="1"/>
  <c r="D441" i="2"/>
  <c r="C441" i="2"/>
  <c r="A441" i="2"/>
  <c r="I440" i="2"/>
  <c r="C440" i="2"/>
  <c r="A440" i="2"/>
  <c r="I439" i="2"/>
  <c r="H439" i="2"/>
  <c r="G439" i="2"/>
  <c r="F439" i="2"/>
  <c r="D439" i="2"/>
  <c r="C439" i="2"/>
  <c r="A439" i="2"/>
  <c r="I438" i="2"/>
  <c r="H438" i="2"/>
  <c r="G438" i="2"/>
  <c r="F438" i="2"/>
  <c r="E438" i="2"/>
  <c r="C438" i="2"/>
  <c r="A438" i="2"/>
  <c r="I437" i="2"/>
  <c r="G437" i="2"/>
  <c r="C437" i="2"/>
  <c r="A437" i="2"/>
  <c r="I436" i="2"/>
  <c r="H436" i="2"/>
  <c r="G436" i="2"/>
  <c r="F436" i="2"/>
  <c r="E436" i="2"/>
  <c r="C436" i="2"/>
  <c r="A436" i="2"/>
  <c r="I435" i="2"/>
  <c r="F435" i="2"/>
  <c r="C435" i="2"/>
  <c r="A435" i="2"/>
  <c r="I434" i="2"/>
  <c r="F434" i="2" s="1"/>
  <c r="H434" i="2"/>
  <c r="G434" i="2"/>
  <c r="D434" i="2"/>
  <c r="C434" i="2"/>
  <c r="A434" i="2"/>
  <c r="I433" i="2"/>
  <c r="H433" i="2"/>
  <c r="G433" i="2"/>
  <c r="F433" i="2"/>
  <c r="E433" i="2"/>
  <c r="C433" i="2"/>
  <c r="A433" i="2"/>
  <c r="I432" i="2"/>
  <c r="H432" i="2" s="1"/>
  <c r="G432" i="2"/>
  <c r="F432" i="2"/>
  <c r="D432" i="2"/>
  <c r="C432" i="2"/>
  <c r="A432" i="2"/>
  <c r="I431" i="2"/>
  <c r="H431" i="2"/>
  <c r="G431" i="2"/>
  <c r="C431" i="2"/>
  <c r="A431" i="2"/>
  <c r="I430" i="2"/>
  <c r="D430" i="2" s="1"/>
  <c r="H430" i="2"/>
  <c r="G430" i="2"/>
  <c r="E430" i="2"/>
  <c r="C430" i="2"/>
  <c r="A430" i="2"/>
  <c r="I429" i="2"/>
  <c r="H429" i="2" s="1"/>
  <c r="D429" i="2"/>
  <c r="C429" i="2"/>
  <c r="A429" i="2"/>
  <c r="I428" i="2"/>
  <c r="G428" i="2" s="1"/>
  <c r="C428" i="2"/>
  <c r="B428" i="2"/>
  <c r="A428" i="2"/>
  <c r="I427" i="2"/>
  <c r="F427" i="2" s="1"/>
  <c r="D427" i="2"/>
  <c r="C427" i="2"/>
  <c r="A427" i="2"/>
  <c r="I426" i="2"/>
  <c r="F426" i="2" s="1"/>
  <c r="C426" i="2"/>
  <c r="A426" i="2"/>
  <c r="I425" i="2"/>
  <c r="E425" i="2" s="1"/>
  <c r="C425" i="2"/>
  <c r="A425" i="2"/>
  <c r="I424" i="2"/>
  <c r="G424" i="2" s="1"/>
  <c r="E424" i="2"/>
  <c r="C424" i="2"/>
  <c r="A424" i="2"/>
  <c r="I423" i="2"/>
  <c r="H423" i="2"/>
  <c r="G423" i="2"/>
  <c r="F423" i="2"/>
  <c r="D423" i="2"/>
  <c r="C423" i="2"/>
  <c r="A423" i="2"/>
  <c r="I422" i="2"/>
  <c r="C422" i="2"/>
  <c r="A422" i="2"/>
  <c r="I421" i="2"/>
  <c r="E421" i="2" s="1"/>
  <c r="H421" i="2"/>
  <c r="G421" i="2"/>
  <c r="C421" i="2"/>
  <c r="A421" i="2"/>
  <c r="I420" i="2"/>
  <c r="G420" i="2" s="1"/>
  <c r="C420" i="2"/>
  <c r="A420" i="2"/>
  <c r="I419" i="2"/>
  <c r="G419" i="2" s="1"/>
  <c r="H419" i="2"/>
  <c r="C419" i="2"/>
  <c r="A419" i="2"/>
  <c r="I418" i="2"/>
  <c r="G418" i="2"/>
  <c r="D418" i="2"/>
  <c r="C418" i="2"/>
  <c r="A418" i="2"/>
  <c r="I417" i="2"/>
  <c r="H417" i="2"/>
  <c r="G417" i="2"/>
  <c r="F417" i="2"/>
  <c r="E417" i="2"/>
  <c r="D417" i="2"/>
  <c r="C417" i="2"/>
  <c r="A417" i="2"/>
  <c r="I416" i="2"/>
  <c r="H416" i="2" s="1"/>
  <c r="G416" i="2"/>
  <c r="E416" i="2"/>
  <c r="D416" i="2"/>
  <c r="C416" i="2"/>
  <c r="A416" i="2"/>
  <c r="I415" i="2"/>
  <c r="F415" i="2" s="1"/>
  <c r="H415" i="2"/>
  <c r="G415" i="2"/>
  <c r="C415" i="2"/>
  <c r="A415" i="2"/>
  <c r="I414" i="2"/>
  <c r="G414" i="2" s="1"/>
  <c r="H414" i="2"/>
  <c r="F414" i="2"/>
  <c r="E414" i="2"/>
  <c r="C414" i="2"/>
  <c r="A414" i="2"/>
  <c r="I413" i="2"/>
  <c r="H413" i="2" s="1"/>
  <c r="C413" i="2"/>
  <c r="A413" i="2"/>
  <c r="I412" i="2"/>
  <c r="C412" i="2"/>
  <c r="A412" i="2"/>
  <c r="I411" i="2"/>
  <c r="D411" i="2" s="1"/>
  <c r="C411" i="2"/>
  <c r="A411" i="2"/>
  <c r="I410" i="2"/>
  <c r="F410" i="2"/>
  <c r="E410" i="2"/>
  <c r="C410" i="2"/>
  <c r="A410" i="2"/>
  <c r="I409" i="2"/>
  <c r="C409" i="2"/>
  <c r="A409" i="2"/>
  <c r="I408" i="2"/>
  <c r="H408" i="2" s="1"/>
  <c r="F408" i="2"/>
  <c r="E408" i="2"/>
  <c r="C408" i="2"/>
  <c r="A408" i="2"/>
  <c r="I407" i="2"/>
  <c r="H407" i="2"/>
  <c r="G407" i="2"/>
  <c r="F407" i="2"/>
  <c r="E407" i="2"/>
  <c r="C407" i="2"/>
  <c r="A407" i="2"/>
  <c r="I406" i="2"/>
  <c r="H406" i="2"/>
  <c r="G406" i="2"/>
  <c r="F406" i="2"/>
  <c r="E406" i="2"/>
  <c r="C406" i="2"/>
  <c r="A406" i="2"/>
  <c r="I405" i="2"/>
  <c r="E405" i="2" s="1"/>
  <c r="H405" i="2"/>
  <c r="G405" i="2"/>
  <c r="F405" i="2"/>
  <c r="C405" i="2"/>
  <c r="A405" i="2"/>
  <c r="I404" i="2"/>
  <c r="D404" i="2" s="1"/>
  <c r="H404" i="2"/>
  <c r="G404" i="2"/>
  <c r="F404" i="2"/>
  <c r="C404" i="2"/>
  <c r="A404" i="2"/>
  <c r="I403" i="2"/>
  <c r="G403" i="2" s="1"/>
  <c r="H403" i="2"/>
  <c r="F403" i="2"/>
  <c r="D403" i="2"/>
  <c r="C403" i="2"/>
  <c r="A403" i="2"/>
  <c r="I402" i="2"/>
  <c r="H402" i="2"/>
  <c r="F402" i="2"/>
  <c r="E402" i="2"/>
  <c r="D402" i="2"/>
  <c r="C402" i="2"/>
  <c r="A402" i="2"/>
  <c r="I401" i="2"/>
  <c r="H401" i="2"/>
  <c r="G401" i="2"/>
  <c r="E401" i="2"/>
  <c r="D401" i="2"/>
  <c r="C401" i="2"/>
  <c r="A401" i="2"/>
  <c r="I400" i="2"/>
  <c r="G400" i="2" s="1"/>
  <c r="H400" i="2"/>
  <c r="F400" i="2"/>
  <c r="E400" i="2"/>
  <c r="C400" i="2"/>
  <c r="A400" i="2"/>
  <c r="I399" i="2"/>
  <c r="C399" i="2"/>
  <c r="A399" i="2"/>
  <c r="I398" i="2"/>
  <c r="G398" i="2"/>
  <c r="F398" i="2"/>
  <c r="C398" i="2"/>
  <c r="A398" i="2"/>
  <c r="I397" i="2"/>
  <c r="H397" i="2"/>
  <c r="C397" i="2"/>
  <c r="A397" i="2"/>
  <c r="I396" i="2"/>
  <c r="H396" i="2" s="1"/>
  <c r="D396" i="2"/>
  <c r="C396" i="2"/>
  <c r="A396" i="2"/>
  <c r="I395" i="2"/>
  <c r="H395" i="2" s="1"/>
  <c r="F395" i="2"/>
  <c r="C395" i="2"/>
  <c r="A395" i="2"/>
  <c r="I394" i="2"/>
  <c r="H394" i="2"/>
  <c r="G394" i="2"/>
  <c r="F394" i="2"/>
  <c r="D394" i="2"/>
  <c r="C394" i="2"/>
  <c r="A394" i="2"/>
  <c r="I393" i="2"/>
  <c r="F393" i="2" s="1"/>
  <c r="H393" i="2"/>
  <c r="G393" i="2"/>
  <c r="C393" i="2"/>
  <c r="A393" i="2"/>
  <c r="I392" i="2"/>
  <c r="F392" i="2"/>
  <c r="E392" i="2"/>
  <c r="D392" i="2"/>
  <c r="A392" i="2"/>
  <c r="I391" i="2"/>
  <c r="D391" i="2" s="1"/>
  <c r="G391" i="2"/>
  <c r="C391" i="2"/>
  <c r="A391" i="2"/>
  <c r="I390" i="2"/>
  <c r="E390" i="2" s="1"/>
  <c r="F390" i="2"/>
  <c r="D390" i="2"/>
  <c r="C390" i="2"/>
  <c r="A390" i="2"/>
  <c r="I389" i="2"/>
  <c r="H389" i="2"/>
  <c r="G389" i="2"/>
  <c r="C389" i="2"/>
  <c r="A389" i="2"/>
  <c r="I388" i="2"/>
  <c r="G388" i="2" s="1"/>
  <c r="E388" i="2"/>
  <c r="C388" i="2"/>
  <c r="A388" i="2"/>
  <c r="I387" i="2"/>
  <c r="H387" i="2" s="1"/>
  <c r="G387" i="2"/>
  <c r="F387" i="2"/>
  <c r="C387" i="2"/>
  <c r="A387" i="2"/>
  <c r="I386" i="2"/>
  <c r="H386" i="2"/>
  <c r="F386" i="2"/>
  <c r="E386" i="2"/>
  <c r="D386" i="2"/>
  <c r="C386" i="2"/>
  <c r="A386" i="2"/>
  <c r="I385" i="2"/>
  <c r="H385" i="2" s="1"/>
  <c r="C385" i="2"/>
  <c r="A385" i="2"/>
  <c r="I384" i="2"/>
  <c r="G384" i="2"/>
  <c r="F384" i="2"/>
  <c r="E384" i="2"/>
  <c r="D384" i="2"/>
  <c r="C384" i="2"/>
  <c r="A384" i="2"/>
  <c r="I383" i="2"/>
  <c r="C383" i="2"/>
  <c r="A383" i="2"/>
  <c r="I382" i="2"/>
  <c r="H382" i="2"/>
  <c r="G382" i="2"/>
  <c r="F382" i="2"/>
  <c r="D382" i="2"/>
  <c r="C382" i="2"/>
  <c r="A382" i="2"/>
  <c r="I381" i="2"/>
  <c r="C381" i="2"/>
  <c r="A381" i="2"/>
  <c r="I380" i="2"/>
  <c r="G380" i="2" s="1"/>
  <c r="H380" i="2"/>
  <c r="F380" i="2"/>
  <c r="E380" i="2"/>
  <c r="C380" i="2"/>
  <c r="A380" i="2"/>
  <c r="I379" i="2"/>
  <c r="C379" i="2"/>
  <c r="A379" i="2"/>
  <c r="I378" i="2"/>
  <c r="H378" i="2"/>
  <c r="G378" i="2"/>
  <c r="F378" i="2"/>
  <c r="D378" i="2"/>
  <c r="C378" i="2"/>
  <c r="A378" i="2"/>
  <c r="I377" i="2"/>
  <c r="H377" i="2"/>
  <c r="G377" i="2"/>
  <c r="F377" i="2"/>
  <c r="E377" i="2"/>
  <c r="C377" i="2"/>
  <c r="A377" i="2"/>
  <c r="I376" i="2"/>
  <c r="G376" i="2" s="1"/>
  <c r="F376" i="2"/>
  <c r="C376" i="2"/>
  <c r="A376" i="2"/>
  <c r="I375" i="2"/>
  <c r="D375" i="2" s="1"/>
  <c r="H375" i="2"/>
  <c r="F375" i="2"/>
  <c r="E375" i="2"/>
  <c r="C375" i="2"/>
  <c r="A375" i="2"/>
  <c r="I374" i="2"/>
  <c r="H374" i="2" s="1"/>
  <c r="D374" i="2"/>
  <c r="C374" i="2"/>
  <c r="A374" i="2"/>
  <c r="I373" i="2"/>
  <c r="F373" i="2" s="1"/>
  <c r="H373" i="2"/>
  <c r="G373" i="2"/>
  <c r="D373" i="2"/>
  <c r="C373" i="2"/>
  <c r="A373" i="2"/>
  <c r="I372" i="2"/>
  <c r="G372" i="2" s="1"/>
  <c r="H372" i="2"/>
  <c r="D372" i="2"/>
  <c r="C372" i="2"/>
  <c r="A372" i="2"/>
  <c r="I371" i="2"/>
  <c r="H371" i="2" s="1"/>
  <c r="G371" i="2"/>
  <c r="F371" i="2"/>
  <c r="C371" i="2"/>
  <c r="A371" i="2"/>
  <c r="I370" i="2"/>
  <c r="D370" i="2" s="1"/>
  <c r="F370" i="2"/>
  <c r="E370" i="2"/>
  <c r="C370" i="2"/>
  <c r="A370" i="2"/>
  <c r="I369" i="2"/>
  <c r="G369" i="2" s="1"/>
  <c r="H369" i="2"/>
  <c r="E369" i="2"/>
  <c r="D369" i="2"/>
  <c r="C369" i="2"/>
  <c r="A369" i="2"/>
  <c r="I368" i="2"/>
  <c r="F368" i="2" s="1"/>
  <c r="H368" i="2"/>
  <c r="C368" i="2"/>
  <c r="A368" i="2"/>
  <c r="I367" i="2"/>
  <c r="H367" i="2"/>
  <c r="G367" i="2"/>
  <c r="F367" i="2"/>
  <c r="D367" i="2"/>
  <c r="C367" i="2"/>
  <c r="A367" i="2"/>
  <c r="I366" i="2"/>
  <c r="C366" i="2"/>
  <c r="A366" i="2"/>
  <c r="I365" i="2"/>
  <c r="H365" i="2"/>
  <c r="G365" i="2"/>
  <c r="E365" i="2"/>
  <c r="D365" i="2"/>
  <c r="C365" i="2"/>
  <c r="A365" i="2"/>
  <c r="I364" i="2"/>
  <c r="G364" i="2" s="1"/>
  <c r="F364" i="2"/>
  <c r="E364" i="2"/>
  <c r="D364" i="2"/>
  <c r="C364" i="2"/>
  <c r="A364" i="2"/>
  <c r="I363" i="2"/>
  <c r="G363" i="2" s="1"/>
  <c r="H363" i="2"/>
  <c r="C363" i="2"/>
  <c r="B363" i="2"/>
  <c r="F363" i="2" s="1"/>
  <c r="A363" i="2"/>
  <c r="I362" i="2"/>
  <c r="H362" i="2"/>
  <c r="F362" i="2"/>
  <c r="E362" i="2"/>
  <c r="D362" i="2"/>
  <c r="C362" i="2"/>
  <c r="A362" i="2"/>
  <c r="I361" i="2"/>
  <c r="G361" i="2" s="1"/>
  <c r="H361" i="2"/>
  <c r="E361" i="2"/>
  <c r="C361" i="2"/>
  <c r="A361" i="2"/>
  <c r="I360" i="2"/>
  <c r="G360" i="2"/>
  <c r="F360" i="2"/>
  <c r="E360" i="2"/>
  <c r="D360" i="2"/>
  <c r="C360" i="2"/>
  <c r="A360" i="2"/>
  <c r="I359" i="2"/>
  <c r="D359" i="2" s="1"/>
  <c r="F359" i="2"/>
  <c r="C359" i="2"/>
  <c r="A359" i="2"/>
  <c r="I358" i="2"/>
  <c r="F358" i="2" s="1"/>
  <c r="H358" i="2"/>
  <c r="G358" i="2"/>
  <c r="E358" i="2"/>
  <c r="C358" i="2"/>
  <c r="A358" i="2"/>
  <c r="I357" i="2"/>
  <c r="F357" i="2" s="1"/>
  <c r="G357" i="2"/>
  <c r="E357" i="2"/>
  <c r="C357" i="2"/>
  <c r="A357" i="2"/>
  <c r="I356" i="2"/>
  <c r="H356" i="2"/>
  <c r="E356" i="2"/>
  <c r="D356" i="2"/>
  <c r="C356" i="2"/>
  <c r="A356" i="2"/>
  <c r="I355" i="2"/>
  <c r="H355" i="2" s="1"/>
  <c r="G355" i="2"/>
  <c r="F355" i="2"/>
  <c r="C355" i="2"/>
  <c r="A355" i="2"/>
  <c r="I354" i="2"/>
  <c r="H354" i="2" s="1"/>
  <c r="F354" i="2"/>
  <c r="E354" i="2"/>
  <c r="C354" i="2"/>
  <c r="A354" i="2"/>
  <c r="I353" i="2"/>
  <c r="H353" i="2"/>
  <c r="C353" i="2"/>
  <c r="A353" i="2"/>
  <c r="I352" i="2"/>
  <c r="G352" i="2"/>
  <c r="F352" i="2"/>
  <c r="E352" i="2"/>
  <c r="D352" i="2"/>
  <c r="C352" i="2"/>
  <c r="B352" i="2"/>
  <c r="H352" i="2" s="1"/>
  <c r="A352" i="2"/>
  <c r="I351" i="2"/>
  <c r="H351" i="2"/>
  <c r="G351" i="2"/>
  <c r="F351" i="2"/>
  <c r="D351" i="2"/>
  <c r="C351" i="2"/>
  <c r="A351" i="2"/>
  <c r="I350" i="2"/>
  <c r="E350" i="2" s="1"/>
  <c r="G350" i="2"/>
  <c r="C350" i="2"/>
  <c r="A350" i="2"/>
  <c r="I349" i="2"/>
  <c r="H349" i="2"/>
  <c r="G349" i="2"/>
  <c r="F349" i="2"/>
  <c r="D349" i="2"/>
  <c r="C349" i="2"/>
  <c r="A349" i="2"/>
  <c r="I348" i="2"/>
  <c r="G348" i="2" s="1"/>
  <c r="H348" i="2"/>
  <c r="D348" i="2"/>
  <c r="C348" i="2"/>
  <c r="A348" i="2"/>
  <c r="I347" i="2"/>
  <c r="H347" i="2"/>
  <c r="G347" i="2"/>
  <c r="F347" i="2"/>
  <c r="D347" i="2"/>
  <c r="C347" i="2"/>
  <c r="A347" i="2"/>
  <c r="I346" i="2"/>
  <c r="H346" i="2"/>
  <c r="G346" i="2"/>
  <c r="E346" i="2"/>
  <c r="D346" i="2"/>
  <c r="C346" i="2"/>
  <c r="A346" i="2"/>
  <c r="I345" i="2"/>
  <c r="G345" i="2" s="1"/>
  <c r="E345" i="2"/>
  <c r="D345" i="2"/>
  <c r="C345" i="2"/>
  <c r="A345" i="2"/>
  <c r="I344" i="2"/>
  <c r="E344" i="2" s="1"/>
  <c r="G344" i="2"/>
  <c r="C344" i="2"/>
  <c r="A344" i="2"/>
  <c r="I343" i="2"/>
  <c r="D343" i="2" s="1"/>
  <c r="E343" i="2"/>
  <c r="C343" i="2"/>
  <c r="A343" i="2"/>
  <c r="I342" i="2"/>
  <c r="F342" i="2" s="1"/>
  <c r="H342" i="2"/>
  <c r="G342" i="2"/>
  <c r="C342" i="2"/>
  <c r="A342" i="2"/>
  <c r="I341" i="2"/>
  <c r="H341" i="2"/>
  <c r="G341" i="2"/>
  <c r="E341" i="2"/>
  <c r="D341" i="2"/>
  <c r="C341" i="2"/>
  <c r="A341" i="2"/>
  <c r="I340" i="2"/>
  <c r="H340" i="2"/>
  <c r="C340" i="2"/>
  <c r="A340" i="2"/>
  <c r="I339" i="2"/>
  <c r="H339" i="2" s="1"/>
  <c r="G339" i="2"/>
  <c r="F339" i="2"/>
  <c r="D339" i="2"/>
  <c r="C339" i="2"/>
  <c r="A339" i="2"/>
  <c r="I338" i="2"/>
  <c r="C338" i="2"/>
  <c r="A338" i="2"/>
  <c r="I337" i="2"/>
  <c r="G337" i="2" s="1"/>
  <c r="H337" i="2"/>
  <c r="F337" i="2"/>
  <c r="C337" i="2"/>
  <c r="A337" i="2"/>
  <c r="I336" i="2"/>
  <c r="H336" i="2"/>
  <c r="G336" i="2"/>
  <c r="F336" i="2"/>
  <c r="E336" i="2"/>
  <c r="C336" i="2"/>
  <c r="A336" i="2"/>
  <c r="I335" i="2"/>
  <c r="G335" i="2" s="1"/>
  <c r="H335" i="2"/>
  <c r="E335" i="2"/>
  <c r="D335" i="2"/>
  <c r="C335" i="2"/>
  <c r="A335" i="2"/>
  <c r="I334" i="2"/>
  <c r="F334" i="2" s="1"/>
  <c r="H334" i="2"/>
  <c r="G334" i="2"/>
  <c r="C334" i="2"/>
  <c r="A334" i="2"/>
  <c r="I333" i="2"/>
  <c r="D333" i="2" s="1"/>
  <c r="F333" i="2"/>
  <c r="E333" i="2"/>
  <c r="A333" i="2"/>
  <c r="I332" i="2"/>
  <c r="G332" i="2" s="1"/>
  <c r="H332" i="2"/>
  <c r="D332" i="2"/>
  <c r="C332" i="2"/>
  <c r="A332" i="2"/>
  <c r="I331" i="2"/>
  <c r="E331" i="2" s="1"/>
  <c r="F331" i="2"/>
  <c r="C331" i="2"/>
  <c r="A331" i="2"/>
  <c r="I330" i="2"/>
  <c r="H330" i="2"/>
  <c r="G330" i="2"/>
  <c r="F330" i="2"/>
  <c r="D330" i="2"/>
  <c r="C330" i="2"/>
  <c r="A330" i="2"/>
  <c r="I329" i="2"/>
  <c r="C329" i="2"/>
  <c r="A329" i="2"/>
  <c r="I328" i="2"/>
  <c r="H328" i="2"/>
  <c r="G328" i="2"/>
  <c r="E328" i="2"/>
  <c r="D328" i="2"/>
  <c r="C328" i="2"/>
  <c r="A328" i="2"/>
  <c r="I327" i="2"/>
  <c r="C327" i="2"/>
  <c r="A327" i="2"/>
  <c r="I326" i="2"/>
  <c r="G326" i="2" s="1"/>
  <c r="H326" i="2"/>
  <c r="F326" i="2"/>
  <c r="C326" i="2"/>
  <c r="B326" i="2"/>
  <c r="A326" i="2"/>
  <c r="I325" i="2"/>
  <c r="H325" i="2"/>
  <c r="F325" i="2"/>
  <c r="E325" i="2"/>
  <c r="D325" i="2"/>
  <c r="C325" i="2"/>
  <c r="A325" i="2"/>
  <c r="I324" i="2"/>
  <c r="G324" i="2" s="1"/>
  <c r="H324" i="2"/>
  <c r="E324" i="2"/>
  <c r="C324" i="2"/>
  <c r="A324" i="2"/>
  <c r="I323" i="2"/>
  <c r="F323" i="2" s="1"/>
  <c r="H323" i="2"/>
  <c r="G323" i="2"/>
  <c r="C323" i="2"/>
  <c r="A323" i="2"/>
  <c r="I322" i="2"/>
  <c r="E322" i="2" s="1"/>
  <c r="G322" i="2"/>
  <c r="F322" i="2"/>
  <c r="C322" i="2"/>
  <c r="A322" i="2"/>
  <c r="I321" i="2"/>
  <c r="H321" i="2" s="1"/>
  <c r="F321" i="2"/>
  <c r="E321" i="2"/>
  <c r="C321" i="2"/>
  <c r="A321" i="2"/>
  <c r="I320" i="2"/>
  <c r="C320" i="2"/>
  <c r="A320" i="2"/>
  <c r="I319" i="2"/>
  <c r="H319" i="2"/>
  <c r="G319" i="2"/>
  <c r="F319" i="2"/>
  <c r="E319" i="2"/>
  <c r="C319" i="2"/>
  <c r="A319" i="2"/>
  <c r="I318" i="2"/>
  <c r="G318" i="2"/>
  <c r="F318" i="2"/>
  <c r="E318" i="2"/>
  <c r="D318" i="2"/>
  <c r="C318" i="2"/>
  <c r="A318" i="2"/>
  <c r="I317" i="2"/>
  <c r="H317" i="2" s="1"/>
  <c r="D317" i="2"/>
  <c r="C317" i="2"/>
  <c r="A317" i="2"/>
  <c r="I316" i="2"/>
  <c r="H316" i="2"/>
  <c r="G316" i="2"/>
  <c r="F316" i="2"/>
  <c r="E316" i="2"/>
  <c r="C316" i="2"/>
  <c r="A316" i="2"/>
  <c r="I315" i="2"/>
  <c r="D315" i="2" s="1"/>
  <c r="F315" i="2"/>
  <c r="E315" i="2"/>
  <c r="C315" i="2"/>
  <c r="A315" i="2"/>
  <c r="I314" i="2"/>
  <c r="G314" i="2" s="1"/>
  <c r="H314" i="2"/>
  <c r="D314" i="2"/>
  <c r="C314" i="2"/>
  <c r="A314" i="2"/>
  <c r="I313" i="2"/>
  <c r="F313" i="2" s="1"/>
  <c r="H313" i="2"/>
  <c r="G313" i="2"/>
  <c r="C313" i="2"/>
  <c r="A313" i="2"/>
  <c r="I312" i="2"/>
  <c r="H312" i="2"/>
  <c r="G312" i="2"/>
  <c r="F312" i="2"/>
  <c r="E312" i="2"/>
  <c r="C312" i="2"/>
  <c r="A312" i="2"/>
  <c r="I311" i="2"/>
  <c r="C311" i="2"/>
  <c r="A311" i="2"/>
  <c r="I310" i="2"/>
  <c r="G310" i="2" s="1"/>
  <c r="F310" i="2"/>
  <c r="C310" i="2"/>
  <c r="A310" i="2"/>
  <c r="I309" i="2"/>
  <c r="H309" i="2"/>
  <c r="G309" i="2"/>
  <c r="E309" i="2"/>
  <c r="D309" i="2"/>
  <c r="C309" i="2"/>
  <c r="A309" i="2"/>
  <c r="I308" i="2"/>
  <c r="G308" i="2" s="1"/>
  <c r="H308" i="2"/>
  <c r="E308" i="2"/>
  <c r="C308" i="2"/>
  <c r="A308" i="2"/>
  <c r="I307" i="2"/>
  <c r="F307" i="2" s="1"/>
  <c r="H307" i="2"/>
  <c r="G307" i="2"/>
  <c r="D307" i="2"/>
  <c r="C307" i="2"/>
  <c r="A307" i="2"/>
  <c r="I306" i="2"/>
  <c r="E306" i="2" s="1"/>
  <c r="G306" i="2"/>
  <c r="C306" i="2"/>
  <c r="A306" i="2"/>
  <c r="I305" i="2"/>
  <c r="H305" i="2" s="1"/>
  <c r="E305" i="2"/>
  <c r="D305" i="2"/>
  <c r="C305" i="2"/>
  <c r="A305" i="2"/>
  <c r="I304" i="2"/>
  <c r="H304" i="2"/>
  <c r="C304" i="2"/>
  <c r="A304" i="2"/>
  <c r="I303" i="2"/>
  <c r="D303" i="2" s="1"/>
  <c r="H303" i="2"/>
  <c r="F303" i="2"/>
  <c r="E303" i="2"/>
  <c r="C303" i="2"/>
  <c r="B303" i="2"/>
  <c r="G303" i="2" s="1"/>
  <c r="A303" i="2"/>
  <c r="I302" i="2"/>
  <c r="H302" i="2"/>
  <c r="G302" i="2"/>
  <c r="F302" i="2"/>
  <c r="E302" i="2"/>
  <c r="C302" i="2"/>
  <c r="A302" i="2"/>
  <c r="I301" i="2"/>
  <c r="H301" i="2" s="1"/>
  <c r="C301" i="2"/>
  <c r="A301" i="2"/>
  <c r="I300" i="2"/>
  <c r="H300" i="2"/>
  <c r="G300" i="2"/>
  <c r="F300" i="2"/>
  <c r="D300" i="2"/>
  <c r="C300" i="2"/>
  <c r="A300" i="2"/>
  <c r="I299" i="2"/>
  <c r="D299" i="2" s="1"/>
  <c r="E299" i="2"/>
  <c r="C299" i="2"/>
  <c r="A299" i="2"/>
  <c r="I298" i="2"/>
  <c r="G298" i="2" s="1"/>
  <c r="H298" i="2"/>
  <c r="E298" i="2"/>
  <c r="C298" i="2"/>
  <c r="A298" i="2"/>
  <c r="I297" i="2"/>
  <c r="F297" i="2" s="1"/>
  <c r="H297" i="2"/>
  <c r="G297" i="2"/>
  <c r="C297" i="2"/>
  <c r="A297" i="2"/>
  <c r="I296" i="2"/>
  <c r="H296" i="2" s="1"/>
  <c r="G296" i="2"/>
  <c r="E296" i="2"/>
  <c r="D296" i="2"/>
  <c r="C296" i="2"/>
  <c r="A296" i="2"/>
  <c r="I295" i="2"/>
  <c r="C295" i="2"/>
  <c r="A295" i="2"/>
  <c r="I294" i="2"/>
  <c r="G294" i="2" s="1"/>
  <c r="H294" i="2"/>
  <c r="C294" i="2"/>
  <c r="A294" i="2"/>
  <c r="I293" i="2"/>
  <c r="H293" i="2"/>
  <c r="G293" i="2"/>
  <c r="F293" i="2"/>
  <c r="E293" i="2"/>
  <c r="C293" i="2"/>
  <c r="A293" i="2"/>
  <c r="I292" i="2"/>
  <c r="G292" i="2" s="1"/>
  <c r="H292" i="2"/>
  <c r="D292" i="2"/>
  <c r="C292" i="2"/>
  <c r="A292" i="2"/>
  <c r="I291" i="2"/>
  <c r="H291" i="2" s="1"/>
  <c r="G291" i="2"/>
  <c r="C291" i="2"/>
  <c r="A291" i="2"/>
  <c r="I290" i="2"/>
  <c r="E290" i="2" s="1"/>
  <c r="G290" i="2"/>
  <c r="F290" i="2"/>
  <c r="C290" i="2"/>
  <c r="B290" i="2"/>
  <c r="A290" i="2"/>
  <c r="I289" i="2"/>
  <c r="H289" i="2" s="1"/>
  <c r="F289" i="2"/>
  <c r="E289" i="2"/>
  <c r="C289" i="2"/>
  <c r="A289" i="2"/>
  <c r="I288" i="2"/>
  <c r="H288" i="2"/>
  <c r="C288" i="2"/>
  <c r="A288" i="2"/>
  <c r="I287" i="2"/>
  <c r="H287" i="2"/>
  <c r="G287" i="2"/>
  <c r="F287" i="2"/>
  <c r="E287" i="2"/>
  <c r="C287" i="2"/>
  <c r="A287" i="2"/>
  <c r="I286" i="2"/>
  <c r="G286" i="2"/>
  <c r="F286" i="2"/>
  <c r="E286" i="2"/>
  <c r="D286" i="2"/>
  <c r="C286" i="2"/>
  <c r="A286" i="2"/>
  <c r="I285" i="2"/>
  <c r="D285" i="2"/>
  <c r="C285" i="2"/>
  <c r="A285" i="2"/>
  <c r="I284" i="2"/>
  <c r="G284" i="2"/>
  <c r="F284" i="2"/>
  <c r="E284" i="2"/>
  <c r="D284" i="2"/>
  <c r="C284" i="2"/>
  <c r="A284" i="2"/>
  <c r="I283" i="2"/>
  <c r="D283" i="2" s="1"/>
  <c r="F283" i="2"/>
  <c r="C283" i="2"/>
  <c r="A283" i="2"/>
  <c r="I282" i="2"/>
  <c r="G282" i="2" s="1"/>
  <c r="H282" i="2"/>
  <c r="E282" i="2"/>
  <c r="D282" i="2"/>
  <c r="C282" i="2"/>
  <c r="A282" i="2"/>
  <c r="I281" i="2"/>
  <c r="F281" i="2" s="1"/>
  <c r="G281" i="2"/>
  <c r="E281" i="2"/>
  <c r="C281" i="2"/>
  <c r="A281" i="2"/>
  <c r="I280" i="2"/>
  <c r="H280" i="2" s="1"/>
  <c r="G280" i="2"/>
  <c r="F280" i="2"/>
  <c r="D280" i="2"/>
  <c r="C280" i="2"/>
  <c r="A280" i="2"/>
  <c r="I279" i="2"/>
  <c r="G279" i="2" s="1"/>
  <c r="C279" i="2"/>
  <c r="A279" i="2"/>
  <c r="I278" i="2"/>
  <c r="G278" i="2" s="1"/>
  <c r="F278" i="2"/>
  <c r="C278" i="2"/>
  <c r="A278" i="2"/>
  <c r="I277" i="2"/>
  <c r="C277" i="2"/>
  <c r="A277" i="2"/>
  <c r="I276" i="2"/>
  <c r="G276" i="2" s="1"/>
  <c r="H276" i="2"/>
  <c r="E276" i="2"/>
  <c r="C276" i="2"/>
  <c r="A276" i="2"/>
  <c r="I275" i="2"/>
  <c r="H275" i="2" s="1"/>
  <c r="G275" i="2"/>
  <c r="D275" i="2"/>
  <c r="C275" i="2"/>
  <c r="A275" i="2"/>
  <c r="I274" i="2"/>
  <c r="E274" i="2" s="1"/>
  <c r="G274" i="2"/>
  <c r="F274" i="2"/>
  <c r="C274" i="2"/>
  <c r="A274" i="2"/>
  <c r="I273" i="2"/>
  <c r="H273" i="2" s="1"/>
  <c r="F273" i="2"/>
  <c r="C273" i="2"/>
  <c r="A273" i="2"/>
  <c r="I272" i="2"/>
  <c r="H272" i="2"/>
  <c r="F272" i="2"/>
  <c r="C272" i="2"/>
  <c r="A272" i="2"/>
  <c r="I271" i="2"/>
  <c r="H271" i="2"/>
  <c r="G271" i="2"/>
  <c r="F271" i="2"/>
  <c r="E271" i="2"/>
  <c r="C271" i="2"/>
  <c r="A271" i="2"/>
  <c r="I270" i="2"/>
  <c r="H270" i="2"/>
  <c r="G270" i="2"/>
  <c r="F270" i="2"/>
  <c r="D270" i="2"/>
  <c r="C270" i="2"/>
  <c r="A270" i="2"/>
  <c r="I269" i="2"/>
  <c r="C269" i="2"/>
  <c r="A269" i="2"/>
  <c r="I268" i="2"/>
  <c r="G268" i="2"/>
  <c r="F268" i="2"/>
  <c r="E268" i="2"/>
  <c r="D268" i="2"/>
  <c r="C268" i="2"/>
  <c r="A268" i="2"/>
  <c r="I267" i="2"/>
  <c r="F267" i="2"/>
  <c r="E267" i="2"/>
  <c r="C267" i="2"/>
  <c r="A267" i="2"/>
  <c r="I266" i="2"/>
  <c r="G266" i="2" s="1"/>
  <c r="H266" i="2"/>
  <c r="E266" i="2"/>
  <c r="C266" i="2"/>
  <c r="A266" i="2"/>
  <c r="I265" i="2"/>
  <c r="F265" i="2" s="1"/>
  <c r="H265" i="2"/>
  <c r="G265" i="2"/>
  <c r="C265" i="2"/>
  <c r="A265" i="2"/>
  <c r="I264" i="2"/>
  <c r="H264" i="2" s="1"/>
  <c r="G264" i="2"/>
  <c r="F264" i="2"/>
  <c r="E264" i="2"/>
  <c r="C264" i="2"/>
  <c r="A264" i="2"/>
  <c r="I263" i="2"/>
  <c r="C263" i="2"/>
  <c r="A263" i="2"/>
  <c r="I262" i="2"/>
  <c r="H262" i="2"/>
  <c r="F262" i="2"/>
  <c r="C262" i="2"/>
  <c r="A262" i="2"/>
  <c r="I261" i="2"/>
  <c r="C261" i="2"/>
  <c r="A261" i="2"/>
  <c r="I260" i="2"/>
  <c r="G260" i="2" s="1"/>
  <c r="H260" i="2"/>
  <c r="D260" i="2"/>
  <c r="C260" i="2"/>
  <c r="B260" i="2"/>
  <c r="E260" i="2" s="1"/>
  <c r="A260" i="2"/>
  <c r="I259" i="2"/>
  <c r="H259" i="2" s="1"/>
  <c r="D259" i="2"/>
  <c r="C259" i="2"/>
  <c r="A259" i="2"/>
  <c r="I258" i="2"/>
  <c r="G258" i="2"/>
  <c r="F258" i="2"/>
  <c r="D258" i="2"/>
  <c r="C258" i="2"/>
  <c r="A258" i="2"/>
  <c r="I257" i="2"/>
  <c r="E257" i="2"/>
  <c r="C257" i="2"/>
  <c r="A257" i="2"/>
  <c r="I256" i="2"/>
  <c r="H256" i="2" s="1"/>
  <c r="C256" i="2"/>
  <c r="A256" i="2"/>
  <c r="I255" i="2"/>
  <c r="H255" i="2"/>
  <c r="F255" i="2"/>
  <c r="E255" i="2"/>
  <c r="D255" i="2"/>
  <c r="C255" i="2"/>
  <c r="B255" i="2"/>
  <c r="G255" i="2" s="1"/>
  <c r="A255" i="2"/>
  <c r="I254" i="2"/>
  <c r="H254" i="2"/>
  <c r="G254" i="2"/>
  <c r="F254" i="2"/>
  <c r="D254" i="2"/>
  <c r="C254" i="2"/>
  <c r="A254" i="2"/>
  <c r="I253" i="2"/>
  <c r="G253" i="2"/>
  <c r="C253" i="2"/>
  <c r="A253" i="2"/>
  <c r="I252" i="2"/>
  <c r="H252" i="2"/>
  <c r="G252" i="2"/>
  <c r="F252" i="2"/>
  <c r="E252" i="2"/>
  <c r="C252" i="2"/>
  <c r="A252" i="2"/>
  <c r="I251" i="2"/>
  <c r="F251" i="2" s="1"/>
  <c r="E251" i="2"/>
  <c r="C251" i="2"/>
  <c r="A251" i="2"/>
  <c r="I250" i="2"/>
  <c r="G250" i="2" s="1"/>
  <c r="E250" i="2"/>
  <c r="D250" i="2"/>
  <c r="C250" i="2"/>
  <c r="B250" i="2"/>
  <c r="H250" i="2" s="1"/>
  <c r="A250" i="2"/>
  <c r="I249" i="2"/>
  <c r="F249" i="2" s="1"/>
  <c r="H249" i="2"/>
  <c r="G249" i="2"/>
  <c r="E249" i="2"/>
  <c r="C249" i="2"/>
  <c r="A249" i="2"/>
  <c r="I248" i="2"/>
  <c r="H248" i="2"/>
  <c r="G248" i="2"/>
  <c r="F248" i="2"/>
  <c r="E248" i="2"/>
  <c r="C248" i="2"/>
  <c r="A248" i="2"/>
  <c r="I247" i="2"/>
  <c r="G247" i="2"/>
  <c r="C247" i="2"/>
  <c r="A247" i="2"/>
  <c r="I246" i="2"/>
  <c r="H246" i="2" s="1"/>
  <c r="F246" i="2"/>
  <c r="C246" i="2"/>
  <c r="A246" i="2"/>
  <c r="I245" i="2"/>
  <c r="E245" i="2" s="1"/>
  <c r="C245" i="2"/>
  <c r="A245" i="2"/>
  <c r="I244" i="2"/>
  <c r="G244" i="2" s="1"/>
  <c r="H244" i="2"/>
  <c r="D244" i="2"/>
  <c r="C244" i="2"/>
  <c r="A244" i="2"/>
  <c r="I243" i="2"/>
  <c r="G243" i="2"/>
  <c r="D243" i="2"/>
  <c r="C243" i="2"/>
  <c r="A243" i="2"/>
  <c r="I242" i="2"/>
  <c r="E242" i="2" s="1"/>
  <c r="G242" i="2"/>
  <c r="F242" i="2"/>
  <c r="D242" i="2"/>
  <c r="C242" i="2"/>
  <c r="A242" i="2"/>
  <c r="I241" i="2"/>
  <c r="C241" i="2"/>
  <c r="A241" i="2"/>
  <c r="I240" i="2"/>
  <c r="H240" i="2" s="1"/>
  <c r="F240" i="2"/>
  <c r="C240" i="2"/>
  <c r="A240" i="2"/>
  <c r="I239" i="2"/>
  <c r="H239" i="2"/>
  <c r="G239" i="2"/>
  <c r="E239" i="2"/>
  <c r="D239" i="2"/>
  <c r="C239" i="2"/>
  <c r="A239" i="2"/>
  <c r="I238" i="2"/>
  <c r="H238" i="2"/>
  <c r="G238" i="2"/>
  <c r="F238" i="2"/>
  <c r="D238" i="2"/>
  <c r="C238" i="2"/>
  <c r="A238" i="2"/>
  <c r="I237" i="2"/>
  <c r="G237" i="2"/>
  <c r="D237" i="2"/>
  <c r="C237" i="2"/>
  <c r="A237" i="2"/>
  <c r="I236" i="2"/>
  <c r="G236" i="2"/>
  <c r="F236" i="2"/>
  <c r="E236" i="2"/>
  <c r="D236" i="2"/>
  <c r="C236" i="2"/>
  <c r="A236" i="2"/>
  <c r="I235" i="2"/>
  <c r="F235" i="2" s="1"/>
  <c r="E235" i="2"/>
  <c r="C235" i="2"/>
  <c r="A235" i="2"/>
  <c r="I234" i="2"/>
  <c r="C234" i="2"/>
  <c r="A234" i="2"/>
  <c r="I233" i="2"/>
  <c r="F233" i="2" s="1"/>
  <c r="H233" i="2"/>
  <c r="G233" i="2"/>
  <c r="E233" i="2"/>
  <c r="C233" i="2"/>
  <c r="A233" i="2"/>
  <c r="I232" i="2"/>
  <c r="H232" i="2"/>
  <c r="G232" i="2"/>
  <c r="F232" i="2"/>
  <c r="E232" i="2"/>
  <c r="C232" i="2"/>
  <c r="A232" i="2"/>
  <c r="I231" i="2"/>
  <c r="G231" i="2" s="1"/>
  <c r="E231" i="2"/>
  <c r="D231" i="2"/>
  <c r="C231" i="2"/>
  <c r="A231" i="2"/>
  <c r="I230" i="2"/>
  <c r="H230" i="2"/>
  <c r="F230" i="2"/>
  <c r="C230" i="2"/>
  <c r="B230" i="2"/>
  <c r="G230" i="2" s="1"/>
  <c r="A230" i="2"/>
  <c r="I229" i="2"/>
  <c r="G229" i="2" s="1"/>
  <c r="C229" i="2"/>
  <c r="A229" i="2"/>
  <c r="I228" i="2"/>
  <c r="H228" i="2" s="1"/>
  <c r="D228" i="2"/>
  <c r="C228" i="2"/>
  <c r="A228" i="2"/>
  <c r="I227" i="2"/>
  <c r="C227" i="2"/>
  <c r="A227" i="2"/>
  <c r="I226" i="2"/>
  <c r="E226" i="2" s="1"/>
  <c r="F226" i="2"/>
  <c r="D226" i="2"/>
  <c r="C226" i="2"/>
  <c r="A226" i="2"/>
  <c r="I225" i="2"/>
  <c r="E225" i="2"/>
  <c r="C225" i="2"/>
  <c r="A225" i="2"/>
  <c r="I224" i="2"/>
  <c r="H224" i="2" s="1"/>
  <c r="C224" i="2"/>
  <c r="A224" i="2"/>
  <c r="I223" i="2"/>
  <c r="H223" i="2"/>
  <c r="G223" i="2"/>
  <c r="F223" i="2"/>
  <c r="D223" i="2"/>
  <c r="C223" i="2"/>
  <c r="A223" i="2"/>
  <c r="I222" i="2"/>
  <c r="H222" i="2"/>
  <c r="G222" i="2"/>
  <c r="F222" i="2"/>
  <c r="E222" i="2"/>
  <c r="C222" i="2"/>
  <c r="A222" i="2"/>
  <c r="I221" i="2"/>
  <c r="G221" i="2" s="1"/>
  <c r="H221" i="2"/>
  <c r="D221" i="2"/>
  <c r="C221" i="2"/>
  <c r="A221" i="2"/>
  <c r="I220" i="2"/>
  <c r="H220" i="2"/>
  <c r="G220" i="2"/>
  <c r="F220" i="2"/>
  <c r="E220" i="2"/>
  <c r="C220" i="2"/>
  <c r="A220" i="2"/>
  <c r="I219" i="2"/>
  <c r="H219" i="2" s="1"/>
  <c r="F219" i="2"/>
  <c r="E219" i="2"/>
  <c r="C219" i="2"/>
  <c r="A219" i="2"/>
  <c r="I218" i="2"/>
  <c r="C218" i="2"/>
  <c r="A218" i="2"/>
  <c r="I217" i="2"/>
  <c r="F217" i="2" s="1"/>
  <c r="H217" i="2"/>
  <c r="G217" i="2"/>
  <c r="D217" i="2"/>
  <c r="C217" i="2"/>
  <c r="B217" i="2"/>
  <c r="E217" i="2" s="1"/>
  <c r="A217" i="2"/>
  <c r="I216" i="2"/>
  <c r="H216" i="2"/>
  <c r="G216" i="2"/>
  <c r="F216" i="2"/>
  <c r="E216" i="2"/>
  <c r="C216" i="2"/>
  <c r="A216" i="2"/>
  <c r="I215" i="2"/>
  <c r="G215" i="2" s="1"/>
  <c r="E215" i="2"/>
  <c r="C215" i="2"/>
  <c r="A215" i="2"/>
  <c r="I214" i="2"/>
  <c r="G214" i="2"/>
  <c r="C214" i="2"/>
  <c r="A214" i="2"/>
  <c r="I213" i="2"/>
  <c r="G213" i="2" s="1"/>
  <c r="F213" i="2"/>
  <c r="E213" i="2"/>
  <c r="C213" i="2"/>
  <c r="A213" i="2"/>
  <c r="I212" i="2"/>
  <c r="F212" i="2" s="1"/>
  <c r="H212" i="2"/>
  <c r="D212" i="2"/>
  <c r="C212" i="2"/>
  <c r="A212" i="2"/>
  <c r="I211" i="2"/>
  <c r="G211" i="2" s="1"/>
  <c r="H211" i="2"/>
  <c r="E211" i="2"/>
  <c r="D211" i="2"/>
  <c r="C211" i="2"/>
  <c r="A211" i="2"/>
  <c r="I210" i="2"/>
  <c r="F210" i="2"/>
  <c r="C210" i="2"/>
  <c r="A210" i="2"/>
  <c r="I209" i="2"/>
  <c r="G209" i="2" s="1"/>
  <c r="H209" i="2"/>
  <c r="F209" i="2"/>
  <c r="D209" i="2"/>
  <c r="C209" i="2"/>
  <c r="A209" i="2"/>
  <c r="I208" i="2"/>
  <c r="F208" i="2"/>
  <c r="C208" i="2"/>
  <c r="A208" i="2"/>
  <c r="I207" i="2"/>
  <c r="H207" i="2" s="1"/>
  <c r="G207" i="2"/>
  <c r="F207" i="2"/>
  <c r="E207" i="2"/>
  <c r="D207" i="2"/>
  <c r="C207" i="2"/>
  <c r="A207" i="2"/>
  <c r="I206" i="2"/>
  <c r="H206" i="2"/>
  <c r="G206" i="2"/>
  <c r="F206" i="2"/>
  <c r="E206" i="2"/>
  <c r="C206" i="2"/>
  <c r="A206" i="2"/>
  <c r="I205" i="2"/>
  <c r="E205" i="2" s="1"/>
  <c r="G205" i="2"/>
  <c r="C205" i="2"/>
  <c r="A205" i="2"/>
  <c r="I204" i="2"/>
  <c r="F204" i="2" s="1"/>
  <c r="G204" i="2"/>
  <c r="C204" i="2"/>
  <c r="A204" i="2"/>
  <c r="I203" i="2"/>
  <c r="H203" i="2" s="1"/>
  <c r="F203" i="2"/>
  <c r="C203" i="2"/>
  <c r="A203" i="2"/>
  <c r="I202" i="2"/>
  <c r="F202" i="2" s="1"/>
  <c r="H202" i="2"/>
  <c r="G202" i="2"/>
  <c r="C202" i="2"/>
  <c r="A202" i="2"/>
  <c r="I201" i="2"/>
  <c r="H201" i="2"/>
  <c r="G201" i="2"/>
  <c r="E201" i="2"/>
  <c r="D201" i="2"/>
  <c r="C201" i="2"/>
  <c r="B201" i="2"/>
  <c r="A201" i="2"/>
  <c r="I200" i="2"/>
  <c r="H200" i="2"/>
  <c r="C200" i="2"/>
  <c r="A200" i="2"/>
  <c r="I199" i="2"/>
  <c r="H199" i="2" s="1"/>
  <c r="F199" i="2"/>
  <c r="C199" i="2"/>
  <c r="B199" i="2"/>
  <c r="A199" i="2"/>
  <c r="I198" i="2"/>
  <c r="C198" i="2"/>
  <c r="A198" i="2"/>
  <c r="I197" i="2"/>
  <c r="G197" i="2"/>
  <c r="D197" i="2"/>
  <c r="C197" i="2"/>
  <c r="A197" i="2"/>
  <c r="I196" i="2"/>
  <c r="C196" i="2"/>
  <c r="A196" i="2"/>
  <c r="I195" i="2"/>
  <c r="G195" i="2" s="1"/>
  <c r="H195" i="2"/>
  <c r="E195" i="2"/>
  <c r="D195" i="2"/>
  <c r="C195" i="2"/>
  <c r="B195" i="2"/>
  <c r="A195" i="2"/>
  <c r="I194" i="2"/>
  <c r="G194" i="2"/>
  <c r="F194" i="2"/>
  <c r="D194" i="2"/>
  <c r="C194" i="2"/>
  <c r="A194" i="2"/>
  <c r="I193" i="2"/>
  <c r="H193" i="2"/>
  <c r="E193" i="2"/>
  <c r="D193" i="2"/>
  <c r="C193" i="2"/>
  <c r="B193" i="2"/>
  <c r="A193" i="2"/>
  <c r="I192" i="2"/>
  <c r="G192" i="2" s="1"/>
  <c r="H192" i="2"/>
  <c r="F192" i="2"/>
  <c r="D192" i="2"/>
  <c r="C192" i="2"/>
  <c r="A192" i="2"/>
  <c r="I191" i="2"/>
  <c r="H191" i="2" s="1"/>
  <c r="E191" i="2"/>
  <c r="C191" i="2"/>
  <c r="B191" i="2"/>
  <c r="A191" i="2"/>
  <c r="I190" i="2"/>
  <c r="H190" i="2"/>
  <c r="G190" i="2"/>
  <c r="E190" i="2"/>
  <c r="D190" i="2"/>
  <c r="C190" i="2"/>
  <c r="A190" i="2"/>
  <c r="I189" i="2"/>
  <c r="E189" i="2" s="1"/>
  <c r="H189" i="2"/>
  <c r="G189" i="2"/>
  <c r="F189" i="2"/>
  <c r="D189" i="2"/>
  <c r="C189" i="2"/>
  <c r="A189" i="2"/>
  <c r="I188" i="2"/>
  <c r="D188" i="2"/>
  <c r="C188" i="2"/>
  <c r="A188" i="2"/>
  <c r="I187" i="2"/>
  <c r="H187" i="2"/>
  <c r="F187" i="2"/>
  <c r="C187" i="2"/>
  <c r="B187" i="2"/>
  <c r="E187" i="2" s="1"/>
  <c r="A187" i="2"/>
  <c r="I186" i="2"/>
  <c r="H186" i="2" s="1"/>
  <c r="D186" i="2"/>
  <c r="C186" i="2"/>
  <c r="A186" i="2"/>
  <c r="I185" i="2"/>
  <c r="F185" i="2" s="1"/>
  <c r="H185" i="2"/>
  <c r="G185" i="2"/>
  <c r="E185" i="2"/>
  <c r="C185" i="2"/>
  <c r="A185" i="2"/>
  <c r="I184" i="2"/>
  <c r="E184" i="2"/>
  <c r="D184" i="2"/>
  <c r="C184" i="2"/>
  <c r="A184" i="2"/>
  <c r="I183" i="2"/>
  <c r="H183" i="2" s="1"/>
  <c r="G183" i="2"/>
  <c r="E183" i="2"/>
  <c r="C183" i="2"/>
  <c r="A183" i="2"/>
  <c r="I182" i="2"/>
  <c r="H182" i="2" s="1"/>
  <c r="F182" i="2"/>
  <c r="E182" i="2"/>
  <c r="D182" i="2"/>
  <c r="C182" i="2"/>
  <c r="A182" i="2"/>
  <c r="I181" i="2"/>
  <c r="G181" i="2"/>
  <c r="C181" i="2"/>
  <c r="A181" i="2"/>
  <c r="I180" i="2"/>
  <c r="G180" i="2"/>
  <c r="F180" i="2"/>
  <c r="E180" i="2"/>
  <c r="D180" i="2"/>
  <c r="C180" i="2"/>
  <c r="B180" i="2"/>
  <c r="H180" i="2" s="1"/>
  <c r="A180" i="2"/>
  <c r="I179" i="2"/>
  <c r="H179" i="2" s="1"/>
  <c r="C179" i="2"/>
  <c r="A179" i="2"/>
  <c r="I178" i="2"/>
  <c r="E178" i="2" s="1"/>
  <c r="D178" i="2"/>
  <c r="C178" i="2"/>
  <c r="A178" i="2"/>
  <c r="I177" i="2"/>
  <c r="C177" i="2"/>
  <c r="A177" i="2"/>
  <c r="I176" i="2"/>
  <c r="H176" i="2" s="1"/>
  <c r="D176" i="2"/>
  <c r="C176" i="2"/>
  <c r="B176" i="2"/>
  <c r="A176" i="2"/>
  <c r="I175" i="2"/>
  <c r="H175" i="2"/>
  <c r="G175" i="2"/>
  <c r="F175" i="2"/>
  <c r="D175" i="2"/>
  <c r="C175" i="2"/>
  <c r="A175" i="2"/>
  <c r="I174" i="2"/>
  <c r="H174" i="2"/>
  <c r="G174" i="2"/>
  <c r="F174" i="2"/>
  <c r="D174" i="2"/>
  <c r="C174" i="2"/>
  <c r="A174" i="2"/>
  <c r="I173" i="2"/>
  <c r="H173" i="2" s="1"/>
  <c r="E173" i="2"/>
  <c r="C173" i="2"/>
  <c r="A173" i="2"/>
  <c r="I172" i="2"/>
  <c r="H172" i="2"/>
  <c r="F172" i="2"/>
  <c r="E172" i="2"/>
  <c r="D172" i="2"/>
  <c r="C172" i="2"/>
  <c r="A172" i="2"/>
  <c r="I171" i="2"/>
  <c r="D171" i="2" s="1"/>
  <c r="F171" i="2"/>
  <c r="C171" i="2"/>
  <c r="A171" i="2"/>
  <c r="I170" i="2"/>
  <c r="D170" i="2" s="1"/>
  <c r="H170" i="2"/>
  <c r="E170" i="2"/>
  <c r="C170" i="2"/>
  <c r="A170" i="2"/>
  <c r="I169" i="2"/>
  <c r="F169" i="2" s="1"/>
  <c r="G169" i="2"/>
  <c r="E169" i="2"/>
  <c r="C169" i="2"/>
  <c r="A169" i="2"/>
  <c r="I168" i="2"/>
  <c r="F168" i="2"/>
  <c r="C168" i="2"/>
  <c r="A168" i="2"/>
  <c r="I167" i="2"/>
  <c r="H167" i="2" s="1"/>
  <c r="G167" i="2"/>
  <c r="E167" i="2"/>
  <c r="D167" i="2"/>
  <c r="C167" i="2"/>
  <c r="A167" i="2"/>
  <c r="I166" i="2"/>
  <c r="F166" i="2" s="1"/>
  <c r="H166" i="2"/>
  <c r="G166" i="2"/>
  <c r="C166" i="2"/>
  <c r="A166" i="2"/>
  <c r="I165" i="2"/>
  <c r="H165" i="2" s="1"/>
  <c r="G165" i="2"/>
  <c r="D165" i="2"/>
  <c r="C165" i="2"/>
  <c r="A165" i="2"/>
  <c r="I164" i="2"/>
  <c r="C164" i="2"/>
  <c r="A164" i="2"/>
  <c r="I163" i="2"/>
  <c r="H163" i="2" s="1"/>
  <c r="F163" i="2"/>
  <c r="E163" i="2"/>
  <c r="C163" i="2"/>
  <c r="B163" i="2"/>
  <c r="A163" i="2"/>
  <c r="I162" i="2"/>
  <c r="H162" i="2" s="1"/>
  <c r="G162" i="2"/>
  <c r="C162" i="2"/>
  <c r="A162" i="2"/>
  <c r="I161" i="2"/>
  <c r="G161" i="2"/>
  <c r="F161" i="2"/>
  <c r="E161" i="2"/>
  <c r="D161" i="2"/>
  <c r="C161" i="2"/>
  <c r="A161" i="2"/>
  <c r="I160" i="2"/>
  <c r="G160" i="2" s="1"/>
  <c r="H160" i="2"/>
  <c r="C160" i="2"/>
  <c r="A160" i="2"/>
  <c r="I159" i="2"/>
  <c r="H159" i="2"/>
  <c r="F159" i="2"/>
  <c r="E159" i="2"/>
  <c r="D159" i="2"/>
  <c r="A159" i="2"/>
  <c r="I158" i="2"/>
  <c r="H158" i="2"/>
  <c r="G158" i="2"/>
  <c r="F158" i="2"/>
  <c r="D158" i="2"/>
  <c r="C158" i="2"/>
  <c r="A158" i="2"/>
  <c r="I157" i="2"/>
  <c r="C157" i="2"/>
  <c r="A157" i="2"/>
  <c r="I156" i="2"/>
  <c r="H156" i="2" s="1"/>
  <c r="G156" i="2"/>
  <c r="F156" i="2"/>
  <c r="D156" i="2"/>
  <c r="C156" i="2"/>
  <c r="A156" i="2"/>
  <c r="I155" i="2"/>
  <c r="D155" i="2" s="1"/>
  <c r="H155" i="2"/>
  <c r="G155" i="2"/>
  <c r="C155" i="2"/>
  <c r="A155" i="2"/>
  <c r="I154" i="2"/>
  <c r="H154" i="2"/>
  <c r="G154" i="2"/>
  <c r="F154" i="2"/>
  <c r="D154" i="2"/>
  <c r="C154" i="2"/>
  <c r="B154" i="2"/>
  <c r="E154" i="2" s="1"/>
  <c r="A154" i="2"/>
  <c r="I153" i="2"/>
  <c r="H153" i="2"/>
  <c r="C153" i="2"/>
  <c r="A153" i="2"/>
  <c r="I152" i="2"/>
  <c r="H152" i="2" s="1"/>
  <c r="G152" i="2"/>
  <c r="D152" i="2"/>
  <c r="C152" i="2"/>
  <c r="A152" i="2"/>
  <c r="I151" i="2"/>
  <c r="C151" i="2"/>
  <c r="A151" i="2"/>
  <c r="I150" i="2"/>
  <c r="G150" i="2" s="1"/>
  <c r="H150" i="2"/>
  <c r="E150" i="2"/>
  <c r="C150" i="2"/>
  <c r="B150" i="2"/>
  <c r="D150" i="2" s="1"/>
  <c r="A150" i="2"/>
  <c r="I149" i="2"/>
  <c r="H149" i="2"/>
  <c r="G149" i="2"/>
  <c r="F149" i="2"/>
  <c r="D149" i="2"/>
  <c r="C149" i="2"/>
  <c r="A149" i="2"/>
  <c r="I148" i="2"/>
  <c r="H148" i="2" s="1"/>
  <c r="G148" i="2"/>
  <c r="F148" i="2"/>
  <c r="E148" i="2"/>
  <c r="C148" i="2"/>
  <c r="A148" i="2"/>
  <c r="I147" i="2"/>
  <c r="H147" i="2" s="1"/>
  <c r="E147" i="2"/>
  <c r="C147" i="2"/>
  <c r="A147" i="2"/>
  <c r="I146" i="2"/>
  <c r="E146" i="2" s="1"/>
  <c r="F146" i="2"/>
  <c r="D146" i="2"/>
  <c r="A146" i="2"/>
  <c r="I145" i="2"/>
  <c r="F145" i="2"/>
  <c r="E145" i="2"/>
  <c r="D145" i="2"/>
  <c r="C145" i="2"/>
  <c r="A145" i="2"/>
  <c r="I144" i="2"/>
  <c r="E144" i="2"/>
  <c r="C144" i="2"/>
  <c r="A144" i="2"/>
  <c r="I143" i="2"/>
  <c r="H143" i="2" s="1"/>
  <c r="G143" i="2"/>
  <c r="F143" i="2"/>
  <c r="D143" i="2"/>
  <c r="C143" i="2"/>
  <c r="A143" i="2"/>
  <c r="I142" i="2"/>
  <c r="G142" i="2"/>
  <c r="F142" i="2"/>
  <c r="E142" i="2"/>
  <c r="D142" i="2"/>
  <c r="C142" i="2"/>
  <c r="A142" i="2"/>
  <c r="I141" i="2"/>
  <c r="H141" i="2" s="1"/>
  <c r="G141" i="2"/>
  <c r="C141" i="2"/>
  <c r="A141" i="2"/>
  <c r="I140" i="2"/>
  <c r="H140" i="2"/>
  <c r="C140" i="2"/>
  <c r="A140" i="2"/>
  <c r="I139" i="2"/>
  <c r="G139" i="2" s="1"/>
  <c r="H139" i="2"/>
  <c r="E139" i="2"/>
  <c r="C139" i="2"/>
  <c r="A139" i="2"/>
  <c r="I138" i="2"/>
  <c r="C138" i="2"/>
  <c r="A138" i="2"/>
  <c r="I137" i="2"/>
  <c r="F137" i="2" s="1"/>
  <c r="D137" i="2"/>
  <c r="C137" i="2"/>
  <c r="A137" i="2"/>
  <c r="I136" i="2"/>
  <c r="H136" i="2"/>
  <c r="F136" i="2"/>
  <c r="E136" i="2"/>
  <c r="D136" i="2"/>
  <c r="A136" i="2"/>
  <c r="I135" i="2"/>
  <c r="G135" i="2" s="1"/>
  <c r="F135" i="2"/>
  <c r="E135" i="2"/>
  <c r="D135" i="2"/>
  <c r="C135" i="2"/>
  <c r="A135" i="2"/>
  <c r="I134" i="2"/>
  <c r="F134" i="2" s="1"/>
  <c r="H134" i="2"/>
  <c r="G134" i="2"/>
  <c r="D134" i="2"/>
  <c r="C134" i="2"/>
  <c r="A134" i="2"/>
  <c r="I133" i="2"/>
  <c r="H133" i="2"/>
  <c r="G133" i="2"/>
  <c r="F133" i="2"/>
  <c r="E133" i="2"/>
  <c r="C133" i="2"/>
  <c r="A133" i="2"/>
  <c r="I132" i="2"/>
  <c r="F132" i="2"/>
  <c r="E132" i="2"/>
  <c r="D132" i="2"/>
  <c r="C132" i="2"/>
  <c r="A132" i="2"/>
  <c r="I131" i="2"/>
  <c r="G131" i="2" s="1"/>
  <c r="C131" i="2"/>
  <c r="A131" i="2"/>
  <c r="I130" i="2"/>
  <c r="E130" i="2" s="1"/>
  <c r="H130" i="2"/>
  <c r="G130" i="2"/>
  <c r="D130" i="2"/>
  <c r="C130" i="2"/>
  <c r="A130" i="2"/>
  <c r="I129" i="2"/>
  <c r="F129" i="2" s="1"/>
  <c r="H129" i="2"/>
  <c r="G129" i="2"/>
  <c r="C129" i="2"/>
  <c r="A129" i="2"/>
  <c r="I128" i="2"/>
  <c r="G128" i="2" s="1"/>
  <c r="F128" i="2"/>
  <c r="C128" i="2"/>
  <c r="B128" i="2"/>
  <c r="A128" i="2"/>
  <c r="I127" i="2"/>
  <c r="H127" i="2" s="1"/>
  <c r="C127" i="2"/>
  <c r="A127" i="2"/>
  <c r="I126" i="2"/>
  <c r="G126" i="2"/>
  <c r="F126" i="2"/>
  <c r="E126" i="2"/>
  <c r="D126" i="2"/>
  <c r="C126" i="2"/>
  <c r="B126" i="2"/>
  <c r="H126" i="2" s="1"/>
  <c r="A126" i="2"/>
  <c r="I125" i="2"/>
  <c r="G125" i="2"/>
  <c r="F125" i="2"/>
  <c r="E125" i="2"/>
  <c r="D125" i="2"/>
  <c r="C125" i="2"/>
  <c r="A125" i="2"/>
  <c r="I124" i="2"/>
  <c r="H124" i="2" s="1"/>
  <c r="F124" i="2"/>
  <c r="C124" i="2"/>
  <c r="B124" i="2"/>
  <c r="E124" i="2" s="1"/>
  <c r="A124" i="2"/>
  <c r="I123" i="2"/>
  <c r="D123" i="2" s="1"/>
  <c r="H123" i="2"/>
  <c r="G123" i="2"/>
  <c r="A123" i="2"/>
  <c r="I122" i="2"/>
  <c r="H122" i="2" s="1"/>
  <c r="G122" i="2"/>
  <c r="F122" i="2"/>
  <c r="E122" i="2"/>
  <c r="C122" i="2"/>
  <c r="A122" i="2"/>
  <c r="I121" i="2"/>
  <c r="F121" i="2" s="1"/>
  <c r="H121" i="2"/>
  <c r="D121" i="2"/>
  <c r="C121" i="2"/>
  <c r="A121" i="2"/>
  <c r="I120" i="2"/>
  <c r="H120" i="2"/>
  <c r="F120" i="2"/>
  <c r="E120" i="2"/>
  <c r="D120" i="2"/>
  <c r="C120" i="2"/>
  <c r="A120" i="2"/>
  <c r="I119" i="2"/>
  <c r="H119" i="2" s="1"/>
  <c r="D119" i="2"/>
  <c r="C119" i="2"/>
  <c r="A119" i="2"/>
  <c r="I118" i="2"/>
  <c r="D118" i="2" s="1"/>
  <c r="F118" i="2"/>
  <c r="E118" i="2"/>
  <c r="A118" i="2"/>
  <c r="I117" i="2"/>
  <c r="H117" i="2" s="1"/>
  <c r="G117" i="2"/>
  <c r="F117" i="2"/>
  <c r="E117" i="2"/>
  <c r="C117" i="2"/>
  <c r="A117" i="2"/>
  <c r="I116" i="2"/>
  <c r="F116" i="2" s="1"/>
  <c r="H116" i="2"/>
  <c r="G116" i="2"/>
  <c r="C116" i="2"/>
  <c r="A116" i="2"/>
  <c r="I115" i="2"/>
  <c r="H115" i="2" s="1"/>
  <c r="G115" i="2"/>
  <c r="D115" i="2"/>
  <c r="C115" i="2"/>
  <c r="A115" i="2"/>
  <c r="I114" i="2"/>
  <c r="C114" i="2"/>
  <c r="A114" i="2"/>
  <c r="I113" i="2"/>
  <c r="H113" i="2"/>
  <c r="E113" i="2"/>
  <c r="D113" i="2"/>
  <c r="C113" i="2"/>
  <c r="B113" i="2"/>
  <c r="A113" i="2"/>
  <c r="I112" i="2"/>
  <c r="G112" i="2" s="1"/>
  <c r="H112" i="2"/>
  <c r="F112" i="2"/>
  <c r="D112" i="2"/>
  <c r="C112" i="2"/>
  <c r="A112" i="2"/>
  <c r="I111" i="2"/>
  <c r="H111" i="2" s="1"/>
  <c r="E111" i="2"/>
  <c r="C111" i="2"/>
  <c r="B111" i="2"/>
  <c r="A111" i="2"/>
  <c r="I110" i="2"/>
  <c r="G110" i="2"/>
  <c r="F110" i="2"/>
  <c r="E110" i="2"/>
  <c r="D110" i="2"/>
  <c r="C110" i="2"/>
  <c r="A110" i="2"/>
  <c r="I109" i="2"/>
  <c r="H109" i="2"/>
  <c r="G109" i="2"/>
  <c r="E109" i="2"/>
  <c r="D109" i="2"/>
  <c r="C109" i="2"/>
  <c r="A109" i="2"/>
  <c r="I108" i="2"/>
  <c r="G108" i="2" s="1"/>
  <c r="H108" i="2"/>
  <c r="E108" i="2"/>
  <c r="D108" i="2"/>
  <c r="C108" i="2"/>
  <c r="A108" i="2"/>
  <c r="I107" i="2"/>
  <c r="D107" i="2" s="1"/>
  <c r="H107" i="2"/>
  <c r="F107" i="2"/>
  <c r="E107" i="2"/>
  <c r="C107" i="2"/>
  <c r="A107" i="2"/>
  <c r="I106" i="2"/>
  <c r="H106" i="2" s="1"/>
  <c r="F106" i="2"/>
  <c r="E106" i="2"/>
  <c r="D106" i="2"/>
  <c r="C106" i="2"/>
  <c r="A106" i="2"/>
  <c r="I105" i="2"/>
  <c r="G105" i="2"/>
  <c r="C105" i="2"/>
  <c r="A105" i="2"/>
  <c r="I104" i="2"/>
  <c r="H104" i="2" s="1"/>
  <c r="F104" i="2"/>
  <c r="E104" i="2"/>
  <c r="D104" i="2"/>
  <c r="C104" i="2"/>
  <c r="A104" i="2"/>
  <c r="I103" i="2"/>
  <c r="H103" i="2" s="1"/>
  <c r="G103" i="2"/>
  <c r="F103" i="2"/>
  <c r="C103" i="2"/>
  <c r="A103" i="2"/>
  <c r="I102" i="2"/>
  <c r="H102" i="2"/>
  <c r="F102" i="2"/>
  <c r="E102" i="2"/>
  <c r="D102" i="2"/>
  <c r="C102" i="2"/>
  <c r="B102" i="2"/>
  <c r="G102" i="2" s="1"/>
  <c r="A102" i="2"/>
  <c r="I101" i="2"/>
  <c r="H101" i="2" s="1"/>
  <c r="C101" i="2"/>
  <c r="A101" i="2"/>
  <c r="I100" i="2"/>
  <c r="G100" i="2" s="1"/>
  <c r="H100" i="2"/>
  <c r="E100" i="2"/>
  <c r="C100" i="2"/>
  <c r="B100" i="2"/>
  <c r="D100" i="2" s="1"/>
  <c r="A100" i="2"/>
  <c r="I99" i="2"/>
  <c r="G99" i="2"/>
  <c r="F99" i="2"/>
  <c r="E99" i="2"/>
  <c r="D99" i="2"/>
  <c r="C99" i="2"/>
  <c r="A99" i="2"/>
  <c r="I98" i="2"/>
  <c r="H98" i="2" s="1"/>
  <c r="F98" i="2"/>
  <c r="E98" i="2"/>
  <c r="D98" i="2"/>
  <c r="C98" i="2"/>
  <c r="A98" i="2"/>
  <c r="I97" i="2"/>
  <c r="G97" i="2" s="1"/>
  <c r="H97" i="2"/>
  <c r="E97" i="2"/>
  <c r="D97" i="2"/>
  <c r="C97" i="2"/>
  <c r="A97" i="2"/>
  <c r="I96" i="2"/>
  <c r="D96" i="2" s="1"/>
  <c r="H96" i="2"/>
  <c r="E96" i="2"/>
  <c r="C96" i="2"/>
  <c r="A96" i="2"/>
  <c r="I95" i="2"/>
  <c r="H95" i="2" s="1"/>
  <c r="G95" i="2"/>
  <c r="E95" i="2"/>
  <c r="D95" i="2"/>
  <c r="C95" i="2"/>
  <c r="A95" i="2"/>
  <c r="I94" i="2"/>
  <c r="F94" i="2" s="1"/>
  <c r="H94" i="2"/>
  <c r="G94" i="2"/>
  <c r="C94" i="2"/>
  <c r="A94" i="2"/>
  <c r="I93" i="2"/>
  <c r="G93" i="2"/>
  <c r="D93" i="2"/>
  <c r="C93" i="2"/>
  <c r="A93" i="2"/>
  <c r="I92" i="2"/>
  <c r="C92" i="2"/>
  <c r="A92" i="2"/>
  <c r="I91" i="2"/>
  <c r="H91" i="2" s="1"/>
  <c r="C91" i="2"/>
  <c r="B91" i="2"/>
  <c r="E91" i="2" s="1"/>
  <c r="A91" i="2"/>
  <c r="I90" i="2"/>
  <c r="F90" i="2" s="1"/>
  <c r="G90" i="2"/>
  <c r="D90" i="2"/>
  <c r="A90" i="2"/>
  <c r="I89" i="2"/>
  <c r="H89" i="2"/>
  <c r="G89" i="2"/>
  <c r="F89" i="2"/>
  <c r="D89" i="2"/>
  <c r="C89" i="2"/>
  <c r="A89" i="2"/>
  <c r="I88" i="2"/>
  <c r="H88" i="2" s="1"/>
  <c r="F88" i="2"/>
  <c r="E88" i="2"/>
  <c r="C88" i="2"/>
  <c r="A88" i="2"/>
  <c r="I87" i="2"/>
  <c r="G87" i="2"/>
  <c r="C87" i="2"/>
  <c r="A87" i="2"/>
  <c r="I86" i="2"/>
  <c r="H86" i="2"/>
  <c r="F86" i="2"/>
  <c r="E86" i="2"/>
  <c r="D86" i="2"/>
  <c r="C86" i="2"/>
  <c r="B86" i="2"/>
  <c r="G86" i="2" s="1"/>
  <c r="A86" i="2"/>
  <c r="I85" i="2"/>
  <c r="H85" i="2" s="1"/>
  <c r="C85" i="2"/>
  <c r="A85" i="2"/>
  <c r="I84" i="2"/>
  <c r="G84" i="2" s="1"/>
  <c r="H84" i="2"/>
  <c r="E84" i="2"/>
  <c r="D84" i="2"/>
  <c r="C84" i="2"/>
  <c r="B84" i="2"/>
  <c r="A84" i="2"/>
  <c r="I83" i="2"/>
  <c r="H83" i="2"/>
  <c r="G83" i="2"/>
  <c r="F83" i="2"/>
  <c r="D83" i="2"/>
  <c r="C83" i="2"/>
  <c r="A83" i="2"/>
  <c r="I82" i="2"/>
  <c r="H82" i="2" s="1"/>
  <c r="G82" i="2"/>
  <c r="E82" i="2"/>
  <c r="D82" i="2"/>
  <c r="C82" i="2"/>
  <c r="A82" i="2"/>
  <c r="I81" i="2"/>
  <c r="G81" i="2" s="1"/>
  <c r="H81" i="2"/>
  <c r="D81" i="2"/>
  <c r="C81" i="2"/>
  <c r="A81" i="2"/>
  <c r="I80" i="2"/>
  <c r="H80" i="2"/>
  <c r="F80" i="2"/>
  <c r="E80" i="2"/>
  <c r="C80" i="2"/>
  <c r="A80" i="2"/>
  <c r="I79" i="2"/>
  <c r="H79" i="2" s="1"/>
  <c r="G79" i="2"/>
  <c r="F79" i="2"/>
  <c r="D79" i="2"/>
  <c r="C79" i="2"/>
  <c r="A79" i="2"/>
  <c r="I78" i="2"/>
  <c r="F78" i="2" s="1"/>
  <c r="G78" i="2"/>
  <c r="C78" i="2"/>
  <c r="A78" i="2"/>
  <c r="I77" i="2"/>
  <c r="H77" i="2" s="1"/>
  <c r="G77" i="2"/>
  <c r="D77" i="2"/>
  <c r="C77" i="2"/>
  <c r="A77" i="2"/>
  <c r="I76" i="2"/>
  <c r="C76" i="2"/>
  <c r="A76" i="2"/>
  <c r="I75" i="2"/>
  <c r="H75" i="2" s="1"/>
  <c r="C75" i="2"/>
  <c r="A75" i="2"/>
  <c r="I74" i="2"/>
  <c r="F74" i="2" s="1"/>
  <c r="G74" i="2"/>
  <c r="D74" i="2"/>
  <c r="C74" i="2"/>
  <c r="A74" i="2"/>
  <c r="I73" i="2"/>
  <c r="H73" i="2"/>
  <c r="G73" i="2"/>
  <c r="F73" i="2"/>
  <c r="E73" i="2"/>
  <c r="C73" i="2"/>
  <c r="A73" i="2"/>
  <c r="I72" i="2"/>
  <c r="H72" i="2" s="1"/>
  <c r="F72" i="2"/>
  <c r="D72" i="2"/>
  <c r="C72" i="2"/>
  <c r="A72" i="2"/>
  <c r="I71" i="2"/>
  <c r="G71" i="2"/>
  <c r="F71" i="2"/>
  <c r="C71" i="2"/>
  <c r="A71" i="2"/>
  <c r="I70" i="2"/>
  <c r="H70" i="2"/>
  <c r="F70" i="2"/>
  <c r="E70" i="2"/>
  <c r="D70" i="2"/>
  <c r="C70" i="2"/>
  <c r="B70" i="2"/>
  <c r="G70" i="2" s="1"/>
  <c r="A70" i="2"/>
  <c r="I69" i="2"/>
  <c r="C69" i="2"/>
  <c r="A69" i="2"/>
  <c r="I68" i="2"/>
  <c r="G68" i="2" s="1"/>
  <c r="E68" i="2"/>
  <c r="D68" i="2"/>
  <c r="C68" i="2"/>
  <c r="B68" i="2"/>
  <c r="H68" i="2" s="1"/>
  <c r="A68" i="2"/>
  <c r="I67" i="2"/>
  <c r="G67" i="2"/>
  <c r="F67" i="2"/>
  <c r="E67" i="2"/>
  <c r="D67" i="2"/>
  <c r="C67" i="2"/>
  <c r="A67" i="2"/>
  <c r="I66" i="2"/>
  <c r="G66" i="2"/>
  <c r="F66" i="2"/>
  <c r="E66" i="2"/>
  <c r="D66" i="2"/>
  <c r="C66" i="2"/>
  <c r="A66" i="2"/>
  <c r="I65" i="2"/>
  <c r="H65" i="2"/>
  <c r="E65" i="2"/>
  <c r="D65" i="2"/>
  <c r="C65" i="2"/>
  <c r="A65" i="2"/>
  <c r="I64" i="2"/>
  <c r="D64" i="2" s="1"/>
  <c r="H64" i="2"/>
  <c r="E64" i="2"/>
  <c r="C64" i="2"/>
  <c r="A64" i="2"/>
  <c r="I63" i="2"/>
  <c r="H63" i="2" s="1"/>
  <c r="G63" i="2"/>
  <c r="F63" i="2"/>
  <c r="D63" i="2"/>
  <c r="C63" i="2"/>
  <c r="A63" i="2"/>
  <c r="I62" i="2"/>
  <c r="F62" i="2" s="1"/>
  <c r="H62" i="2"/>
  <c r="G62" i="2"/>
  <c r="C62" i="2"/>
  <c r="A62" i="2"/>
  <c r="I61" i="2"/>
  <c r="G61" i="2"/>
  <c r="D61" i="2"/>
  <c r="C61" i="2"/>
  <c r="A61" i="2"/>
  <c r="I60" i="2"/>
  <c r="C60" i="2"/>
  <c r="A60" i="2"/>
  <c r="I59" i="2"/>
  <c r="H59" i="2" s="1"/>
  <c r="F59" i="2"/>
  <c r="E59" i="2"/>
  <c r="C59" i="2"/>
  <c r="B59" i="2"/>
  <c r="A59" i="2"/>
  <c r="I58" i="2"/>
  <c r="F58" i="2" s="1"/>
  <c r="H58" i="2"/>
  <c r="G58" i="2"/>
  <c r="C58" i="2"/>
  <c r="A58" i="2"/>
  <c r="I57" i="2"/>
  <c r="H57" i="2"/>
  <c r="G57" i="2"/>
  <c r="F57" i="2"/>
  <c r="D57" i="2"/>
  <c r="C57" i="2"/>
  <c r="A57" i="2"/>
  <c r="I56" i="2"/>
  <c r="H56" i="2" s="1"/>
  <c r="E56" i="2"/>
  <c r="D56" i="2"/>
  <c r="C56" i="2"/>
  <c r="A56" i="2"/>
  <c r="I55" i="2"/>
  <c r="G55" i="2" s="1"/>
  <c r="F55" i="2"/>
  <c r="C55" i="2"/>
  <c r="A55" i="2"/>
  <c r="I54" i="2"/>
  <c r="H54" i="2"/>
  <c r="F54" i="2"/>
  <c r="E54" i="2"/>
  <c r="D54" i="2"/>
  <c r="C54" i="2"/>
  <c r="B54" i="2"/>
  <c r="G54" i="2" s="1"/>
  <c r="A54" i="2"/>
  <c r="I53" i="2"/>
  <c r="H53" i="2"/>
  <c r="C53" i="2"/>
  <c r="A53" i="2"/>
  <c r="I52" i="2"/>
  <c r="H52" i="2"/>
  <c r="E52" i="2"/>
  <c r="D52" i="2"/>
  <c r="C52" i="2"/>
  <c r="B52" i="2"/>
  <c r="A52" i="2"/>
  <c r="I51" i="2"/>
  <c r="H51" i="2"/>
  <c r="G51" i="2"/>
  <c r="F51" i="2"/>
  <c r="E51" i="2"/>
  <c r="C51" i="2"/>
  <c r="A51" i="2"/>
  <c r="I50" i="2"/>
  <c r="H50" i="2" s="1"/>
  <c r="G50" i="2"/>
  <c r="F50" i="2"/>
  <c r="E50" i="2"/>
  <c r="D50" i="2"/>
  <c r="A50" i="2"/>
  <c r="I49" i="2"/>
  <c r="G49" i="2" s="1"/>
  <c r="E49" i="2"/>
  <c r="D49" i="2"/>
  <c r="A49" i="2"/>
  <c r="I48" i="2"/>
  <c r="D48" i="2" s="1"/>
  <c r="F48" i="2"/>
  <c r="E48" i="2"/>
  <c r="C48" i="2"/>
  <c r="A48" i="2"/>
  <c r="I47" i="2"/>
  <c r="H47" i="2" s="1"/>
  <c r="G47" i="2"/>
  <c r="E47" i="2"/>
  <c r="D47" i="2"/>
  <c r="C47" i="2"/>
  <c r="A47" i="2"/>
  <c r="I46" i="2"/>
  <c r="F46" i="2" s="1"/>
  <c r="H46" i="2"/>
  <c r="G46" i="2"/>
  <c r="C46" i="2"/>
  <c r="A46" i="2"/>
  <c r="I45" i="2"/>
  <c r="H45" i="2" s="1"/>
  <c r="G45" i="2"/>
  <c r="D45" i="2"/>
  <c r="C45" i="2"/>
  <c r="A45" i="2"/>
  <c r="I44" i="2"/>
  <c r="A44" i="2"/>
  <c r="I43" i="2"/>
  <c r="H43" i="2" s="1"/>
  <c r="E43" i="2"/>
  <c r="C43" i="2"/>
  <c r="B43" i="2"/>
  <c r="F43" i="2" s="1"/>
  <c r="A43" i="2"/>
  <c r="I42" i="2"/>
  <c r="H42" i="2"/>
  <c r="G42" i="2"/>
  <c r="D42" i="2"/>
  <c r="C42" i="2"/>
  <c r="A42" i="2"/>
  <c r="I41" i="2"/>
  <c r="H41" i="2"/>
  <c r="G41" i="2"/>
  <c r="E41" i="2"/>
  <c r="D41" i="2"/>
  <c r="C41" i="2"/>
  <c r="A41" i="2"/>
  <c r="I40" i="2"/>
  <c r="F40" i="2"/>
  <c r="E40" i="2"/>
  <c r="D40" i="2"/>
  <c r="C40" i="2"/>
  <c r="A40" i="2"/>
  <c r="I39" i="2"/>
  <c r="F39" i="2" s="1"/>
  <c r="C39" i="2"/>
  <c r="A39" i="2"/>
  <c r="I38" i="2"/>
  <c r="H38" i="2"/>
  <c r="F38" i="2"/>
  <c r="E38" i="2"/>
  <c r="D38" i="2"/>
  <c r="C38" i="2"/>
  <c r="B38" i="2"/>
  <c r="G38" i="2" s="1"/>
  <c r="A38" i="2"/>
  <c r="I37" i="2"/>
  <c r="H37" i="2" s="1"/>
  <c r="C37" i="2"/>
  <c r="A37" i="2"/>
  <c r="I36" i="2"/>
  <c r="H36" i="2"/>
  <c r="E36" i="2"/>
  <c r="D36" i="2"/>
  <c r="C36" i="2"/>
  <c r="A36" i="2"/>
  <c r="I35" i="2"/>
  <c r="H35" i="2"/>
  <c r="G35" i="2"/>
  <c r="E35" i="2"/>
  <c r="D35" i="2"/>
  <c r="C35" i="2"/>
  <c r="A35" i="2"/>
  <c r="I34" i="2"/>
  <c r="H34" i="2" s="1"/>
  <c r="G34" i="2"/>
  <c r="E34" i="2"/>
  <c r="D34" i="2"/>
  <c r="C34" i="2"/>
  <c r="A34" i="2"/>
  <c r="I33" i="2"/>
  <c r="G33" i="2" s="1"/>
  <c r="H33" i="2"/>
  <c r="E33" i="2"/>
  <c r="D33" i="2"/>
  <c r="C33" i="2"/>
  <c r="A33" i="2"/>
  <c r="I32" i="2"/>
  <c r="D32" i="2" s="1"/>
  <c r="H32" i="2"/>
  <c r="E32" i="2"/>
  <c r="C32" i="2"/>
  <c r="A32" i="2"/>
  <c r="I31" i="2"/>
  <c r="H31" i="2" s="1"/>
  <c r="G31" i="2"/>
  <c r="F31" i="2"/>
  <c r="E31" i="2"/>
  <c r="C31" i="2"/>
  <c r="A31" i="2"/>
  <c r="I30" i="2"/>
  <c r="F30" i="2" s="1"/>
  <c r="H30" i="2"/>
  <c r="G30" i="2"/>
  <c r="C30" i="2"/>
  <c r="A30" i="2"/>
  <c r="I29" i="2"/>
  <c r="H29" i="2" s="1"/>
  <c r="D29" i="2"/>
  <c r="C29" i="2"/>
  <c r="A29" i="2"/>
  <c r="I28" i="2"/>
  <c r="C28" i="2"/>
  <c r="A28" i="2"/>
  <c r="I27" i="2"/>
  <c r="H27" i="2" s="1"/>
  <c r="E27" i="2"/>
  <c r="C27" i="2"/>
  <c r="B27" i="2"/>
  <c r="F27" i="2" s="1"/>
  <c r="A27" i="2"/>
  <c r="I26" i="2"/>
  <c r="H26" i="2"/>
  <c r="G26" i="2"/>
  <c r="D26" i="2"/>
  <c r="C26" i="2"/>
  <c r="A26" i="2"/>
  <c r="I25" i="2"/>
  <c r="H25" i="2"/>
  <c r="G25" i="2"/>
  <c r="F25" i="2"/>
  <c r="E25" i="2"/>
  <c r="D25" i="2"/>
  <c r="C25" i="2"/>
  <c r="A25" i="2"/>
  <c r="I24" i="2"/>
  <c r="F24" i="2"/>
  <c r="E24" i="2"/>
  <c r="D24" i="2"/>
  <c r="C24" i="2"/>
  <c r="A24" i="2"/>
  <c r="I23" i="2"/>
  <c r="G23" i="2" s="1"/>
  <c r="C23" i="2"/>
  <c r="A23" i="2"/>
  <c r="I22" i="2"/>
  <c r="H22" i="2"/>
  <c r="G22" i="2"/>
  <c r="E22" i="2"/>
  <c r="D22" i="2"/>
  <c r="C22" i="2"/>
  <c r="A22" i="2"/>
  <c r="I21" i="2"/>
  <c r="C21" i="2"/>
  <c r="A21" i="2"/>
  <c r="I20" i="2"/>
  <c r="G20" i="2" s="1"/>
  <c r="H20" i="2"/>
  <c r="D20" i="2"/>
  <c r="C20" i="2"/>
  <c r="A20" i="2"/>
  <c r="I19" i="2"/>
  <c r="H19" i="2"/>
  <c r="G19" i="2"/>
  <c r="E19" i="2"/>
  <c r="D19" i="2"/>
  <c r="C19" i="2"/>
  <c r="A19" i="2"/>
  <c r="I18" i="2"/>
  <c r="H18" i="2" s="1"/>
  <c r="F18" i="2"/>
  <c r="E18" i="2"/>
  <c r="D18" i="2"/>
  <c r="C18" i="2"/>
  <c r="A18" i="2"/>
  <c r="I17" i="2"/>
  <c r="G17" i="2" s="1"/>
  <c r="H17" i="2"/>
  <c r="E17" i="2"/>
  <c r="D17" i="2"/>
  <c r="C17" i="2"/>
  <c r="A17" i="2"/>
  <c r="I16" i="2"/>
  <c r="D16" i="2" s="1"/>
  <c r="H16" i="2"/>
  <c r="F16" i="2"/>
  <c r="E16" i="2"/>
  <c r="C16" i="2"/>
  <c r="A16" i="2"/>
  <c r="I15" i="2"/>
  <c r="H15" i="2" s="1"/>
  <c r="F15" i="2"/>
  <c r="E15" i="2"/>
  <c r="D15" i="2"/>
  <c r="C15" i="2"/>
  <c r="A15" i="2"/>
  <c r="I14" i="2"/>
  <c r="F14" i="2" s="1"/>
  <c r="G14" i="2"/>
  <c r="C14" i="2"/>
  <c r="A14" i="2"/>
  <c r="I13" i="2"/>
  <c r="H13" i="2" s="1"/>
  <c r="G13" i="2"/>
  <c r="D13" i="2"/>
  <c r="C13" i="2"/>
  <c r="A13" i="2"/>
  <c r="I12" i="2"/>
  <c r="C12" i="2"/>
  <c r="A12" i="2"/>
  <c r="I11" i="2"/>
  <c r="H11" i="2" s="1"/>
  <c r="E11" i="2"/>
  <c r="C11" i="2"/>
  <c r="A11" i="2"/>
  <c r="I10" i="2"/>
  <c r="F10" i="2" s="1"/>
  <c r="G10" i="2"/>
  <c r="D10" i="2"/>
  <c r="C10" i="2"/>
  <c r="A10" i="2"/>
  <c r="I9" i="2"/>
  <c r="H9" i="2"/>
  <c r="G9" i="2"/>
  <c r="F9" i="2"/>
  <c r="E9" i="2"/>
  <c r="C9" i="2"/>
  <c r="A9" i="2"/>
  <c r="I8" i="2"/>
  <c r="F8" i="2"/>
  <c r="E8" i="2"/>
  <c r="D8" i="2"/>
  <c r="C8" i="2"/>
  <c r="A8" i="2"/>
  <c r="I7" i="2"/>
  <c r="G7" i="2" s="1"/>
  <c r="C7" i="2"/>
  <c r="A7" i="2"/>
  <c r="I6" i="2"/>
  <c r="H6" i="2"/>
  <c r="G6" i="2"/>
  <c r="F6" i="2"/>
  <c r="E6" i="2"/>
  <c r="C6" i="2"/>
  <c r="A6" i="2"/>
  <c r="I5" i="2"/>
  <c r="C5" i="2"/>
  <c r="A5" i="2"/>
  <c r="I4" i="2"/>
  <c r="G4" i="2" s="1"/>
  <c r="H4" i="2"/>
  <c r="E4" i="2"/>
  <c r="C4" i="2"/>
  <c r="A4" i="2"/>
  <c r="I3" i="2"/>
  <c r="H3" i="2"/>
  <c r="G3" i="2"/>
  <c r="E3" i="2"/>
  <c r="D3" i="2"/>
  <c r="C3" i="2"/>
  <c r="A3" i="2"/>
  <c r="I2" i="2"/>
  <c r="H2" i="2" s="1"/>
  <c r="G2" i="2"/>
  <c r="F2" i="2"/>
  <c r="E2" i="2"/>
  <c r="C2" i="2"/>
  <c r="A2" i="2"/>
  <c r="I1" i="2"/>
  <c r="C1" i="2"/>
  <c r="B1" i="2"/>
  <c r="A1" i="2"/>
  <c r="C624" i="1"/>
  <c r="B624" i="2" s="1"/>
  <c r="D624" i="2" s="1"/>
  <c r="C623" i="1"/>
  <c r="B623" i="2" s="1"/>
  <c r="D623" i="2" s="1"/>
  <c r="C622" i="1"/>
  <c r="B622" i="2" s="1"/>
  <c r="C621" i="1"/>
  <c r="B621" i="2" s="1"/>
  <c r="D621" i="2" s="1"/>
  <c r="C620" i="1"/>
  <c r="B620" i="2" s="1"/>
  <c r="C619" i="1"/>
  <c r="B619" i="2" s="1"/>
  <c r="D619" i="2" s="1"/>
  <c r="C618" i="1"/>
  <c r="B618" i="2" s="1"/>
  <c r="D618" i="2" s="1"/>
  <c r="C617" i="1"/>
  <c r="B617" i="2" s="1"/>
  <c r="C616" i="1"/>
  <c r="B616" i="2" s="1"/>
  <c r="D616" i="2" s="1"/>
  <c r="C615" i="1"/>
  <c r="B615" i="2" s="1"/>
  <c r="D615" i="2" s="1"/>
  <c r="F614" i="1"/>
  <c r="C614" i="1"/>
  <c r="B614" i="2" s="1"/>
  <c r="E614" i="2" s="1"/>
  <c r="C613" i="1"/>
  <c r="B613" i="2" s="1"/>
  <c r="C612" i="1"/>
  <c r="B612" i="2" s="1"/>
  <c r="C611" i="1"/>
  <c r="B611" i="2" s="1"/>
  <c r="H611" i="2" s="1"/>
  <c r="C610" i="1"/>
  <c r="B610" i="2" s="1"/>
  <c r="C609" i="1"/>
  <c r="B609" i="2" s="1"/>
  <c r="D609" i="2" s="1"/>
  <c r="C608" i="1"/>
  <c r="B608" i="2" s="1"/>
  <c r="F607" i="1"/>
  <c r="C607" i="1"/>
  <c r="B607" i="2" s="1"/>
  <c r="D607" i="2" s="1"/>
  <c r="C606" i="1"/>
  <c r="B606" i="2" s="1"/>
  <c r="C605" i="1"/>
  <c r="B605" i="2" s="1"/>
  <c r="D605" i="2" s="1"/>
  <c r="C604" i="1"/>
  <c r="B604" i="2" s="1"/>
  <c r="H604" i="2" s="1"/>
  <c r="C603" i="1"/>
  <c r="B603" i="2" s="1"/>
  <c r="D603" i="2" s="1"/>
  <c r="C602" i="1"/>
  <c r="B602" i="2" s="1"/>
  <c r="C601" i="1"/>
  <c r="B601" i="2" s="1"/>
  <c r="E601" i="2" s="1"/>
  <c r="C600" i="1"/>
  <c r="B600" i="2" s="1"/>
  <c r="C599" i="1"/>
  <c r="B599" i="2" s="1"/>
  <c r="D599" i="2" s="1"/>
  <c r="C598" i="1"/>
  <c r="B598" i="2" s="1"/>
  <c r="D598" i="2" s="1"/>
  <c r="C597" i="1"/>
  <c r="B597" i="2" s="1"/>
  <c r="C596" i="1"/>
  <c r="B596" i="2" s="1"/>
  <c r="C595" i="1"/>
  <c r="B595" i="2" s="1"/>
  <c r="D595" i="2" s="1"/>
  <c r="C594" i="1"/>
  <c r="B594" i="2" s="1"/>
  <c r="C593" i="1"/>
  <c r="B593" i="2" s="1"/>
  <c r="D593" i="2" s="1"/>
  <c r="C592" i="1"/>
  <c r="B592" i="2" s="1"/>
  <c r="C591" i="1"/>
  <c r="B591" i="2" s="1"/>
  <c r="E591" i="2" s="1"/>
  <c r="C590" i="1"/>
  <c r="B590" i="2" s="1"/>
  <c r="C589" i="1"/>
  <c r="B589" i="2" s="1"/>
  <c r="D589" i="2" s="1"/>
  <c r="C588" i="1"/>
  <c r="B588" i="2" s="1"/>
  <c r="C587" i="1"/>
  <c r="B587" i="2" s="1"/>
  <c r="D587" i="2" s="1"/>
  <c r="C586" i="1"/>
  <c r="B586" i="2" s="1"/>
  <c r="C585" i="1"/>
  <c r="B585" i="2" s="1"/>
  <c r="C584" i="1"/>
  <c r="B584" i="2" s="1"/>
  <c r="D584" i="2" s="1"/>
  <c r="C583" i="1"/>
  <c r="B583" i="2" s="1"/>
  <c r="D583" i="2" s="1"/>
  <c r="C582" i="1"/>
  <c r="B582" i="2" s="1"/>
  <c r="D582" i="2" s="1"/>
  <c r="C581" i="1"/>
  <c r="B581" i="2" s="1"/>
  <c r="C580" i="1"/>
  <c r="B580" i="2" s="1"/>
  <c r="E580" i="2" s="1"/>
  <c r="C579" i="1"/>
  <c r="B579" i="2" s="1"/>
  <c r="D579" i="2" s="1"/>
  <c r="C578" i="1"/>
  <c r="B578" i="2" s="1"/>
  <c r="E578" i="2" s="1"/>
  <c r="C577" i="1"/>
  <c r="B577" i="2" s="1"/>
  <c r="D577" i="2" s="1"/>
  <c r="C576" i="1"/>
  <c r="B576" i="2" s="1"/>
  <c r="D576" i="2" s="1"/>
  <c r="C575" i="1"/>
  <c r="B575" i="2" s="1"/>
  <c r="D575" i="2" s="1"/>
  <c r="C574" i="1"/>
  <c r="B574" i="2" s="1"/>
  <c r="E574" i="2" s="1"/>
  <c r="C573" i="1"/>
  <c r="B573" i="2" s="1"/>
  <c r="H573" i="2" s="1"/>
  <c r="C572" i="1"/>
  <c r="B572" i="2" s="1"/>
  <c r="C571" i="1"/>
  <c r="B571" i="2" s="1"/>
  <c r="F571" i="2" s="1"/>
  <c r="C570" i="1"/>
  <c r="B570" i="2" s="1"/>
  <c r="D570" i="2" s="1"/>
  <c r="C569" i="1"/>
  <c r="B569" i="2" s="1"/>
  <c r="C568" i="1"/>
  <c r="B568" i="2" s="1"/>
  <c r="C567" i="1"/>
  <c r="B567" i="2" s="1"/>
  <c r="E567" i="2" s="1"/>
  <c r="C566" i="1"/>
  <c r="B566" i="2" s="1"/>
  <c r="E566" i="2" s="1"/>
  <c r="C565" i="1"/>
  <c r="B565" i="2" s="1"/>
  <c r="C564" i="1"/>
  <c r="B564" i="2" s="1"/>
  <c r="E564" i="2" s="1"/>
  <c r="C563" i="1"/>
  <c r="B563" i="2" s="1"/>
  <c r="C562" i="1"/>
  <c r="B562" i="2" s="1"/>
  <c r="E562" i="2" s="1"/>
  <c r="C561" i="1"/>
  <c r="B561" i="2" s="1"/>
  <c r="D561" i="2" s="1"/>
  <c r="C560" i="1"/>
  <c r="B560" i="2" s="1"/>
  <c r="C559" i="1"/>
  <c r="B559" i="2" s="1"/>
  <c r="F559" i="2" s="1"/>
  <c r="C558" i="1"/>
  <c r="B558" i="2" s="1"/>
  <c r="E558" i="2" s="1"/>
  <c r="F557" i="1"/>
  <c r="C557" i="1"/>
  <c r="B557" i="2" s="1"/>
  <c r="H557" i="2" s="1"/>
  <c r="C556" i="1"/>
  <c r="B556" i="2" s="1"/>
  <c r="C555" i="1"/>
  <c r="B555" i="2" s="1"/>
  <c r="D555" i="2" s="1"/>
  <c r="C554" i="1"/>
  <c r="B554" i="2" s="1"/>
  <c r="C553" i="1"/>
  <c r="B553" i="2" s="1"/>
  <c r="C552" i="1"/>
  <c r="B552" i="2" s="1"/>
  <c r="D552" i="2" s="1"/>
  <c r="C551" i="1"/>
  <c r="B551" i="2" s="1"/>
  <c r="E551" i="2" s="1"/>
  <c r="C550" i="1"/>
  <c r="B550" i="2" s="1"/>
  <c r="F549" i="1"/>
  <c r="C549" i="1"/>
  <c r="B549" i="2" s="1"/>
  <c r="C548" i="1"/>
  <c r="B548" i="2" s="1"/>
  <c r="C547" i="1"/>
  <c r="B547" i="2" s="1"/>
  <c r="D547" i="2" s="1"/>
  <c r="C546" i="1"/>
  <c r="B546" i="2" s="1"/>
  <c r="C545" i="1"/>
  <c r="B545" i="2" s="1"/>
  <c r="E545" i="2" s="1"/>
  <c r="C544" i="1"/>
  <c r="B544" i="2" s="1"/>
  <c r="C543" i="1"/>
  <c r="B543" i="2" s="1"/>
  <c r="H543" i="2" s="1"/>
  <c r="C542" i="1"/>
  <c r="B542" i="2" s="1"/>
  <c r="C541" i="1"/>
  <c r="B541" i="2" s="1"/>
  <c r="D541" i="2" s="1"/>
  <c r="C540" i="1"/>
  <c r="B540" i="2" s="1"/>
  <c r="H540" i="2" s="1"/>
  <c r="C539" i="1"/>
  <c r="B539" i="2" s="1"/>
  <c r="D539" i="2" s="1"/>
  <c r="C538" i="1"/>
  <c r="B538" i="2" s="1"/>
  <c r="C537" i="1"/>
  <c r="B537" i="2" s="1"/>
  <c r="C536" i="1"/>
  <c r="B536" i="2" s="1"/>
  <c r="D536" i="2" s="1"/>
  <c r="C535" i="1"/>
  <c r="B535" i="2" s="1"/>
  <c r="E535" i="2" s="1"/>
  <c r="C534" i="1"/>
  <c r="B534" i="2" s="1"/>
  <c r="E534" i="2" s="1"/>
  <c r="C533" i="1"/>
  <c r="B533" i="2" s="1"/>
  <c r="H533" i="2" s="1"/>
  <c r="C532" i="1"/>
  <c r="B532" i="2" s="1"/>
  <c r="E532" i="2" s="1"/>
  <c r="C531" i="1"/>
  <c r="B531" i="2" s="1"/>
  <c r="D531" i="2" s="1"/>
  <c r="C530" i="1"/>
  <c r="B530" i="2" s="1"/>
  <c r="E530" i="2" s="1"/>
  <c r="C529" i="1"/>
  <c r="B529" i="2" s="1"/>
  <c r="E529" i="2" s="1"/>
  <c r="C528" i="1"/>
  <c r="B528" i="2" s="1"/>
  <c r="D528" i="2" s="1"/>
  <c r="C527" i="1"/>
  <c r="B527" i="2" s="1"/>
  <c r="E527" i="2" s="1"/>
  <c r="C526" i="1"/>
  <c r="B526" i="2" s="1"/>
  <c r="F526" i="2" s="1"/>
  <c r="C525" i="1"/>
  <c r="B525" i="2" s="1"/>
  <c r="C524" i="1"/>
  <c r="B524" i="2" s="1"/>
  <c r="H524" i="2" s="1"/>
  <c r="C523" i="1"/>
  <c r="B523" i="2" s="1"/>
  <c r="C522" i="1"/>
  <c r="B522" i="2" s="1"/>
  <c r="C521" i="1"/>
  <c r="B521" i="2" s="1"/>
  <c r="C520" i="1"/>
  <c r="B520" i="2" s="1"/>
  <c r="E520" i="2" s="1"/>
  <c r="C519" i="1"/>
  <c r="B519" i="2" s="1"/>
  <c r="E519" i="2" s="1"/>
  <c r="C518" i="1"/>
  <c r="B518" i="2" s="1"/>
  <c r="E518" i="2" s="1"/>
  <c r="C517" i="1"/>
  <c r="B517" i="2" s="1"/>
  <c r="C516" i="1"/>
  <c r="B516" i="2" s="1"/>
  <c r="E516" i="2" s="1"/>
  <c r="C515" i="1"/>
  <c r="B515" i="2" s="1"/>
  <c r="C514" i="1"/>
  <c r="B514" i="2" s="1"/>
  <c r="D514" i="2" s="1"/>
  <c r="C513" i="1"/>
  <c r="B513" i="2" s="1"/>
  <c r="D513" i="2" s="1"/>
  <c r="C512" i="1"/>
  <c r="B512" i="2" s="1"/>
  <c r="C511" i="1"/>
  <c r="B511" i="2" s="1"/>
  <c r="D511" i="2" s="1"/>
  <c r="C510" i="1"/>
  <c r="B510" i="2" s="1"/>
  <c r="E510" i="2" s="1"/>
  <c r="C509" i="1"/>
  <c r="B509" i="2" s="1"/>
  <c r="C508" i="1"/>
  <c r="B508" i="2" s="1"/>
  <c r="C507" i="1"/>
  <c r="B507" i="2" s="1"/>
  <c r="C506" i="1"/>
  <c r="B506" i="2" s="1"/>
  <c r="D506" i="2" s="1"/>
  <c r="C505" i="1"/>
  <c r="B505" i="2" s="1"/>
  <c r="C504" i="1"/>
  <c r="B504" i="2" s="1"/>
  <c r="D504" i="2" s="1"/>
  <c r="C503" i="1"/>
  <c r="B503" i="2" s="1"/>
  <c r="E503" i="2" s="1"/>
  <c r="C502" i="1"/>
  <c r="B502" i="2" s="1"/>
  <c r="E502" i="2" s="1"/>
  <c r="C501" i="1"/>
  <c r="B501" i="2" s="1"/>
  <c r="C500" i="1"/>
  <c r="B500" i="2" s="1"/>
  <c r="E500" i="2" s="1"/>
  <c r="C499" i="1"/>
  <c r="B499" i="2" s="1"/>
  <c r="C498" i="1"/>
  <c r="B498" i="2" s="1"/>
  <c r="C497" i="1"/>
  <c r="B497" i="2" s="1"/>
  <c r="D497" i="2" s="1"/>
  <c r="C496" i="1"/>
  <c r="B496" i="2" s="1"/>
  <c r="D496" i="2" s="1"/>
  <c r="C495" i="1"/>
  <c r="B495" i="2" s="1"/>
  <c r="D495" i="2" s="1"/>
  <c r="C494" i="1"/>
  <c r="B494" i="2" s="1"/>
  <c r="C493" i="1"/>
  <c r="B493" i="2" s="1"/>
  <c r="C492" i="1"/>
  <c r="B492" i="2" s="1"/>
  <c r="E492" i="2" s="1"/>
  <c r="C491" i="1"/>
  <c r="B491" i="2" s="1"/>
  <c r="C490" i="1"/>
  <c r="B490" i="2" s="1"/>
  <c r="C489" i="1"/>
  <c r="B489" i="2" s="1"/>
  <c r="C488" i="1"/>
  <c r="B488" i="2" s="1"/>
  <c r="C487" i="1"/>
  <c r="B487" i="2" s="1"/>
  <c r="F487" i="2" s="1"/>
  <c r="C486" i="1"/>
  <c r="B486" i="2" s="1"/>
  <c r="D486" i="2" s="1"/>
  <c r="C485" i="1"/>
  <c r="B485" i="2" s="1"/>
  <c r="H485" i="2" s="1"/>
  <c r="C484" i="1"/>
  <c r="B484" i="2" s="1"/>
  <c r="C483" i="1"/>
  <c r="B483" i="2" s="1"/>
  <c r="C482" i="1"/>
  <c r="B482" i="2" s="1"/>
  <c r="C481" i="1"/>
  <c r="B481" i="2" s="1"/>
  <c r="F481" i="2" s="1"/>
  <c r="C480" i="1"/>
  <c r="B480" i="2" s="1"/>
  <c r="E480" i="2" s="1"/>
  <c r="C479" i="1"/>
  <c r="B479" i="2" s="1"/>
  <c r="F478" i="1"/>
  <c r="C478" i="1"/>
  <c r="B478" i="2" s="1"/>
  <c r="E478" i="2" s="1"/>
  <c r="C477" i="1"/>
  <c r="B477" i="2" s="1"/>
  <c r="C476" i="1"/>
  <c r="B476" i="2" s="1"/>
  <c r="D476" i="2" s="1"/>
  <c r="C475" i="1"/>
  <c r="B475" i="2" s="1"/>
  <c r="C474" i="1"/>
  <c r="B474" i="2" s="1"/>
  <c r="D474" i="2" s="1"/>
  <c r="C473" i="1"/>
  <c r="B473" i="2" s="1"/>
  <c r="C472" i="1"/>
  <c r="B472" i="2" s="1"/>
  <c r="C471" i="1"/>
  <c r="B471" i="2" s="1"/>
  <c r="D471" i="2" s="1"/>
  <c r="C470" i="1"/>
  <c r="B470" i="2" s="1"/>
  <c r="C469" i="1"/>
  <c r="B469" i="2" s="1"/>
  <c r="D469" i="2" s="1"/>
  <c r="C468" i="1"/>
  <c r="B468" i="2" s="1"/>
  <c r="C467" i="1"/>
  <c r="B467" i="2" s="1"/>
  <c r="D467" i="2" s="1"/>
  <c r="C466" i="1"/>
  <c r="B466" i="2" s="1"/>
  <c r="C465" i="1"/>
  <c r="B465" i="2" s="1"/>
  <c r="F465" i="2" s="1"/>
  <c r="C464" i="1"/>
  <c r="B464" i="2" s="1"/>
  <c r="D464" i="2" s="1"/>
  <c r="C463" i="1"/>
  <c r="B463" i="2" s="1"/>
  <c r="D463" i="2" s="1"/>
  <c r="C462" i="1"/>
  <c r="B462" i="2" s="1"/>
  <c r="C461" i="1"/>
  <c r="B461" i="2" s="1"/>
  <c r="D461" i="2" s="1"/>
  <c r="C460" i="1"/>
  <c r="B460" i="2" s="1"/>
  <c r="F459" i="1"/>
  <c r="C459" i="1"/>
  <c r="B459" i="2" s="1"/>
  <c r="D459" i="2" s="1"/>
  <c r="C458" i="1"/>
  <c r="B458" i="2" s="1"/>
  <c r="C457" i="1"/>
  <c r="B457" i="2" s="1"/>
  <c r="C456" i="1"/>
  <c r="B456" i="2" s="1"/>
  <c r="C455" i="1"/>
  <c r="B455" i="2" s="1"/>
  <c r="H455" i="2" s="1"/>
  <c r="C454" i="1"/>
  <c r="B454" i="2" s="1"/>
  <c r="C453" i="1"/>
  <c r="B453" i="2" s="1"/>
  <c r="C452" i="1"/>
  <c r="B452" i="2" s="1"/>
  <c r="C451" i="1"/>
  <c r="B451" i="2" s="1"/>
  <c r="C450" i="1"/>
  <c r="B450" i="2" s="1"/>
  <c r="G450" i="2" s="1"/>
  <c r="C449" i="1"/>
  <c r="B449" i="2" s="1"/>
  <c r="D449" i="2" s="1"/>
  <c r="C448" i="1"/>
  <c r="B448" i="2" s="1"/>
  <c r="C447" i="1"/>
  <c r="B447" i="2" s="1"/>
  <c r="C446" i="1"/>
  <c r="B446" i="2" s="1"/>
  <c r="C445" i="1"/>
  <c r="B445" i="2" s="1"/>
  <c r="E445" i="2" s="1"/>
  <c r="C444" i="1"/>
  <c r="C443" i="1"/>
  <c r="B443" i="2" s="1"/>
  <c r="D443" i="2" s="1"/>
  <c r="C442" i="1"/>
  <c r="B442" i="2" s="1"/>
  <c r="C441" i="1"/>
  <c r="B441" i="2" s="1"/>
  <c r="C440" i="1"/>
  <c r="B440" i="2" s="1"/>
  <c r="C439" i="1"/>
  <c r="B439" i="2" s="1"/>
  <c r="E439" i="2" s="1"/>
  <c r="C438" i="1"/>
  <c r="B438" i="2" s="1"/>
  <c r="D438" i="2" s="1"/>
  <c r="C437" i="1"/>
  <c r="B437" i="2" s="1"/>
  <c r="C436" i="1"/>
  <c r="B436" i="2" s="1"/>
  <c r="C435" i="1"/>
  <c r="B435" i="2" s="1"/>
  <c r="F434" i="1"/>
  <c r="C434" i="1"/>
  <c r="B434" i="2" s="1"/>
  <c r="E434" i="2" s="1"/>
  <c r="F433" i="1"/>
  <c r="C433" i="1"/>
  <c r="B433" i="2" s="1"/>
  <c r="D433" i="2" s="1"/>
  <c r="C432" i="1"/>
  <c r="B432" i="2" s="1"/>
  <c r="E432" i="2" s="1"/>
  <c r="F431" i="1"/>
  <c r="C431" i="1"/>
  <c r="B431" i="2" s="1"/>
  <c r="D431" i="2" s="1"/>
  <c r="F430" i="1"/>
  <c r="C430" i="1"/>
  <c r="B430" i="2" s="1"/>
  <c r="F430" i="2" s="1"/>
  <c r="C429" i="1"/>
  <c r="B429" i="2" s="1"/>
  <c r="F428" i="1"/>
  <c r="C428" i="1"/>
  <c r="C427" i="1"/>
  <c r="B427" i="2" s="1"/>
  <c r="C426" i="1"/>
  <c r="B426" i="2" s="1"/>
  <c r="D426" i="2" s="1"/>
  <c r="C425" i="1"/>
  <c r="B425" i="2" s="1"/>
  <c r="D425" i="2" s="1"/>
  <c r="C424" i="1"/>
  <c r="B424" i="2" s="1"/>
  <c r="C423" i="1"/>
  <c r="B423" i="2" s="1"/>
  <c r="E423" i="2" s="1"/>
  <c r="C422" i="1"/>
  <c r="B422" i="2" s="1"/>
  <c r="C421" i="1"/>
  <c r="B421" i="2" s="1"/>
  <c r="C420" i="1"/>
  <c r="B420" i="2" s="1"/>
  <c r="C419" i="1"/>
  <c r="B419" i="2" s="1"/>
  <c r="F419" i="2" s="1"/>
  <c r="C418" i="1"/>
  <c r="B418" i="2" s="1"/>
  <c r="C417" i="1"/>
  <c r="B417" i="2" s="1"/>
  <c r="C416" i="1"/>
  <c r="B416" i="2" s="1"/>
  <c r="C415" i="1"/>
  <c r="B415" i="2" s="1"/>
  <c r="C414" i="1"/>
  <c r="B414" i="2" s="1"/>
  <c r="C413" i="1"/>
  <c r="B413" i="2" s="1"/>
  <c r="C412" i="1"/>
  <c r="B412" i="2" s="1"/>
  <c r="C411" i="1"/>
  <c r="B411" i="2" s="1"/>
  <c r="C410" i="1"/>
  <c r="B410" i="2" s="1"/>
  <c r="D410" i="2" s="1"/>
  <c r="C409" i="1"/>
  <c r="B409" i="2" s="1"/>
  <c r="C408" i="1"/>
  <c r="B408" i="2" s="1"/>
  <c r="D408" i="2" s="1"/>
  <c r="C407" i="1"/>
  <c r="B407" i="2" s="1"/>
  <c r="D407" i="2" s="1"/>
  <c r="C406" i="1"/>
  <c r="B406" i="2" s="1"/>
  <c r="D406" i="2" s="1"/>
  <c r="C405" i="1"/>
  <c r="B405" i="2" s="1"/>
  <c r="D405" i="2" s="1"/>
  <c r="C404" i="1"/>
  <c r="B404" i="2" s="1"/>
  <c r="E404" i="2" s="1"/>
  <c r="C403" i="1"/>
  <c r="B403" i="2" s="1"/>
  <c r="E403" i="2" s="1"/>
  <c r="C402" i="1"/>
  <c r="B402" i="2" s="1"/>
  <c r="G402" i="2" s="1"/>
  <c r="C401" i="1"/>
  <c r="B401" i="2" s="1"/>
  <c r="F401" i="2" s="1"/>
  <c r="F400" i="1"/>
  <c r="C400" i="1"/>
  <c r="B400" i="2" s="1"/>
  <c r="C399" i="1"/>
  <c r="B399" i="2" s="1"/>
  <c r="C398" i="1"/>
  <c r="B398" i="2" s="1"/>
  <c r="H398" i="2" s="1"/>
  <c r="C397" i="1"/>
  <c r="B397" i="2" s="1"/>
  <c r="C396" i="1"/>
  <c r="B396" i="2" s="1"/>
  <c r="C395" i="1"/>
  <c r="B395" i="2" s="1"/>
  <c r="E395" i="2" s="1"/>
  <c r="C394" i="1"/>
  <c r="B394" i="2" s="1"/>
  <c r="E394" i="2" s="1"/>
  <c r="F393" i="1"/>
  <c r="C393" i="1"/>
  <c r="B393" i="2" s="1"/>
  <c r="F392" i="1"/>
  <c r="E392" i="1"/>
  <c r="C392" i="2" s="1"/>
  <c r="C392" i="1"/>
  <c r="B392" i="2" s="1"/>
  <c r="C391" i="1"/>
  <c r="B391" i="2" s="1"/>
  <c r="H391" i="2" s="1"/>
  <c r="C390" i="1"/>
  <c r="B390" i="2" s="1"/>
  <c r="C389" i="1"/>
  <c r="B389" i="2" s="1"/>
  <c r="C388" i="1"/>
  <c r="B388" i="2" s="1"/>
  <c r="D388" i="2" s="1"/>
  <c r="C387" i="1"/>
  <c r="B387" i="2" s="1"/>
  <c r="C386" i="1"/>
  <c r="B386" i="2" s="1"/>
  <c r="G386" i="2" s="1"/>
  <c r="C385" i="1"/>
  <c r="B385" i="2" s="1"/>
  <c r="C384" i="1"/>
  <c r="B384" i="2" s="1"/>
  <c r="H384" i="2" s="1"/>
  <c r="C383" i="1"/>
  <c r="B383" i="2" s="1"/>
  <c r="C382" i="1"/>
  <c r="B382" i="2" s="1"/>
  <c r="C381" i="1"/>
  <c r="B381" i="2" s="1"/>
  <c r="C380" i="1"/>
  <c r="B380" i="2" s="1"/>
  <c r="D380" i="2" s="1"/>
  <c r="C379" i="1"/>
  <c r="B379" i="2" s="1"/>
  <c r="C378" i="1"/>
  <c r="B378" i="2" s="1"/>
  <c r="E378" i="2" s="1"/>
  <c r="C377" i="1"/>
  <c r="B377" i="2" s="1"/>
  <c r="D377" i="2" s="1"/>
  <c r="C376" i="1"/>
  <c r="B376" i="2" s="1"/>
  <c r="H376" i="2" s="1"/>
  <c r="C375" i="1"/>
  <c r="B375" i="2" s="1"/>
  <c r="G375" i="2" s="1"/>
  <c r="C374" i="1"/>
  <c r="B374" i="2" s="1"/>
  <c r="C373" i="1"/>
  <c r="B373" i="2" s="1"/>
  <c r="E373" i="2" s="1"/>
  <c r="C372" i="1"/>
  <c r="B372" i="2" s="1"/>
  <c r="E372" i="2" s="1"/>
  <c r="C371" i="1"/>
  <c r="B371" i="2" s="1"/>
  <c r="D371" i="2" s="1"/>
  <c r="C370" i="1"/>
  <c r="B370" i="2" s="1"/>
  <c r="C369" i="1"/>
  <c r="B369" i="2" s="1"/>
  <c r="C368" i="1"/>
  <c r="B368" i="2" s="1"/>
  <c r="G368" i="2" s="1"/>
  <c r="C367" i="1"/>
  <c r="B367" i="2" s="1"/>
  <c r="E367" i="2" s="1"/>
  <c r="C366" i="1"/>
  <c r="B366" i="2" s="1"/>
  <c r="C365" i="1"/>
  <c r="B365" i="2" s="1"/>
  <c r="F365" i="2" s="1"/>
  <c r="F364" i="1"/>
  <c r="C364" i="1"/>
  <c r="B364" i="2" s="1"/>
  <c r="H364" i="2" s="1"/>
  <c r="C363" i="1"/>
  <c r="C362" i="1"/>
  <c r="B362" i="2" s="1"/>
  <c r="G362" i="2" s="1"/>
  <c r="C361" i="1"/>
  <c r="B361" i="2" s="1"/>
  <c r="D361" i="2" s="1"/>
  <c r="C360" i="1"/>
  <c r="B360" i="2" s="1"/>
  <c r="H360" i="2" s="1"/>
  <c r="C359" i="1"/>
  <c r="B359" i="2" s="1"/>
  <c r="E359" i="2" s="1"/>
  <c r="C358" i="1"/>
  <c r="B358" i="2" s="1"/>
  <c r="D358" i="2" s="1"/>
  <c r="C357" i="1"/>
  <c r="B357" i="2" s="1"/>
  <c r="C356" i="1"/>
  <c r="B356" i="2" s="1"/>
  <c r="C355" i="1"/>
  <c r="B355" i="2" s="1"/>
  <c r="C354" i="1"/>
  <c r="B354" i="2" s="1"/>
  <c r="D354" i="2" s="1"/>
  <c r="C353" i="1"/>
  <c r="B353" i="2" s="1"/>
  <c r="C352" i="1"/>
  <c r="C351" i="1"/>
  <c r="B351" i="2" s="1"/>
  <c r="E351" i="2" s="1"/>
  <c r="C350" i="1"/>
  <c r="B350" i="2" s="1"/>
  <c r="C349" i="1"/>
  <c r="B349" i="2" s="1"/>
  <c r="E349" i="2" s="1"/>
  <c r="C348" i="1"/>
  <c r="B348" i="2" s="1"/>
  <c r="B347" i="1"/>
  <c r="C347" i="1" s="1"/>
  <c r="B347" i="2" s="1"/>
  <c r="E347" i="2" s="1"/>
  <c r="C346" i="1"/>
  <c r="B346" i="2" s="1"/>
  <c r="F346" i="2" s="1"/>
  <c r="C345" i="1"/>
  <c r="B345" i="2" s="1"/>
  <c r="H345" i="2" s="1"/>
  <c r="C344" i="1"/>
  <c r="B344" i="2" s="1"/>
  <c r="F344" i="2" s="1"/>
  <c r="C343" i="1"/>
  <c r="B343" i="2" s="1"/>
  <c r="F343" i="2" s="1"/>
  <c r="C342" i="1"/>
  <c r="B342" i="2" s="1"/>
  <c r="C341" i="1"/>
  <c r="B341" i="2" s="1"/>
  <c r="C340" i="1"/>
  <c r="B340" i="2" s="1"/>
  <c r="C339" i="1"/>
  <c r="B339" i="2" s="1"/>
  <c r="E339" i="2" s="1"/>
  <c r="C338" i="1"/>
  <c r="B338" i="2" s="1"/>
  <c r="C337" i="1"/>
  <c r="B337" i="2" s="1"/>
  <c r="C336" i="1"/>
  <c r="B336" i="2" s="1"/>
  <c r="D336" i="2" s="1"/>
  <c r="C335" i="1"/>
  <c r="B335" i="2" s="1"/>
  <c r="C334" i="1"/>
  <c r="B334" i="2" s="1"/>
  <c r="E333" i="1"/>
  <c r="C333" i="2" s="1"/>
  <c r="C333" i="1"/>
  <c r="B333" i="2" s="1"/>
  <c r="C332" i="1"/>
  <c r="B332" i="2" s="1"/>
  <c r="C331" i="1"/>
  <c r="B331" i="2" s="1"/>
  <c r="G331" i="2" s="1"/>
  <c r="C330" i="1"/>
  <c r="B330" i="2" s="1"/>
  <c r="E330" i="2" s="1"/>
  <c r="F329" i="1"/>
  <c r="C329" i="1"/>
  <c r="B329" i="2" s="1"/>
  <c r="C328" i="1"/>
  <c r="B328" i="2" s="1"/>
  <c r="F328" i="2" s="1"/>
  <c r="C327" i="1"/>
  <c r="B327" i="2" s="1"/>
  <c r="C326" i="1"/>
  <c r="C325" i="1"/>
  <c r="B325" i="2" s="1"/>
  <c r="G325" i="2" s="1"/>
  <c r="C324" i="1"/>
  <c r="B324" i="2" s="1"/>
  <c r="D324" i="2" s="1"/>
  <c r="F323" i="1"/>
  <c r="C323" i="1"/>
  <c r="B323" i="2" s="1"/>
  <c r="D323" i="2" s="1"/>
  <c r="C322" i="1"/>
  <c r="B322" i="2" s="1"/>
  <c r="C321" i="1"/>
  <c r="B321" i="2" s="1"/>
  <c r="D321" i="2" s="1"/>
  <c r="C320" i="1"/>
  <c r="B320" i="2" s="1"/>
  <c r="C319" i="1"/>
  <c r="B319" i="2" s="1"/>
  <c r="D319" i="2" s="1"/>
  <c r="C318" i="1"/>
  <c r="B318" i="2" s="1"/>
  <c r="H318" i="2" s="1"/>
  <c r="C317" i="1"/>
  <c r="B317" i="2" s="1"/>
  <c r="C316" i="1"/>
  <c r="B316" i="2" s="1"/>
  <c r="D316" i="2" s="1"/>
  <c r="C315" i="1"/>
  <c r="B315" i="2" s="1"/>
  <c r="C314" i="1"/>
  <c r="B314" i="2" s="1"/>
  <c r="E314" i="2" s="1"/>
  <c r="C313" i="1"/>
  <c r="B313" i="2" s="1"/>
  <c r="C312" i="1"/>
  <c r="B312" i="2" s="1"/>
  <c r="D312" i="2" s="1"/>
  <c r="C311" i="1"/>
  <c r="B311" i="2" s="1"/>
  <c r="C310" i="1"/>
  <c r="B310" i="2" s="1"/>
  <c r="H310" i="2" s="1"/>
  <c r="C309" i="1"/>
  <c r="B309" i="2" s="1"/>
  <c r="F309" i="2" s="1"/>
  <c r="C308" i="1"/>
  <c r="B308" i="2" s="1"/>
  <c r="D308" i="2" s="1"/>
  <c r="C307" i="1"/>
  <c r="B307" i="2" s="1"/>
  <c r="C306" i="1"/>
  <c r="B306" i="2" s="1"/>
  <c r="F306" i="2" s="1"/>
  <c r="C305" i="1"/>
  <c r="B305" i="2" s="1"/>
  <c r="F305" i="2" s="1"/>
  <c r="C304" i="1"/>
  <c r="B304" i="2" s="1"/>
  <c r="C303" i="1"/>
  <c r="C302" i="1"/>
  <c r="B302" i="2" s="1"/>
  <c r="D302" i="2" s="1"/>
  <c r="C301" i="1"/>
  <c r="B301" i="2" s="1"/>
  <c r="D301" i="2" s="1"/>
  <c r="C300" i="1"/>
  <c r="B300" i="2" s="1"/>
  <c r="E300" i="2" s="1"/>
  <c r="C299" i="1"/>
  <c r="B299" i="2" s="1"/>
  <c r="F299" i="2" s="1"/>
  <c r="C298" i="1"/>
  <c r="B298" i="2" s="1"/>
  <c r="D298" i="2" s="1"/>
  <c r="C297" i="1"/>
  <c r="B297" i="2" s="1"/>
  <c r="C296" i="1"/>
  <c r="B296" i="2" s="1"/>
  <c r="F296" i="2" s="1"/>
  <c r="C295" i="1"/>
  <c r="B295" i="2" s="1"/>
  <c r="C294" i="1"/>
  <c r="B294" i="2" s="1"/>
  <c r="F294" i="2" s="1"/>
  <c r="C293" i="1"/>
  <c r="B293" i="2" s="1"/>
  <c r="D293" i="2" s="1"/>
  <c r="C292" i="1"/>
  <c r="B292" i="2" s="1"/>
  <c r="E292" i="2" s="1"/>
  <c r="C291" i="1"/>
  <c r="B291" i="2" s="1"/>
  <c r="D291" i="2" s="1"/>
  <c r="C289" i="1"/>
  <c r="B289" i="2" s="1"/>
  <c r="C288" i="1"/>
  <c r="B288" i="2" s="1"/>
  <c r="C287" i="1"/>
  <c r="B287" i="2" s="1"/>
  <c r="D287" i="2" s="1"/>
  <c r="C286" i="1"/>
  <c r="B286" i="2" s="1"/>
  <c r="H286" i="2" s="1"/>
  <c r="C285" i="1"/>
  <c r="B285" i="2" s="1"/>
  <c r="C284" i="1"/>
  <c r="B284" i="2" s="1"/>
  <c r="H284" i="2" s="1"/>
  <c r="C283" i="1"/>
  <c r="B283" i="2" s="1"/>
  <c r="E283" i="2" s="1"/>
  <c r="C282" i="1"/>
  <c r="B282" i="2" s="1"/>
  <c r="C281" i="1"/>
  <c r="B281" i="2" s="1"/>
  <c r="H281" i="2" s="1"/>
  <c r="C280" i="1"/>
  <c r="B280" i="2" s="1"/>
  <c r="E280" i="2" s="1"/>
  <c r="F279" i="1"/>
  <c r="C279" i="1"/>
  <c r="B279" i="2" s="1"/>
  <c r="C278" i="1"/>
  <c r="B278" i="2" s="1"/>
  <c r="H278" i="2" s="1"/>
  <c r="C277" i="1"/>
  <c r="B277" i="2" s="1"/>
  <c r="C276" i="1"/>
  <c r="B276" i="2" s="1"/>
  <c r="D276" i="2" s="1"/>
  <c r="C275" i="1"/>
  <c r="B275" i="2" s="1"/>
  <c r="C274" i="1"/>
  <c r="B274" i="2" s="1"/>
  <c r="D274" i="2" s="1"/>
  <c r="F273" i="1"/>
  <c r="C273" i="1"/>
  <c r="B273" i="2" s="1"/>
  <c r="E273" i="2" s="1"/>
  <c r="C272" i="1"/>
  <c r="B272" i="2" s="1"/>
  <c r="C271" i="1"/>
  <c r="B271" i="2" s="1"/>
  <c r="D271" i="2" s="1"/>
  <c r="C270" i="1"/>
  <c r="B270" i="2" s="1"/>
  <c r="E270" i="2" s="1"/>
  <c r="C269" i="1"/>
  <c r="B269" i="2" s="1"/>
  <c r="D269" i="2" s="1"/>
  <c r="C268" i="1"/>
  <c r="B268" i="2" s="1"/>
  <c r="H268" i="2" s="1"/>
  <c r="F267" i="1"/>
  <c r="C267" i="1"/>
  <c r="B267" i="2" s="1"/>
  <c r="C266" i="1"/>
  <c r="B266" i="2" s="1"/>
  <c r="D266" i="2" s="1"/>
  <c r="C265" i="1"/>
  <c r="B265" i="2" s="1"/>
  <c r="E265" i="2" s="1"/>
  <c r="C264" i="1"/>
  <c r="B264" i="2" s="1"/>
  <c r="D264" i="2" s="1"/>
  <c r="C263" i="1"/>
  <c r="B263" i="2" s="1"/>
  <c r="C262" i="1"/>
  <c r="B262" i="2" s="1"/>
  <c r="C261" i="1"/>
  <c r="B261" i="2" s="1"/>
  <c r="C260" i="1"/>
  <c r="C259" i="1"/>
  <c r="B259" i="2" s="1"/>
  <c r="G259" i="2" s="1"/>
  <c r="C258" i="1"/>
  <c r="B258" i="2" s="1"/>
  <c r="C257" i="1"/>
  <c r="B257" i="2" s="1"/>
  <c r="C256" i="1"/>
  <c r="B256" i="2" s="1"/>
  <c r="C255" i="1"/>
  <c r="C254" i="1"/>
  <c r="B254" i="2" s="1"/>
  <c r="E254" i="2" s="1"/>
  <c r="C253" i="1"/>
  <c r="B253" i="2" s="1"/>
  <c r="C252" i="1"/>
  <c r="B252" i="2" s="1"/>
  <c r="D252" i="2" s="1"/>
  <c r="F251" i="1"/>
  <c r="C251" i="1"/>
  <c r="B251" i="2" s="1"/>
  <c r="C250" i="1"/>
  <c r="C249" i="1"/>
  <c r="B249" i="2" s="1"/>
  <c r="C248" i="1"/>
  <c r="B248" i="2" s="1"/>
  <c r="D248" i="2" s="1"/>
  <c r="C247" i="1"/>
  <c r="B247" i="2" s="1"/>
  <c r="C246" i="1"/>
  <c r="B246" i="2" s="1"/>
  <c r="C245" i="1"/>
  <c r="B245" i="2" s="1"/>
  <c r="C244" i="1"/>
  <c r="B244" i="2" s="1"/>
  <c r="E244" i="2" s="1"/>
  <c r="C243" i="1"/>
  <c r="B243" i="2" s="1"/>
  <c r="C242" i="1"/>
  <c r="B242" i="2" s="1"/>
  <c r="C241" i="1"/>
  <c r="B241" i="2" s="1"/>
  <c r="C240" i="1"/>
  <c r="B240" i="2" s="1"/>
  <c r="F239" i="1"/>
  <c r="C239" i="1"/>
  <c r="B239" i="2" s="1"/>
  <c r="F239" i="2" s="1"/>
  <c r="C238" i="1"/>
  <c r="B238" i="2" s="1"/>
  <c r="E238" i="2" s="1"/>
  <c r="C237" i="1"/>
  <c r="B237" i="2" s="1"/>
  <c r="H237" i="2" s="1"/>
  <c r="C236" i="1"/>
  <c r="B236" i="2" s="1"/>
  <c r="H236" i="2" s="1"/>
  <c r="C235" i="1"/>
  <c r="B235" i="2" s="1"/>
  <c r="C234" i="1"/>
  <c r="B234" i="2" s="1"/>
  <c r="C233" i="1"/>
  <c r="B233" i="2" s="1"/>
  <c r="D233" i="2" s="1"/>
  <c r="C232" i="1"/>
  <c r="B232" i="2" s="1"/>
  <c r="D232" i="2" s="1"/>
  <c r="C231" i="1"/>
  <c r="B231" i="2" s="1"/>
  <c r="C230" i="1"/>
  <c r="C229" i="1"/>
  <c r="B229" i="2" s="1"/>
  <c r="C228" i="1"/>
  <c r="B228" i="2" s="1"/>
  <c r="C227" i="1"/>
  <c r="B227" i="2" s="1"/>
  <c r="C226" i="1"/>
  <c r="B226" i="2" s="1"/>
  <c r="G226" i="2" s="1"/>
  <c r="F225" i="1"/>
  <c r="C225" i="1"/>
  <c r="B225" i="2" s="1"/>
  <c r="F225" i="2" s="1"/>
  <c r="C224" i="1"/>
  <c r="B224" i="2" s="1"/>
  <c r="D224" i="2" s="1"/>
  <c r="C223" i="1"/>
  <c r="B223" i="2" s="1"/>
  <c r="E223" i="2" s="1"/>
  <c r="C222" i="1"/>
  <c r="B222" i="2" s="1"/>
  <c r="D222" i="2" s="1"/>
  <c r="F221" i="1"/>
  <c r="C221" i="1"/>
  <c r="B221" i="2" s="1"/>
  <c r="C220" i="1"/>
  <c r="B220" i="2" s="1"/>
  <c r="D220" i="2" s="1"/>
  <c r="F219" i="1"/>
  <c r="C219" i="1"/>
  <c r="B219" i="2" s="1"/>
  <c r="C218" i="1"/>
  <c r="B218" i="2" s="1"/>
  <c r="C217" i="1"/>
  <c r="C216" i="1"/>
  <c r="B216" i="2" s="1"/>
  <c r="D216" i="2" s="1"/>
  <c r="C215" i="1"/>
  <c r="B215" i="2" s="1"/>
  <c r="C214" i="1"/>
  <c r="B214" i="2" s="1"/>
  <c r="F214" i="2" s="1"/>
  <c r="C213" i="1"/>
  <c r="B213" i="2" s="1"/>
  <c r="C212" i="1"/>
  <c r="B212" i="2" s="1"/>
  <c r="E212" i="2" s="1"/>
  <c r="C211" i="1"/>
  <c r="B211" i="2" s="1"/>
  <c r="F211" i="2" s="1"/>
  <c r="F210" i="1"/>
  <c r="C210" i="1"/>
  <c r="B210" i="2" s="1"/>
  <c r="C209" i="1"/>
  <c r="B209" i="2" s="1"/>
  <c r="E209" i="2" s="1"/>
  <c r="C208" i="1"/>
  <c r="B208" i="2" s="1"/>
  <c r="E208" i="2" s="1"/>
  <c r="C207" i="1"/>
  <c r="B207" i="2" s="1"/>
  <c r="C206" i="1"/>
  <c r="B206" i="2" s="1"/>
  <c r="D206" i="2" s="1"/>
  <c r="C205" i="1"/>
  <c r="B205" i="2" s="1"/>
  <c r="C204" i="1"/>
  <c r="B204" i="2" s="1"/>
  <c r="H204" i="2" s="1"/>
  <c r="C203" i="1"/>
  <c r="B203" i="2" s="1"/>
  <c r="C202" i="1"/>
  <c r="B202" i="2" s="1"/>
  <c r="F201" i="1"/>
  <c r="C201" i="1"/>
  <c r="C200" i="1"/>
  <c r="B200" i="2" s="1"/>
  <c r="K199" i="1"/>
  <c r="J199" i="1"/>
  <c r="F199" i="1"/>
  <c r="C199" i="1"/>
  <c r="K198" i="1"/>
  <c r="J198" i="1"/>
  <c r="C198" i="1"/>
  <c r="B198" i="2" s="1"/>
  <c r="J197" i="1"/>
  <c r="I197" i="1"/>
  <c r="C197" i="1"/>
  <c r="B197" i="2" s="1"/>
  <c r="K196" i="1"/>
  <c r="J196" i="1"/>
  <c r="I196" i="1"/>
  <c r="C196" i="1"/>
  <c r="B196" i="2" s="1"/>
  <c r="K195" i="1"/>
  <c r="J195" i="1"/>
  <c r="I195" i="1"/>
  <c r="C195" i="1"/>
  <c r="F194" i="1"/>
  <c r="C194" i="1"/>
  <c r="B194" i="2" s="1"/>
  <c r="C193" i="1"/>
  <c r="C192" i="1"/>
  <c r="B192" i="2" s="1"/>
  <c r="E192" i="2" s="1"/>
  <c r="C191" i="1"/>
  <c r="F190" i="1"/>
  <c r="C190" i="1"/>
  <c r="B190" i="2" s="1"/>
  <c r="F190" i="2" s="1"/>
  <c r="C189" i="1"/>
  <c r="B189" i="2" s="1"/>
  <c r="F188" i="1"/>
  <c r="C188" i="1"/>
  <c r="B188" i="2" s="1"/>
  <c r="C187" i="1"/>
  <c r="C186" i="1"/>
  <c r="B186" i="2" s="1"/>
  <c r="C185" i="1"/>
  <c r="B185" i="2" s="1"/>
  <c r="D185" i="2" s="1"/>
  <c r="C184" i="1"/>
  <c r="B184" i="2" s="1"/>
  <c r="C183" i="1"/>
  <c r="B183" i="2" s="1"/>
  <c r="D183" i="2" s="1"/>
  <c r="F182" i="1"/>
  <c r="C182" i="1"/>
  <c r="B182" i="2" s="1"/>
  <c r="C181" i="1"/>
  <c r="B181" i="2" s="1"/>
  <c r="C180" i="1"/>
  <c r="C179" i="1"/>
  <c r="B179" i="2" s="1"/>
  <c r="C178" i="1"/>
  <c r="B178" i="2" s="1"/>
  <c r="H178" i="2" s="1"/>
  <c r="C177" i="1"/>
  <c r="B177" i="2" s="1"/>
  <c r="C176" i="1"/>
  <c r="C175" i="1"/>
  <c r="B175" i="2" s="1"/>
  <c r="E175" i="2" s="1"/>
  <c r="F174" i="1"/>
  <c r="C174" i="1"/>
  <c r="B174" i="2" s="1"/>
  <c r="E174" i="2" s="1"/>
  <c r="C173" i="1"/>
  <c r="B173" i="2" s="1"/>
  <c r="D173" i="2" s="1"/>
  <c r="C172" i="1"/>
  <c r="B172" i="2" s="1"/>
  <c r="G172" i="2" s="1"/>
  <c r="C171" i="1"/>
  <c r="B171" i="2" s="1"/>
  <c r="E171" i="2" s="1"/>
  <c r="F170" i="1"/>
  <c r="C170" i="1"/>
  <c r="B170" i="2" s="1"/>
  <c r="F170" i="2" s="1"/>
  <c r="C169" i="1"/>
  <c r="B169" i="2" s="1"/>
  <c r="D169" i="2" s="1"/>
  <c r="C168" i="1"/>
  <c r="B168" i="2" s="1"/>
  <c r="G168" i="2" s="1"/>
  <c r="C167" i="1"/>
  <c r="B167" i="2" s="1"/>
  <c r="F167" i="2" s="1"/>
  <c r="C166" i="1"/>
  <c r="B166" i="2" s="1"/>
  <c r="K165" i="1"/>
  <c r="J165" i="1"/>
  <c r="I165" i="1"/>
  <c r="F165" i="1"/>
  <c r="C165" i="1"/>
  <c r="B165" i="2" s="1"/>
  <c r="K164" i="1"/>
  <c r="J164" i="1"/>
  <c r="F164" i="1"/>
  <c r="C164" i="1"/>
  <c r="B164" i="2" s="1"/>
  <c r="K163" i="1"/>
  <c r="J163" i="1"/>
  <c r="C163" i="1"/>
  <c r="K162" i="1"/>
  <c r="J162" i="1"/>
  <c r="C162" i="1"/>
  <c r="B162" i="2" s="1"/>
  <c r="K161" i="1"/>
  <c r="J161" i="1"/>
  <c r="C161" i="1"/>
  <c r="B161" i="2" s="1"/>
  <c r="K160" i="1"/>
  <c r="J160" i="1"/>
  <c r="I160" i="1"/>
  <c r="C160" i="1"/>
  <c r="B160" i="2" s="1"/>
  <c r="D160" i="2" s="1"/>
  <c r="E159" i="1"/>
  <c r="C159" i="2" s="1"/>
  <c r="C159" i="1"/>
  <c r="B159" i="2" s="1"/>
  <c r="G159" i="2" s="1"/>
  <c r="C158" i="1"/>
  <c r="B158" i="2" s="1"/>
  <c r="E158" i="2" s="1"/>
  <c r="C157" i="1"/>
  <c r="B157" i="2" s="1"/>
  <c r="F156" i="1"/>
  <c r="C156" i="1"/>
  <c r="B156" i="2" s="1"/>
  <c r="E156" i="2" s="1"/>
  <c r="F155" i="1"/>
  <c r="C155" i="1"/>
  <c r="B155" i="2" s="1"/>
  <c r="C154" i="1"/>
  <c r="C153" i="1"/>
  <c r="B153" i="2" s="1"/>
  <c r="C152" i="1"/>
  <c r="B152" i="2" s="1"/>
  <c r="C151" i="1"/>
  <c r="B151" i="2" s="1"/>
  <c r="C150" i="1"/>
  <c r="C149" i="1"/>
  <c r="I127" i="1" s="1"/>
  <c r="C148" i="1"/>
  <c r="C147" i="1"/>
  <c r="B147" i="2" s="1"/>
  <c r="D147" i="2" s="1"/>
  <c r="E146" i="1"/>
  <c r="C146" i="2" s="1"/>
  <c r="C146" i="1"/>
  <c r="B146" i="2" s="1"/>
  <c r="H146" i="2" s="1"/>
  <c r="C145" i="1"/>
  <c r="B145" i="2" s="1"/>
  <c r="C144" i="1"/>
  <c r="B144" i="2" s="1"/>
  <c r="F144" i="2" s="1"/>
  <c r="C143" i="1"/>
  <c r="B143" i="2" s="1"/>
  <c r="E143" i="2" s="1"/>
  <c r="C142" i="1"/>
  <c r="B142" i="2" s="1"/>
  <c r="H142" i="2" s="1"/>
  <c r="C141" i="1"/>
  <c r="B141" i="2" s="1"/>
  <c r="D141" i="2" s="1"/>
  <c r="C140" i="1"/>
  <c r="B140" i="2" s="1"/>
  <c r="C139" i="1"/>
  <c r="B139" i="2" s="1"/>
  <c r="C138" i="1"/>
  <c r="B138" i="2" s="1"/>
  <c r="C137" i="1"/>
  <c r="B137" i="2" s="1"/>
  <c r="E137" i="2" s="1"/>
  <c r="E136" i="1"/>
  <c r="C136" i="2" s="1"/>
  <c r="C136" i="1"/>
  <c r="B136" i="2" s="1"/>
  <c r="G136" i="2" s="1"/>
  <c r="C135" i="1"/>
  <c r="B135" i="2" s="1"/>
  <c r="C134" i="1"/>
  <c r="B134" i="2" s="1"/>
  <c r="C133" i="1"/>
  <c r="B133" i="2" s="1"/>
  <c r="D133" i="2" s="1"/>
  <c r="K132" i="1"/>
  <c r="J132" i="1"/>
  <c r="C132" i="1"/>
  <c r="B132" i="2" s="1"/>
  <c r="K131" i="1"/>
  <c r="J131" i="1"/>
  <c r="C131" i="1"/>
  <c r="B131" i="2" s="1"/>
  <c r="F131" i="2" s="1"/>
  <c r="K130" i="1"/>
  <c r="J130" i="1"/>
  <c r="I130" i="1"/>
  <c r="C130" i="1"/>
  <c r="B130" i="2" s="1"/>
  <c r="F130" i="2" s="1"/>
  <c r="K129" i="1"/>
  <c r="J129" i="1"/>
  <c r="I129" i="1"/>
  <c r="C129" i="1"/>
  <c r="B129" i="2" s="1"/>
  <c r="K128" i="1"/>
  <c r="J128" i="1"/>
  <c r="F128" i="1"/>
  <c r="C128" i="1"/>
  <c r="K127" i="1"/>
  <c r="J127" i="1"/>
  <c r="C127" i="1"/>
  <c r="B127" i="2" s="1"/>
  <c r="C126" i="1"/>
  <c r="C125" i="1"/>
  <c r="B125" i="2" s="1"/>
  <c r="H125" i="2" s="1"/>
  <c r="C124" i="1"/>
  <c r="E123" i="1"/>
  <c r="C123" i="2" s="1"/>
  <c r="C123" i="1"/>
  <c r="C122" i="1"/>
  <c r="B122" i="2" s="1"/>
  <c r="D122" i="2" s="1"/>
  <c r="C121" i="1"/>
  <c r="B121" i="2" s="1"/>
  <c r="C120" i="1"/>
  <c r="B120" i="2" s="1"/>
  <c r="G120" i="2" s="1"/>
  <c r="C119" i="1"/>
  <c r="B119" i="2" s="1"/>
  <c r="E119" i="2" s="1"/>
  <c r="E118" i="1"/>
  <c r="C118" i="2" s="1"/>
  <c r="C118" i="1"/>
  <c r="B118" i="2" s="1"/>
  <c r="H118" i="2" s="1"/>
  <c r="C117" i="1"/>
  <c r="B117" i="2" s="1"/>
  <c r="D117" i="2" s="1"/>
  <c r="C116" i="1"/>
  <c r="B116" i="2" s="1"/>
  <c r="C115" i="1"/>
  <c r="B115" i="2" s="1"/>
  <c r="C114" i="1"/>
  <c r="B114" i="2" s="1"/>
  <c r="C113" i="1"/>
  <c r="C112" i="1"/>
  <c r="B112" i="2" s="1"/>
  <c r="E112" i="2" s="1"/>
  <c r="F111" i="1"/>
  <c r="C111" i="1"/>
  <c r="C110" i="1"/>
  <c r="B110" i="2" s="1"/>
  <c r="H110" i="2" s="1"/>
  <c r="C109" i="1"/>
  <c r="B109" i="2" s="1"/>
  <c r="F109" i="2" s="1"/>
  <c r="C108" i="1"/>
  <c r="B108" i="2" s="1"/>
  <c r="C107" i="1"/>
  <c r="B107" i="2" s="1"/>
  <c r="C106" i="1"/>
  <c r="B106" i="2" s="1"/>
  <c r="C105" i="1"/>
  <c r="B105" i="2" s="1"/>
  <c r="E105" i="2" s="1"/>
  <c r="C104" i="1"/>
  <c r="B104" i="2" s="1"/>
  <c r="G104" i="2" s="1"/>
  <c r="C103" i="1"/>
  <c r="B103" i="2" s="1"/>
  <c r="C102" i="1"/>
  <c r="C101" i="1"/>
  <c r="B101" i="2" s="1"/>
  <c r="C100" i="1"/>
  <c r="C99" i="1"/>
  <c r="B99" i="2" s="1"/>
  <c r="H99" i="2" s="1"/>
  <c r="K98" i="1"/>
  <c r="J98" i="1"/>
  <c r="I98" i="1"/>
  <c r="C98" i="1"/>
  <c r="B98" i="2" s="1"/>
  <c r="G98" i="2" s="1"/>
  <c r="K97" i="1"/>
  <c r="J97" i="1"/>
  <c r="I97" i="1"/>
  <c r="C97" i="1"/>
  <c r="B97" i="2" s="1"/>
  <c r="K96" i="1"/>
  <c r="J96" i="1"/>
  <c r="C96" i="1"/>
  <c r="B96" i="2" s="1"/>
  <c r="F96" i="2" s="1"/>
  <c r="K95" i="1"/>
  <c r="J95" i="1"/>
  <c r="I95" i="1"/>
  <c r="F95" i="1"/>
  <c r="C95" i="1"/>
  <c r="B95" i="2" s="1"/>
  <c r="F95" i="2" s="1"/>
  <c r="C94" i="1"/>
  <c r="B94" i="2" s="1"/>
  <c r="C93" i="1"/>
  <c r="B93" i="2" s="1"/>
  <c r="C92" i="1"/>
  <c r="B92" i="2" s="1"/>
  <c r="C91" i="1"/>
  <c r="E90" i="1"/>
  <c r="C90" i="2" s="1"/>
  <c r="C90" i="1"/>
  <c r="B90" i="2" s="1"/>
  <c r="H90" i="2" s="1"/>
  <c r="C89" i="1"/>
  <c r="B89" i="2" s="1"/>
  <c r="E89" i="2" s="1"/>
  <c r="C88" i="1"/>
  <c r="B88" i="2" s="1"/>
  <c r="D88" i="2" s="1"/>
  <c r="C87" i="1"/>
  <c r="B87" i="2" s="1"/>
  <c r="F87" i="2" s="1"/>
  <c r="C86" i="1"/>
  <c r="C85" i="1"/>
  <c r="B85" i="2" s="1"/>
  <c r="C84" i="1"/>
  <c r="C83" i="1"/>
  <c r="B83" i="2" s="1"/>
  <c r="E83" i="2" s="1"/>
  <c r="C82" i="1"/>
  <c r="B82" i="2" s="1"/>
  <c r="F82" i="2" s="1"/>
  <c r="C81" i="1"/>
  <c r="I128" i="1" s="1"/>
  <c r="C80" i="1"/>
  <c r="B80" i="2" s="1"/>
  <c r="C79" i="1"/>
  <c r="B79" i="2" s="1"/>
  <c r="E79" i="2" s="1"/>
  <c r="C78" i="1"/>
  <c r="B78" i="2" s="1"/>
  <c r="H78" i="2" s="1"/>
  <c r="C77" i="1"/>
  <c r="B77" i="2" s="1"/>
  <c r="C76" i="1"/>
  <c r="B76" i="2" s="1"/>
  <c r="C75" i="1"/>
  <c r="B75" i="2" s="1"/>
  <c r="E75" i="2" s="1"/>
  <c r="C74" i="1"/>
  <c r="B74" i="2" s="1"/>
  <c r="H74" i="2" s="1"/>
  <c r="C73" i="1"/>
  <c r="B73" i="2" s="1"/>
  <c r="D73" i="2" s="1"/>
  <c r="C72" i="1"/>
  <c r="B72" i="2" s="1"/>
  <c r="E72" i="2" s="1"/>
  <c r="C71" i="1"/>
  <c r="B71" i="2" s="1"/>
  <c r="C70" i="1"/>
  <c r="F69" i="1"/>
  <c r="C69" i="1"/>
  <c r="B69" i="2" s="1"/>
  <c r="H69" i="2" s="1"/>
  <c r="C68" i="1"/>
  <c r="C67" i="1"/>
  <c r="B67" i="2" s="1"/>
  <c r="H67" i="2" s="1"/>
  <c r="E66" i="1"/>
  <c r="C66" i="1"/>
  <c r="B66" i="2" s="1"/>
  <c r="C65" i="1"/>
  <c r="B65" i="2" s="1"/>
  <c r="C64" i="1"/>
  <c r="B64" i="2" s="1"/>
  <c r="F64" i="2" s="1"/>
  <c r="C63" i="1"/>
  <c r="B63" i="2" s="1"/>
  <c r="E63" i="2" s="1"/>
  <c r="C62" i="1"/>
  <c r="B62" i="2" s="1"/>
  <c r="C61" i="1"/>
  <c r="B61" i="2" s="1"/>
  <c r="C60" i="1"/>
  <c r="B60" i="2" s="1"/>
  <c r="C59" i="1"/>
  <c r="C58" i="1"/>
  <c r="B58" i="2" s="1"/>
  <c r="D58" i="2" s="1"/>
  <c r="C57" i="1"/>
  <c r="B57" i="2" s="1"/>
  <c r="E57" i="2" s="1"/>
  <c r="C56" i="1"/>
  <c r="B56" i="2" s="1"/>
  <c r="F56" i="2" s="1"/>
  <c r="C55" i="1"/>
  <c r="B55" i="2" s="1"/>
  <c r="C54" i="1"/>
  <c r="C53" i="1"/>
  <c r="B53" i="2" s="1"/>
  <c r="C52" i="1"/>
  <c r="I198" i="1" s="1"/>
  <c r="F51" i="1"/>
  <c r="C51" i="1"/>
  <c r="B51" i="2" s="1"/>
  <c r="D51" i="2" s="1"/>
  <c r="E50" i="1"/>
  <c r="C50" i="2" s="1"/>
  <c r="C50" i="1"/>
  <c r="B50" i="2" s="1"/>
  <c r="E49" i="1"/>
  <c r="C49" i="2" s="1"/>
  <c r="C49" i="1"/>
  <c r="B49" i="2" s="1"/>
  <c r="H49" i="2" s="1"/>
  <c r="F48" i="1"/>
  <c r="C48" i="1"/>
  <c r="B48" i="2" s="1"/>
  <c r="H48" i="2" s="1"/>
  <c r="F47" i="1"/>
  <c r="C47" i="1"/>
  <c r="B47" i="2" s="1"/>
  <c r="F47" i="2" s="1"/>
  <c r="C46" i="1"/>
  <c r="B46" i="2" s="1"/>
  <c r="C45" i="1"/>
  <c r="B45" i="2" s="1"/>
  <c r="E44" i="1"/>
  <c r="C44" i="2" s="1"/>
  <c r="C44" i="1"/>
  <c r="B44" i="2" s="1"/>
  <c r="C43" i="1"/>
  <c r="F42" i="1"/>
  <c r="C42" i="1"/>
  <c r="B42" i="2" s="1"/>
  <c r="C41" i="1"/>
  <c r="B41" i="2" s="1"/>
  <c r="F41" i="2" s="1"/>
  <c r="C40" i="1"/>
  <c r="B40" i="2" s="1"/>
  <c r="C39" i="1"/>
  <c r="B39" i="2" s="1"/>
  <c r="G39" i="2" s="1"/>
  <c r="C38" i="1"/>
  <c r="C37" i="1"/>
  <c r="B37" i="2" s="1"/>
  <c r="C36" i="1"/>
  <c r="B36" i="2" s="1"/>
  <c r="C35" i="1"/>
  <c r="B35" i="2" s="1"/>
  <c r="F35" i="2" s="1"/>
  <c r="F34" i="1"/>
  <c r="C34" i="1"/>
  <c r="B34" i="2" s="1"/>
  <c r="F34" i="2" s="1"/>
  <c r="C33" i="1"/>
  <c r="B33" i="2" s="1"/>
  <c r="C32" i="1"/>
  <c r="B32" i="2" s="1"/>
  <c r="F32" i="2" s="1"/>
  <c r="C31" i="1"/>
  <c r="B31" i="2" s="1"/>
  <c r="D31" i="2" s="1"/>
  <c r="C30" i="1"/>
  <c r="B30" i="2" s="1"/>
  <c r="C29" i="1"/>
  <c r="B29" i="2" s="1"/>
  <c r="G29" i="2" s="1"/>
  <c r="C28" i="1"/>
  <c r="B28" i="2" s="1"/>
  <c r="C27" i="1"/>
  <c r="C26" i="1"/>
  <c r="B26" i="2" s="1"/>
  <c r="C25" i="1"/>
  <c r="B25" i="2" s="1"/>
  <c r="B25" i="1"/>
  <c r="C24" i="1"/>
  <c r="B24" i="2" s="1"/>
  <c r="C23" i="1"/>
  <c r="B23" i="2" s="1"/>
  <c r="C22" i="1"/>
  <c r="B22" i="2" s="1"/>
  <c r="F22" i="2" s="1"/>
  <c r="C21" i="1"/>
  <c r="B21" i="2" s="1"/>
  <c r="H21" i="2" s="1"/>
  <c r="B20" i="1"/>
  <c r="C20" i="1" s="1"/>
  <c r="B20" i="2" s="1"/>
  <c r="E20" i="2" s="1"/>
  <c r="C19" i="1"/>
  <c r="B19" i="1"/>
  <c r="C18" i="1"/>
  <c r="B18" i="2" s="1"/>
  <c r="G18" i="2" s="1"/>
  <c r="C17" i="1"/>
  <c r="B17" i="2" s="1"/>
  <c r="C16" i="1"/>
  <c r="B16" i="2" s="1"/>
  <c r="C15" i="1"/>
  <c r="B15" i="2" s="1"/>
  <c r="G15" i="2" s="1"/>
  <c r="C14" i="1"/>
  <c r="B14" i="2" s="1"/>
  <c r="H14" i="2" s="1"/>
  <c r="C13" i="1"/>
  <c r="B13" i="2" s="1"/>
  <c r="C12" i="1"/>
  <c r="B12" i="2" s="1"/>
  <c r="C11" i="1"/>
  <c r="B11" i="2" s="1"/>
  <c r="F11" i="2" s="1"/>
  <c r="C10" i="1"/>
  <c r="C9" i="1"/>
  <c r="B9" i="2" s="1"/>
  <c r="D9" i="2" s="1"/>
  <c r="C8" i="1"/>
  <c r="B8" i="2" s="1"/>
  <c r="C7" i="1"/>
  <c r="B7" i="2" s="1"/>
  <c r="B6" i="1"/>
  <c r="C6" i="1" s="1"/>
  <c r="B6" i="2" s="1"/>
  <c r="D6" i="2" s="1"/>
  <c r="C5" i="1"/>
  <c r="B5" i="2" s="1"/>
  <c r="B4" i="1"/>
  <c r="C4" i="1" s="1"/>
  <c r="B4" i="2" s="1"/>
  <c r="D4" i="2" s="1"/>
  <c r="C3" i="1"/>
  <c r="I132" i="1" s="1"/>
  <c r="C2" i="1"/>
  <c r="B2" i="2" s="1"/>
  <c r="D2" i="2" s="1"/>
  <c r="G53" i="2" l="1"/>
  <c r="F53" i="2"/>
  <c r="E53" i="2"/>
  <c r="D53" i="2"/>
  <c r="H184" i="2"/>
  <c r="G140" i="2"/>
  <c r="F140" i="2"/>
  <c r="E140" i="2"/>
  <c r="D140" i="2"/>
  <c r="H247" i="2"/>
  <c r="F247" i="2"/>
  <c r="E247" i="2"/>
  <c r="D247" i="2"/>
  <c r="H8" i="2"/>
  <c r="G101" i="2"/>
  <c r="F101" i="2"/>
  <c r="E101" i="2"/>
  <c r="D101" i="2"/>
  <c r="D253" i="2"/>
  <c r="E114" i="2"/>
  <c r="H114" i="2"/>
  <c r="G114" i="2"/>
  <c r="F114" i="2"/>
  <c r="D114" i="2"/>
  <c r="H28" i="2"/>
  <c r="G28" i="2"/>
  <c r="F28" i="2"/>
  <c r="E28" i="2"/>
  <c r="D28" i="2"/>
  <c r="G36" i="2"/>
  <c r="H93" i="2"/>
  <c r="G179" i="2"/>
  <c r="F179" i="2"/>
  <c r="E179" i="2"/>
  <c r="D179" i="2"/>
  <c r="E157" i="2"/>
  <c r="D157" i="2"/>
  <c r="H157" i="2"/>
  <c r="D198" i="2"/>
  <c r="G198" i="2"/>
  <c r="F198" i="2"/>
  <c r="E198" i="2"/>
  <c r="E39" i="2"/>
  <c r="D39" i="2"/>
  <c r="H39" i="2"/>
  <c r="H76" i="2"/>
  <c r="G76" i="2"/>
  <c r="F76" i="2"/>
  <c r="E76" i="2"/>
  <c r="D76" i="2"/>
  <c r="H132" i="2"/>
  <c r="H241" i="2"/>
  <c r="G241" i="2"/>
  <c r="D241" i="2"/>
  <c r="F241" i="2"/>
  <c r="E241" i="2"/>
  <c r="H263" i="2"/>
  <c r="F263" i="2"/>
  <c r="E263" i="2"/>
  <c r="D263" i="2"/>
  <c r="G263" i="2"/>
  <c r="H285" i="2"/>
  <c r="G285" i="2"/>
  <c r="F285" i="2"/>
  <c r="E285" i="2"/>
  <c r="H613" i="2"/>
  <c r="E613" i="2"/>
  <c r="G613" i="2"/>
  <c r="F613" i="2"/>
  <c r="D613" i="2"/>
  <c r="F23" i="2"/>
  <c r="G65" i="2"/>
  <c r="E87" i="2"/>
  <c r="D87" i="2"/>
  <c r="H87" i="2"/>
  <c r="H164" i="2"/>
  <c r="G164" i="2"/>
  <c r="F164" i="2"/>
  <c r="E164" i="2"/>
  <c r="D164" i="2"/>
  <c r="G208" i="2"/>
  <c r="D208" i="2"/>
  <c r="H208" i="2"/>
  <c r="B148" i="2"/>
  <c r="D148" i="2" s="1"/>
  <c r="I96" i="1"/>
  <c r="I33" i="1"/>
  <c r="I32" i="1"/>
  <c r="I31" i="1"/>
  <c r="I30" i="1"/>
  <c r="H188" i="2"/>
  <c r="G193" i="2"/>
  <c r="F196" i="2"/>
  <c r="H196" i="2"/>
  <c r="G196" i="2"/>
  <c r="E196" i="2"/>
  <c r="D196" i="2"/>
  <c r="D214" i="2"/>
  <c r="E214" i="2"/>
  <c r="H214" i="2"/>
  <c r="E210" i="2"/>
  <c r="H210" i="2"/>
  <c r="G210" i="2"/>
  <c r="I5" i="1"/>
  <c r="I34" i="1" s="1"/>
  <c r="H12" i="2"/>
  <c r="G12" i="2"/>
  <c r="F12" i="2"/>
  <c r="E12" i="2"/>
  <c r="D12" i="2"/>
  <c r="E23" i="2"/>
  <c r="D23" i="2"/>
  <c r="H23" i="2"/>
  <c r="G37" i="2"/>
  <c r="F37" i="2"/>
  <c r="E37" i="2"/>
  <c r="D37" i="2"/>
  <c r="F42" i="2"/>
  <c r="H138" i="2"/>
  <c r="G138" i="2"/>
  <c r="F138" i="2"/>
  <c r="E138" i="2"/>
  <c r="D138" i="2"/>
  <c r="G144" i="2"/>
  <c r="D144" i="2"/>
  <c r="H144" i="2"/>
  <c r="F153" i="2"/>
  <c r="G153" i="2"/>
  <c r="E153" i="2"/>
  <c r="D153" i="2"/>
  <c r="H447" i="2"/>
  <c r="G447" i="2"/>
  <c r="F447" i="2"/>
  <c r="D447" i="2"/>
  <c r="E447" i="2"/>
  <c r="I163" i="1"/>
  <c r="B19" i="2"/>
  <c r="F19" i="2" s="1"/>
  <c r="B123" i="2"/>
  <c r="I161" i="1"/>
  <c r="G85" i="2"/>
  <c r="F85" i="2"/>
  <c r="E85" i="2"/>
  <c r="D85" i="2"/>
  <c r="H161" i="2"/>
  <c r="G200" i="2"/>
  <c r="F200" i="2"/>
  <c r="E200" i="2"/>
  <c r="D200" i="2"/>
  <c r="H257" i="2"/>
  <c r="G257" i="2"/>
  <c r="D257" i="2"/>
  <c r="F257" i="2"/>
  <c r="H338" i="2"/>
  <c r="G338" i="2"/>
  <c r="F338" i="2"/>
  <c r="E338" i="2"/>
  <c r="D338" i="2"/>
  <c r="H60" i="2"/>
  <c r="G60" i="2"/>
  <c r="F60" i="2"/>
  <c r="E60" i="2"/>
  <c r="D60" i="2"/>
  <c r="G127" i="2"/>
  <c r="F127" i="2"/>
  <c r="E127" i="2"/>
  <c r="D127" i="2"/>
  <c r="D399" i="2"/>
  <c r="H399" i="2"/>
  <c r="G399" i="2"/>
  <c r="F399" i="2"/>
  <c r="E399" i="2"/>
  <c r="G5" i="2"/>
  <c r="F5" i="2"/>
  <c r="E5" i="2"/>
  <c r="D5" i="2"/>
  <c r="E181" i="2"/>
  <c r="D181" i="2"/>
  <c r="H181" i="2"/>
  <c r="F7" i="2"/>
  <c r="G21" i="2"/>
  <c r="F21" i="2"/>
  <c r="E21" i="2"/>
  <c r="D21" i="2"/>
  <c r="H40" i="2"/>
  <c r="E71" i="2"/>
  <c r="D71" i="2"/>
  <c r="H71" i="2"/>
  <c r="D80" i="2"/>
  <c r="F105" i="2"/>
  <c r="D105" i="2"/>
  <c r="H105" i="2"/>
  <c r="E168" i="2"/>
  <c r="D168" i="2"/>
  <c r="H168" i="2"/>
  <c r="G329" i="2"/>
  <c r="F329" i="2"/>
  <c r="E329" i="2"/>
  <c r="D329" i="2"/>
  <c r="H329" i="2"/>
  <c r="I131" i="1"/>
  <c r="B10" i="2"/>
  <c r="H10" i="2" s="1"/>
  <c r="I164" i="1"/>
  <c r="I199" i="1"/>
  <c r="F26" i="2"/>
  <c r="H177" i="2"/>
  <c r="G177" i="2"/>
  <c r="F177" i="2"/>
  <c r="E177" i="2"/>
  <c r="D177" i="2"/>
  <c r="H197" i="2"/>
  <c r="G218" i="2"/>
  <c r="F218" i="2"/>
  <c r="H218" i="2"/>
  <c r="E218" i="2"/>
  <c r="D218" i="2"/>
  <c r="F227" i="2"/>
  <c r="E227" i="2"/>
  <c r="H227" i="2"/>
  <c r="G227" i="2"/>
  <c r="D227" i="2"/>
  <c r="E7" i="2"/>
  <c r="D7" i="2"/>
  <c r="H7" i="2"/>
  <c r="H66" i="2"/>
  <c r="G113" i="2"/>
  <c r="G320" i="2"/>
  <c r="F320" i="2"/>
  <c r="E320" i="2"/>
  <c r="D320" i="2"/>
  <c r="H320" i="2"/>
  <c r="D383" i="2"/>
  <c r="H383" i="2"/>
  <c r="G383" i="2"/>
  <c r="F383" i="2"/>
  <c r="E383" i="2"/>
  <c r="H24" i="2"/>
  <c r="G52" i="2"/>
  <c r="G69" i="2"/>
  <c r="F69" i="2"/>
  <c r="E69" i="2"/>
  <c r="D69" i="2"/>
  <c r="H145" i="2"/>
  <c r="F157" i="2"/>
  <c r="G234" i="2"/>
  <c r="F234" i="2"/>
  <c r="E234" i="2"/>
  <c r="D234" i="2"/>
  <c r="H5" i="2"/>
  <c r="H44" i="2"/>
  <c r="G44" i="2"/>
  <c r="F44" i="2"/>
  <c r="E44" i="2"/>
  <c r="D44" i="2"/>
  <c r="E55" i="2"/>
  <c r="D55" i="2"/>
  <c r="H55" i="2"/>
  <c r="H61" i="2"/>
  <c r="H92" i="2"/>
  <c r="G92" i="2"/>
  <c r="F92" i="2"/>
  <c r="E92" i="2"/>
  <c r="D92" i="2"/>
  <c r="E131" i="2"/>
  <c r="D131" i="2"/>
  <c r="H131" i="2"/>
  <c r="H151" i="2"/>
  <c r="G151" i="2"/>
  <c r="F151" i="2"/>
  <c r="E151" i="2"/>
  <c r="D151" i="2"/>
  <c r="G157" i="2"/>
  <c r="F181" i="2"/>
  <c r="H198" i="2"/>
  <c r="D210" i="2"/>
  <c r="H234" i="2"/>
  <c r="D11" i="2"/>
  <c r="G16" i="2"/>
  <c r="D27" i="2"/>
  <c r="G32" i="2"/>
  <c r="D43" i="2"/>
  <c r="G48" i="2"/>
  <c r="D59" i="2"/>
  <c r="G64" i="2"/>
  <c r="D75" i="2"/>
  <c r="G80" i="2"/>
  <c r="D91" i="2"/>
  <c r="G96" i="2"/>
  <c r="G107" i="2"/>
  <c r="D111" i="2"/>
  <c r="G118" i="2"/>
  <c r="D124" i="2"/>
  <c r="G146" i="2"/>
  <c r="D163" i="2"/>
  <c r="G170" i="2"/>
  <c r="F183" i="2"/>
  <c r="D191" i="2"/>
  <c r="G212" i="2"/>
  <c r="H225" i="2"/>
  <c r="G225" i="2"/>
  <c r="F75" i="2"/>
  <c r="F91" i="2"/>
  <c r="F111" i="2"/>
  <c r="E176" i="2"/>
  <c r="F191" i="2"/>
  <c r="F221" i="2"/>
  <c r="E221" i="2"/>
  <c r="H277" i="2"/>
  <c r="G277" i="2"/>
  <c r="F277" i="2"/>
  <c r="E277" i="2"/>
  <c r="D277" i="2"/>
  <c r="G288" i="2"/>
  <c r="F288" i="2"/>
  <c r="E288" i="2"/>
  <c r="D288" i="2"/>
  <c r="E366" i="2"/>
  <c r="H366" i="2"/>
  <c r="G366" i="2"/>
  <c r="F366" i="2"/>
  <c r="D366" i="2"/>
  <c r="F4" i="2"/>
  <c r="G11" i="2"/>
  <c r="E13" i="2"/>
  <c r="F20" i="2"/>
  <c r="G27" i="2"/>
  <c r="E29" i="2"/>
  <c r="F36" i="2"/>
  <c r="G43" i="2"/>
  <c r="E45" i="2"/>
  <c r="F52" i="2"/>
  <c r="G59" i="2"/>
  <c r="E61" i="2"/>
  <c r="F68" i="2"/>
  <c r="G75" i="2"/>
  <c r="E77" i="2"/>
  <c r="F84" i="2"/>
  <c r="G91" i="2"/>
  <c r="E93" i="2"/>
  <c r="F100" i="2"/>
  <c r="G111" i="2"/>
  <c r="F113" i="2"/>
  <c r="E115" i="2"/>
  <c r="G124" i="2"/>
  <c r="D128" i="2"/>
  <c r="G137" i="2"/>
  <c r="F139" i="2"/>
  <c r="E141" i="2"/>
  <c r="F150" i="2"/>
  <c r="E152" i="2"/>
  <c r="G163" i="2"/>
  <c r="E165" i="2"/>
  <c r="F176" i="2"/>
  <c r="F178" i="2"/>
  <c r="D187" i="2"/>
  <c r="G187" i="2"/>
  <c r="G191" i="2"/>
  <c r="F193" i="2"/>
  <c r="F195" i="2"/>
  <c r="E197" i="2"/>
  <c r="D199" i="2"/>
  <c r="D205" i="2"/>
  <c r="E228" i="2"/>
  <c r="E230" i="2"/>
  <c r="D230" i="2"/>
  <c r="F237" i="2"/>
  <c r="E237" i="2"/>
  <c r="D451" i="2"/>
  <c r="F13" i="2"/>
  <c r="F29" i="2"/>
  <c r="F45" i="2"/>
  <c r="F61" i="2"/>
  <c r="F77" i="2"/>
  <c r="B81" i="2"/>
  <c r="E81" i="2" s="1"/>
  <c r="F93" i="2"/>
  <c r="F115" i="2"/>
  <c r="E128" i="2"/>
  <c r="H135" i="2"/>
  <c r="H137" i="2"/>
  <c r="F141" i="2"/>
  <c r="F152" i="2"/>
  <c r="F165" i="2"/>
  <c r="G178" i="2"/>
  <c r="F197" i="2"/>
  <c r="E199" i="2"/>
  <c r="E203" i="2"/>
  <c r="F205" i="2"/>
  <c r="D215" i="2"/>
  <c r="D219" i="2"/>
  <c r="G219" i="2"/>
  <c r="D235" i="2"/>
  <c r="H235" i="2"/>
  <c r="G235" i="2"/>
  <c r="H269" i="2"/>
  <c r="G269" i="2"/>
  <c r="F269" i="2"/>
  <c r="E269" i="2"/>
  <c r="F381" i="2"/>
  <c r="H381" i="2"/>
  <c r="G381" i="2"/>
  <c r="E381" i="2"/>
  <c r="D381" i="2"/>
  <c r="H440" i="2"/>
  <c r="G440" i="2"/>
  <c r="F440" i="2"/>
  <c r="E440" i="2"/>
  <c r="D440" i="2"/>
  <c r="G176" i="2"/>
  <c r="G228" i="2"/>
  <c r="F228" i="2"/>
  <c r="H245" i="2"/>
  <c r="G245" i="2"/>
  <c r="F245" i="2"/>
  <c r="D245" i="2"/>
  <c r="B3" i="2"/>
  <c r="F3" i="2" s="1"/>
  <c r="H128" i="2"/>
  <c r="D139" i="2"/>
  <c r="B149" i="2"/>
  <c r="E149" i="2" s="1"/>
  <c r="G199" i="2"/>
  <c r="H205" i="2"/>
  <c r="H253" i="2"/>
  <c r="F253" i="2"/>
  <c r="E253" i="2"/>
  <c r="H295" i="2"/>
  <c r="G295" i="2"/>
  <c r="F295" i="2"/>
  <c r="E295" i="2"/>
  <c r="D295" i="2"/>
  <c r="H327" i="2"/>
  <c r="G327" i="2"/>
  <c r="F327" i="2"/>
  <c r="E327" i="2"/>
  <c r="D327" i="2"/>
  <c r="F397" i="2"/>
  <c r="G397" i="2"/>
  <c r="E397" i="2"/>
  <c r="D397" i="2"/>
  <c r="F412" i="2"/>
  <c r="H412" i="2"/>
  <c r="G412" i="2"/>
  <c r="E412" i="2"/>
  <c r="D412" i="2"/>
  <c r="F201" i="2"/>
  <c r="D203" i="2"/>
  <c r="G203" i="2"/>
  <c r="H215" i="2"/>
  <c r="F215" i="2"/>
  <c r="E258" i="2"/>
  <c r="H261" i="2"/>
  <c r="G261" i="2"/>
  <c r="F261" i="2"/>
  <c r="E261" i="2"/>
  <c r="D261" i="2"/>
  <c r="H422" i="2"/>
  <c r="F422" i="2"/>
  <c r="G422" i="2"/>
  <c r="E422" i="2"/>
  <c r="D422" i="2"/>
  <c r="K197" i="1"/>
  <c r="G8" i="2"/>
  <c r="E10" i="2"/>
  <c r="F17" i="2"/>
  <c r="G24" i="2"/>
  <c r="E26" i="2"/>
  <c r="F33" i="2"/>
  <c r="G40" i="2"/>
  <c r="E42" i="2"/>
  <c r="F49" i="2"/>
  <c r="G56" i="2"/>
  <c r="E58" i="2"/>
  <c r="F65" i="2"/>
  <c r="G72" i="2"/>
  <c r="E74" i="2"/>
  <c r="F81" i="2"/>
  <c r="G88" i="2"/>
  <c r="E90" i="2"/>
  <c r="F97" i="2"/>
  <c r="G106" i="2"/>
  <c r="F108" i="2"/>
  <c r="F119" i="2"/>
  <c r="E121" i="2"/>
  <c r="E123" i="2"/>
  <c r="G132" i="2"/>
  <c r="E134" i="2"/>
  <c r="G145" i="2"/>
  <c r="F147" i="2"/>
  <c r="E160" i="2"/>
  <c r="D162" i="2"/>
  <c r="H169" i="2"/>
  <c r="G171" i="2"/>
  <c r="F173" i="2"/>
  <c r="G182" i="2"/>
  <c r="F184" i="2"/>
  <c r="E186" i="2"/>
  <c r="E188" i="2"/>
  <c r="F224" i="2"/>
  <c r="D267" i="2"/>
  <c r="G272" i="2"/>
  <c r="E272" i="2"/>
  <c r="D272" i="2"/>
  <c r="G304" i="2"/>
  <c r="F304" i="2"/>
  <c r="E304" i="2"/>
  <c r="D304" i="2"/>
  <c r="G353" i="2"/>
  <c r="F353" i="2"/>
  <c r="E353" i="2"/>
  <c r="D353" i="2"/>
  <c r="G356" i="2"/>
  <c r="I162" i="1"/>
  <c r="G119" i="2"/>
  <c r="G121" i="2"/>
  <c r="F123" i="2"/>
  <c r="G147" i="2"/>
  <c r="F160" i="2"/>
  <c r="F162" i="2"/>
  <c r="H171" i="2"/>
  <c r="G173" i="2"/>
  <c r="G184" i="2"/>
  <c r="F186" i="2"/>
  <c r="F188" i="2"/>
  <c r="H213" i="2"/>
  <c r="D213" i="2"/>
  <c r="E229" i="2"/>
  <c r="H231" i="2"/>
  <c r="F231" i="2"/>
  <c r="G240" i="2"/>
  <c r="E240" i="2"/>
  <c r="D240" i="2"/>
  <c r="H243" i="2"/>
  <c r="D251" i="2"/>
  <c r="H251" i="2"/>
  <c r="G251" i="2"/>
  <c r="G385" i="2"/>
  <c r="F385" i="2"/>
  <c r="E385" i="2"/>
  <c r="D385" i="2"/>
  <c r="G186" i="2"/>
  <c r="G188" i="2"/>
  <c r="G224" i="2"/>
  <c r="E224" i="2"/>
  <c r="F229" i="2"/>
  <c r="F256" i="2"/>
  <c r="D409" i="2"/>
  <c r="D14" i="2"/>
  <c r="D30" i="2"/>
  <c r="D46" i="2"/>
  <c r="D62" i="2"/>
  <c r="D78" i="2"/>
  <c r="D94" i="2"/>
  <c r="D116" i="2"/>
  <c r="D129" i="2"/>
  <c r="D166" i="2"/>
  <c r="D202" i="2"/>
  <c r="D204" i="2"/>
  <c r="G246" i="2"/>
  <c r="E246" i="2"/>
  <c r="D246" i="2"/>
  <c r="G340" i="2"/>
  <c r="F340" i="2"/>
  <c r="E340" i="2"/>
  <c r="D340" i="2"/>
  <c r="H379" i="2"/>
  <c r="G379" i="2"/>
  <c r="F379" i="2"/>
  <c r="E379" i="2"/>
  <c r="D379" i="2"/>
  <c r="I6" i="1"/>
  <c r="E14" i="2"/>
  <c r="E30" i="2"/>
  <c r="E46" i="2"/>
  <c r="E62" i="2"/>
  <c r="E78" i="2"/>
  <c r="E94" i="2"/>
  <c r="D103" i="2"/>
  <c r="E116" i="2"/>
  <c r="E129" i="2"/>
  <c r="E155" i="2"/>
  <c r="E162" i="2"/>
  <c r="E166" i="2"/>
  <c r="E202" i="2"/>
  <c r="E204" i="2"/>
  <c r="H229" i="2"/>
  <c r="D229" i="2"/>
  <c r="G256" i="2"/>
  <c r="E256" i="2"/>
  <c r="D256" i="2"/>
  <c r="H279" i="2"/>
  <c r="F279" i="2"/>
  <c r="E279" i="2"/>
  <c r="D279" i="2"/>
  <c r="E103" i="2"/>
  <c r="F155" i="2"/>
  <c r="E194" i="2"/>
  <c r="H194" i="2"/>
  <c r="D225" i="2"/>
  <c r="G262" i="2"/>
  <c r="E262" i="2"/>
  <c r="D262" i="2"/>
  <c r="H311" i="2"/>
  <c r="G311" i="2"/>
  <c r="F311" i="2"/>
  <c r="E311" i="2"/>
  <c r="D311" i="2"/>
  <c r="H392" i="2"/>
  <c r="H226" i="2"/>
  <c r="H242" i="2"/>
  <c r="F244" i="2"/>
  <c r="H258" i="2"/>
  <c r="F260" i="2"/>
  <c r="G267" i="2"/>
  <c r="H274" i="2"/>
  <c r="F276" i="2"/>
  <c r="D278" i="2"/>
  <c r="G283" i="2"/>
  <c r="H290" i="2"/>
  <c r="F292" i="2"/>
  <c r="D294" i="2"/>
  <c r="G299" i="2"/>
  <c r="E301" i="2"/>
  <c r="H306" i="2"/>
  <c r="F308" i="2"/>
  <c r="D310" i="2"/>
  <c r="G315" i="2"/>
  <c r="E317" i="2"/>
  <c r="H322" i="2"/>
  <c r="F324" i="2"/>
  <c r="D326" i="2"/>
  <c r="H331" i="2"/>
  <c r="G333" i="2"/>
  <c r="F335" i="2"/>
  <c r="D337" i="2"/>
  <c r="H344" i="2"/>
  <c r="E348" i="2"/>
  <c r="D350" i="2"/>
  <c r="H357" i="2"/>
  <c r="G359" i="2"/>
  <c r="F361" i="2"/>
  <c r="D363" i="2"/>
  <c r="G370" i="2"/>
  <c r="F372" i="2"/>
  <c r="E374" i="2"/>
  <c r="D376" i="2"/>
  <c r="F389" i="2"/>
  <c r="G395" i="2"/>
  <c r="E420" i="2"/>
  <c r="D428" i="2"/>
  <c r="G435" i="2"/>
  <c r="H435" i="2"/>
  <c r="E435" i="2"/>
  <c r="D435" i="2"/>
  <c r="D456" i="2"/>
  <c r="H456" i="2"/>
  <c r="G456" i="2"/>
  <c r="G537" i="2"/>
  <c r="H537" i="2"/>
  <c r="F537" i="2"/>
  <c r="E537" i="2"/>
  <c r="D537" i="2"/>
  <c r="H592" i="2"/>
  <c r="E592" i="2"/>
  <c r="F592" i="2"/>
  <c r="D592" i="2"/>
  <c r="H267" i="2"/>
  <c r="E278" i="2"/>
  <c r="H283" i="2"/>
  <c r="E294" i="2"/>
  <c r="H299" i="2"/>
  <c r="F301" i="2"/>
  <c r="E310" i="2"/>
  <c r="H315" i="2"/>
  <c r="F317" i="2"/>
  <c r="E326" i="2"/>
  <c r="H333" i="2"/>
  <c r="E337" i="2"/>
  <c r="F348" i="2"/>
  <c r="F350" i="2"/>
  <c r="H359" i="2"/>
  <c r="E363" i="2"/>
  <c r="H370" i="2"/>
  <c r="F374" i="2"/>
  <c r="E376" i="2"/>
  <c r="G425" i="2"/>
  <c r="H425" i="2"/>
  <c r="F425" i="2"/>
  <c r="F444" i="2"/>
  <c r="H444" i="2"/>
  <c r="G444" i="2"/>
  <c r="E444" i="2"/>
  <c r="D444" i="2"/>
  <c r="G473" i="2"/>
  <c r="H473" i="2"/>
  <c r="F473" i="2"/>
  <c r="E473" i="2"/>
  <c r="D473" i="2"/>
  <c r="E523" i="2"/>
  <c r="H523" i="2"/>
  <c r="G523" i="2"/>
  <c r="F523" i="2"/>
  <c r="D523" i="2"/>
  <c r="D596" i="2"/>
  <c r="H596" i="2"/>
  <c r="G596" i="2"/>
  <c r="F596" i="2"/>
  <c r="E596" i="2"/>
  <c r="G301" i="2"/>
  <c r="G317" i="2"/>
  <c r="G374" i="2"/>
  <c r="D413" i="2"/>
  <c r="D420" i="2"/>
  <c r="H420" i="2"/>
  <c r="F420" i="2"/>
  <c r="F428" i="2"/>
  <c r="H428" i="2"/>
  <c r="E428" i="2"/>
  <c r="G477" i="2"/>
  <c r="F477" i="2"/>
  <c r="E477" i="2"/>
  <c r="D477" i="2"/>
  <c r="E507" i="2"/>
  <c r="G507" i="2"/>
  <c r="F507" i="2"/>
  <c r="D507" i="2"/>
  <c r="D560" i="2"/>
  <c r="D273" i="2"/>
  <c r="D289" i="2"/>
  <c r="H350" i="2"/>
  <c r="H410" i="2"/>
  <c r="G410" i="2"/>
  <c r="H448" i="2"/>
  <c r="F448" i="2"/>
  <c r="E448" i="2"/>
  <c r="D448" i="2"/>
  <c r="G413" i="2"/>
  <c r="F413" i="2"/>
  <c r="E413" i="2"/>
  <c r="G441" i="2"/>
  <c r="H441" i="2"/>
  <c r="E441" i="2"/>
  <c r="G451" i="2"/>
  <c r="H451" i="2"/>
  <c r="F451" i="2"/>
  <c r="E451" i="2"/>
  <c r="E501" i="2"/>
  <c r="G501" i="2"/>
  <c r="F501" i="2"/>
  <c r="D501" i="2"/>
  <c r="E517" i="2"/>
  <c r="H517" i="2"/>
  <c r="G517" i="2"/>
  <c r="F517" i="2"/>
  <c r="D517" i="2"/>
  <c r="D400" i="2"/>
  <c r="F431" i="2"/>
  <c r="E431" i="2"/>
  <c r="D608" i="2"/>
  <c r="E243" i="2"/>
  <c r="F250" i="2"/>
  <c r="E259" i="2"/>
  <c r="F266" i="2"/>
  <c r="G273" i="2"/>
  <c r="E275" i="2"/>
  <c r="F282" i="2"/>
  <c r="G289" i="2"/>
  <c r="E291" i="2"/>
  <c r="F298" i="2"/>
  <c r="G305" i="2"/>
  <c r="E307" i="2"/>
  <c r="F314" i="2"/>
  <c r="G321" i="2"/>
  <c r="E323" i="2"/>
  <c r="E332" i="2"/>
  <c r="D334" i="2"/>
  <c r="G343" i="2"/>
  <c r="F345" i="2"/>
  <c r="G354" i="2"/>
  <c r="F356" i="2"/>
  <c r="F369" i="2"/>
  <c r="E382" i="2"/>
  <c r="F388" i="2"/>
  <c r="G390" i="2"/>
  <c r="G392" i="2"/>
  <c r="E398" i="2"/>
  <c r="D398" i="2"/>
  <c r="G408" i="2"/>
  <c r="F418" i="2"/>
  <c r="H418" i="2"/>
  <c r="E418" i="2"/>
  <c r="E429" i="2"/>
  <c r="F243" i="2"/>
  <c r="F259" i="2"/>
  <c r="F275" i="2"/>
  <c r="F291" i="2"/>
  <c r="F332" i="2"/>
  <c r="F341" i="2"/>
  <c r="H343" i="2"/>
  <c r="E371" i="2"/>
  <c r="H388" i="2"/>
  <c r="H390" i="2"/>
  <c r="G396" i="2"/>
  <c r="F396" i="2"/>
  <c r="E396" i="2"/>
  <c r="H426" i="2"/>
  <c r="G426" i="2"/>
  <c r="E426" i="2"/>
  <c r="E411" i="2"/>
  <c r="H411" i="2"/>
  <c r="G411" i="2"/>
  <c r="F411" i="2"/>
  <c r="G429" i="2"/>
  <c r="F429" i="2"/>
  <c r="H442" i="2"/>
  <c r="G442" i="2"/>
  <c r="F442" i="2"/>
  <c r="E442" i="2"/>
  <c r="D442" i="2"/>
  <c r="F460" i="2"/>
  <c r="H460" i="2"/>
  <c r="G460" i="2"/>
  <c r="E475" i="2"/>
  <c r="H475" i="2"/>
  <c r="G475" i="2"/>
  <c r="F475" i="2"/>
  <c r="D475" i="2"/>
  <c r="G521" i="2"/>
  <c r="F521" i="2"/>
  <c r="E521" i="2"/>
  <c r="D521" i="2"/>
  <c r="H525" i="2"/>
  <c r="G525" i="2"/>
  <c r="F525" i="2"/>
  <c r="E525" i="2"/>
  <c r="D525" i="2"/>
  <c r="H600" i="2"/>
  <c r="G600" i="2"/>
  <c r="F600" i="2"/>
  <c r="E600" i="2"/>
  <c r="D600" i="2"/>
  <c r="E334" i="2"/>
  <c r="F594" i="2"/>
  <c r="G594" i="2"/>
  <c r="E594" i="2"/>
  <c r="D594" i="2"/>
  <c r="D249" i="2"/>
  <c r="D265" i="2"/>
  <c r="D281" i="2"/>
  <c r="D297" i="2"/>
  <c r="D313" i="2"/>
  <c r="D342" i="2"/>
  <c r="D368" i="2"/>
  <c r="D393" i="2"/>
  <c r="D446" i="2"/>
  <c r="G446" i="2"/>
  <c r="F446" i="2"/>
  <c r="E446" i="2"/>
  <c r="G499" i="2"/>
  <c r="E499" i="2"/>
  <c r="F499" i="2"/>
  <c r="D499" i="2"/>
  <c r="G509" i="2"/>
  <c r="F509" i="2"/>
  <c r="E509" i="2"/>
  <c r="D509" i="2"/>
  <c r="D290" i="2"/>
  <c r="E297" i="2"/>
  <c r="D306" i="2"/>
  <c r="E313" i="2"/>
  <c r="D322" i="2"/>
  <c r="D331" i="2"/>
  <c r="E342" i="2"/>
  <c r="D344" i="2"/>
  <c r="D355" i="2"/>
  <c r="E368" i="2"/>
  <c r="D387" i="2"/>
  <c r="D389" i="2"/>
  <c r="E391" i="2"/>
  <c r="E393" i="2"/>
  <c r="G409" i="2"/>
  <c r="H409" i="2"/>
  <c r="F409" i="2"/>
  <c r="E409" i="2"/>
  <c r="H424" i="2"/>
  <c r="F424" i="2"/>
  <c r="D424" i="2"/>
  <c r="E427" i="2"/>
  <c r="H427" i="2"/>
  <c r="G427" i="2"/>
  <c r="F466" i="2"/>
  <c r="H466" i="2"/>
  <c r="E466" i="2"/>
  <c r="D466" i="2"/>
  <c r="G515" i="2"/>
  <c r="E515" i="2"/>
  <c r="H515" i="2"/>
  <c r="F515" i="2"/>
  <c r="D515" i="2"/>
  <c r="E355" i="2"/>
  <c r="D357" i="2"/>
  <c r="E387" i="2"/>
  <c r="E389" i="2"/>
  <c r="F391" i="2"/>
  <c r="D395" i="2"/>
  <c r="E437" i="2"/>
  <c r="H437" i="2"/>
  <c r="F437" i="2"/>
  <c r="D437" i="2"/>
  <c r="H458" i="2"/>
  <c r="G458" i="2"/>
  <c r="F458" i="2"/>
  <c r="F542" i="2"/>
  <c r="G611" i="2"/>
  <c r="E611" i="2"/>
  <c r="F462" i="2"/>
  <c r="E464" i="2"/>
  <c r="E468" i="2"/>
  <c r="E470" i="2"/>
  <c r="G505" i="2"/>
  <c r="E542" i="2"/>
  <c r="F544" i="2"/>
  <c r="E546" i="2"/>
  <c r="G548" i="2"/>
  <c r="H550" i="2"/>
  <c r="F552" i="2"/>
  <c r="H554" i="2"/>
  <c r="F554" i="2"/>
  <c r="D565" i="2"/>
  <c r="E569" i="2"/>
  <c r="E582" i="2"/>
  <c r="G590" i="2"/>
  <c r="D590" i="2"/>
  <c r="F464" i="2"/>
  <c r="F468" i="2"/>
  <c r="F470" i="2"/>
  <c r="D472" i="2"/>
  <c r="D518" i="2"/>
  <c r="G546" i="2"/>
  <c r="G552" i="2"/>
  <c r="D563" i="2"/>
  <c r="F565" i="2"/>
  <c r="F569" i="2"/>
  <c r="F582" i="2"/>
  <c r="E586" i="2"/>
  <c r="G622" i="2"/>
  <c r="D622" i="2"/>
  <c r="H544" i="2"/>
  <c r="E544" i="2"/>
  <c r="D548" i="2"/>
  <c r="F563" i="2"/>
  <c r="G582" i="2"/>
  <c r="H603" i="2"/>
  <c r="F443" i="2"/>
  <c r="D462" i="2"/>
  <c r="F472" i="2"/>
  <c r="E474" i="2"/>
  <c r="E476" i="2"/>
  <c r="G542" i="2"/>
  <c r="D542" i="2"/>
  <c r="H565" i="2"/>
  <c r="E565" i="2"/>
  <c r="G569" i="2"/>
  <c r="D569" i="2"/>
  <c r="H586" i="2"/>
  <c r="F586" i="2"/>
  <c r="D468" i="2"/>
  <c r="G563" i="2"/>
  <c r="E563" i="2"/>
  <c r="H618" i="2"/>
  <c r="F618" i="2"/>
  <c r="F416" i="2"/>
  <c r="H443" i="2"/>
  <c r="F453" i="2"/>
  <c r="G474" i="2"/>
  <c r="H476" i="2"/>
  <c r="G478" i="2"/>
  <c r="F480" i="2"/>
  <c r="E482" i="2"/>
  <c r="F484" i="2"/>
  <c r="F486" i="2"/>
  <c r="D488" i="2"/>
  <c r="D490" i="2"/>
  <c r="F496" i="2"/>
  <c r="E498" i="2"/>
  <c r="G500" i="2"/>
  <c r="E504" i="2"/>
  <c r="H510" i="2"/>
  <c r="G514" i="2"/>
  <c r="H516" i="2"/>
  <c r="F520" i="2"/>
  <c r="F524" i="2"/>
  <c r="D524" i="2"/>
  <c r="H530" i="2"/>
  <c r="G536" i="2"/>
  <c r="H538" i="2"/>
  <c r="F538" i="2"/>
  <c r="G555" i="2"/>
  <c r="H578" i="2"/>
  <c r="H597" i="2"/>
  <c r="E597" i="2"/>
  <c r="G601" i="2"/>
  <c r="D601" i="2"/>
  <c r="E610" i="2"/>
  <c r="G616" i="2"/>
  <c r="G453" i="2"/>
  <c r="F508" i="2"/>
  <c r="D508" i="2"/>
  <c r="H512" i="2"/>
  <c r="H522" i="2"/>
  <c r="F522" i="2"/>
  <c r="H576" i="2"/>
  <c r="E576" i="2"/>
  <c r="G595" i="2"/>
  <c r="E595" i="2"/>
  <c r="D414" i="2"/>
  <c r="H482" i="2"/>
  <c r="F492" i="2"/>
  <c r="D492" i="2"/>
  <c r="D494" i="2"/>
  <c r="H498" i="2"/>
  <c r="G504" i="2"/>
  <c r="H506" i="2"/>
  <c r="F506" i="2"/>
  <c r="G574" i="2"/>
  <c r="D574" i="2"/>
  <c r="D612" i="2"/>
  <c r="E453" i="2"/>
  <c r="D484" i="2"/>
  <c r="H490" i="2"/>
  <c r="F490" i="2"/>
  <c r="H608" i="2"/>
  <c r="E608" i="2"/>
  <c r="H549" i="2"/>
  <c r="E549" i="2"/>
  <c r="G553" i="2"/>
  <c r="D553" i="2"/>
  <c r="F564" i="2"/>
  <c r="E585" i="2"/>
  <c r="H587" i="2"/>
  <c r="D602" i="2"/>
  <c r="G606" i="2"/>
  <c r="D606" i="2"/>
  <c r="G457" i="2"/>
  <c r="F467" i="2"/>
  <c r="G547" i="2"/>
  <c r="E547" i="2"/>
  <c r="H570" i="2"/>
  <c r="F570" i="2"/>
  <c r="E602" i="2"/>
  <c r="D415" i="2"/>
  <c r="D454" i="2"/>
  <c r="D479" i="2"/>
  <c r="D493" i="2"/>
  <c r="E415" i="2"/>
  <c r="D419" i="2"/>
  <c r="D421" i="2"/>
  <c r="D436" i="2"/>
  <c r="D450" i="2"/>
  <c r="E452" i="2"/>
  <c r="E454" i="2"/>
  <c r="E479" i="2"/>
  <c r="D483" i="2"/>
  <c r="D485" i="2"/>
  <c r="D491" i="2"/>
  <c r="E493" i="2"/>
  <c r="D505" i="2"/>
  <c r="D550" i="2"/>
  <c r="H560" i="2"/>
  <c r="E560" i="2"/>
  <c r="H568" i="2"/>
  <c r="D573" i="2"/>
  <c r="H581" i="2"/>
  <c r="E581" i="2"/>
  <c r="G585" i="2"/>
  <c r="D585" i="2"/>
  <c r="H602" i="2"/>
  <c r="F602" i="2"/>
  <c r="D611" i="2"/>
  <c r="E419" i="2"/>
  <c r="F421" i="2"/>
  <c r="E450" i="2"/>
  <c r="F452" i="2"/>
  <c r="E483" i="2"/>
  <c r="F485" i="2"/>
  <c r="D489" i="2"/>
  <c r="F491" i="2"/>
  <c r="E505" i="2"/>
  <c r="G531" i="2"/>
  <c r="E531" i="2"/>
  <c r="D554" i="2"/>
  <c r="G558" i="2"/>
  <c r="D558" i="2"/>
  <c r="D571" i="2"/>
  <c r="G579" i="2"/>
  <c r="E579" i="2"/>
  <c r="E590" i="2"/>
  <c r="F611" i="2"/>
  <c r="G617" i="2"/>
  <c r="D617" i="2"/>
  <c r="D540" i="2"/>
  <c r="D556" i="2"/>
  <c r="D572" i="2"/>
  <c r="D588" i="2"/>
  <c r="D604" i="2"/>
  <c r="D620" i="2"/>
  <c r="E624" i="2"/>
  <c r="G624" i="2"/>
</calcChain>
</file>

<file path=xl/sharedStrings.xml><?xml version="1.0" encoding="utf-8"?>
<sst xmlns="http://schemas.openxmlformats.org/spreadsheetml/2006/main" count="1289" uniqueCount="695">
  <si>
    <t>Name</t>
  </si>
  <si>
    <t>THD+N 
(5W, 4 ohms)</t>
  </si>
  <si>
    <t>SINAD (dB)
(5W, 4 ohms)</t>
  </si>
  <si>
    <t>Power (W)
(1% THD+N, 4 ohms)</t>
  </si>
  <si>
    <t>Price (USD)</t>
  </si>
  <si>
    <t>Source</t>
  </si>
  <si>
    <t>Topping LA90 (stereo, bypass, low gain)</t>
  </si>
  <si>
    <t>L7 Audio Lab</t>
  </si>
  <si>
    <t>Suggestions, corrections and more info here:</t>
  </si>
  <si>
    <t>Topping LA90 Discrete (bridged, low gain)</t>
  </si>
  <si>
    <t>ASR</t>
  </si>
  <si>
    <t>https://www.audiosciencereview.com/forum/index.php?threads/amplifier-sinad-list-asr-3rd-parties.16060/</t>
  </si>
  <si>
    <t>Topping LA90 Discrete (stereo, low gain)</t>
  </si>
  <si>
    <t>Topping LA90 (bridged, bypass, low gain)</t>
  </si>
  <si>
    <t>Entries:</t>
  </si>
  <si>
    <t>Topping LA90 Discrete (stereo, high gain)</t>
  </si>
  <si>
    <t>Average SINAD:</t>
  </si>
  <si>
    <t>Topping LA90 (stereo, bypass, high gain)</t>
  </si>
  <si>
    <t>Purifi 1ET9040BA</t>
  </si>
  <si>
    <t>TBD</t>
  </si>
  <si>
    <t>Purifi</t>
  </si>
  <si>
    <t>Topping LA90 (stereo, volume, low gain)</t>
  </si>
  <si>
    <t>Hypex NCoreX NCx500 OEM (bufferless)</t>
  </si>
  <si>
    <t>Hypex Nilai500DIY stereo kit (low gain)</t>
  </si>
  <si>
    <t>Hypex</t>
  </si>
  <si>
    <t>Hypex Nilai500DIY mono kit (low gain)</t>
  </si>
  <si>
    <t>Benchmark AHB2 (stereo, low gain)</t>
  </si>
  <si>
    <t>Apollon NCx500ST (low gain)</t>
  </si>
  <si>
    <t>Apollon</t>
  </si>
  <si>
    <t>Benchmark AHB2 (mono, low gain)</t>
  </si>
  <si>
    <t>Apollon NCx500ST (medium gain)</t>
  </si>
  <si>
    <t>Audiophonics HPA-S400ET (low gain)</t>
  </si>
  <si>
    <t>Hypex Nilai500DIY mono kit (mid gain)</t>
  </si>
  <si>
    <t>LM Audio MIN400A</t>
  </si>
  <si>
    <t>SONCOZ SGP-1</t>
  </si>
  <si>
    <t>Hypex NCore NC2K OEM</t>
  </si>
  <si>
    <t>Trinnov Amplitude8m</t>
  </si>
  <si>
    <t>Apollon NCx500 DM</t>
  </si>
  <si>
    <t>Hypex NCoreX NCx500 OEM (buffered)</t>
  </si>
  <si>
    <t>Topping PA5</t>
  </si>
  <si>
    <t>Buckeye Amps (3 channel 1ET400A, low gain)</t>
  </si>
  <si>
    <t>boXem Arthur 4222/E1 (mid gain)</t>
  </si>
  <si>
    <t>boXem</t>
  </si>
  <si>
    <t>McIntosh Laboratory MC462</t>
  </si>
  <si>
    <t>Stereophile</t>
  </si>
  <si>
    <t>Apollon NCx500ST (highest gain)</t>
  </si>
  <si>
    <t>Entries</t>
  </si>
  <si>
    <t>Topping PA5 II</t>
  </si>
  <si>
    <t>TP RA3</t>
  </si>
  <si>
    <t>Audio PL</t>
  </si>
  <si>
    <t>Purifi EVAL-1</t>
  </si>
  <si>
    <t>SoundStage!</t>
  </si>
  <si>
    <t>Hypex NCore NC400 DIY</t>
  </si>
  <si>
    <t>March Audio P422</t>
  </si>
  <si>
    <t>Others</t>
  </si>
  <si>
    <t>Audiophonics HPA-S400ET (high gain)</t>
  </si>
  <si>
    <t>Hypex Nilai500DIY mono kit (high gain)</t>
  </si>
  <si>
    <t>Class D
In my opinion, by looking at datasheets on how THD+N behaves in the 3 frequencies on various loads, and IMD artifacts:</t>
  </si>
  <si>
    <t>Nord Three SE 1ET400A Stereo</t>
  </si>
  <si>
    <t>NAD M23</t>
  </si>
  <si>
    <t>Nord One NC1200DM Signature Stereo</t>
  </si>
  <si>
    <t>Hypex NCore NC1200 OEM</t>
  </si>
  <si>
    <t>Tier 1</t>
  </si>
  <si>
    <t>Buckeye Amps (3 channel 1ET400A, high gain)</t>
  </si>
  <si>
    <t>Purifi Eigentakt 2nd gen</t>
  </si>
  <si>
    <t>VTV Purifi Dual Mono (Weiss OP2-BP)</t>
  </si>
  <si>
    <t>Vera Audio P150/600 RS (stereo)</t>
  </si>
  <si>
    <t>Vera Audio</t>
  </si>
  <si>
    <t>Tier 2</t>
  </si>
  <si>
    <t>March Audio P501</t>
  </si>
  <si>
    <t>thin bLue</t>
  </si>
  <si>
    <t>Purifi Eigentakt 1st gen</t>
  </si>
  <si>
    <t>3e audio TPA3255 260-2-29A</t>
  </si>
  <si>
    <t>Hypex NCoreX / Nilai</t>
  </si>
  <si>
    <t>Topping PA7 Plus</t>
  </si>
  <si>
    <t>VTV Purifi Dual Mono (Sonic Imagery 994Enh-Ticha)</t>
  </si>
  <si>
    <t>Tier 3</t>
  </si>
  <si>
    <t>Vera Audio P400/1000</t>
  </si>
  <si>
    <t>Hypex NCore</t>
  </si>
  <si>
    <t>Apollon NC2KSLM mono</t>
  </si>
  <si>
    <t>Infineon Merus</t>
  </si>
  <si>
    <t>Vera Audio P150/600 RS (bridge)</t>
  </si>
  <si>
    <t>ICEpower ICEedge</t>
  </si>
  <si>
    <t>Hypex NCore NC52MP</t>
  </si>
  <si>
    <t>Texas Instruments</t>
  </si>
  <si>
    <t>Hypex NCore NC502MP</t>
  </si>
  <si>
    <t>Neurochrome Modulus 286</t>
  </si>
  <si>
    <t>Tier 4</t>
  </si>
  <si>
    <t>NAC C298</t>
  </si>
  <si>
    <t>ICEpower HCOM</t>
  </si>
  <si>
    <t>NAD M27</t>
  </si>
  <si>
    <t>Hypex UcD</t>
  </si>
  <si>
    <t>Primare A35.8</t>
  </si>
  <si>
    <t>Pascal</t>
  </si>
  <si>
    <t>SMSL VMV A2</t>
  </si>
  <si>
    <t>Tripath</t>
  </si>
  <si>
    <t>March Audio P122</t>
  </si>
  <si>
    <t>Orchard Starkrimson</t>
  </si>
  <si>
    <t>Orchard</t>
  </si>
  <si>
    <t>Class D FAQ</t>
  </si>
  <si>
    <t>Accuphase A-300 monoblock</t>
  </si>
  <si>
    <t>https://www.audiosciencereview.com/forum/index.php?threads/class-d-faq.19557/</t>
  </si>
  <si>
    <t>Mola Mola Kaluga</t>
  </si>
  <si>
    <t>Hypex NCore NC122MP</t>
  </si>
  <si>
    <t>Price for 2 or more channels.</t>
  </si>
  <si>
    <t>Hypex NCore NC252MP</t>
  </si>
  <si>
    <t>ATI AT522NC Stereo</t>
  </si>
  <si>
    <t>Ratings:</t>
  </si>
  <si>
    <t>NAD M28</t>
  </si>
  <si>
    <t>Excellent</t>
  </si>
  <si>
    <t>ICEpower 2000AS2 HV</t>
  </si>
  <si>
    <t>ICEpower</t>
  </si>
  <si>
    <t>Very Good/Good</t>
  </si>
  <si>
    <t>McIntosh Laboratory MC501</t>
  </si>
  <si>
    <t>Fair</t>
  </si>
  <si>
    <t>Buckeye Amps (8 channel NC502MP)</t>
  </si>
  <si>
    <t>Poor</t>
  </si>
  <si>
    <t>Buckeye Amps (6 channel NC502MP)</t>
  </si>
  <si>
    <t>Halcro dm88 Reference</t>
  </si>
  <si>
    <t>MBL Reference 9011 monoblock</t>
  </si>
  <si>
    <t>Buckeye NC252MP</t>
  </si>
  <si>
    <t>boXem Arthur 2408/N2</t>
  </si>
  <si>
    <t>Nord One NC500DM</t>
  </si>
  <si>
    <t>KJF Audio MA-01 (6 channel NC252MP)</t>
  </si>
  <si>
    <t>Orchard Starkrimson Ultra</t>
  </si>
  <si>
    <t>Marantz SM-11S1 Reference</t>
  </si>
  <si>
    <t>Classé Delta Mono</t>
  </si>
  <si>
    <t>Audiophonics MPA-S250NC RCA</t>
  </si>
  <si>
    <t>Topping MX5</t>
  </si>
  <si>
    <t>Topping</t>
  </si>
  <si>
    <t>AIYIMA A70 PS 48V 10A</t>
  </si>
  <si>
    <t>NAD 2200 lab in</t>
  </si>
  <si>
    <t>Cambridge Audio Edge A integrated</t>
  </si>
  <si>
    <t>CH Precision M1.1</t>
  </si>
  <si>
    <t>JL Electronics Sylph-D200</t>
  </si>
  <si>
    <t>March Audio P502</t>
  </si>
  <si>
    <t>Boulder Amplifiers 860</t>
  </si>
  <si>
    <t>ICEpower 125ASX2 (stereo)</t>
  </si>
  <si>
    <t>IOM NCore Pro</t>
  </si>
  <si>
    <t>ICEpower 1200AS2</t>
  </si>
  <si>
    <t>Buckeye Amps (6 channel NC252MP)</t>
  </si>
  <si>
    <t>NAD C 399</t>
  </si>
  <si>
    <t>Bel Canto Design e.One REF600M</t>
  </si>
  <si>
    <t>Best Values</t>
  </si>
  <si>
    <t>Accuphase E-270</t>
  </si>
  <si>
    <t>SINAD</t>
  </si>
  <si>
    <t>Power (W)</t>
  </si>
  <si>
    <t>LKV Veros PWR+</t>
  </si>
  <si>
    <t>AIYIMA A07 TPA3255</t>
  </si>
  <si>
    <t>Accuphase P-7300</t>
  </si>
  <si>
    <t>Fosi Audio V3 (32V PS)</t>
  </si>
  <si>
    <t>Accuphase A-250</t>
  </si>
  <si>
    <t>Primare A35.2</t>
  </si>
  <si>
    <t>Accuphase M-2000</t>
  </si>
  <si>
    <t>Topping MX3s</t>
  </si>
  <si>
    <t>Schiit Aegir</t>
  </si>
  <si>
    <t>Bryston 4B SST</t>
  </si>
  <si>
    <t>Pass Labs XA25</t>
  </si>
  <si>
    <t>NAD M33</t>
  </si>
  <si>
    <t>Devialet Expert 130 Pro</t>
  </si>
  <si>
    <t>MBL Reference 9007</t>
  </si>
  <si>
    <t>Bricasti Design M28 mono</t>
  </si>
  <si>
    <t>Accuphase A-200</t>
  </si>
  <si>
    <t>NAD 2200 normal in</t>
  </si>
  <si>
    <t>Pascal M-PRO2</t>
  </si>
  <si>
    <t>Gryphon Essence Mono (class AB bias)</t>
  </si>
  <si>
    <t>Devialet Expert 200</t>
  </si>
  <si>
    <t>Halcro dm58</t>
  </si>
  <si>
    <t>ICEpower 125ASX2 (bridge)</t>
  </si>
  <si>
    <t>Emotiva PA-1 (mono)</t>
  </si>
  <si>
    <t>Soulution 710</t>
  </si>
  <si>
    <t>Topping PA3s</t>
  </si>
  <si>
    <t>ICEpower 700AS2</t>
  </si>
  <si>
    <t>Yamaha R-N803</t>
  </si>
  <si>
    <t>Bel Canto e1X</t>
  </si>
  <si>
    <t>Audiophonics DA-S250NC</t>
  </si>
  <si>
    <t>ICEpower 50ASX2 (stereo)</t>
  </si>
  <si>
    <t>ICEpower 300AS1</t>
  </si>
  <si>
    <t>Bel Canto S300iu</t>
  </si>
  <si>
    <t>Audionet Max</t>
  </si>
  <si>
    <t>Best Values Power &gt; 150W</t>
  </si>
  <si>
    <t>Bryston 7B SST2</t>
  </si>
  <si>
    <t>Bricasti Design M15</t>
  </si>
  <si>
    <t>Fosi Audio V3 (48V PS)</t>
  </si>
  <si>
    <t>Loxjie A30</t>
  </si>
  <si>
    <t>NAD C 320BEE</t>
  </si>
  <si>
    <t>ELAC Alchemy DPA-2</t>
  </si>
  <si>
    <t>Classé CA-2200</t>
  </si>
  <si>
    <t>Bryston 14B SST</t>
  </si>
  <si>
    <t>Leak Stereo 230</t>
  </si>
  <si>
    <t>Accuphase A-75</t>
  </si>
  <si>
    <t>PS Audio BHK Signature 300</t>
  </si>
  <si>
    <t>ICEpower 500ASP</t>
  </si>
  <si>
    <t>Musical Fidelity AMS100</t>
  </si>
  <si>
    <t>WiiM Amp</t>
  </si>
  <si>
    <t>onlyoneme</t>
  </si>
  <si>
    <t>Yamaha WXA-50</t>
  </si>
  <si>
    <t>NAD C 328</t>
  </si>
  <si>
    <t>Bluesound Powernode Edge</t>
  </si>
  <si>
    <t>PS Audio Stellar M1200</t>
  </si>
  <si>
    <t>PS Audio Stellar S300</t>
  </si>
  <si>
    <t>Calyx Audio Femti (mono)</t>
  </si>
  <si>
    <t>Krell Evolution 600</t>
  </si>
  <si>
    <t>Electrocompaniet AW 800 M (mono)</t>
  </si>
  <si>
    <t>NAD 7050</t>
  </si>
  <si>
    <t>Denon PMA-50</t>
  </si>
  <si>
    <t>Bryston 3B-ST</t>
  </si>
  <si>
    <t>Cambridge Audio Evo 150</t>
  </si>
  <si>
    <t>Simaudio Moon Evolution 860A</t>
  </si>
  <si>
    <t>Marantz PM-90</t>
  </si>
  <si>
    <t>Buchardt I150</t>
  </si>
  <si>
    <t>XTZ Edge A2-300</t>
  </si>
  <si>
    <t>miniDSP SHD Power</t>
  </si>
  <si>
    <t>Matrix Audio element P</t>
  </si>
  <si>
    <t>Best Values Power &gt; 300W</t>
  </si>
  <si>
    <t>Burmester 216 mono mode</t>
  </si>
  <si>
    <t>Fosi Audio ZA3 48V PS</t>
  </si>
  <si>
    <t>Behringer A800</t>
  </si>
  <si>
    <t>PS Audio Stellar M700</t>
  </si>
  <si>
    <t>Burmester 216 stereo mode</t>
  </si>
  <si>
    <t>CH Precision I1</t>
  </si>
  <si>
    <t>Schiit Aegir 2</t>
  </si>
  <si>
    <t>Schiit Vidar 2</t>
  </si>
  <si>
    <t>Mytek Audio Brooklyn AMP</t>
  </si>
  <si>
    <t>Hegel Music Systems H20</t>
  </si>
  <si>
    <t>Classé CA-3200</t>
  </si>
  <si>
    <t>NAC C 268</t>
  </si>
  <si>
    <t>Luxman M-10X</t>
  </si>
  <si>
    <t>NAD M10</t>
  </si>
  <si>
    <t>Mark Levinson No.532H</t>
  </si>
  <si>
    <t>Teac AX-501</t>
  </si>
  <si>
    <t>Mytek Audio Brooklyn AMP+</t>
  </si>
  <si>
    <t>Arcam SA30 Integrated Amplifier-DAC</t>
  </si>
  <si>
    <t>Hegel Music Systems H30 (stereo)</t>
  </si>
  <si>
    <t>Hegel Music Systems H30 (mono)</t>
  </si>
  <si>
    <t>Luxman M-900u (stereo)</t>
  </si>
  <si>
    <t>Luxman M-900u (mono)</t>
  </si>
  <si>
    <t>Simaudio Moon Evolution 880M</t>
  </si>
  <si>
    <t>Boulder Amplifiers 2150</t>
  </si>
  <si>
    <t>Gryphon Apex Stereo</t>
  </si>
  <si>
    <t>Lexicon DD8</t>
  </si>
  <si>
    <t>Pascal X-PRO1</t>
  </si>
  <si>
    <t>Marantz Model 40n</t>
  </si>
  <si>
    <t>Outlaw 2200 M-Block</t>
  </si>
  <si>
    <t>Niles SI-2150</t>
  </si>
  <si>
    <t>Peachtree amp500</t>
  </si>
  <si>
    <t>AOSHIDA A7</t>
  </si>
  <si>
    <t>Archimago's Musings</t>
  </si>
  <si>
    <t>Outlaw 2220 mono</t>
  </si>
  <si>
    <t>Marantz HD-AMP1</t>
  </si>
  <si>
    <t>Pass Labs XA30.5</t>
  </si>
  <si>
    <t>Bryston 4B³</t>
  </si>
  <si>
    <t>Best Values Power &gt; 450W</t>
  </si>
  <si>
    <t>Bryston B135³</t>
  </si>
  <si>
    <t>Hegel Music Systems H590</t>
  </si>
  <si>
    <t>Behringer NX3000D</t>
  </si>
  <si>
    <t>Simaudio Moon Evolution 870A (stereo)</t>
  </si>
  <si>
    <t>Crown XLS 1502</t>
  </si>
  <si>
    <t>Constellation Revelation Taurus Mono</t>
  </si>
  <si>
    <t>Cambridge Audio CXA81</t>
  </si>
  <si>
    <t>Schiit Gjallarhorn</t>
  </si>
  <si>
    <t>Infineon EVAL_AUDAMP24</t>
  </si>
  <si>
    <t>Infineon</t>
  </si>
  <si>
    <t>LKV PWR-3</t>
  </si>
  <si>
    <t>Bryston 2B SST</t>
  </si>
  <si>
    <t>"SINAD is not meant to be a single metric to define performance, but it is a very good</t>
  </si>
  <si>
    <t>Hegel Music Systems H360</t>
  </si>
  <si>
    <t>proxy/predictor of the overall performance of an amplifier."</t>
  </si>
  <si>
    <t>Electrocompaniet AW400</t>
  </si>
  <si>
    <t>Boulder Amplifiers 866 integrated</t>
  </si>
  <si>
    <t>ASR Emitter II Exclusive</t>
  </si>
  <si>
    <t>Constellation Performance Centaur II 500</t>
  </si>
  <si>
    <t>Pascal U-PRO1</t>
  </si>
  <si>
    <t>NAD Masters Series M32 DirectDigital</t>
  </si>
  <si>
    <t>Simaudio Moon 860A v2</t>
  </si>
  <si>
    <t>Parasound Halo A31</t>
  </si>
  <si>
    <t>Pass Labs XA60.5</t>
  </si>
  <si>
    <t>Mark Levinson No.53 Reference mono</t>
  </si>
  <si>
    <t>Arcam FMJ P49</t>
  </si>
  <si>
    <t>Musical Fidelity Nu-Vista 800.2</t>
  </si>
  <si>
    <t>Allo Volt+ D</t>
  </si>
  <si>
    <t>Amazon Link Amp</t>
  </si>
  <si>
    <t>Peachtree GAN400</t>
  </si>
  <si>
    <t>Threshold T-200</t>
  </si>
  <si>
    <t>AIYIMA A07 Pro</t>
  </si>
  <si>
    <t>Peachtree Audio nova300</t>
  </si>
  <si>
    <t>Fosi Audio BT20A Pro (32 V)</t>
  </si>
  <si>
    <t>Fosi Audio BT20A Pro (48 V)</t>
  </si>
  <si>
    <t>IOTAVX SA3</t>
  </si>
  <si>
    <t>Living Sound Audio Electronics Voyager GAN 350</t>
  </si>
  <si>
    <t>Hegel Music Systems H600</t>
  </si>
  <si>
    <t>Hegel Music Systems H30A</t>
  </si>
  <si>
    <t>Mark Levinson No.33H</t>
  </si>
  <si>
    <t>Accustic Arts Audio Mono II</t>
  </si>
  <si>
    <t>Pass Labs XA200.8</t>
  </si>
  <si>
    <t>Esoteric Grandioso M1X monoblock</t>
  </si>
  <si>
    <t>AIYIMA A08 Pro</t>
  </si>
  <si>
    <t>Yamaha AX-396</t>
  </si>
  <si>
    <t>pma</t>
  </si>
  <si>
    <t>Wadia a315</t>
  </si>
  <si>
    <t>Parasound Halo JC 1+</t>
  </si>
  <si>
    <t>Accustic Arts AMP V</t>
  </si>
  <si>
    <t>Luxman L-509Z</t>
  </si>
  <si>
    <t>Schiit Tyr mono</t>
  </si>
  <si>
    <t>Musical Fidelity M2si</t>
  </si>
  <si>
    <t>Hegel Music Systems H80</t>
  </si>
  <si>
    <t>Jeff Rowland Design Group Model 2</t>
  </si>
  <si>
    <t>Bel Canto e.One Ref1000M</t>
  </si>
  <si>
    <t>Luxman L-509X</t>
  </si>
  <si>
    <t>Constellation Performance Centaur mono</t>
  </si>
  <si>
    <t>Pascal S-PRO2</t>
  </si>
  <si>
    <t>Linn AV5125</t>
  </si>
  <si>
    <t>AIYIMA A200 (analog input)</t>
  </si>
  <si>
    <t>Hegel Music Systems H95</t>
  </si>
  <si>
    <t>AVM Ovation MA8.2</t>
  </si>
  <si>
    <t>SMSL DA-6</t>
  </si>
  <si>
    <t>B&amp;K Components AV30.2</t>
  </si>
  <si>
    <t>Niles SI-275</t>
  </si>
  <si>
    <t>SMSL SA400</t>
  </si>
  <si>
    <t>Crown DCi 4|300N</t>
  </si>
  <si>
    <t>HiFi Rose RA180</t>
  </si>
  <si>
    <t>Bel Canto Design Black MPS1</t>
  </si>
  <si>
    <t>Behringer NX1000D</t>
  </si>
  <si>
    <t>Classé Sigma AMP5</t>
  </si>
  <si>
    <t>Schiit Audio Vidar</t>
  </si>
  <si>
    <t>Hegel Music Systems H160</t>
  </si>
  <si>
    <t>Luxman M-800A</t>
  </si>
  <si>
    <t>Pascal T-PRO1</t>
  </si>
  <si>
    <t>SMSL A300</t>
  </si>
  <si>
    <t>Parasound 2125 V.2</t>
  </si>
  <si>
    <t>Marantz PM5003</t>
  </si>
  <si>
    <t>Parasound NewClassic 275 v.2 (stereo)</t>
  </si>
  <si>
    <t>Rotel RB-1090</t>
  </si>
  <si>
    <t>Calyx Audio Femti (stereo)</t>
  </si>
  <si>
    <t>Class D Audio CDA-250C</t>
  </si>
  <si>
    <t>Creek Evolution 50A</t>
  </si>
  <si>
    <t>3e Audio SY-DAP2002 (LM4562 upgrade)</t>
  </si>
  <si>
    <t>Rotel RB-1070</t>
  </si>
  <si>
    <t>NAD D 3045</t>
  </si>
  <si>
    <t>Audiolab 8300XP</t>
  </si>
  <si>
    <t>Hegel Music Systems H120</t>
  </si>
  <si>
    <t>Hegel Music Systems H300</t>
  </si>
  <si>
    <t>Parasound Halo JC5</t>
  </si>
  <si>
    <t>McIntosh Laboratory MAC7200</t>
  </si>
  <si>
    <t>Luxman L-507Z</t>
  </si>
  <si>
    <t>Simaudio Moon 888</t>
  </si>
  <si>
    <t>Outlaw Model 5000</t>
  </si>
  <si>
    <t>NAD C 3050 LE</t>
  </si>
  <si>
    <t>Parasound Halo A 21+</t>
  </si>
  <si>
    <t>Vincent SV-737</t>
  </si>
  <si>
    <t>Krell KMA-i800</t>
  </si>
  <si>
    <t>Douk Audio H7</t>
  </si>
  <si>
    <t>ICEpower 200AC &amp; 200ASC</t>
  </si>
  <si>
    <t>NAD D 3020</t>
  </si>
  <si>
    <t>Emotiva BasX A-500</t>
  </si>
  <si>
    <t>Schiit Audio Ragnarok 2</t>
  </si>
  <si>
    <t>Schiit</t>
  </si>
  <si>
    <t>Marantz PM-KI-Pearl</t>
  </si>
  <si>
    <t>Linn Majik DS-1</t>
  </si>
  <si>
    <t>Xindak A600E</t>
  </si>
  <si>
    <t>Classé Sigma 2200i</t>
  </si>
  <si>
    <t>Technics SU-R1000</t>
  </si>
  <si>
    <t>Yamaha R-S202</t>
  </si>
  <si>
    <t>Audiolab 6000A PLAY</t>
  </si>
  <si>
    <t>Alpha Audio NET</t>
  </si>
  <si>
    <t>NAD M22</t>
  </si>
  <si>
    <t>Pass Labs INT-150</t>
  </si>
  <si>
    <t>Pass Labs INT-25</t>
  </si>
  <si>
    <t>Accuphase E-650</t>
  </si>
  <si>
    <t>Constellation Inspiration Stereo 1.0</t>
  </si>
  <si>
    <t>Simaudio Moon Evolution 700i</t>
  </si>
  <si>
    <t>Ayre Acoustics VX-R</t>
  </si>
  <si>
    <t>Onkyo A-9555</t>
  </si>
  <si>
    <t>Wyred 4 Sound mINT</t>
  </si>
  <si>
    <t>Jeff Rowland 535</t>
  </si>
  <si>
    <t>Simaudio Moon Evolution 870A (mono)</t>
  </si>
  <si>
    <t>Music Hall a15.3</t>
  </si>
  <si>
    <t>Marantz NR1200</t>
  </si>
  <si>
    <t>oal</t>
  </si>
  <si>
    <t>Technics Grand Class SU-GX70</t>
  </si>
  <si>
    <t>Bryston B100-DA</t>
  </si>
  <si>
    <t>Anthem Statement M1</t>
  </si>
  <si>
    <t>Yamaha R-N2000A</t>
  </si>
  <si>
    <t>Rotel Michi M8</t>
  </si>
  <si>
    <t>Luxman B-1000F</t>
  </si>
  <si>
    <t>Fosi Audio TB10D</t>
  </si>
  <si>
    <t>Sabaj A1 (2022)</t>
  </si>
  <si>
    <t>dominikz</t>
  </si>
  <si>
    <t>SMSL A100</t>
  </si>
  <si>
    <t>Hypex UcD180HG HxR</t>
  </si>
  <si>
    <t>Emotiva BasX A-100</t>
  </si>
  <si>
    <t>Argon SA1</t>
  </si>
  <si>
    <t>Outlaw Model 7140</t>
  </si>
  <si>
    <t>Rotel RA-1572MKII</t>
  </si>
  <si>
    <t>NAD Masters M2</t>
  </si>
  <si>
    <t>Yamaha A-S3200</t>
  </si>
  <si>
    <t>Ayre AX-5</t>
  </si>
  <si>
    <t>MBL Corona C15 monoblock</t>
  </si>
  <si>
    <t>GamuT Di150 LE</t>
  </si>
  <si>
    <t>ICEpower 1000ASP</t>
  </si>
  <si>
    <t>Sound Town ST-UPDM4C</t>
  </si>
  <si>
    <t>PS Audio Sprout 100</t>
  </si>
  <si>
    <t>Bluesound Powernode</t>
  </si>
  <si>
    <t>Simaudio Moon i-1</t>
  </si>
  <si>
    <t>Naim Audio Nait 5si integrated</t>
  </si>
  <si>
    <t>Creek Evolution 100A</t>
  </si>
  <si>
    <t>Harman Kardon HK 990</t>
  </si>
  <si>
    <t>Anthem Electronics STR</t>
  </si>
  <si>
    <t>Mark Levinson No.5802</t>
  </si>
  <si>
    <t>Accuphase P-4200</t>
  </si>
  <si>
    <t>Mark Levinson No.585</t>
  </si>
  <si>
    <t>Krell Evolution 402</t>
  </si>
  <si>
    <t>Crown XLS 1002</t>
  </si>
  <si>
    <t>Cambridge Audio Azur 851A</t>
  </si>
  <si>
    <t>Creek Destiny</t>
  </si>
  <si>
    <t>Marantz Model 30</t>
  </si>
  <si>
    <t>HiFi Rose RS520</t>
  </si>
  <si>
    <t>Simaudio Moon Neo 330A</t>
  </si>
  <si>
    <t>Musical Fidelity M8xi</t>
  </si>
  <si>
    <t>Krell K-300i</t>
  </si>
  <si>
    <t>Infigo Method-3</t>
  </si>
  <si>
    <t>Audio Research REF160M mono</t>
  </si>
  <si>
    <t>JMF HQS 7001 mono</t>
  </si>
  <si>
    <t>Exposure 2510</t>
  </si>
  <si>
    <t>Cyrus Audio i9-XR</t>
  </si>
  <si>
    <t>Audia Flight FLS9</t>
  </si>
  <si>
    <t>Rotel Michi X5 Series 2 Integrated</t>
  </si>
  <si>
    <t>Premium Audio Mini GaN 5</t>
  </si>
  <si>
    <t>Emotiva XPA Gen3</t>
  </si>
  <si>
    <t>Rotel RA-6000 integrated</t>
  </si>
  <si>
    <t>Mark Levinson No.333</t>
  </si>
  <si>
    <t>Boulder Amplifiers 865</t>
  </si>
  <si>
    <t>Vitus Audio RI-100</t>
  </si>
  <si>
    <t>AVMENTOR</t>
  </si>
  <si>
    <t>Devialet D-Premier</t>
  </si>
  <si>
    <t>Ayre Acoustics MX-R Twenty</t>
  </si>
  <si>
    <t>VTL Siegfried II Reference</t>
  </si>
  <si>
    <t>Chord SPM 14000 Ultimate</t>
  </si>
  <si>
    <t>AIYIMA A05</t>
  </si>
  <si>
    <t>Monoprice Studio 605030</t>
  </si>
  <si>
    <t>NAD M10 V2</t>
  </si>
  <si>
    <t>Cary Audio SI-300.2d</t>
  </si>
  <si>
    <t>Krell Solo 575</t>
  </si>
  <si>
    <t>Starke Sound AD4.320</t>
  </si>
  <si>
    <t>Roksan Kandy K2 BT</t>
  </si>
  <si>
    <t>Starke Sound Fiera4</t>
  </si>
  <si>
    <t>Exposure XM5 integrated</t>
  </si>
  <si>
    <t>Exposure XM9</t>
  </si>
  <si>
    <t>Exposure 3010 S2</t>
  </si>
  <si>
    <t>Parasound Halo A23+ (stereo)</t>
  </si>
  <si>
    <t>Theta Prometheus</t>
  </si>
  <si>
    <t>Pass Labs XA60.8</t>
  </si>
  <si>
    <t>Briscasti M28 mono</t>
  </si>
  <si>
    <t>Denon PMA-600NE</t>
  </si>
  <si>
    <t>Luxman L-550AX</t>
  </si>
  <si>
    <t>Rotel RA-1592 mkII</t>
  </si>
  <si>
    <t>Rotel Michi X5 Integrated</t>
  </si>
  <si>
    <t>Krell FBI</t>
  </si>
  <si>
    <t>Emotiva XPA HC-1</t>
  </si>
  <si>
    <t>Roksan Attessa</t>
  </si>
  <si>
    <t>Yamaha A-S2200</t>
  </si>
  <si>
    <t>Simaudio Moon Neo 340i</t>
  </si>
  <si>
    <t>Accuphase E-470</t>
  </si>
  <si>
    <t>Bel Canto Design Black ACI 600</t>
  </si>
  <si>
    <t>Mark Levinson No.536</t>
  </si>
  <si>
    <t>3e Audio SY-DAP2002 (stock)</t>
  </si>
  <si>
    <t>Rega io integrated</t>
  </si>
  <si>
    <t>Rotel Michi X3</t>
  </si>
  <si>
    <t>Cary Audio SI-300.2D</t>
  </si>
  <si>
    <t>Burmester 101</t>
  </si>
  <si>
    <t>T+A M40HV (High Current mode)</t>
  </si>
  <si>
    <t>Rotel A12MKII</t>
  </si>
  <si>
    <t xml:space="preserve">Simaudio Moon 250i V2 </t>
  </si>
  <si>
    <t>Jeff Rowland Design Group Model 1</t>
  </si>
  <si>
    <t>Moonriver 404 Reference integrated</t>
  </si>
  <si>
    <t>Verity Audio Monsalvat Amp-60</t>
  </si>
  <si>
    <t xml:space="preserve">AIYIMA A300 </t>
  </si>
  <si>
    <t>Crown XLS 2502</t>
  </si>
  <si>
    <t>Dayton Audio APA1200DSP</t>
  </si>
  <si>
    <t>B.M.C. Audio Amplifier C1</t>
  </si>
  <si>
    <t>Leak Stereo 130 integrated</t>
  </si>
  <si>
    <t>Simaudio Moon i3.3</t>
  </si>
  <si>
    <t>Simaudio Moon Evolution i-7</t>
  </si>
  <si>
    <t>Simaudio Moon 400M</t>
  </si>
  <si>
    <t>Accuphase E-370</t>
  </si>
  <si>
    <t>AVM Ovation A 6.2 ME</t>
  </si>
  <si>
    <t>Lamm Industries M1.2 Reference Mono</t>
  </si>
  <si>
    <t>Vista Audio Spark II</t>
  </si>
  <si>
    <t>Accuphase E-380</t>
  </si>
  <si>
    <t>Denon PMA-2500NE</t>
  </si>
  <si>
    <t>Simaudio Moon Neo ACE</t>
  </si>
  <si>
    <t>Parasound Zamp V.3</t>
  </si>
  <si>
    <t>Yamaha A-U671</t>
  </si>
  <si>
    <t>Pathos Acoustics Lògos MKII</t>
  </si>
  <si>
    <t>Naim Audio Uniti Atom</t>
  </si>
  <si>
    <t>Naim Audio Uniti Nova integrated</t>
  </si>
  <si>
    <t>Audio Research D300</t>
  </si>
  <si>
    <t>Lyngdorf Audio TDAI-1120 Integrated</t>
  </si>
  <si>
    <t>Copland CSA 150</t>
  </si>
  <si>
    <t>Topping PA3</t>
  </si>
  <si>
    <t>Rogue Audio Sphinx V3</t>
  </si>
  <si>
    <t>Luxman SQ-N150</t>
  </si>
  <si>
    <t>Rotel A11</t>
  </si>
  <si>
    <t>Optoma NuForce STA200</t>
  </si>
  <si>
    <t>Technics Grand Class SU-G700M2</t>
  </si>
  <si>
    <t>Gato Audio DIA-250</t>
  </si>
  <si>
    <t>Ayre Acoustics VX-5</t>
  </si>
  <si>
    <t>Sabaj A1 (2020)</t>
  </si>
  <si>
    <t>Cambridge Audio AXA35</t>
  </si>
  <si>
    <t>Accuphase E-560</t>
  </si>
  <si>
    <t>Pyle PT8000CH 8-Channel</t>
  </si>
  <si>
    <t>Kinki Studio EX-M1+</t>
  </si>
  <si>
    <t>Pass Labs INT-60</t>
  </si>
  <si>
    <t>ASR Emitter 1</t>
  </si>
  <si>
    <t>Topping MX3</t>
  </si>
  <si>
    <t>Devialet Expert 400</t>
  </si>
  <si>
    <t>Manley Laboratories Mahi Mono</t>
  </si>
  <si>
    <t>Roksan Blak</t>
  </si>
  <si>
    <t>Behringer A500</t>
  </si>
  <si>
    <t>Rega Research Brio integrated</t>
  </si>
  <si>
    <t>Musical Fidelity Tri-Vista kW mono</t>
  </si>
  <si>
    <t>Audiolab Omnia</t>
  </si>
  <si>
    <t>Sunfire Cinema Grand (5 channel)</t>
  </si>
  <si>
    <t>Gato Audio DIA-400S</t>
  </si>
  <si>
    <t>Amazon Basics 80W AP-16U</t>
  </si>
  <si>
    <t>Krell KAV-400xi</t>
  </si>
  <si>
    <t>Cambridge Audio AXA25</t>
  </si>
  <si>
    <t>OSD Nero Stream XD</t>
  </si>
  <si>
    <t>Audiolab 6000</t>
  </si>
  <si>
    <t>Xindak XA6800 (08)</t>
  </si>
  <si>
    <t>Devialet Expert 240</t>
  </si>
  <si>
    <t>Lamm M12 Reference mono</t>
  </si>
  <si>
    <t>Yamaha A-S501</t>
  </si>
  <si>
    <t>Marantz PM6006</t>
  </si>
  <si>
    <t>Block V-250 LTD</t>
  </si>
  <si>
    <t>Rogue Audio Pharaoh</t>
  </si>
  <si>
    <t>Pathos Acoustics InPoL 2 MkII</t>
  </si>
  <si>
    <t>Nubert nuConnect ampX</t>
  </si>
  <si>
    <t>Vincent TubeLine SV-236MK</t>
  </si>
  <si>
    <t>Marantz PM6007</t>
  </si>
  <si>
    <t>Rotel A14 MKII</t>
  </si>
  <si>
    <t>Arcam SA10</t>
  </si>
  <si>
    <t>Fosi Audio BT10A</t>
  </si>
  <si>
    <t>Audio Research 100.2</t>
  </si>
  <si>
    <t>Luxman L-590AX</t>
  </si>
  <si>
    <t>Marantz PM-14S1</t>
  </si>
  <si>
    <t>Rogue Audio Pharaoh II integrated</t>
  </si>
  <si>
    <t>SVS Prime Wireless SoundBase</t>
  </si>
  <si>
    <t>Marantz PM7000N</t>
  </si>
  <si>
    <t>Exposure 2010S</t>
  </si>
  <si>
    <t>Emotiva XPA-DR2</t>
  </si>
  <si>
    <t>Audiolab 8300A</t>
  </si>
  <si>
    <t>NuPrime IDA-16</t>
  </si>
  <si>
    <t>Naim Supernait</t>
  </si>
  <si>
    <t>Naim Audio Unity Star</t>
  </si>
  <si>
    <t>UWAYKEY ZK-502H</t>
  </si>
  <si>
    <t>Rotel RA-1592</t>
  </si>
  <si>
    <t>V.A.C. Statement 452 IQ</t>
  </si>
  <si>
    <t>Musical Fidelity M6 Encore 225</t>
  </si>
  <si>
    <t>Naim XS3</t>
  </si>
  <si>
    <t>Naim SuperNait 3</t>
  </si>
  <si>
    <t>Emotiva BasX A2m</t>
  </si>
  <si>
    <t>Marantz PM6005</t>
  </si>
  <si>
    <t>Marantz PM-KI RUBY</t>
  </si>
  <si>
    <t>NuPrime ST-10</t>
  </si>
  <si>
    <t>Xindak XA-6950 NE</t>
  </si>
  <si>
    <t>Pink Faun D-Power 2x90i</t>
  </si>
  <si>
    <t>Denon PMA-A110</t>
  </si>
  <si>
    <t>Marantz PM11S2</t>
  </si>
  <si>
    <t>Ayre Acoustics EX-8</t>
  </si>
  <si>
    <t>Musical Fidelity Nu-Vista 800</t>
  </si>
  <si>
    <t>NAD C 316BEE V2</t>
  </si>
  <si>
    <t>T+A PA 3100 HV integrated</t>
  </si>
  <si>
    <t>Nagra VPA monoblock</t>
  </si>
  <si>
    <t>Yamaha A-S300</t>
  </si>
  <si>
    <t>Ayre Acoustics EX-8 2.0</t>
  </si>
  <si>
    <t>Yamaha R-N500</t>
  </si>
  <si>
    <t>Dan D'Agostino Momentum monoblock</t>
  </si>
  <si>
    <t>PS Audio Sprout</t>
  </si>
  <si>
    <t>Marantz PM8006</t>
  </si>
  <si>
    <t>NuPrime Omnia A300</t>
  </si>
  <si>
    <t>Gryphon Atilla</t>
  </si>
  <si>
    <t>Cambridge Audio Evo 75</t>
  </si>
  <si>
    <t>Mark Levinson No.5805</t>
  </si>
  <si>
    <t>Parasound Halo Integrated</t>
  </si>
  <si>
    <t>Vincent Audio SV-237MK</t>
  </si>
  <si>
    <t>JBL SA750</t>
  </si>
  <si>
    <t>Marantz PM-12SE</t>
  </si>
  <si>
    <t>Pass Labs X150.8</t>
  </si>
  <si>
    <t>Rotel Michi S5</t>
  </si>
  <si>
    <t>Karan Acoustics Master Collection POWERa Mono</t>
  </si>
  <si>
    <t>Arcam FMJ A49</t>
  </si>
  <si>
    <t>Siltech Saga P1</t>
  </si>
  <si>
    <t>Keces E40 integrated</t>
  </si>
  <si>
    <t>Rogue Audio Sphinx integrated</t>
  </si>
  <si>
    <t>Vincent SP-T100</t>
  </si>
  <si>
    <t>McIntosh Laboratory MC275</t>
  </si>
  <si>
    <t>Ayre Acoustics VX-8</t>
  </si>
  <si>
    <t>Chord SPM 5000 Mk. II</t>
  </si>
  <si>
    <t>NAD C700</t>
  </si>
  <si>
    <t>Yamaha A-S1200</t>
  </si>
  <si>
    <t>Yamaha A-S801</t>
  </si>
  <si>
    <t>Musical Fidelity M5si</t>
  </si>
  <si>
    <t>Lyngdorf Audio TDAI-2200</t>
  </si>
  <si>
    <t>Vincent SV-400</t>
  </si>
  <si>
    <t>Peachtree Audio nova500</t>
  </si>
  <si>
    <t>Audio Research VS115</t>
  </si>
  <si>
    <t>Lyngdorf Audio TDAI-3400</t>
  </si>
  <si>
    <t>SPL Performer m1000</t>
  </si>
  <si>
    <t>Krell Vanguard</t>
  </si>
  <si>
    <t>Devialet Expert 140 Pro</t>
  </si>
  <si>
    <t>darTZeel NHB-468</t>
  </si>
  <si>
    <t>Denon PMA-800NE</t>
  </si>
  <si>
    <t>Yamaha A-S701</t>
  </si>
  <si>
    <t>Ashly NE8250</t>
  </si>
  <si>
    <t>PrimaLuna Dialogue Seven</t>
  </si>
  <si>
    <t>Creek Voyage i20</t>
  </si>
  <si>
    <t>Earthquake XJ-300ST</t>
  </si>
  <si>
    <t>Teac AI-301DA</t>
  </si>
  <si>
    <t>Denon PMA-900HNE</t>
  </si>
  <si>
    <t>Technics SU-G700</t>
  </si>
  <si>
    <t>Naim Audio Unity Atom</t>
  </si>
  <si>
    <t>Dan D'Agostino Momentum M400 MxV monoblock</t>
  </si>
  <si>
    <t>Gryphon Diablo 120</t>
  </si>
  <si>
    <t>Crown XLi 800</t>
  </si>
  <si>
    <t>Pioneer A-70DA</t>
  </si>
  <si>
    <t>Peachtree Audio iDecco</t>
  </si>
  <si>
    <t>Densen BEAT B-150XS</t>
  </si>
  <si>
    <t>Rogue Audio DragoN mono</t>
  </si>
  <si>
    <t>Audio Research REF150</t>
  </si>
  <si>
    <t>SMSL Q5 Pro</t>
  </si>
  <si>
    <t>Vincent SV-227</t>
  </si>
  <si>
    <t>Lyngdorf TDAI-2710</t>
  </si>
  <si>
    <t>Electrocompaniet Nemo</t>
  </si>
  <si>
    <t>T+A PA 1000 E</t>
  </si>
  <si>
    <t>Manley Laboratories 175 monoblock</t>
  </si>
  <si>
    <t>darTZeel CTH-8550 integrated</t>
  </si>
  <si>
    <t>Octave Audio Jubilee Mono SE</t>
  </si>
  <si>
    <t>Rockville RPA16</t>
  </si>
  <si>
    <t>Carver M-1.5t</t>
  </si>
  <si>
    <t>SMSL SA100</t>
  </si>
  <si>
    <t>Audio Research Reference REF160S</t>
  </si>
  <si>
    <t>Primaluna Dialogue Premium HP</t>
  </si>
  <si>
    <t>Naim NAP 250</t>
  </si>
  <si>
    <t>Unison Resarch Unico Primo integrated</t>
  </si>
  <si>
    <t>Wadia Intuition 01</t>
  </si>
  <si>
    <t>darTZeel NHB-108 model two</t>
  </si>
  <si>
    <t>Audio Research VSi60</t>
  </si>
  <si>
    <t>Octave Audio V80 SE</t>
  </si>
  <si>
    <t>First Watt J2</t>
  </si>
  <si>
    <t>Micromega M-150</t>
  </si>
  <si>
    <t>Dan D'Agostino Progression Mono</t>
  </si>
  <si>
    <t>PrimaLuna Evo 400 (triode)</t>
  </si>
  <si>
    <t>Balanced Audio Technology VK-55SE</t>
  </si>
  <si>
    <t>Musical Fidelity A1</t>
  </si>
  <si>
    <t>Peachtree Audio nova150 V2</t>
  </si>
  <si>
    <t>darTZeel NHB-108</t>
  </si>
  <si>
    <t>Heed Lagrange</t>
  </si>
  <si>
    <t>VAC Sigma 170i iQ</t>
  </si>
  <si>
    <t>Denon PMA-150H</t>
  </si>
  <si>
    <t>Audio Research I/50</t>
  </si>
  <si>
    <t>Octave Audio V70SE</t>
  </si>
  <si>
    <t>Dan D’Agostino Progression M550</t>
  </si>
  <si>
    <t>Technics SU-G30</t>
  </si>
  <si>
    <t>Dayton Audio HTA200</t>
  </si>
  <si>
    <t>First Watt SIT-3</t>
  </si>
  <si>
    <t>Unison Research Unico 150</t>
  </si>
  <si>
    <t>Audio Research Laboratory GSi75</t>
  </si>
  <si>
    <t>Vinnie Rossi LIO integrated</t>
  </si>
  <si>
    <t>darTZeel NHB-458</t>
  </si>
  <si>
    <t>Octave Audio V40 SE</t>
  </si>
  <si>
    <t>Carver Crimson 275</t>
  </si>
  <si>
    <t>Pathos InPol Remix MkII</t>
  </si>
  <si>
    <t>Riviera Audio Laboratories Levante</t>
  </si>
  <si>
    <t>LSA VT-70</t>
  </si>
  <si>
    <t>Atoll Electronique IN200 Signature</t>
  </si>
  <si>
    <t>Musical Fidelity M6500i</t>
  </si>
  <si>
    <t>PrimaLuna EVO 300 Integrated</t>
  </si>
  <si>
    <t>Line Magnetic LM-8451A</t>
  </si>
  <si>
    <t>Carver Raven 350</t>
  </si>
  <si>
    <t>Optoma NuForce DDA120</t>
  </si>
  <si>
    <t>Denon PMA-30</t>
  </si>
  <si>
    <t>Ayon Audio Scorpio II (triode)</t>
  </si>
  <si>
    <t>Mastersound 845 Compact</t>
  </si>
  <si>
    <t>Balanced Audio Technology VK-56SE</t>
  </si>
  <si>
    <t>Western Electric Type No.91E</t>
  </si>
  <si>
    <t>Ayon Crossfire EVO integrated</t>
  </si>
  <si>
    <t>Pass ACA</t>
  </si>
  <si>
    <t>Audio Note Meishu Tonmeister Phono integrated</t>
  </si>
  <si>
    <t>Audiopax Model 88</t>
  </si>
  <si>
    <t>Less than 150W</t>
  </si>
  <si>
    <t>Between 150 and 300 W</t>
  </si>
  <si>
    <t>Between 300 and 450W</t>
  </si>
  <si>
    <t>Between 450 and 600W</t>
  </si>
  <si>
    <t>More than 600W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</si>
</sst>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%"/>
    <numFmt numFmtId="166" formatCode="0.000%"/>
  </numFmts>
  <fonts count="31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2"/>
      <color rgb="FF2969B0"/>
      <name val="Arial"/>
    </font>
    <font>
      <u/>
      <sz val="12"/>
      <color rgb="FF1155CC"/>
      <name val="Arial"/>
    </font>
    <font>
      <sz val="10"/>
      <color theme="1"/>
      <name val="Arial"/>
    </font>
    <font>
      <sz val="12"/>
      <color theme="1"/>
      <name val="Arial"/>
    </font>
    <font>
      <u/>
      <sz val="12"/>
      <color rgb="FF0000FF"/>
      <name val="Arial"/>
    </font>
    <font>
      <u/>
      <sz val="12"/>
      <color rgb="FF1155CC"/>
      <name val="Arial"/>
    </font>
    <font>
      <u/>
      <sz val="12"/>
      <color rgb="FF0000FF"/>
      <name val="Arial"/>
    </font>
    <font>
      <u/>
      <sz val="12"/>
      <color rgb="FF1155CC"/>
      <name val="Arial"/>
    </font>
    <font>
      <sz val="12"/>
      <color rgb="FF141414"/>
      <name val="Arial"/>
    </font>
    <font>
      <sz val="12"/>
      <color rgb="FF141414"/>
      <name val="&quot;Segoe UI&quot;"/>
    </font>
    <font>
      <b/>
      <sz val="12"/>
      <color rgb="FF141414"/>
      <name val="Arial"/>
    </font>
    <font>
      <b/>
      <sz val="12"/>
      <color rgb="FF141414"/>
      <name val="&quot;Segoe UI&quot;"/>
    </font>
    <font>
      <sz val="12"/>
      <color theme="1"/>
      <name val="Arial"/>
      <scheme val="minor"/>
    </font>
    <font>
      <u/>
      <sz val="12"/>
      <color rgb="FF0000FF"/>
      <name val="Arial"/>
    </font>
    <font>
      <sz val="12"/>
      <color rgb="FF41A85F"/>
      <name val="Arial"/>
    </font>
    <font>
      <sz val="12"/>
      <color rgb="FFF37934"/>
      <name val="Arial"/>
    </font>
    <font>
      <sz val="12"/>
      <color rgb="FFB8312F"/>
      <name val="Arial"/>
    </font>
    <font>
      <b/>
      <sz val="12"/>
      <color theme="1"/>
      <name val="Arial"/>
      <scheme val="minor"/>
    </font>
    <font>
      <u/>
      <sz val="12"/>
      <color rgb="FF1155CC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0000FF"/>
      <name val="Arial"/>
    </font>
    <font>
      <u/>
      <sz val="12"/>
      <color rgb="FF1155CC"/>
      <name val="Arial"/>
    </font>
    <font>
      <u/>
      <sz val="12"/>
      <color rgb="FF2969B0"/>
      <name val="Arial"/>
    </font>
    <font>
      <sz val="10"/>
      <color theme="1"/>
      <name val="Arial"/>
      <scheme val="minor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  <fill>
      <patternFill patternType="solid">
        <fgColor rgb="FFF9E3E1"/>
        <bgColor rgb="FFF9E3E1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FFFEFE"/>
        <bgColor rgb="FFFFFE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1" fontId="6" fillId="0" borderId="0" xfId="0" applyNumberFormat="1" applyFont="1"/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0" fontId="11" fillId="2" borderId="0" xfId="0" applyFont="1" applyFill="1"/>
    <xf numFmtId="0" fontId="14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5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/>
    </xf>
    <xf numFmtId="3" fontId="15" fillId="0" borderId="0" xfId="0" applyNumberFormat="1" applyFont="1"/>
    <xf numFmtId="0" fontId="22" fillId="0" borderId="0" xfId="0" applyFont="1"/>
    <xf numFmtId="3" fontId="23" fillId="0" borderId="0" xfId="0" applyNumberFormat="1" applyFont="1"/>
    <xf numFmtId="0" fontId="24" fillId="0" borderId="0" xfId="0" applyFont="1"/>
    <xf numFmtId="0" fontId="25" fillId="0" borderId="0" xfId="0" applyFont="1"/>
    <xf numFmtId="166" fontId="1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8" fillId="3" borderId="0" xfId="0" applyNumberFormat="1" applyFont="1" applyFill="1" applyAlignment="1">
      <alignment horizontal="center"/>
    </xf>
    <xf numFmtId="3" fontId="18" fillId="4" borderId="0" xfId="0" applyNumberFormat="1" applyFont="1" applyFill="1" applyAlignment="1">
      <alignment horizontal="center"/>
    </xf>
    <xf numFmtId="0" fontId="26" fillId="0" borderId="0" xfId="0" applyFont="1"/>
    <xf numFmtId="3" fontId="18" fillId="5" borderId="0" xfId="0" applyNumberFormat="1" applyFont="1" applyFill="1" applyAlignment="1">
      <alignment horizontal="center"/>
    </xf>
    <xf numFmtId="3" fontId="18" fillId="6" borderId="0" xfId="0" applyNumberFormat="1" applyFont="1" applyFill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left"/>
    </xf>
    <xf numFmtId="1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wrapTex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30" fillId="0" borderId="0" xfId="0" applyNumberFormat="1" applyFont="1" applyAlignment="1">
      <alignment horizontal="right"/>
    </xf>
    <xf numFmtId="0" fontId="11" fillId="2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Less than 150W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data!$D$2:$D$619</c:f>
              <c:numCache>
                <c:formatCode>General</c:formatCode>
                <c:ptCount val="618"/>
                <c:pt idx="0" formatCode="#,##0">
                  <c:v>120.63034102892131</c:v>
                </c:pt>
                <c:pt idx="1">
                  <c:v>0</c:v>
                </c:pt>
                <c:pt idx="2" formatCode="#,##0">
                  <c:v>119.57621401860123</c:v>
                </c:pt>
                <c:pt idx="3">
                  <c:v>0</c:v>
                </c:pt>
                <c:pt idx="4" formatCode="#,##0">
                  <c:v>116.92370271310942</c:v>
                </c:pt>
                <c:pt idx="5" formatCode="#,##0">
                  <c:v>116.83275015809501</c:v>
                </c:pt>
                <c:pt idx="6">
                  <c:v>0</c:v>
                </c:pt>
                <c:pt idx="7" formatCode="#,##0">
                  <c:v>115.2390779374241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106.23160355994578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#,##0">
                  <c:v>104.88250288655017</c:v>
                </c:pt>
                <c:pt idx="29" formatCode="#,##0">
                  <c:v>104.58295976715712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101.41162148571414</c:v>
                </c:pt>
                <c:pt idx="50">
                  <c:v>0</c:v>
                </c:pt>
                <c:pt idx="51" formatCode="#,##0">
                  <c:v>100.9151498112135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#,##0">
                  <c:v>98.416375079047498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95.9176003468815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#,##0">
                  <c:v>95.391021572434511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#,##0">
                  <c:v>94.563167869270032</c:v>
                </c:pt>
                <c:pt idx="84">
                  <c:v>0</c:v>
                </c:pt>
                <c:pt idx="85">
                  <c:v>0</c:v>
                </c:pt>
                <c:pt idx="86" formatCode="#,##0">
                  <c:v>93.979400086720375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#,##0">
                  <c:v>93.151546383555868</c:v>
                </c:pt>
                <c:pt idx="99" formatCode="#,##0">
                  <c:v>93.151546383555868</c:v>
                </c:pt>
                <c:pt idx="100">
                  <c:v>0</c:v>
                </c:pt>
                <c:pt idx="101" formatCode="#,##0">
                  <c:v>93.151546383555868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#,##0">
                  <c:v>92.765443279648139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 formatCode="#,##0">
                  <c:v>91.700533040583636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#,##0">
                  <c:v>91.056839373155611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 formatCode="#,##0">
                  <c:v>90.457574905606748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 formatCode="#,##0">
                  <c:v>90.172766123314545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#,##0">
                  <c:v>89.370421659154886</c:v>
                </c:pt>
                <c:pt idx="137" formatCode="#,##0">
                  <c:v>89.370421659154886</c:v>
                </c:pt>
                <c:pt idx="138" formatCode="#,##0">
                  <c:v>89.118639112994487</c:v>
                </c:pt>
                <c:pt idx="139" formatCode="#,##0">
                  <c:v>89.118639112994487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#,##0">
                  <c:v>88.6359655186601</c:v>
                </c:pt>
                <c:pt idx="146" formatCode="#,##0">
                  <c:v>88.404328067663798</c:v>
                </c:pt>
                <c:pt idx="147">
                  <c:v>0</c:v>
                </c:pt>
                <c:pt idx="148" formatCode="#,##0">
                  <c:v>88.404328067663798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 formatCode="#,##0">
                  <c:v>87.535014192041984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#,##0">
                  <c:v>86.558042841285655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#,##0">
                  <c:v>86.020599913279625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#,##0">
                  <c:v>85.848596478041259</c:v>
                </c:pt>
                <c:pt idx="182">
                  <c:v>0</c:v>
                </c:pt>
                <c:pt idx="183" formatCode="#,##0">
                  <c:v>85.679933127304011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#,##0">
                  <c:v>85.352124803540633</c:v>
                </c:pt>
                <c:pt idx="188">
                  <c:v>0</c:v>
                </c:pt>
                <c:pt idx="189" formatCode="#,##0">
                  <c:v>85.192746210115118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 formatCode="#,##0">
                  <c:v>84.882502886550171</c:v>
                </c:pt>
                <c:pt idx="197" formatCode="#,##0">
                  <c:v>84.731440128741269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 formatCode="#,##0">
                  <c:v>84.436974992327123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#,##0">
                  <c:v>83.60912128916263</c:v>
                </c:pt>
                <c:pt idx="215">
                  <c:v>0</c:v>
                </c:pt>
                <c:pt idx="216">
                  <c:v>0</c:v>
                </c:pt>
                <c:pt idx="217" formatCode="#,##0">
                  <c:v>83.60912128916263</c:v>
                </c:pt>
                <c:pt idx="218" formatCode="#,##0">
                  <c:v>83.478503945983476</c:v>
                </c:pt>
                <c:pt idx="219">
                  <c:v>0</c:v>
                </c:pt>
                <c:pt idx="220" formatCode="#,##0">
                  <c:v>83.223018185254887</c:v>
                </c:pt>
                <c:pt idx="221">
                  <c:v>0</c:v>
                </c:pt>
                <c:pt idx="222" formatCode="#,##0">
                  <c:v>83.098039199714862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 formatCode="#,##0">
                  <c:v>82.733542797590886</c:v>
                </c:pt>
                <c:pt idx="231" formatCode="#,##0">
                  <c:v>82.615365605380475</c:v>
                </c:pt>
                <c:pt idx="232" formatCode="#,##0">
                  <c:v>82.498774732165998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 formatCode="#,##0">
                  <c:v>81.938200260161125</c:v>
                </c:pt>
                <c:pt idx="240" formatCode="#,##0">
                  <c:v>81.938200260161125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 formatCode="#,##0">
                  <c:v>81.411621485714136</c:v>
                </c:pt>
                <c:pt idx="247" formatCode="#,##0">
                  <c:v>81.411621485714136</c:v>
                </c:pt>
                <c:pt idx="248">
                  <c:v>0</c:v>
                </c:pt>
                <c:pt idx="249" formatCode="#,##0">
                  <c:v>81.310030975128655</c:v>
                </c:pt>
                <c:pt idx="250" formatCode="#,##0">
                  <c:v>81.310030975128655</c:v>
                </c:pt>
                <c:pt idx="251" formatCode="#,##0">
                  <c:v>81.310030975128655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 formatCode="#,##0">
                  <c:v>80.724243453088889</c:v>
                </c:pt>
                <c:pt idx="263">
                  <c:v>0</c:v>
                </c:pt>
                <c:pt idx="264" formatCode="#,##0">
                  <c:v>80.445527894223048</c:v>
                </c:pt>
                <c:pt idx="265" formatCode="#,##0">
                  <c:v>80.445527894223048</c:v>
                </c:pt>
                <c:pt idx="266">
                  <c:v>0</c:v>
                </c:pt>
                <c:pt idx="267" formatCode="#,##0">
                  <c:v>80.445527894223048</c:v>
                </c:pt>
                <c:pt idx="268">
                  <c:v>0</c:v>
                </c:pt>
                <c:pt idx="269" formatCode="#,##0">
                  <c:v>80.175478486150098</c:v>
                </c:pt>
                <c:pt idx="270" formatCode="#,##0">
                  <c:v>80</c:v>
                </c:pt>
                <c:pt idx="271">
                  <c:v>0</c:v>
                </c:pt>
                <c:pt idx="272" formatCode="#,##0">
                  <c:v>80</c:v>
                </c:pt>
                <c:pt idx="273">
                  <c:v>0</c:v>
                </c:pt>
                <c:pt idx="274" formatCode="#,##0">
                  <c:v>80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 formatCode="#,##0">
                  <c:v>78.416375079047512</c:v>
                </c:pt>
                <c:pt idx="286">
                  <c:v>0</c:v>
                </c:pt>
                <c:pt idx="287" formatCode="#,##0">
                  <c:v>78.416375079047512</c:v>
                </c:pt>
                <c:pt idx="288">
                  <c:v>0</c:v>
                </c:pt>
                <c:pt idx="289" formatCode="#,##0">
                  <c:v>78.416375079047512</c:v>
                </c:pt>
                <c:pt idx="290">
                  <c:v>0</c:v>
                </c:pt>
                <c:pt idx="291" formatCode="#,##0">
                  <c:v>78.416375079047512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 formatCode="#,##0">
                  <c:v>77.721132953863261</c:v>
                </c:pt>
                <c:pt idx="297">
                  <c:v>0</c:v>
                </c:pt>
                <c:pt idx="298">
                  <c:v>0</c:v>
                </c:pt>
                <c:pt idx="299" formatCode="#,##0">
                  <c:v>77.721132953863261</c:v>
                </c:pt>
                <c:pt idx="300" formatCode="#,##0">
                  <c:v>77.721132953863261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 formatCode="#,##0">
                  <c:v>77.077439286435236</c:v>
                </c:pt>
                <c:pt idx="307">
                  <c:v>0</c:v>
                </c:pt>
                <c:pt idx="308">
                  <c:v>0</c:v>
                </c:pt>
                <c:pt idx="309" formatCode="#,##0">
                  <c:v>76.478174818886373</c:v>
                </c:pt>
                <c:pt idx="310" formatCode="#,##0">
                  <c:v>76.478174818886373</c:v>
                </c:pt>
                <c:pt idx="311" formatCode="#,##0">
                  <c:v>76.478174818886373</c:v>
                </c:pt>
                <c:pt idx="312">
                  <c:v>0</c:v>
                </c:pt>
                <c:pt idx="313">
                  <c:v>0</c:v>
                </c:pt>
                <c:pt idx="314" formatCode="#,##0">
                  <c:v>76.478174818886373</c:v>
                </c:pt>
                <c:pt idx="315">
                  <c:v>0</c:v>
                </c:pt>
                <c:pt idx="316">
                  <c:v>0</c:v>
                </c:pt>
                <c:pt idx="317" formatCode="#,##0">
                  <c:v>75.9176003468815</c:v>
                </c:pt>
                <c:pt idx="318" formatCode="#,##0">
                  <c:v>75.9176003468815</c:v>
                </c:pt>
                <c:pt idx="319" formatCode="#,##0">
                  <c:v>75.9176003468815</c:v>
                </c:pt>
                <c:pt idx="320" formatCode="#,##0">
                  <c:v>75.9176003468815</c:v>
                </c:pt>
                <c:pt idx="321" formatCode="#,##0">
                  <c:v>75.9176003468815</c:v>
                </c:pt>
                <c:pt idx="322" formatCode="#,##0">
                  <c:v>75.9176003468815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 formatCode="#,##0">
                  <c:v>75.391021572434511</c:v>
                </c:pt>
                <c:pt idx="334" formatCode="#,##0">
                  <c:v>75.391021572434511</c:v>
                </c:pt>
                <c:pt idx="335" formatCode="#,##0">
                  <c:v>75.391021572434511</c:v>
                </c:pt>
                <c:pt idx="336" formatCode="#,##0">
                  <c:v>75.391021572434511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 formatCode="#,##0">
                  <c:v>74.894549897933885</c:v>
                </c:pt>
                <c:pt idx="353">
                  <c:v>0</c:v>
                </c:pt>
                <c:pt idx="354">
                  <c:v>0</c:v>
                </c:pt>
                <c:pt idx="355" formatCode="#,##0">
                  <c:v>74.424927980943423</c:v>
                </c:pt>
                <c:pt idx="356" formatCode="#,##0">
                  <c:v>74.424927980943423</c:v>
                </c:pt>
                <c:pt idx="357">
                  <c:v>0</c:v>
                </c:pt>
                <c:pt idx="358">
                  <c:v>0</c:v>
                </c:pt>
                <c:pt idx="359" formatCode="#,##0">
                  <c:v>73.979400086720375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 formatCode="#,##0">
                  <c:v>73.555614105321624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 formatCode="#,##0">
                  <c:v>73.151546383555882</c:v>
                </c:pt>
                <c:pt idx="376">
                  <c:v>0</c:v>
                </c:pt>
                <c:pt idx="377">
                  <c:v>0</c:v>
                </c:pt>
                <c:pt idx="378" formatCode="#,##0">
                  <c:v>73.151546383555882</c:v>
                </c:pt>
                <c:pt idx="379" formatCode="#,##0">
                  <c:v>73.151546383555882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#,##0">
                  <c:v>72.765443279648139</c:v>
                </c:pt>
                <c:pt idx="386" formatCode="#,##0">
                  <c:v>72.765443279648139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 formatCode="#,##0">
                  <c:v>72.395775165767887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 formatCode="#,##0">
                  <c:v>71.70053304058365</c:v>
                </c:pt>
                <c:pt idx="398" formatCode="#,##0">
                  <c:v>71.70053304058365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 formatCode="#,##0">
                  <c:v>71.056839373155626</c:v>
                </c:pt>
                <c:pt idx="404" formatCode="#,##0">
                  <c:v>71.056839373155626</c:v>
                </c:pt>
                <c:pt idx="405" formatCode="#,##0">
                  <c:v>71.056839373155626</c:v>
                </c:pt>
                <c:pt idx="406" formatCode="#,##0">
                  <c:v>71.056839373155626</c:v>
                </c:pt>
                <c:pt idx="407" formatCode="#,##0">
                  <c:v>71.056839373155626</c:v>
                </c:pt>
                <c:pt idx="408" formatCode="#,##0">
                  <c:v>70.75204004202088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 formatCode="#,##0">
                  <c:v>70.457574905606748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 formatCode="#,##0">
                  <c:v>70.172766123314545</c:v>
                </c:pt>
                <c:pt idx="420">
                  <c:v>0</c:v>
                </c:pt>
                <c:pt idx="421">
                  <c:v>0</c:v>
                </c:pt>
                <c:pt idx="422" formatCode="#,##0">
                  <c:v>69.897000433601889</c:v>
                </c:pt>
                <c:pt idx="423" formatCode="#,##0">
                  <c:v>69.629721202442255</c:v>
                </c:pt>
                <c:pt idx="424" formatCode="#,##0">
                  <c:v>69.629721202442255</c:v>
                </c:pt>
                <c:pt idx="425">
                  <c:v>0</c:v>
                </c:pt>
                <c:pt idx="426" formatCode="#,##0">
                  <c:v>69.370421659154886</c:v>
                </c:pt>
                <c:pt idx="427">
                  <c:v>0</c:v>
                </c:pt>
                <c:pt idx="428">
                  <c:v>0</c:v>
                </c:pt>
                <c:pt idx="429" formatCode="#,##0">
                  <c:v>69.118639112994487</c:v>
                </c:pt>
                <c:pt idx="430">
                  <c:v>0</c:v>
                </c:pt>
                <c:pt idx="431" formatCode="#,##0">
                  <c:v>68.87394998465426</c:v>
                </c:pt>
                <c:pt idx="432">
                  <c:v>0</c:v>
                </c:pt>
                <c:pt idx="433">
                  <c:v>0</c:v>
                </c:pt>
                <c:pt idx="434" formatCode="#,##0">
                  <c:v>68.6359655186601</c:v>
                </c:pt>
                <c:pt idx="435" formatCode="#,##0">
                  <c:v>68.404328067663798</c:v>
                </c:pt>
                <c:pt idx="436" formatCode="#,##0">
                  <c:v>68.404328067663798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 formatCode="#,##0">
                  <c:v>68.178707859470023</c:v>
                </c:pt>
                <c:pt idx="441" formatCode="#,##0">
                  <c:v>68.178707859470023</c:v>
                </c:pt>
                <c:pt idx="442" formatCode="#,##0">
                  <c:v>68.178707859470023</c:v>
                </c:pt>
                <c:pt idx="443">
                  <c:v>0</c:v>
                </c:pt>
                <c:pt idx="444">
                  <c:v>0</c:v>
                </c:pt>
                <c:pt idx="445" formatCode="#,##0">
                  <c:v>67.95880017344075</c:v>
                </c:pt>
                <c:pt idx="446">
                  <c:v>0</c:v>
                </c:pt>
                <c:pt idx="447" formatCode="#,##0">
                  <c:v>67.744322865605284</c:v>
                </c:pt>
                <c:pt idx="448">
                  <c:v>0</c:v>
                </c:pt>
                <c:pt idx="449" formatCode="#,##0">
                  <c:v>67.535014192041999</c:v>
                </c:pt>
                <c:pt idx="450">
                  <c:v>0</c:v>
                </c:pt>
                <c:pt idx="451">
                  <c:v>0</c:v>
                </c:pt>
                <c:pt idx="452" formatCode="#,##0">
                  <c:v>67.330630888408265</c:v>
                </c:pt>
                <c:pt idx="453">
                  <c:v>0</c:v>
                </c:pt>
                <c:pt idx="454" formatCode="#,##0">
                  <c:v>67.130946470276257</c:v>
                </c:pt>
                <c:pt idx="455">
                  <c:v>0</c:v>
                </c:pt>
                <c:pt idx="456">
                  <c:v>0</c:v>
                </c:pt>
                <c:pt idx="457" formatCode="#,##0">
                  <c:v>66.744843366368528</c:v>
                </c:pt>
                <c:pt idx="458">
                  <c:v>0</c:v>
                </c:pt>
                <c:pt idx="459" formatCode="#,##0">
                  <c:v>66.375175252488262</c:v>
                </c:pt>
                <c:pt idx="460" formatCode="#,##0">
                  <c:v>66.375175252488262</c:v>
                </c:pt>
                <c:pt idx="461" formatCode="#,##0">
                  <c:v>66.375175252488262</c:v>
                </c:pt>
                <c:pt idx="462" formatCode="#,##0">
                  <c:v>66.375175252488262</c:v>
                </c:pt>
                <c:pt idx="463">
                  <c:v>0</c:v>
                </c:pt>
                <c:pt idx="464" formatCode="#,##0">
                  <c:v>66.375175252488262</c:v>
                </c:pt>
                <c:pt idx="465" formatCode="#,##0">
                  <c:v>66.196078399429723</c:v>
                </c:pt>
                <c:pt idx="466" formatCode="#,##0">
                  <c:v>66.196078399429723</c:v>
                </c:pt>
                <c:pt idx="467" formatCode="#,##0">
                  <c:v>66.196078399429723</c:v>
                </c:pt>
                <c:pt idx="468">
                  <c:v>0</c:v>
                </c:pt>
                <c:pt idx="469" formatCode="#,##0">
                  <c:v>66.020599913279625</c:v>
                </c:pt>
                <c:pt idx="470" formatCode="#,##0">
                  <c:v>65.679933127304025</c:v>
                </c:pt>
                <c:pt idx="471">
                  <c:v>0</c:v>
                </c:pt>
                <c:pt idx="472" formatCode="#,##0">
                  <c:v>65.51448260798422</c:v>
                </c:pt>
                <c:pt idx="473">
                  <c:v>0</c:v>
                </c:pt>
                <c:pt idx="474" formatCode="#,##0">
                  <c:v>65.192746210115132</c:v>
                </c:pt>
                <c:pt idx="475" formatCode="#,##0">
                  <c:v>64.882502886550171</c:v>
                </c:pt>
                <c:pt idx="476">
                  <c:v>0</c:v>
                </c:pt>
                <c:pt idx="477" formatCode="#,##0">
                  <c:v>64.731440128741255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 formatCode="#,##0">
                  <c:v>64.436974992327137</c:v>
                </c:pt>
                <c:pt idx="482" formatCode="#,##0">
                  <c:v>64.436974992327137</c:v>
                </c:pt>
                <c:pt idx="483">
                  <c:v>0</c:v>
                </c:pt>
                <c:pt idx="484" formatCode="#,##0">
                  <c:v>64.436974992327137</c:v>
                </c:pt>
                <c:pt idx="485">
                  <c:v>0</c:v>
                </c:pt>
                <c:pt idx="486" formatCode="#,##0">
                  <c:v>64.436974992327137</c:v>
                </c:pt>
                <c:pt idx="487" formatCode="#,##0">
                  <c:v>64.436974992327137</c:v>
                </c:pt>
                <c:pt idx="488" formatCode="#,##0">
                  <c:v>64.293403299784657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 formatCode="#,##0">
                  <c:v>63.478503945983469</c:v>
                </c:pt>
                <c:pt idx="493" formatCode="#,##0">
                  <c:v>63.478503945983469</c:v>
                </c:pt>
                <c:pt idx="494" formatCode="#,##0">
                  <c:v>63.349821745875275</c:v>
                </c:pt>
                <c:pt idx="495" formatCode="#,##0">
                  <c:v>63.349821745875275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 formatCode="#,##0">
                  <c:v>63.098039199714862</c:v>
                </c:pt>
                <c:pt idx="500">
                  <c:v>0</c:v>
                </c:pt>
                <c:pt idx="501">
                  <c:v>0</c:v>
                </c:pt>
                <c:pt idx="502" formatCode="#,##0">
                  <c:v>63.098039199714862</c:v>
                </c:pt>
                <c:pt idx="503">
                  <c:v>0</c:v>
                </c:pt>
                <c:pt idx="504" formatCode="#,##0">
                  <c:v>62.853350071374628</c:v>
                </c:pt>
                <c:pt idx="505">
                  <c:v>0</c:v>
                </c:pt>
                <c:pt idx="506" formatCode="#,##0">
                  <c:v>62.615365605380475</c:v>
                </c:pt>
                <c:pt idx="507" formatCode="#,##0">
                  <c:v>62.498774732165998</c:v>
                </c:pt>
                <c:pt idx="508">
                  <c:v>0</c:v>
                </c:pt>
                <c:pt idx="509" formatCode="#,##0">
                  <c:v>62.383728154384173</c:v>
                </c:pt>
                <c:pt idx="510">
                  <c:v>0</c:v>
                </c:pt>
                <c:pt idx="511" formatCode="#,##0">
                  <c:v>62.158107946190391</c:v>
                </c:pt>
                <c:pt idx="512" formatCode="#,##0">
                  <c:v>62.047458174191171</c:v>
                </c:pt>
                <c:pt idx="513">
                  <c:v>0</c:v>
                </c:pt>
                <c:pt idx="514">
                  <c:v>0</c:v>
                </c:pt>
                <c:pt idx="515" formatCode="#,##0">
                  <c:v>61.830299622427006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 formatCode="#,##0">
                  <c:v>60.915149811213503</c:v>
                </c:pt>
                <c:pt idx="527">
                  <c:v>0</c:v>
                </c:pt>
                <c:pt idx="528">
                  <c:v>0</c:v>
                </c:pt>
                <c:pt idx="529" formatCode="#,##0">
                  <c:v>60.915149811213503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 formatCode="#,##0">
                  <c:v>60.630341028921293</c:v>
                </c:pt>
                <c:pt idx="535">
                  <c:v>0</c:v>
                </c:pt>
                <c:pt idx="536">
                  <c:v>0</c:v>
                </c:pt>
                <c:pt idx="537" formatCode="#,##0">
                  <c:v>60.087296108048996</c:v>
                </c:pt>
                <c:pt idx="538">
                  <c:v>0</c:v>
                </c:pt>
                <c:pt idx="539" formatCode="#,##0">
                  <c:v>60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#,##0">
                  <c:v>58.416375079047505</c:v>
                </c:pt>
                <c:pt idx="546" formatCode="#,##0">
                  <c:v>58.416375079047505</c:v>
                </c:pt>
                <c:pt idx="547">
                  <c:v>0</c:v>
                </c:pt>
                <c:pt idx="548" formatCode="#,##0">
                  <c:v>58.416375079047505</c:v>
                </c:pt>
                <c:pt idx="549">
                  <c:v>0</c:v>
                </c:pt>
                <c:pt idx="550" formatCode="#,##0">
                  <c:v>57.721132953863261</c:v>
                </c:pt>
                <c:pt idx="551" formatCode="#,##0">
                  <c:v>57.721132953863261</c:v>
                </c:pt>
                <c:pt idx="552" formatCode="#,##0">
                  <c:v>57.721132953863261</c:v>
                </c:pt>
                <c:pt idx="553" formatCode="#,##0">
                  <c:v>57.721132953863261</c:v>
                </c:pt>
                <c:pt idx="554" formatCode="#,##0">
                  <c:v>57.721132953863261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 formatCode="#,##0">
                  <c:v>56.478174818886373</c:v>
                </c:pt>
                <c:pt idx="559" formatCode="#,##0">
                  <c:v>55.9176003468815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 formatCode="#,##0">
                  <c:v>55.391021572434518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 formatCode="#,##0">
                  <c:v>54.894549897933878</c:v>
                </c:pt>
                <c:pt idx="569">
                  <c:v>0</c:v>
                </c:pt>
                <c:pt idx="570" formatCode="#,##0">
                  <c:v>54.894549897933878</c:v>
                </c:pt>
                <c:pt idx="571">
                  <c:v>0</c:v>
                </c:pt>
                <c:pt idx="572">
                  <c:v>0</c:v>
                </c:pt>
                <c:pt idx="573" formatCode="#,##0">
                  <c:v>53.979400086720375</c:v>
                </c:pt>
                <c:pt idx="574" formatCode="#,##0">
                  <c:v>53.979400086720375</c:v>
                </c:pt>
                <c:pt idx="575" formatCode="#,##0">
                  <c:v>53.555614105321617</c:v>
                </c:pt>
                <c:pt idx="576">
                  <c:v>0</c:v>
                </c:pt>
                <c:pt idx="577" formatCode="#,##0">
                  <c:v>53.151546383555875</c:v>
                </c:pt>
                <c:pt idx="578">
                  <c:v>0</c:v>
                </c:pt>
                <c:pt idx="579">
                  <c:v>0</c:v>
                </c:pt>
                <c:pt idx="580" formatCode="#,##0">
                  <c:v>52.04119982655925</c:v>
                </c:pt>
                <c:pt idx="581" formatCode="#,##0">
                  <c:v>52.04119982655925</c:v>
                </c:pt>
                <c:pt idx="582" formatCode="#,##0">
                  <c:v>51.700533040583643</c:v>
                </c:pt>
                <c:pt idx="583">
                  <c:v>0</c:v>
                </c:pt>
                <c:pt idx="584">
                  <c:v>0</c:v>
                </c:pt>
                <c:pt idx="585" formatCode="#,##0">
                  <c:v>51.056839373155611</c:v>
                </c:pt>
                <c:pt idx="586" formatCode="#,##0">
                  <c:v>51.056839373155611</c:v>
                </c:pt>
                <c:pt idx="587" formatCode="#,##0">
                  <c:v>50.75204004202088</c:v>
                </c:pt>
                <c:pt idx="588">
                  <c:v>0</c:v>
                </c:pt>
                <c:pt idx="589">
                  <c:v>0</c:v>
                </c:pt>
                <c:pt idx="590" formatCode="#,##0">
                  <c:v>50.172766123314545</c:v>
                </c:pt>
                <c:pt idx="591" formatCode="#,##0">
                  <c:v>49.897000433601882</c:v>
                </c:pt>
                <c:pt idx="592" formatCode="#,##0">
                  <c:v>49.629721202442248</c:v>
                </c:pt>
                <c:pt idx="593" formatCode="#,##0">
                  <c:v>49.629721202442248</c:v>
                </c:pt>
                <c:pt idx="594" formatCode="#,##0">
                  <c:v>49.629721202442248</c:v>
                </c:pt>
                <c:pt idx="595">
                  <c:v>0</c:v>
                </c:pt>
                <c:pt idx="596" formatCode="#,##0">
                  <c:v>48.178707859470016</c:v>
                </c:pt>
                <c:pt idx="597" formatCode="#,##0">
                  <c:v>47.95880017344075</c:v>
                </c:pt>
                <c:pt idx="598" formatCode="#,##0">
                  <c:v>47.95880017344075</c:v>
                </c:pt>
                <c:pt idx="599">
                  <c:v>0</c:v>
                </c:pt>
                <c:pt idx="600" formatCode="#,##0">
                  <c:v>47.95880017344075</c:v>
                </c:pt>
                <c:pt idx="601" formatCode="#,##0">
                  <c:v>47.535014192041992</c:v>
                </c:pt>
                <c:pt idx="602">
                  <c:v>0</c:v>
                </c:pt>
                <c:pt idx="603" formatCode="#,##0">
                  <c:v>46.935749724493128</c:v>
                </c:pt>
                <c:pt idx="604" formatCode="#,##0">
                  <c:v>46.375175252488255</c:v>
                </c:pt>
                <c:pt idx="605" formatCode="#,##0">
                  <c:v>46.375175252488255</c:v>
                </c:pt>
                <c:pt idx="606" formatCode="#,##0">
                  <c:v>46.196078399429723</c:v>
                </c:pt>
                <c:pt idx="607" formatCode="#,##0">
                  <c:v>45.679933127304018</c:v>
                </c:pt>
                <c:pt idx="608">
                  <c:v>0</c:v>
                </c:pt>
                <c:pt idx="609">
                  <c:v>0</c:v>
                </c:pt>
                <c:pt idx="610" formatCode="#,##0">
                  <c:v>44.582959767157114</c:v>
                </c:pt>
                <c:pt idx="611" formatCode="#,##0">
                  <c:v>44.293403299784657</c:v>
                </c:pt>
                <c:pt idx="612">
                  <c:v>0</c:v>
                </c:pt>
                <c:pt idx="613" formatCode="#,##0">
                  <c:v>44.013189010928365</c:v>
                </c:pt>
                <c:pt idx="614" formatCode="#,##0">
                  <c:v>43.349821745875275</c:v>
                </c:pt>
                <c:pt idx="615" formatCode="#,##0">
                  <c:v>43.098039199714862</c:v>
                </c:pt>
                <c:pt idx="616" formatCode="#,##0">
                  <c:v>40.915149811213503</c:v>
                </c:pt>
                <c:pt idx="617" formatCode="#,##0">
                  <c:v>40.724243453088896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6-40CF-ACBA-C587523A2135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Between 150 and 300 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data!$E$2:$E$619</c:f>
              <c:numCache>
                <c:formatCode>#,##0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119.17214629683549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112.76544327964814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107.00357073550869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101.93820026016112</c:v>
                </c:pt>
                <c:pt idx="44">
                  <c:v>101.93820026016112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99.692804891815712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98.416375079047498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96.478174818886373</c:v>
                </c:pt>
                <c:pt idx="71">
                  <c:v>0</c:v>
                </c:pt>
                <c:pt idx="72">
                  <c:v>0</c:v>
                </c:pt>
                <c:pt idx="73">
                  <c:v>95.9176003468815</c:v>
                </c:pt>
                <c:pt idx="74">
                  <c:v>0</c:v>
                </c:pt>
                <c:pt idx="75">
                  <c:v>95.9176003468815</c:v>
                </c:pt>
                <c:pt idx="76">
                  <c:v>0</c:v>
                </c:pt>
                <c:pt idx="77">
                  <c:v>95.391021572434511</c:v>
                </c:pt>
                <c:pt idx="78">
                  <c:v>0</c:v>
                </c:pt>
                <c:pt idx="79">
                  <c:v>94.894549897933871</c:v>
                </c:pt>
                <c:pt idx="80">
                  <c:v>0</c:v>
                </c:pt>
                <c:pt idx="81">
                  <c:v>94.894549897933871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93.979400086720375</c:v>
                </c:pt>
                <c:pt idx="88">
                  <c:v>0</c:v>
                </c:pt>
                <c:pt idx="89">
                  <c:v>93.979400086720375</c:v>
                </c:pt>
                <c:pt idx="90">
                  <c:v>93.979400086720375</c:v>
                </c:pt>
                <c:pt idx="91">
                  <c:v>0</c:v>
                </c:pt>
                <c:pt idx="92">
                  <c:v>93.979400086720375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93.151546383555868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92.395775165767873</c:v>
                </c:pt>
                <c:pt idx="111">
                  <c:v>0</c:v>
                </c:pt>
                <c:pt idx="112">
                  <c:v>0</c:v>
                </c:pt>
                <c:pt idx="113">
                  <c:v>92.04119982655925</c:v>
                </c:pt>
                <c:pt idx="114">
                  <c:v>92.04119982655925</c:v>
                </c:pt>
                <c:pt idx="115">
                  <c:v>0</c:v>
                </c:pt>
                <c:pt idx="116">
                  <c:v>0</c:v>
                </c:pt>
                <c:pt idx="117">
                  <c:v>91.700533040583636</c:v>
                </c:pt>
                <c:pt idx="118">
                  <c:v>0</c:v>
                </c:pt>
                <c:pt idx="119">
                  <c:v>91.372724716820258</c:v>
                </c:pt>
                <c:pt idx="120">
                  <c:v>0</c:v>
                </c:pt>
                <c:pt idx="121">
                  <c:v>0</c:v>
                </c:pt>
                <c:pt idx="122">
                  <c:v>91.056839373155611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90.457574905606748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90.172766123314545</c:v>
                </c:pt>
                <c:pt idx="133">
                  <c:v>0</c:v>
                </c:pt>
                <c:pt idx="134">
                  <c:v>0</c:v>
                </c:pt>
                <c:pt idx="135">
                  <c:v>89.897000433601875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88.873949984654246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88.404328067663798</c:v>
                </c:pt>
                <c:pt idx="148">
                  <c:v>0</c:v>
                </c:pt>
                <c:pt idx="149">
                  <c:v>88.404328067663798</c:v>
                </c:pt>
                <c:pt idx="150">
                  <c:v>88.404328067663798</c:v>
                </c:pt>
                <c:pt idx="151">
                  <c:v>88.404328067663798</c:v>
                </c:pt>
                <c:pt idx="152">
                  <c:v>88.178707859470009</c:v>
                </c:pt>
                <c:pt idx="153">
                  <c:v>88.178707859470009</c:v>
                </c:pt>
                <c:pt idx="154">
                  <c:v>87.95880017344075</c:v>
                </c:pt>
                <c:pt idx="155">
                  <c:v>87.95880017344075</c:v>
                </c:pt>
                <c:pt idx="156">
                  <c:v>87.95880017344075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87.535014192041984</c:v>
                </c:pt>
                <c:pt idx="161">
                  <c:v>87.535014192041984</c:v>
                </c:pt>
                <c:pt idx="162">
                  <c:v>86.935749724493121</c:v>
                </c:pt>
                <c:pt idx="163">
                  <c:v>86.935749724493121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86.375175252488248</c:v>
                </c:pt>
                <c:pt idx="170">
                  <c:v>0</c:v>
                </c:pt>
                <c:pt idx="171">
                  <c:v>0</c:v>
                </c:pt>
                <c:pt idx="172">
                  <c:v>86.020599913279625</c:v>
                </c:pt>
                <c:pt idx="173">
                  <c:v>86.020599913279625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85.51448260798422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85.192746210115118</c:v>
                </c:pt>
                <c:pt idx="191">
                  <c:v>0</c:v>
                </c:pt>
                <c:pt idx="192">
                  <c:v>85.192746210115118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84.731440128741269</c:v>
                </c:pt>
                <c:pt idx="199">
                  <c:v>0</c:v>
                </c:pt>
                <c:pt idx="200">
                  <c:v>84.436974992327123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84.436974992327123</c:v>
                </c:pt>
                <c:pt idx="207">
                  <c:v>84.436974992327123</c:v>
                </c:pt>
                <c:pt idx="208">
                  <c:v>0</c:v>
                </c:pt>
                <c:pt idx="209">
                  <c:v>0</c:v>
                </c:pt>
                <c:pt idx="210">
                  <c:v>84.15216621003492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83.60912128916263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83.098039199714862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82.270185496550354</c:v>
                </c:pt>
                <c:pt idx="237">
                  <c:v>0</c:v>
                </c:pt>
                <c:pt idx="238">
                  <c:v>81.938200260161125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81.938200260161125</c:v>
                </c:pt>
                <c:pt idx="243">
                  <c:v>0</c:v>
                </c:pt>
                <c:pt idx="244">
                  <c:v>0</c:v>
                </c:pt>
                <c:pt idx="245">
                  <c:v>81.618438152478518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81.209614947627642</c:v>
                </c:pt>
                <c:pt idx="253">
                  <c:v>0</c:v>
                </c:pt>
                <c:pt idx="254">
                  <c:v>0</c:v>
                </c:pt>
                <c:pt idx="255">
                  <c:v>81.110346556996632</c:v>
                </c:pt>
                <c:pt idx="256">
                  <c:v>81.012199867101756</c:v>
                </c:pt>
                <c:pt idx="257">
                  <c:v>0</c:v>
                </c:pt>
                <c:pt idx="258">
                  <c:v>80.915149811213496</c:v>
                </c:pt>
                <c:pt idx="259">
                  <c:v>80.915149811213496</c:v>
                </c:pt>
                <c:pt idx="260">
                  <c:v>80.915149811213496</c:v>
                </c:pt>
                <c:pt idx="261">
                  <c:v>0</c:v>
                </c:pt>
                <c:pt idx="262">
                  <c:v>0</c:v>
                </c:pt>
                <c:pt idx="263">
                  <c:v>80.724243453088889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80.354575339208637</c:v>
                </c:pt>
                <c:pt idx="269">
                  <c:v>0</c:v>
                </c:pt>
                <c:pt idx="270">
                  <c:v>0</c:v>
                </c:pt>
                <c:pt idx="271">
                  <c:v>80</c:v>
                </c:pt>
                <c:pt idx="272">
                  <c:v>0</c:v>
                </c:pt>
                <c:pt idx="273">
                  <c:v>80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80</c:v>
                </c:pt>
                <c:pt idx="279">
                  <c:v>0</c:v>
                </c:pt>
                <c:pt idx="280">
                  <c:v>0</c:v>
                </c:pt>
                <c:pt idx="281">
                  <c:v>79.172146296835507</c:v>
                </c:pt>
                <c:pt idx="282">
                  <c:v>0</c:v>
                </c:pt>
                <c:pt idx="283">
                  <c:v>79.172146296835507</c:v>
                </c:pt>
                <c:pt idx="284">
                  <c:v>0</c:v>
                </c:pt>
                <c:pt idx="285">
                  <c:v>0</c:v>
                </c:pt>
                <c:pt idx="286">
                  <c:v>78.416375079047512</c:v>
                </c:pt>
                <c:pt idx="287">
                  <c:v>0</c:v>
                </c:pt>
                <c:pt idx="288">
                  <c:v>78</c:v>
                </c:pt>
                <c:pt idx="289">
                  <c:v>0</c:v>
                </c:pt>
                <c:pt idx="290">
                  <c:v>78.416375079047512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77.721132953863261</c:v>
                </c:pt>
                <c:pt idx="296">
                  <c:v>0</c:v>
                </c:pt>
                <c:pt idx="297">
                  <c:v>0</c:v>
                </c:pt>
                <c:pt idx="298">
                  <c:v>77.721132953863261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77.077439286435236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76.478174818886373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75.9176003468815</c:v>
                </c:pt>
                <c:pt idx="325">
                  <c:v>75.9176003468815</c:v>
                </c:pt>
                <c:pt idx="326">
                  <c:v>0</c:v>
                </c:pt>
                <c:pt idx="327">
                  <c:v>75.9176003468815</c:v>
                </c:pt>
                <c:pt idx="328">
                  <c:v>75.9176003468815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75.391021572434511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75.391021572434511</c:v>
                </c:pt>
                <c:pt idx="338">
                  <c:v>0</c:v>
                </c:pt>
                <c:pt idx="339">
                  <c:v>0</c:v>
                </c:pt>
                <c:pt idx="340">
                  <c:v>75.391021572434511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74.93420935490397</c:v>
                </c:pt>
                <c:pt idx="346">
                  <c:v>74.894549897933885</c:v>
                </c:pt>
                <c:pt idx="347">
                  <c:v>74.894549897933885</c:v>
                </c:pt>
                <c:pt idx="348">
                  <c:v>0</c:v>
                </c:pt>
                <c:pt idx="349">
                  <c:v>74.894549897933885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74.894549897933885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74.424927980943423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73.979400086720375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73.555614105321624</c:v>
                </c:pt>
                <c:pt idx="371">
                  <c:v>73.555614105321624</c:v>
                </c:pt>
                <c:pt idx="372">
                  <c:v>73.555614105321624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73.151546383555882</c:v>
                </c:pt>
                <c:pt idx="377">
                  <c:v>73.151546383555882</c:v>
                </c:pt>
                <c:pt idx="378">
                  <c:v>0</c:v>
                </c:pt>
                <c:pt idx="379">
                  <c:v>0</c:v>
                </c:pt>
                <c:pt idx="380">
                  <c:v>73.151546383555882</c:v>
                </c:pt>
                <c:pt idx="381">
                  <c:v>73.151546383555882</c:v>
                </c:pt>
                <c:pt idx="382">
                  <c:v>0</c:v>
                </c:pt>
                <c:pt idx="383">
                  <c:v>73.151546383555882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72.395775165767887</c:v>
                </c:pt>
                <c:pt idx="393">
                  <c:v>72.04119982655925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71.372724716820258</c:v>
                </c:pt>
                <c:pt idx="402">
                  <c:v>71.372724716820258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70.75204004202088</c:v>
                </c:pt>
                <c:pt idx="412">
                  <c:v>0</c:v>
                </c:pt>
                <c:pt idx="413">
                  <c:v>70.457574905606748</c:v>
                </c:pt>
                <c:pt idx="414">
                  <c:v>0</c:v>
                </c:pt>
                <c:pt idx="415">
                  <c:v>0</c:v>
                </c:pt>
                <c:pt idx="416">
                  <c:v>70.457574905606748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70.172766123314545</c:v>
                </c:pt>
                <c:pt idx="421">
                  <c:v>69.897000433601889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69.629721202442255</c:v>
                </c:pt>
                <c:pt idx="426">
                  <c:v>0</c:v>
                </c:pt>
                <c:pt idx="427">
                  <c:v>69.370421659154886</c:v>
                </c:pt>
                <c:pt idx="428">
                  <c:v>0</c:v>
                </c:pt>
                <c:pt idx="429">
                  <c:v>0</c:v>
                </c:pt>
                <c:pt idx="430">
                  <c:v>69.118639112994487</c:v>
                </c:pt>
                <c:pt idx="431">
                  <c:v>0</c:v>
                </c:pt>
                <c:pt idx="432">
                  <c:v>68.87394998465426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68.404328067663798</c:v>
                </c:pt>
                <c:pt idx="438">
                  <c:v>0</c:v>
                </c:pt>
                <c:pt idx="439">
                  <c:v>68.404328067663798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67.95880017344075</c:v>
                </c:pt>
                <c:pt idx="444">
                  <c:v>67.95880017344075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67.535014192041999</c:v>
                </c:pt>
                <c:pt idx="451">
                  <c:v>67.330630888408265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65.679933127304025</c:v>
                </c:pt>
                <c:pt idx="472">
                  <c:v>0</c:v>
                </c:pt>
                <c:pt idx="473">
                  <c:v>65.352124803540633</c:v>
                </c:pt>
                <c:pt idx="474">
                  <c:v>0</c:v>
                </c:pt>
                <c:pt idx="475">
                  <c:v>0</c:v>
                </c:pt>
                <c:pt idx="476">
                  <c:v>64.882502886550171</c:v>
                </c:pt>
                <c:pt idx="477">
                  <c:v>0</c:v>
                </c:pt>
                <c:pt idx="478">
                  <c:v>64.582959767157121</c:v>
                </c:pt>
                <c:pt idx="479">
                  <c:v>0</c:v>
                </c:pt>
                <c:pt idx="480">
                  <c:v>64.436974992327137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64.15216621003492</c:v>
                </c:pt>
                <c:pt idx="491">
                  <c:v>64.013189010928372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63.349821745875275</c:v>
                </c:pt>
                <c:pt idx="497">
                  <c:v>63.349821745875275</c:v>
                </c:pt>
                <c:pt idx="498">
                  <c:v>63.098039199714862</c:v>
                </c:pt>
                <c:pt idx="499">
                  <c:v>0</c:v>
                </c:pt>
                <c:pt idx="500">
                  <c:v>63.098039199714862</c:v>
                </c:pt>
                <c:pt idx="501">
                  <c:v>63.098039199714862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62.498774732165998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61.938200260161125</c:v>
                </c:pt>
                <c:pt idx="514">
                  <c:v>61.938200260161125</c:v>
                </c:pt>
                <c:pt idx="515">
                  <c:v>0</c:v>
                </c:pt>
                <c:pt idx="516">
                  <c:v>61.830299622427006</c:v>
                </c:pt>
                <c:pt idx="517">
                  <c:v>61.723722952325666</c:v>
                </c:pt>
                <c:pt idx="518">
                  <c:v>61.723722952325666</c:v>
                </c:pt>
                <c:pt idx="519">
                  <c:v>61.723722952325666</c:v>
                </c:pt>
                <c:pt idx="520">
                  <c:v>0</c:v>
                </c:pt>
                <c:pt idx="521">
                  <c:v>61.723722952325666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61.110346556996625</c:v>
                </c:pt>
                <c:pt idx="526">
                  <c:v>0</c:v>
                </c:pt>
                <c:pt idx="527">
                  <c:v>60.915149811213503</c:v>
                </c:pt>
                <c:pt idx="528">
                  <c:v>60.915149811213503</c:v>
                </c:pt>
                <c:pt idx="529">
                  <c:v>0</c:v>
                </c:pt>
                <c:pt idx="530">
                  <c:v>60.915149811213503</c:v>
                </c:pt>
                <c:pt idx="531">
                  <c:v>0</c:v>
                </c:pt>
                <c:pt idx="532">
                  <c:v>60.724243453088896</c:v>
                </c:pt>
                <c:pt idx="533">
                  <c:v>60.724243453088896</c:v>
                </c:pt>
                <c:pt idx="534">
                  <c:v>0</c:v>
                </c:pt>
                <c:pt idx="535">
                  <c:v>60.630341028921293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59.1721462968355</c:v>
                </c:pt>
                <c:pt idx="544">
                  <c:v>59.1721462968355</c:v>
                </c:pt>
                <c:pt idx="545">
                  <c:v>0</c:v>
                </c:pt>
                <c:pt idx="546">
                  <c:v>0</c:v>
                </c:pt>
                <c:pt idx="547">
                  <c:v>58.416375079047505</c:v>
                </c:pt>
                <c:pt idx="548">
                  <c:v>0</c:v>
                </c:pt>
                <c:pt idx="549">
                  <c:v>58.416375079047505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57.077439286435236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55.9176003468815</c:v>
                </c:pt>
                <c:pt idx="561">
                  <c:v>55.9176003468815</c:v>
                </c:pt>
                <c:pt idx="562">
                  <c:v>55.9176003468815</c:v>
                </c:pt>
                <c:pt idx="563">
                  <c:v>0</c:v>
                </c:pt>
                <c:pt idx="564">
                  <c:v>55.391021572434518</c:v>
                </c:pt>
                <c:pt idx="565">
                  <c:v>55.391021572434518</c:v>
                </c:pt>
                <c:pt idx="566">
                  <c:v>0</c:v>
                </c:pt>
                <c:pt idx="567">
                  <c:v>54.894549897933878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54.424927980943423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53.555614105321617</c:v>
                </c:pt>
                <c:pt idx="577">
                  <c:v>0</c:v>
                </c:pt>
                <c:pt idx="578">
                  <c:v>52.39577516576788</c:v>
                </c:pt>
                <c:pt idx="579">
                  <c:v>52.39577516576788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51.372724716820251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50.457574905606748</c:v>
                </c:pt>
                <c:pt idx="589">
                  <c:v>50.457574905606748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47.95880017344075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45.192746210115125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44.15216621003492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6-40CF-ACBA-C587523A2135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Between 300 and 450W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C22"/>
              </a:solidFill>
              <a:ln cmpd="sng">
                <a:solidFill>
                  <a:srgbClr val="FFDC22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data!$F$2:$F$619</c:f>
              <c:numCache>
                <c:formatCode>#,##0</c:formatCode>
                <c:ptCount val="618"/>
                <c:pt idx="0" formatCode="General">
                  <c:v>0</c:v>
                </c:pt>
                <c:pt idx="1">
                  <c:v>119.65933321402439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112.76544327964814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108.54256795599041</c:v>
                </c:pt>
                <c:pt idx="16" formatCode="General">
                  <c:v>0</c:v>
                </c:pt>
                <c:pt idx="17">
                  <c:v>107.81878900139827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106.55804284128565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106.02059991327963</c:v>
                </c:pt>
                <c:pt idx="25">
                  <c:v>106.02059991327963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104.43697499232712</c:v>
                </c:pt>
                <c:pt idx="31">
                  <c:v>104.43697499232712</c:v>
                </c:pt>
                <c:pt idx="32">
                  <c:v>104.43697499232712</c:v>
                </c:pt>
                <c:pt idx="33">
                  <c:v>104.43697499232712</c:v>
                </c:pt>
                <c:pt idx="34" formatCode="General">
                  <c:v>0</c:v>
                </c:pt>
                <c:pt idx="35">
                  <c:v>104.43697499232712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103.09803919971486</c:v>
                </c:pt>
                <c:pt idx="40">
                  <c:v>103.09803919971486</c:v>
                </c:pt>
                <c:pt idx="41">
                  <c:v>103.09803919971486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>
                  <c:v>101.93820026016112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100.9151498112135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100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98.416375079047498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94.894549897933871</c:v>
                </c:pt>
                <c:pt idx="81" formatCode="General">
                  <c:v>0</c:v>
                </c:pt>
                <c:pt idx="82">
                  <c:v>94.894549897933871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94.424927980943423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>
                  <c:v>93.979400086720375</c:v>
                </c:pt>
                <c:pt idx="94">
                  <c:v>93.979400086720375</c:v>
                </c:pt>
                <c:pt idx="95">
                  <c:v>93.979400086720375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>
                  <c:v>93.151546383555868</c:v>
                </c:pt>
                <c:pt idx="107">
                  <c:v>92.765443279648139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>
                  <c:v>92.04119982655925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>
                  <c:v>91.056839373155611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>
                  <c:v>90.457574905606748</c:v>
                </c:pt>
                <c:pt idx="129">
                  <c:v>90.457574905606748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88.873949984654246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>
                  <c:v>86.935749724493121</c:v>
                </c:pt>
                <c:pt idx="165">
                  <c:v>86.935749724493121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86.558042841285655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>
                  <c:v>85.51448260798422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>
                  <c:v>85.352124803540633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84.731440128741269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>
                  <c:v>84.436974992327123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>
                  <c:v>84.15216621003492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>
                  <c:v>83.741732867142886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83.60912128916263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>
                  <c:v>83.098039199714862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83.098039199714862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>
                  <c:v>82.498774732165998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>
                  <c:v>82.158107946190384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>
                  <c:v>81.209614947627642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>
                  <c:v>80</c:v>
                </c:pt>
                <c:pt idx="276" formatCode="General">
                  <c:v>0</c:v>
                </c:pt>
                <c:pt idx="277">
                  <c:v>80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>
                  <c:v>79.172146296835507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>
                  <c:v>78.416375079047512</c:v>
                </c:pt>
                <c:pt idx="293">
                  <c:v>78.416375079047512</c:v>
                </c:pt>
                <c:pt idx="294">
                  <c:v>78.416375079047512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>
                  <c:v>77.721132953863261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>
                  <c:v>77.721132953863261</c:v>
                </c:pt>
                <c:pt idx="303">
                  <c:v>77.721132953863261</c:v>
                </c:pt>
                <c:pt idx="304">
                  <c:v>77.077439286435236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>
                  <c:v>77.077439286435236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>
                  <c:v>75.9176003468815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>
                  <c:v>75.9176003468815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>
                  <c:v>75.391021572434511</c:v>
                </c:pt>
                <c:pt idx="339">
                  <c:v>75.391021572434511</c:v>
                </c:pt>
                <c:pt idx="340" formatCode="General">
                  <c:v>0</c:v>
                </c:pt>
                <c:pt idx="341">
                  <c:v>75.391021572434511</c:v>
                </c:pt>
                <c:pt idx="342">
                  <c:v>75.391021572434511</c:v>
                </c:pt>
                <c:pt idx="343" formatCode="General">
                  <c:v>0</c:v>
                </c:pt>
                <c:pt idx="344">
                  <c:v>74.894549897933885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>
                  <c:v>74.894549897933885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74.894549897933885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>
                  <c:v>73.979400086720375</c:v>
                </c:pt>
                <c:pt idx="362" formatCode="General">
                  <c:v>0</c:v>
                </c:pt>
                <c:pt idx="363">
                  <c:v>73.979400086720375</c:v>
                </c:pt>
                <c:pt idx="364">
                  <c:v>73.979400086720375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>
                  <c:v>73.979400086720375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72.765443279648139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>
                  <c:v>72.04119982655925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71.372724716820258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>
                  <c:v>70.75204004202088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>
                  <c:v>70.457574905606748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>
                  <c:v>70.457574905606748</c:v>
                </c:pt>
                <c:pt idx="418">
                  <c:v>70.457574905606748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>
                  <c:v>69.118639112994487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67.95880017344075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>
                  <c:v>66.744843366368528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66.375175252488262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>
                  <c:v>66.196078399429723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>
                  <c:v>64.582959767157121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>
                  <c:v>64.436974992327137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>
                  <c:v>64.293403299784657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>
                  <c:v>61.723722952325666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>
                  <c:v>61.209614947627628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>
                  <c:v>60.445527894223048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>
                  <c:v>60</c:v>
                </c:pt>
                <c:pt idx="541" formatCode="General">
                  <c:v>0</c:v>
                </c:pt>
                <c:pt idx="542">
                  <c:v>59.1721462968355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>
                  <c:v>56.478174818886373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>
                  <c:v>54.894549897933878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6-40CF-ACBA-C587523A2135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Between 450 and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data!$G$2:$G$619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112.76544327964814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111.63397417360508</c:v>
                </c:pt>
                <c:pt idx="14" formatCode="#,##0">
                  <c:v>109.62972120244225</c:v>
                </c:pt>
                <c:pt idx="15">
                  <c:v>0</c:v>
                </c:pt>
                <c:pt idx="16" formatCode="#,##0">
                  <c:v>108.54256795599041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105.67993312730401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104.43697499232712</c:v>
                </c:pt>
                <c:pt idx="35">
                  <c:v>0</c:v>
                </c:pt>
                <c:pt idx="36" formatCode="#,##0">
                  <c:v>104.43697499232712</c:v>
                </c:pt>
                <c:pt idx="37" formatCode="#,##0">
                  <c:v>104.43697499232712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103.09803919971486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101.41162148571414</c:v>
                </c:pt>
                <c:pt idx="51">
                  <c:v>0</c:v>
                </c:pt>
                <c:pt idx="52" formatCode="#,##0">
                  <c:v>100.9151498112135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98.416375079047498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97.077439286435236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95.9176003468815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#,##0">
                  <c:v>94.563167869270032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#,##0">
                  <c:v>93.555614105321609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93.151546383555868</c:v>
                </c:pt>
                <c:pt idx="101">
                  <c:v>0</c:v>
                </c:pt>
                <c:pt idx="102" formatCode="#,##0">
                  <c:v>93.151546383555868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93.151546383555868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92.395775165767873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91.700533040583636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 formatCode="#,##0">
                  <c:v>90.752040042020866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#,##0">
                  <c:v>89.897000433601875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 formatCode="#,##0">
                  <c:v>87.744322865605284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#,##0">
                  <c:v>86.935749724493121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#,##0">
                  <c:v>86.196078399429723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#,##0">
                  <c:v>86.020599913279625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#,##0">
                  <c:v>86.020599913279625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#,##0">
                  <c:v>85.192746210115118</c:v>
                </c:pt>
                <c:pt idx="192">
                  <c:v>0</c:v>
                </c:pt>
                <c:pt idx="193" formatCode="#,##0">
                  <c:v>85.192746210115118</c:v>
                </c:pt>
                <c:pt idx="194" formatCode="#,##0">
                  <c:v>85.192746210115118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 formatCode="#,##0">
                  <c:v>84.436974992327123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#,##0">
                  <c:v>84.436974992327123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#,##0">
                  <c:v>83.741732867142886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#,##0">
                  <c:v>83.349821745875261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#,##0">
                  <c:v>83.098039199714862</c:v>
                </c:pt>
                <c:pt idx="225" formatCode="#,##0">
                  <c:v>83.098039199714862</c:v>
                </c:pt>
                <c:pt idx="226" formatCode="#,##0">
                  <c:v>83.098039199714862</c:v>
                </c:pt>
                <c:pt idx="227">
                  <c:v>0</c:v>
                </c:pt>
                <c:pt idx="228" formatCode="#,##0">
                  <c:v>83.098039199714862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 formatCode="#,##0">
                  <c:v>81.723722952325659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#,##0">
                  <c:v>81.209614947627642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 formatCode="#,##0">
                  <c:v>81.012199867101756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#,##0">
                  <c:v>80.915149811213496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 formatCode="#,##0">
                  <c:v>77.721132953863261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 formatCode="#,##0">
                  <c:v>75.9176003468815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 formatCode="#,##0">
                  <c:v>75.9176003468815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 formatCode="#,##0">
                  <c:v>74.894549897933885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 formatCode="#,##0">
                  <c:v>73.979400086720375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 formatCode="#,##0">
                  <c:v>73.979400086720375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 formatCode="#,##0">
                  <c:v>73.555614105321624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 formatCode="#,##0">
                  <c:v>73.151546383555882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 formatCode="#,##0">
                  <c:v>72.04119982655925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#,##0">
                  <c:v>71.372724716820258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#,##0">
                  <c:v>68.6359655186601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 formatCode="#,##0">
                  <c:v>68.404328067663798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 formatCode="#,##0">
                  <c:v>67.744322865605284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 formatCode="#,##0">
                  <c:v>67.130946470276257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 formatCode="#,##0">
                  <c:v>63.098039199714862</c:v>
                </c:pt>
                <c:pt idx="504">
                  <c:v>0</c:v>
                </c:pt>
                <c:pt idx="505" formatCode="#,##0">
                  <c:v>62.733542797590886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06-40CF-ACBA-C587523A2135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More than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data!$H$2:$H$619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116.83275015809501</c:v>
                </c:pt>
                <c:pt idx="7">
                  <c:v>0</c:v>
                </c:pt>
                <c:pt idx="8" formatCode="#,##0">
                  <c:v>113.15154638355587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112.39577516576787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106.74484336636851</c:v>
                </c:pt>
                <c:pt idx="20">
                  <c:v>0</c:v>
                </c:pt>
                <c:pt idx="21" formatCode="#,##0">
                  <c:v>106.37517525248825</c:v>
                </c:pt>
                <c:pt idx="22" formatCode="#,##0">
                  <c:v>106.19607839942972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106.02059991327963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103.09803919971486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102.498774732166</c:v>
                </c:pt>
                <c:pt idx="47" formatCode="#,##0">
                  <c:v>101.93820026016112</c:v>
                </c:pt>
                <c:pt idx="48" formatCode="#,##0">
                  <c:v>101.93820026016112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100.9151498112135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99.172146296835493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98.416375079047498</c:v>
                </c:pt>
                <c:pt idx="65" formatCode="#,##0">
                  <c:v>98.416375079047498</c:v>
                </c:pt>
                <c:pt idx="66" formatCode="#,##0">
                  <c:v>97.721132953863261</c:v>
                </c:pt>
                <c:pt idx="67" formatCode="#,##0">
                  <c:v>97.077439286435236</c:v>
                </c:pt>
                <c:pt idx="68">
                  <c:v>0</c:v>
                </c:pt>
                <c:pt idx="69" formatCode="#,##0">
                  <c:v>97.077439286435236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95.9176003468815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95.9176003468815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93.979400086720375</c:v>
                </c:pt>
                <c:pt idx="89">
                  <c:v>0</c:v>
                </c:pt>
                <c:pt idx="90">
                  <c:v>0</c:v>
                </c:pt>
                <c:pt idx="91" formatCode="#,##0">
                  <c:v>93.979400086720375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#,##0">
                  <c:v>93.555614105321609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93.151546383555868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92.765443279648139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#,##0">
                  <c:v>91.700533040583636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#,##0">
                  <c:v>91.056839373155611</c:v>
                </c:pt>
                <c:pt idx="124" formatCode="#,##0">
                  <c:v>90.752040042020866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#,##0">
                  <c:v>90.457574905606748</c:v>
                </c:pt>
                <c:pt idx="131">
                  <c:v>0</c:v>
                </c:pt>
                <c:pt idx="132">
                  <c:v>0</c:v>
                </c:pt>
                <c:pt idx="133" formatCode="#,##0">
                  <c:v>90.172766123314545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#,##0">
                  <c:v>89.118639112994487</c:v>
                </c:pt>
                <c:pt idx="141">
                  <c:v>0</c:v>
                </c:pt>
                <c:pt idx="142">
                  <c:v>0</c:v>
                </c:pt>
                <c:pt idx="143" formatCode="#,##0">
                  <c:v>88.873949984654246</c:v>
                </c:pt>
                <c:pt idx="144" formatCode="#,##0">
                  <c:v>88.873949984654246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#,##0">
                  <c:v>87.535014192041984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#,##0">
                  <c:v>86.020599913279625</c:v>
                </c:pt>
                <c:pt idx="176" formatCode="#,##0">
                  <c:v>86.020599913279625</c:v>
                </c:pt>
                <c:pt idx="177" formatCode="#,##0">
                  <c:v>86.020599913279625</c:v>
                </c:pt>
                <c:pt idx="178" formatCode="#,##0">
                  <c:v>86.020599913279625</c:v>
                </c:pt>
                <c:pt idx="179" formatCode="#,##0">
                  <c:v>86.020599913279625</c:v>
                </c:pt>
                <c:pt idx="180">
                  <c:v>0</c:v>
                </c:pt>
                <c:pt idx="181">
                  <c:v>0</c:v>
                </c:pt>
                <c:pt idx="182" formatCode="#,##0">
                  <c:v>85.679933127304011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#,##0">
                  <c:v>85.51448260798422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#,##0">
                  <c:v>85.192746210115118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 formatCode="#,##0">
                  <c:v>84.436974992327123</c:v>
                </c:pt>
                <c:pt idx="203">
                  <c:v>0</c:v>
                </c:pt>
                <c:pt idx="204">
                  <c:v>0</c:v>
                </c:pt>
                <c:pt idx="205" formatCode="#,##0">
                  <c:v>84.436974992327123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 formatCode="#,##0">
                  <c:v>84.013189010928357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#,##0">
                  <c:v>83.098039199714862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 formatCode="#,##0">
                  <c:v>82.498774732165998</c:v>
                </c:pt>
                <c:pt idx="235" formatCode="#,##0">
                  <c:v>82.498774732165998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#,##0">
                  <c:v>81.938200260161125</c:v>
                </c:pt>
                <c:pt idx="242">
                  <c:v>0</c:v>
                </c:pt>
                <c:pt idx="243" formatCode="#,##0">
                  <c:v>81.938200260161125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 formatCode="#,##0">
                  <c:v>81.411621485714136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#,##0">
                  <c:v>80.445527894223048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#,##0">
                  <c:v>80</c:v>
                </c:pt>
                <c:pt idx="277">
                  <c:v>0</c:v>
                </c:pt>
                <c:pt idx="278">
                  <c:v>0</c:v>
                </c:pt>
                <c:pt idx="279" formatCode="#,##0">
                  <c:v>80</c:v>
                </c:pt>
                <c:pt idx="280">
                  <c:v>0</c:v>
                </c:pt>
                <c:pt idx="281">
                  <c:v>0</c:v>
                </c:pt>
                <c:pt idx="282" formatCode="#,##0">
                  <c:v>79.172146296835507</c:v>
                </c:pt>
                <c:pt idx="283">
                  <c:v>0</c:v>
                </c:pt>
                <c:pt idx="284" formatCode="#,##0">
                  <c:v>79.172146296835507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 formatCode="#,##0">
                  <c:v>77.077439286435236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#,##0">
                  <c:v>76.478174818886373</c:v>
                </c:pt>
                <c:pt idx="314">
                  <c:v>0</c:v>
                </c:pt>
                <c:pt idx="315" formatCode="#,##0">
                  <c:v>76.478174818886373</c:v>
                </c:pt>
                <c:pt idx="316" formatCode="#,##0">
                  <c:v>76.478174818886373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#,##0">
                  <c:v>75.391021572434511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 formatCode="#,##0">
                  <c:v>75.391021572434511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 formatCode="#,##0">
                  <c:v>74.894549897933885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#,##0">
                  <c:v>74.424927980943423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#,##0">
                  <c:v>73.979400086720375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#,##0">
                  <c:v>73.979400086720375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 formatCode="#,##0">
                  <c:v>73.555614105321624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 formatCode="#,##0">
                  <c:v>73.151546383555882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 formatCode="#,##0">
                  <c:v>72.765443279648139</c:v>
                </c:pt>
                <c:pt idx="389" formatCode="#,##0">
                  <c:v>72.765443279648139</c:v>
                </c:pt>
                <c:pt idx="390" formatCode="#,##0">
                  <c:v>72.395775165767887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72.04119982655925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#,##0">
                  <c:v>70.75204004202088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#,##0">
                  <c:v>70.457574905606748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 formatCode="#,##0">
                  <c:v>67.330630888408265</c:v>
                </c:pt>
                <c:pt idx="454">
                  <c:v>0</c:v>
                </c:pt>
                <c:pt idx="455">
                  <c:v>0</c:v>
                </c:pt>
                <c:pt idx="456" formatCode="#,##0">
                  <c:v>66.935749724493135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 formatCode="#,##0">
                  <c:v>64.436974992327137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 formatCode="#,##0">
                  <c:v>62.383728154384173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 formatCode="#,##0">
                  <c:v>61.723722952325666</c:v>
                </c:pt>
                <c:pt idx="523" formatCode="#,##0">
                  <c:v>61.31003097512864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 formatCode="#,##0">
                  <c:v>60.915149811213503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#,##0">
                  <c:v>60</c:v>
                </c:pt>
                <c:pt idx="539">
                  <c:v>0</c:v>
                </c:pt>
                <c:pt idx="540">
                  <c:v>0</c:v>
                </c:pt>
                <c:pt idx="541" formatCode="#,##0">
                  <c:v>60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#,##0">
                  <c:v>57.721132953863261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 formatCode="#,##0">
                  <c:v>55.391021572434518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 formatCode="#,##0">
                  <c:v>54.424927980943423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#,##0">
                  <c:v>51.372724716820251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 formatCode="#,##0">
                  <c:v>49.118639112994487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 formatCode="#,##0">
                  <c:v>47.535014192041992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 formatCode="#,##0">
                  <c:v>45.036239459875993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6-40CF-ACBA-C587523A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18110"/>
        <c:axId val="1875833428"/>
      </c:scatterChart>
      <c:valAx>
        <c:axId val="8349181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5833428"/>
        <c:crosses val="autoZero"/>
        <c:crossBetween val="midCat"/>
      </c:valAx>
      <c:valAx>
        <c:axId val="1875833428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918110"/>
        <c:crosses val="autoZero"/>
        <c:crossBetween val="midCat"/>
        <c:majorUnit val="10"/>
        <c:minorUnit val="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(&gt;150W)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Between 150 and 300 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C9400"/>
              </a:solidFill>
              <a:ln cmpd="sng">
                <a:solidFill>
                  <a:srgbClr val="FC9400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data!$E$2:$E$619</c:f>
              <c:numCache>
                <c:formatCode>#,##0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119.17214629683549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112.76544327964814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107.00357073550869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101.93820026016112</c:v>
                </c:pt>
                <c:pt idx="44">
                  <c:v>101.93820026016112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99.692804891815712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98.416375079047498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96.478174818886373</c:v>
                </c:pt>
                <c:pt idx="71">
                  <c:v>0</c:v>
                </c:pt>
                <c:pt idx="72">
                  <c:v>0</c:v>
                </c:pt>
                <c:pt idx="73">
                  <c:v>95.9176003468815</c:v>
                </c:pt>
                <c:pt idx="74">
                  <c:v>0</c:v>
                </c:pt>
                <c:pt idx="75">
                  <c:v>95.9176003468815</c:v>
                </c:pt>
                <c:pt idx="76">
                  <c:v>0</c:v>
                </c:pt>
                <c:pt idx="77">
                  <c:v>95.391021572434511</c:v>
                </c:pt>
                <c:pt idx="78">
                  <c:v>0</c:v>
                </c:pt>
                <c:pt idx="79">
                  <c:v>94.894549897933871</c:v>
                </c:pt>
                <c:pt idx="80">
                  <c:v>0</c:v>
                </c:pt>
                <c:pt idx="81">
                  <c:v>94.894549897933871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93.979400086720375</c:v>
                </c:pt>
                <c:pt idx="88">
                  <c:v>0</c:v>
                </c:pt>
                <c:pt idx="89">
                  <c:v>93.979400086720375</c:v>
                </c:pt>
                <c:pt idx="90">
                  <c:v>93.979400086720375</c:v>
                </c:pt>
                <c:pt idx="91">
                  <c:v>0</c:v>
                </c:pt>
                <c:pt idx="92">
                  <c:v>93.979400086720375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93.151546383555868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92.395775165767873</c:v>
                </c:pt>
                <c:pt idx="111">
                  <c:v>0</c:v>
                </c:pt>
                <c:pt idx="112">
                  <c:v>0</c:v>
                </c:pt>
                <c:pt idx="113">
                  <c:v>92.04119982655925</c:v>
                </c:pt>
                <c:pt idx="114">
                  <c:v>92.04119982655925</c:v>
                </c:pt>
                <c:pt idx="115">
                  <c:v>0</c:v>
                </c:pt>
                <c:pt idx="116">
                  <c:v>0</c:v>
                </c:pt>
                <c:pt idx="117">
                  <c:v>91.700533040583636</c:v>
                </c:pt>
                <c:pt idx="118">
                  <c:v>0</c:v>
                </c:pt>
                <c:pt idx="119">
                  <c:v>91.372724716820258</c:v>
                </c:pt>
                <c:pt idx="120">
                  <c:v>0</c:v>
                </c:pt>
                <c:pt idx="121">
                  <c:v>0</c:v>
                </c:pt>
                <c:pt idx="122">
                  <c:v>91.056839373155611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90.457574905606748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90.172766123314545</c:v>
                </c:pt>
                <c:pt idx="133">
                  <c:v>0</c:v>
                </c:pt>
                <c:pt idx="134">
                  <c:v>0</c:v>
                </c:pt>
                <c:pt idx="135">
                  <c:v>89.897000433601875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88.873949984654246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88.404328067663798</c:v>
                </c:pt>
                <c:pt idx="148">
                  <c:v>0</c:v>
                </c:pt>
                <c:pt idx="149">
                  <c:v>88.404328067663798</c:v>
                </c:pt>
                <c:pt idx="150">
                  <c:v>88.404328067663798</c:v>
                </c:pt>
                <c:pt idx="151">
                  <c:v>88.404328067663798</c:v>
                </c:pt>
                <c:pt idx="152">
                  <c:v>88.178707859470009</c:v>
                </c:pt>
                <c:pt idx="153">
                  <c:v>88.178707859470009</c:v>
                </c:pt>
                <c:pt idx="154">
                  <c:v>87.95880017344075</c:v>
                </c:pt>
                <c:pt idx="155">
                  <c:v>87.95880017344075</c:v>
                </c:pt>
                <c:pt idx="156">
                  <c:v>87.95880017344075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87.535014192041984</c:v>
                </c:pt>
                <c:pt idx="161">
                  <c:v>87.535014192041984</c:v>
                </c:pt>
                <c:pt idx="162">
                  <c:v>86.935749724493121</c:v>
                </c:pt>
                <c:pt idx="163">
                  <c:v>86.935749724493121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86.375175252488248</c:v>
                </c:pt>
                <c:pt idx="170">
                  <c:v>0</c:v>
                </c:pt>
                <c:pt idx="171">
                  <c:v>0</c:v>
                </c:pt>
                <c:pt idx="172">
                  <c:v>86.020599913279625</c:v>
                </c:pt>
                <c:pt idx="173">
                  <c:v>86.020599913279625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85.51448260798422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85.192746210115118</c:v>
                </c:pt>
                <c:pt idx="191">
                  <c:v>0</c:v>
                </c:pt>
                <c:pt idx="192">
                  <c:v>85.192746210115118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84.731440128741269</c:v>
                </c:pt>
                <c:pt idx="199">
                  <c:v>0</c:v>
                </c:pt>
                <c:pt idx="200">
                  <c:v>84.436974992327123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84.436974992327123</c:v>
                </c:pt>
                <c:pt idx="207">
                  <c:v>84.436974992327123</c:v>
                </c:pt>
                <c:pt idx="208">
                  <c:v>0</c:v>
                </c:pt>
                <c:pt idx="209">
                  <c:v>0</c:v>
                </c:pt>
                <c:pt idx="210">
                  <c:v>84.15216621003492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83.60912128916263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83.098039199714862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82.270185496550354</c:v>
                </c:pt>
                <c:pt idx="237">
                  <c:v>0</c:v>
                </c:pt>
                <c:pt idx="238">
                  <c:v>81.938200260161125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81.938200260161125</c:v>
                </c:pt>
                <c:pt idx="243">
                  <c:v>0</c:v>
                </c:pt>
                <c:pt idx="244">
                  <c:v>0</c:v>
                </c:pt>
                <c:pt idx="245">
                  <c:v>81.618438152478518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81.209614947627642</c:v>
                </c:pt>
                <c:pt idx="253">
                  <c:v>0</c:v>
                </c:pt>
                <c:pt idx="254">
                  <c:v>0</c:v>
                </c:pt>
                <c:pt idx="255">
                  <c:v>81.110346556996632</c:v>
                </c:pt>
                <c:pt idx="256">
                  <c:v>81.012199867101756</c:v>
                </c:pt>
                <c:pt idx="257">
                  <c:v>0</c:v>
                </c:pt>
                <c:pt idx="258">
                  <c:v>80.915149811213496</c:v>
                </c:pt>
                <c:pt idx="259">
                  <c:v>80.915149811213496</c:v>
                </c:pt>
                <c:pt idx="260">
                  <c:v>80.915149811213496</c:v>
                </c:pt>
                <c:pt idx="261">
                  <c:v>0</c:v>
                </c:pt>
                <c:pt idx="262">
                  <c:v>0</c:v>
                </c:pt>
                <c:pt idx="263">
                  <c:v>80.724243453088889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80.354575339208637</c:v>
                </c:pt>
                <c:pt idx="269">
                  <c:v>0</c:v>
                </c:pt>
                <c:pt idx="270">
                  <c:v>0</c:v>
                </c:pt>
                <c:pt idx="271">
                  <c:v>80</c:v>
                </c:pt>
                <c:pt idx="272">
                  <c:v>0</c:v>
                </c:pt>
                <c:pt idx="273">
                  <c:v>80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80</c:v>
                </c:pt>
                <c:pt idx="279">
                  <c:v>0</c:v>
                </c:pt>
                <c:pt idx="280">
                  <c:v>0</c:v>
                </c:pt>
                <c:pt idx="281">
                  <c:v>79.172146296835507</c:v>
                </c:pt>
                <c:pt idx="282">
                  <c:v>0</c:v>
                </c:pt>
                <c:pt idx="283">
                  <c:v>79.172146296835507</c:v>
                </c:pt>
                <c:pt idx="284">
                  <c:v>0</c:v>
                </c:pt>
                <c:pt idx="285">
                  <c:v>0</c:v>
                </c:pt>
                <c:pt idx="286">
                  <c:v>78.416375079047512</c:v>
                </c:pt>
                <c:pt idx="287">
                  <c:v>0</c:v>
                </c:pt>
                <c:pt idx="288">
                  <c:v>78</c:v>
                </c:pt>
                <c:pt idx="289">
                  <c:v>0</c:v>
                </c:pt>
                <c:pt idx="290">
                  <c:v>78.416375079047512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77.721132953863261</c:v>
                </c:pt>
                <c:pt idx="296">
                  <c:v>0</c:v>
                </c:pt>
                <c:pt idx="297">
                  <c:v>0</c:v>
                </c:pt>
                <c:pt idx="298">
                  <c:v>77.721132953863261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77.077439286435236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76.478174818886373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75.9176003468815</c:v>
                </c:pt>
                <c:pt idx="325">
                  <c:v>75.9176003468815</c:v>
                </c:pt>
                <c:pt idx="326">
                  <c:v>0</c:v>
                </c:pt>
                <c:pt idx="327">
                  <c:v>75.9176003468815</c:v>
                </c:pt>
                <c:pt idx="328">
                  <c:v>75.9176003468815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75.391021572434511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75.391021572434511</c:v>
                </c:pt>
                <c:pt idx="338">
                  <c:v>0</c:v>
                </c:pt>
                <c:pt idx="339">
                  <c:v>0</c:v>
                </c:pt>
                <c:pt idx="340">
                  <c:v>75.391021572434511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74.93420935490397</c:v>
                </c:pt>
                <c:pt idx="346">
                  <c:v>74.894549897933885</c:v>
                </c:pt>
                <c:pt idx="347">
                  <c:v>74.894549897933885</c:v>
                </c:pt>
                <c:pt idx="348">
                  <c:v>0</c:v>
                </c:pt>
                <c:pt idx="349">
                  <c:v>74.894549897933885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74.894549897933885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74.424927980943423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73.979400086720375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73.555614105321624</c:v>
                </c:pt>
                <c:pt idx="371">
                  <c:v>73.555614105321624</c:v>
                </c:pt>
                <c:pt idx="372">
                  <c:v>73.555614105321624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73.151546383555882</c:v>
                </c:pt>
                <c:pt idx="377">
                  <c:v>73.151546383555882</c:v>
                </c:pt>
                <c:pt idx="378">
                  <c:v>0</c:v>
                </c:pt>
                <c:pt idx="379">
                  <c:v>0</c:v>
                </c:pt>
                <c:pt idx="380">
                  <c:v>73.151546383555882</c:v>
                </c:pt>
                <c:pt idx="381">
                  <c:v>73.151546383555882</c:v>
                </c:pt>
                <c:pt idx="382">
                  <c:v>0</c:v>
                </c:pt>
                <c:pt idx="383">
                  <c:v>73.151546383555882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72.395775165767887</c:v>
                </c:pt>
                <c:pt idx="393">
                  <c:v>72.04119982655925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71.372724716820258</c:v>
                </c:pt>
                <c:pt idx="402">
                  <c:v>71.372724716820258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70.75204004202088</c:v>
                </c:pt>
                <c:pt idx="412">
                  <c:v>0</c:v>
                </c:pt>
                <c:pt idx="413">
                  <c:v>70.457574905606748</c:v>
                </c:pt>
                <c:pt idx="414">
                  <c:v>0</c:v>
                </c:pt>
                <c:pt idx="415">
                  <c:v>0</c:v>
                </c:pt>
                <c:pt idx="416">
                  <c:v>70.457574905606748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70.172766123314545</c:v>
                </c:pt>
                <c:pt idx="421">
                  <c:v>69.897000433601889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69.629721202442255</c:v>
                </c:pt>
                <c:pt idx="426">
                  <c:v>0</c:v>
                </c:pt>
                <c:pt idx="427">
                  <c:v>69.370421659154886</c:v>
                </c:pt>
                <c:pt idx="428">
                  <c:v>0</c:v>
                </c:pt>
                <c:pt idx="429">
                  <c:v>0</c:v>
                </c:pt>
                <c:pt idx="430">
                  <c:v>69.118639112994487</c:v>
                </c:pt>
                <c:pt idx="431">
                  <c:v>0</c:v>
                </c:pt>
                <c:pt idx="432">
                  <c:v>68.87394998465426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68.404328067663798</c:v>
                </c:pt>
                <c:pt idx="438">
                  <c:v>0</c:v>
                </c:pt>
                <c:pt idx="439">
                  <c:v>68.404328067663798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67.95880017344075</c:v>
                </c:pt>
                <c:pt idx="444">
                  <c:v>67.95880017344075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67.535014192041999</c:v>
                </c:pt>
                <c:pt idx="451">
                  <c:v>67.330630888408265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65.679933127304025</c:v>
                </c:pt>
                <c:pt idx="472">
                  <c:v>0</c:v>
                </c:pt>
                <c:pt idx="473">
                  <c:v>65.352124803540633</c:v>
                </c:pt>
                <c:pt idx="474">
                  <c:v>0</c:v>
                </c:pt>
                <c:pt idx="475">
                  <c:v>0</c:v>
                </c:pt>
                <c:pt idx="476">
                  <c:v>64.882502886550171</c:v>
                </c:pt>
                <c:pt idx="477">
                  <c:v>0</c:v>
                </c:pt>
                <c:pt idx="478">
                  <c:v>64.582959767157121</c:v>
                </c:pt>
                <c:pt idx="479">
                  <c:v>0</c:v>
                </c:pt>
                <c:pt idx="480">
                  <c:v>64.436974992327137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64.15216621003492</c:v>
                </c:pt>
                <c:pt idx="491">
                  <c:v>64.013189010928372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63.349821745875275</c:v>
                </c:pt>
                <c:pt idx="497">
                  <c:v>63.349821745875275</c:v>
                </c:pt>
                <c:pt idx="498">
                  <c:v>63.098039199714862</c:v>
                </c:pt>
                <c:pt idx="499">
                  <c:v>0</c:v>
                </c:pt>
                <c:pt idx="500">
                  <c:v>63.098039199714862</c:v>
                </c:pt>
                <c:pt idx="501">
                  <c:v>63.098039199714862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62.498774732165998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61.938200260161125</c:v>
                </c:pt>
                <c:pt idx="514">
                  <c:v>61.938200260161125</c:v>
                </c:pt>
                <c:pt idx="515">
                  <c:v>0</c:v>
                </c:pt>
                <c:pt idx="516">
                  <c:v>61.830299622427006</c:v>
                </c:pt>
                <c:pt idx="517">
                  <c:v>61.723722952325666</c:v>
                </c:pt>
                <c:pt idx="518">
                  <c:v>61.723722952325666</c:v>
                </c:pt>
                <c:pt idx="519">
                  <c:v>61.723722952325666</c:v>
                </c:pt>
                <c:pt idx="520">
                  <c:v>0</c:v>
                </c:pt>
                <c:pt idx="521">
                  <c:v>61.723722952325666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61.110346556996625</c:v>
                </c:pt>
                <c:pt idx="526">
                  <c:v>0</c:v>
                </c:pt>
                <c:pt idx="527">
                  <c:v>60.915149811213503</c:v>
                </c:pt>
                <c:pt idx="528">
                  <c:v>60.915149811213503</c:v>
                </c:pt>
                <c:pt idx="529">
                  <c:v>0</c:v>
                </c:pt>
                <c:pt idx="530">
                  <c:v>60.915149811213503</c:v>
                </c:pt>
                <c:pt idx="531">
                  <c:v>0</c:v>
                </c:pt>
                <c:pt idx="532">
                  <c:v>60.724243453088896</c:v>
                </c:pt>
                <c:pt idx="533">
                  <c:v>60.724243453088896</c:v>
                </c:pt>
                <c:pt idx="534">
                  <c:v>0</c:v>
                </c:pt>
                <c:pt idx="535">
                  <c:v>60.630341028921293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59.1721462968355</c:v>
                </c:pt>
                <c:pt idx="544">
                  <c:v>59.1721462968355</c:v>
                </c:pt>
                <c:pt idx="545">
                  <c:v>0</c:v>
                </c:pt>
                <c:pt idx="546">
                  <c:v>0</c:v>
                </c:pt>
                <c:pt idx="547">
                  <c:v>58.416375079047505</c:v>
                </c:pt>
                <c:pt idx="548">
                  <c:v>0</c:v>
                </c:pt>
                <c:pt idx="549">
                  <c:v>58.416375079047505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57.077439286435236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55.9176003468815</c:v>
                </c:pt>
                <c:pt idx="561">
                  <c:v>55.9176003468815</c:v>
                </c:pt>
                <c:pt idx="562">
                  <c:v>55.9176003468815</c:v>
                </c:pt>
                <c:pt idx="563">
                  <c:v>0</c:v>
                </c:pt>
                <c:pt idx="564">
                  <c:v>55.391021572434518</c:v>
                </c:pt>
                <c:pt idx="565">
                  <c:v>55.391021572434518</c:v>
                </c:pt>
                <c:pt idx="566">
                  <c:v>0</c:v>
                </c:pt>
                <c:pt idx="567">
                  <c:v>54.894549897933878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54.424927980943423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53.555614105321617</c:v>
                </c:pt>
                <c:pt idx="577">
                  <c:v>0</c:v>
                </c:pt>
                <c:pt idx="578">
                  <c:v>52.39577516576788</c:v>
                </c:pt>
                <c:pt idx="579">
                  <c:v>52.39577516576788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51.372724716820251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50.457574905606748</c:v>
                </c:pt>
                <c:pt idx="589">
                  <c:v>50.457574905606748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47.95880017344075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45.192746210115125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44.15216621003492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5-4E0C-9B22-CC065D42394F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Between 300 and 450W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A1A"/>
              </a:solidFill>
              <a:ln cmpd="sng">
                <a:solidFill>
                  <a:srgbClr val="FFDA1A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data!$F$2:$F$619</c:f>
              <c:numCache>
                <c:formatCode>#,##0</c:formatCode>
                <c:ptCount val="618"/>
                <c:pt idx="0" formatCode="General">
                  <c:v>0</c:v>
                </c:pt>
                <c:pt idx="1">
                  <c:v>119.65933321402439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112.76544327964814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108.54256795599041</c:v>
                </c:pt>
                <c:pt idx="16" formatCode="General">
                  <c:v>0</c:v>
                </c:pt>
                <c:pt idx="17">
                  <c:v>107.81878900139827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106.55804284128565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106.02059991327963</c:v>
                </c:pt>
                <c:pt idx="25">
                  <c:v>106.02059991327963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104.43697499232712</c:v>
                </c:pt>
                <c:pt idx="31">
                  <c:v>104.43697499232712</c:v>
                </c:pt>
                <c:pt idx="32">
                  <c:v>104.43697499232712</c:v>
                </c:pt>
                <c:pt idx="33">
                  <c:v>104.43697499232712</c:v>
                </c:pt>
                <c:pt idx="34" formatCode="General">
                  <c:v>0</c:v>
                </c:pt>
                <c:pt idx="35">
                  <c:v>104.43697499232712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103.09803919971486</c:v>
                </c:pt>
                <c:pt idx="40">
                  <c:v>103.09803919971486</c:v>
                </c:pt>
                <c:pt idx="41">
                  <c:v>103.09803919971486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>
                  <c:v>101.93820026016112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100.9151498112135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100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98.416375079047498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94.894549897933871</c:v>
                </c:pt>
                <c:pt idx="81" formatCode="General">
                  <c:v>0</c:v>
                </c:pt>
                <c:pt idx="82">
                  <c:v>94.894549897933871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94.424927980943423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>
                  <c:v>93.979400086720375</c:v>
                </c:pt>
                <c:pt idx="94">
                  <c:v>93.979400086720375</c:v>
                </c:pt>
                <c:pt idx="95">
                  <c:v>93.979400086720375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>
                  <c:v>93.151546383555868</c:v>
                </c:pt>
                <c:pt idx="107">
                  <c:v>92.765443279648139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>
                  <c:v>92.04119982655925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>
                  <c:v>91.056839373155611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>
                  <c:v>90.457574905606748</c:v>
                </c:pt>
                <c:pt idx="129">
                  <c:v>90.457574905606748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88.873949984654246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>
                  <c:v>86.935749724493121</c:v>
                </c:pt>
                <c:pt idx="165">
                  <c:v>86.935749724493121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86.558042841285655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>
                  <c:v>85.51448260798422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>
                  <c:v>85.352124803540633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84.731440128741269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>
                  <c:v>84.436974992327123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>
                  <c:v>84.15216621003492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>
                  <c:v>83.741732867142886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83.60912128916263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>
                  <c:v>83.098039199714862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83.098039199714862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>
                  <c:v>82.498774732165998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>
                  <c:v>82.158107946190384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>
                  <c:v>81.209614947627642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>
                  <c:v>80</c:v>
                </c:pt>
                <c:pt idx="276" formatCode="General">
                  <c:v>0</c:v>
                </c:pt>
                <c:pt idx="277">
                  <c:v>80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>
                  <c:v>79.172146296835507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>
                  <c:v>78.416375079047512</c:v>
                </c:pt>
                <c:pt idx="293">
                  <c:v>78.416375079047512</c:v>
                </c:pt>
                <c:pt idx="294">
                  <c:v>78.416375079047512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>
                  <c:v>77.721132953863261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>
                  <c:v>77.721132953863261</c:v>
                </c:pt>
                <c:pt idx="303">
                  <c:v>77.721132953863261</c:v>
                </c:pt>
                <c:pt idx="304">
                  <c:v>77.077439286435236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>
                  <c:v>77.077439286435236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>
                  <c:v>75.9176003468815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>
                  <c:v>75.9176003468815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>
                  <c:v>75.391021572434511</c:v>
                </c:pt>
                <c:pt idx="339">
                  <c:v>75.391021572434511</c:v>
                </c:pt>
                <c:pt idx="340" formatCode="General">
                  <c:v>0</c:v>
                </c:pt>
                <c:pt idx="341">
                  <c:v>75.391021572434511</c:v>
                </c:pt>
                <c:pt idx="342">
                  <c:v>75.391021572434511</c:v>
                </c:pt>
                <c:pt idx="343" formatCode="General">
                  <c:v>0</c:v>
                </c:pt>
                <c:pt idx="344">
                  <c:v>74.894549897933885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>
                  <c:v>74.894549897933885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74.894549897933885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>
                  <c:v>73.979400086720375</c:v>
                </c:pt>
                <c:pt idx="362" formatCode="General">
                  <c:v>0</c:v>
                </c:pt>
                <c:pt idx="363">
                  <c:v>73.979400086720375</c:v>
                </c:pt>
                <c:pt idx="364">
                  <c:v>73.979400086720375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>
                  <c:v>73.979400086720375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72.765443279648139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>
                  <c:v>72.04119982655925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71.372724716820258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>
                  <c:v>70.75204004202088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>
                  <c:v>70.457574905606748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>
                  <c:v>70.457574905606748</c:v>
                </c:pt>
                <c:pt idx="418">
                  <c:v>70.457574905606748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>
                  <c:v>69.118639112994487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67.95880017344075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>
                  <c:v>66.744843366368528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66.375175252488262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>
                  <c:v>66.196078399429723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>
                  <c:v>64.582959767157121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>
                  <c:v>64.436974992327137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>
                  <c:v>64.293403299784657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>
                  <c:v>61.723722952325666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>
                  <c:v>61.209614947627628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>
                  <c:v>60.445527894223048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>
                  <c:v>60</c:v>
                </c:pt>
                <c:pt idx="541" formatCode="General">
                  <c:v>0</c:v>
                </c:pt>
                <c:pt idx="542">
                  <c:v>59.1721462968355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>
                  <c:v>56.478174818886373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>
                  <c:v>54.894549897933878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5-4E0C-9B22-CC065D42394F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Between 450 and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data!$G$2:$G$619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112.76544327964814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111.63397417360508</c:v>
                </c:pt>
                <c:pt idx="14" formatCode="#,##0">
                  <c:v>109.62972120244225</c:v>
                </c:pt>
                <c:pt idx="15">
                  <c:v>0</c:v>
                </c:pt>
                <c:pt idx="16" formatCode="#,##0">
                  <c:v>108.54256795599041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105.67993312730401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104.43697499232712</c:v>
                </c:pt>
                <c:pt idx="35">
                  <c:v>0</c:v>
                </c:pt>
                <c:pt idx="36" formatCode="#,##0">
                  <c:v>104.43697499232712</c:v>
                </c:pt>
                <c:pt idx="37" formatCode="#,##0">
                  <c:v>104.43697499232712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103.09803919971486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101.41162148571414</c:v>
                </c:pt>
                <c:pt idx="51">
                  <c:v>0</c:v>
                </c:pt>
                <c:pt idx="52" formatCode="#,##0">
                  <c:v>100.9151498112135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98.416375079047498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97.077439286435236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95.9176003468815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#,##0">
                  <c:v>94.563167869270032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#,##0">
                  <c:v>93.555614105321609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93.151546383555868</c:v>
                </c:pt>
                <c:pt idx="101">
                  <c:v>0</c:v>
                </c:pt>
                <c:pt idx="102" formatCode="#,##0">
                  <c:v>93.151546383555868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93.151546383555868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92.395775165767873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91.700533040583636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 formatCode="#,##0">
                  <c:v>90.752040042020866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#,##0">
                  <c:v>89.897000433601875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 formatCode="#,##0">
                  <c:v>87.744322865605284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#,##0">
                  <c:v>86.935749724493121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#,##0">
                  <c:v>86.196078399429723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#,##0">
                  <c:v>86.020599913279625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#,##0">
                  <c:v>86.020599913279625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#,##0">
                  <c:v>85.192746210115118</c:v>
                </c:pt>
                <c:pt idx="192">
                  <c:v>0</c:v>
                </c:pt>
                <c:pt idx="193" formatCode="#,##0">
                  <c:v>85.192746210115118</c:v>
                </c:pt>
                <c:pt idx="194" formatCode="#,##0">
                  <c:v>85.192746210115118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 formatCode="#,##0">
                  <c:v>84.436974992327123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#,##0">
                  <c:v>84.436974992327123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#,##0">
                  <c:v>83.741732867142886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#,##0">
                  <c:v>83.349821745875261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#,##0">
                  <c:v>83.098039199714862</c:v>
                </c:pt>
                <c:pt idx="225" formatCode="#,##0">
                  <c:v>83.098039199714862</c:v>
                </c:pt>
                <c:pt idx="226" formatCode="#,##0">
                  <c:v>83.098039199714862</c:v>
                </c:pt>
                <c:pt idx="227">
                  <c:v>0</c:v>
                </c:pt>
                <c:pt idx="228" formatCode="#,##0">
                  <c:v>83.098039199714862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 formatCode="#,##0">
                  <c:v>81.723722952325659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#,##0">
                  <c:v>81.209614947627642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 formatCode="#,##0">
                  <c:v>81.012199867101756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#,##0">
                  <c:v>80.915149811213496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 formatCode="#,##0">
                  <c:v>77.721132953863261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 formatCode="#,##0">
                  <c:v>75.9176003468815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 formatCode="#,##0">
                  <c:v>75.9176003468815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 formatCode="#,##0">
                  <c:v>74.894549897933885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 formatCode="#,##0">
                  <c:v>73.979400086720375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 formatCode="#,##0">
                  <c:v>73.979400086720375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 formatCode="#,##0">
                  <c:v>73.555614105321624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 formatCode="#,##0">
                  <c:v>73.151546383555882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 formatCode="#,##0">
                  <c:v>72.04119982655925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#,##0">
                  <c:v>71.372724716820258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#,##0">
                  <c:v>68.6359655186601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 formatCode="#,##0">
                  <c:v>68.404328067663798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 formatCode="#,##0">
                  <c:v>67.744322865605284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 formatCode="#,##0">
                  <c:v>67.130946470276257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 formatCode="#,##0">
                  <c:v>63.098039199714862</c:v>
                </c:pt>
                <c:pt idx="504">
                  <c:v>0</c:v>
                </c:pt>
                <c:pt idx="505" formatCode="#,##0">
                  <c:v>62.733542797590886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5-4E0C-9B22-CC065D42394F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More than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087F5"/>
              </a:solidFill>
              <a:ln cmpd="sng">
                <a:solidFill>
                  <a:srgbClr val="4087F5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data!$H$2:$H$619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116.83275015809501</c:v>
                </c:pt>
                <c:pt idx="7">
                  <c:v>0</c:v>
                </c:pt>
                <c:pt idx="8" formatCode="#,##0">
                  <c:v>113.15154638355587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112.39577516576787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106.74484336636851</c:v>
                </c:pt>
                <c:pt idx="20">
                  <c:v>0</c:v>
                </c:pt>
                <c:pt idx="21" formatCode="#,##0">
                  <c:v>106.37517525248825</c:v>
                </c:pt>
                <c:pt idx="22" formatCode="#,##0">
                  <c:v>106.19607839942972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106.02059991327963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103.09803919971486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102.498774732166</c:v>
                </c:pt>
                <c:pt idx="47" formatCode="#,##0">
                  <c:v>101.93820026016112</c:v>
                </c:pt>
                <c:pt idx="48" formatCode="#,##0">
                  <c:v>101.93820026016112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100.9151498112135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99.172146296835493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98.416375079047498</c:v>
                </c:pt>
                <c:pt idx="65" formatCode="#,##0">
                  <c:v>98.416375079047498</c:v>
                </c:pt>
                <c:pt idx="66" formatCode="#,##0">
                  <c:v>97.721132953863261</c:v>
                </c:pt>
                <c:pt idx="67" formatCode="#,##0">
                  <c:v>97.077439286435236</c:v>
                </c:pt>
                <c:pt idx="68">
                  <c:v>0</c:v>
                </c:pt>
                <c:pt idx="69" formatCode="#,##0">
                  <c:v>97.077439286435236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95.9176003468815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95.9176003468815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93.979400086720375</c:v>
                </c:pt>
                <c:pt idx="89">
                  <c:v>0</c:v>
                </c:pt>
                <c:pt idx="90">
                  <c:v>0</c:v>
                </c:pt>
                <c:pt idx="91" formatCode="#,##0">
                  <c:v>93.979400086720375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#,##0">
                  <c:v>93.555614105321609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93.151546383555868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92.765443279648139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#,##0">
                  <c:v>91.700533040583636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#,##0">
                  <c:v>91.056839373155611</c:v>
                </c:pt>
                <c:pt idx="124" formatCode="#,##0">
                  <c:v>90.752040042020866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#,##0">
                  <c:v>90.457574905606748</c:v>
                </c:pt>
                <c:pt idx="131">
                  <c:v>0</c:v>
                </c:pt>
                <c:pt idx="132">
                  <c:v>0</c:v>
                </c:pt>
                <c:pt idx="133" formatCode="#,##0">
                  <c:v>90.172766123314545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#,##0">
                  <c:v>89.118639112994487</c:v>
                </c:pt>
                <c:pt idx="141">
                  <c:v>0</c:v>
                </c:pt>
                <c:pt idx="142">
                  <c:v>0</c:v>
                </c:pt>
                <c:pt idx="143" formatCode="#,##0">
                  <c:v>88.873949984654246</c:v>
                </c:pt>
                <c:pt idx="144" formatCode="#,##0">
                  <c:v>88.873949984654246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#,##0">
                  <c:v>87.535014192041984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#,##0">
                  <c:v>86.020599913279625</c:v>
                </c:pt>
                <c:pt idx="176" formatCode="#,##0">
                  <c:v>86.020599913279625</c:v>
                </c:pt>
                <c:pt idx="177" formatCode="#,##0">
                  <c:v>86.020599913279625</c:v>
                </c:pt>
                <c:pt idx="178" formatCode="#,##0">
                  <c:v>86.020599913279625</c:v>
                </c:pt>
                <c:pt idx="179" formatCode="#,##0">
                  <c:v>86.020599913279625</c:v>
                </c:pt>
                <c:pt idx="180">
                  <c:v>0</c:v>
                </c:pt>
                <c:pt idx="181">
                  <c:v>0</c:v>
                </c:pt>
                <c:pt idx="182" formatCode="#,##0">
                  <c:v>85.679933127304011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#,##0">
                  <c:v>85.51448260798422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#,##0">
                  <c:v>85.192746210115118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 formatCode="#,##0">
                  <c:v>84.436974992327123</c:v>
                </c:pt>
                <c:pt idx="203">
                  <c:v>0</c:v>
                </c:pt>
                <c:pt idx="204">
                  <c:v>0</c:v>
                </c:pt>
                <c:pt idx="205" formatCode="#,##0">
                  <c:v>84.436974992327123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 formatCode="#,##0">
                  <c:v>84.013189010928357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#,##0">
                  <c:v>83.098039199714862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 formatCode="#,##0">
                  <c:v>82.498774732165998</c:v>
                </c:pt>
                <c:pt idx="235" formatCode="#,##0">
                  <c:v>82.498774732165998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#,##0">
                  <c:v>81.938200260161125</c:v>
                </c:pt>
                <c:pt idx="242">
                  <c:v>0</c:v>
                </c:pt>
                <c:pt idx="243" formatCode="#,##0">
                  <c:v>81.938200260161125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 formatCode="#,##0">
                  <c:v>81.411621485714136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#,##0">
                  <c:v>80.445527894223048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#,##0">
                  <c:v>80</c:v>
                </c:pt>
                <c:pt idx="277">
                  <c:v>0</c:v>
                </c:pt>
                <c:pt idx="278">
                  <c:v>0</c:v>
                </c:pt>
                <c:pt idx="279" formatCode="#,##0">
                  <c:v>80</c:v>
                </c:pt>
                <c:pt idx="280">
                  <c:v>0</c:v>
                </c:pt>
                <c:pt idx="281">
                  <c:v>0</c:v>
                </c:pt>
                <c:pt idx="282" formatCode="#,##0">
                  <c:v>79.172146296835507</c:v>
                </c:pt>
                <c:pt idx="283">
                  <c:v>0</c:v>
                </c:pt>
                <c:pt idx="284" formatCode="#,##0">
                  <c:v>79.172146296835507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 formatCode="#,##0">
                  <c:v>77.077439286435236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#,##0">
                  <c:v>76.478174818886373</c:v>
                </c:pt>
                <c:pt idx="314">
                  <c:v>0</c:v>
                </c:pt>
                <c:pt idx="315" formatCode="#,##0">
                  <c:v>76.478174818886373</c:v>
                </c:pt>
                <c:pt idx="316" formatCode="#,##0">
                  <c:v>76.478174818886373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#,##0">
                  <c:v>75.391021572434511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 formatCode="#,##0">
                  <c:v>75.391021572434511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 formatCode="#,##0">
                  <c:v>74.894549897933885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#,##0">
                  <c:v>74.424927980943423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#,##0">
                  <c:v>73.979400086720375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#,##0">
                  <c:v>73.979400086720375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 formatCode="#,##0">
                  <c:v>73.555614105321624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 formatCode="#,##0">
                  <c:v>73.151546383555882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 formatCode="#,##0">
                  <c:v>72.765443279648139</c:v>
                </c:pt>
                <c:pt idx="389" formatCode="#,##0">
                  <c:v>72.765443279648139</c:v>
                </c:pt>
                <c:pt idx="390" formatCode="#,##0">
                  <c:v>72.395775165767887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72.04119982655925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#,##0">
                  <c:v>70.75204004202088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#,##0">
                  <c:v>70.457574905606748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 formatCode="#,##0">
                  <c:v>67.330630888408265</c:v>
                </c:pt>
                <c:pt idx="454">
                  <c:v>0</c:v>
                </c:pt>
                <c:pt idx="455">
                  <c:v>0</c:v>
                </c:pt>
                <c:pt idx="456" formatCode="#,##0">
                  <c:v>66.935749724493135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 formatCode="#,##0">
                  <c:v>64.436974992327137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 formatCode="#,##0">
                  <c:v>62.383728154384173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 formatCode="#,##0">
                  <c:v>61.723722952325666</c:v>
                </c:pt>
                <c:pt idx="523" formatCode="#,##0">
                  <c:v>61.31003097512864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 formatCode="#,##0">
                  <c:v>60.915149811213503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#,##0">
                  <c:v>60</c:v>
                </c:pt>
                <c:pt idx="539">
                  <c:v>0</c:v>
                </c:pt>
                <c:pt idx="540">
                  <c:v>0</c:v>
                </c:pt>
                <c:pt idx="541" formatCode="#,##0">
                  <c:v>60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#,##0">
                  <c:v>57.721132953863261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 formatCode="#,##0">
                  <c:v>55.391021572434518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 formatCode="#,##0">
                  <c:v>54.424927980943423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#,##0">
                  <c:v>51.372724716820251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 formatCode="#,##0">
                  <c:v>49.118639112994487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 formatCode="#,##0">
                  <c:v>47.535014192041992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 formatCode="#,##0">
                  <c:v>45.036239459875993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5-4E0C-9B22-CC065D42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7991"/>
        <c:axId val="179199050"/>
      </c:scatterChart>
      <c:valAx>
        <c:axId val="133777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199050"/>
        <c:crosses val="autoZero"/>
        <c:crossBetween val="midCat"/>
      </c:valAx>
      <c:valAx>
        <c:axId val="179199050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77991"/>
        <c:crosses val="autoZero"/>
        <c:crossBetween val="midCat"/>
        <c:majorUnit val="10"/>
        <c:minorUnit val="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(&gt;450 W)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data!$G$1</c:f>
              <c:strCache>
                <c:ptCount val="1"/>
                <c:pt idx="0">
                  <c:v>Between 450 and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data!$C$2:$C$500</c:f>
              <c:strCache>
                <c:ptCount val="499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</c:strCache>
            </c:strRef>
          </c:xVal>
          <c:yVal>
            <c:numRef>
              <c:f>data!$G$2:$G$500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112.76544327964814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111.63397417360508</c:v>
                </c:pt>
                <c:pt idx="14" formatCode="#,##0">
                  <c:v>109.62972120244225</c:v>
                </c:pt>
                <c:pt idx="15">
                  <c:v>0</c:v>
                </c:pt>
                <c:pt idx="16" formatCode="#,##0">
                  <c:v>108.54256795599041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105.67993312730401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104.43697499232712</c:v>
                </c:pt>
                <c:pt idx="35">
                  <c:v>0</c:v>
                </c:pt>
                <c:pt idx="36" formatCode="#,##0">
                  <c:v>104.43697499232712</c:v>
                </c:pt>
                <c:pt idx="37" formatCode="#,##0">
                  <c:v>104.43697499232712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103.09803919971486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101.41162148571414</c:v>
                </c:pt>
                <c:pt idx="51">
                  <c:v>0</c:v>
                </c:pt>
                <c:pt idx="52" formatCode="#,##0">
                  <c:v>100.9151498112135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98.416375079047498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97.077439286435236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95.9176003468815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#,##0">
                  <c:v>94.563167869270032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#,##0">
                  <c:v>93.555614105321609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93.151546383555868</c:v>
                </c:pt>
                <c:pt idx="101">
                  <c:v>0</c:v>
                </c:pt>
                <c:pt idx="102" formatCode="#,##0">
                  <c:v>93.151546383555868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93.151546383555868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92.395775165767873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91.700533040583636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 formatCode="#,##0">
                  <c:v>90.752040042020866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#,##0">
                  <c:v>89.897000433601875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 formatCode="#,##0">
                  <c:v>87.744322865605284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#,##0">
                  <c:v>86.935749724493121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#,##0">
                  <c:v>86.196078399429723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#,##0">
                  <c:v>86.020599913279625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#,##0">
                  <c:v>86.020599913279625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#,##0">
                  <c:v>85.192746210115118</c:v>
                </c:pt>
                <c:pt idx="192">
                  <c:v>0</c:v>
                </c:pt>
                <c:pt idx="193" formatCode="#,##0">
                  <c:v>85.192746210115118</c:v>
                </c:pt>
                <c:pt idx="194" formatCode="#,##0">
                  <c:v>85.192746210115118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 formatCode="#,##0">
                  <c:v>84.436974992327123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#,##0">
                  <c:v>84.436974992327123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#,##0">
                  <c:v>83.741732867142886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#,##0">
                  <c:v>83.349821745875261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#,##0">
                  <c:v>83.098039199714862</c:v>
                </c:pt>
                <c:pt idx="225" formatCode="#,##0">
                  <c:v>83.098039199714862</c:v>
                </c:pt>
                <c:pt idx="226" formatCode="#,##0">
                  <c:v>83.098039199714862</c:v>
                </c:pt>
                <c:pt idx="227">
                  <c:v>0</c:v>
                </c:pt>
                <c:pt idx="228" formatCode="#,##0">
                  <c:v>83.098039199714862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 formatCode="#,##0">
                  <c:v>81.723722952325659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#,##0">
                  <c:v>81.209614947627642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 formatCode="#,##0">
                  <c:v>81.012199867101756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#,##0">
                  <c:v>80.915149811213496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 formatCode="#,##0">
                  <c:v>77.721132953863261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 formatCode="#,##0">
                  <c:v>75.9176003468815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 formatCode="#,##0">
                  <c:v>75.9176003468815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 formatCode="#,##0">
                  <c:v>74.894549897933885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 formatCode="#,##0">
                  <c:v>73.979400086720375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 formatCode="#,##0">
                  <c:v>73.979400086720375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 formatCode="#,##0">
                  <c:v>73.555614105321624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 formatCode="#,##0">
                  <c:v>73.151546383555882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 formatCode="#,##0">
                  <c:v>72.04119982655925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#,##0">
                  <c:v>71.372724716820258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#,##0">
                  <c:v>68.6359655186601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 formatCode="#,##0">
                  <c:v>68.404328067663798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 formatCode="#,##0">
                  <c:v>67.744322865605284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 formatCode="#,##0">
                  <c:v>67.130946470276257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0-4F75-A419-88FEB122DE84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More than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data!$C$2:$C$500</c:f>
              <c:strCache>
                <c:ptCount val="499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</c:strCache>
            </c:strRef>
          </c:xVal>
          <c:yVal>
            <c:numRef>
              <c:f>data!$H$2:$H$500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116.83275015809501</c:v>
                </c:pt>
                <c:pt idx="7">
                  <c:v>0</c:v>
                </c:pt>
                <c:pt idx="8" formatCode="#,##0">
                  <c:v>113.15154638355587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112.39577516576787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106.74484336636851</c:v>
                </c:pt>
                <c:pt idx="20">
                  <c:v>0</c:v>
                </c:pt>
                <c:pt idx="21" formatCode="#,##0">
                  <c:v>106.37517525248825</c:v>
                </c:pt>
                <c:pt idx="22" formatCode="#,##0">
                  <c:v>106.19607839942972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106.02059991327963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103.09803919971486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102.498774732166</c:v>
                </c:pt>
                <c:pt idx="47" formatCode="#,##0">
                  <c:v>101.93820026016112</c:v>
                </c:pt>
                <c:pt idx="48" formatCode="#,##0">
                  <c:v>101.93820026016112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100.9151498112135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99.172146296835493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98.416375079047498</c:v>
                </c:pt>
                <c:pt idx="65" formatCode="#,##0">
                  <c:v>98.416375079047498</c:v>
                </c:pt>
                <c:pt idx="66" formatCode="#,##0">
                  <c:v>97.721132953863261</c:v>
                </c:pt>
                <c:pt idx="67" formatCode="#,##0">
                  <c:v>97.077439286435236</c:v>
                </c:pt>
                <c:pt idx="68">
                  <c:v>0</c:v>
                </c:pt>
                <c:pt idx="69" formatCode="#,##0">
                  <c:v>97.077439286435236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95.9176003468815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95.9176003468815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93.979400086720375</c:v>
                </c:pt>
                <c:pt idx="89">
                  <c:v>0</c:v>
                </c:pt>
                <c:pt idx="90">
                  <c:v>0</c:v>
                </c:pt>
                <c:pt idx="91" formatCode="#,##0">
                  <c:v>93.979400086720375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#,##0">
                  <c:v>93.555614105321609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93.151546383555868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92.765443279648139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#,##0">
                  <c:v>91.700533040583636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#,##0">
                  <c:v>91.056839373155611</c:v>
                </c:pt>
                <c:pt idx="124" formatCode="#,##0">
                  <c:v>90.752040042020866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#,##0">
                  <c:v>90.457574905606748</c:v>
                </c:pt>
                <c:pt idx="131">
                  <c:v>0</c:v>
                </c:pt>
                <c:pt idx="132">
                  <c:v>0</c:v>
                </c:pt>
                <c:pt idx="133" formatCode="#,##0">
                  <c:v>90.172766123314545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#,##0">
                  <c:v>89.118639112994487</c:v>
                </c:pt>
                <c:pt idx="141">
                  <c:v>0</c:v>
                </c:pt>
                <c:pt idx="142">
                  <c:v>0</c:v>
                </c:pt>
                <c:pt idx="143" formatCode="#,##0">
                  <c:v>88.873949984654246</c:v>
                </c:pt>
                <c:pt idx="144" formatCode="#,##0">
                  <c:v>88.873949984654246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#,##0">
                  <c:v>87.535014192041984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#,##0">
                  <c:v>86.020599913279625</c:v>
                </c:pt>
                <c:pt idx="176" formatCode="#,##0">
                  <c:v>86.020599913279625</c:v>
                </c:pt>
                <c:pt idx="177" formatCode="#,##0">
                  <c:v>86.020599913279625</c:v>
                </c:pt>
                <c:pt idx="178" formatCode="#,##0">
                  <c:v>86.020599913279625</c:v>
                </c:pt>
                <c:pt idx="179" formatCode="#,##0">
                  <c:v>86.020599913279625</c:v>
                </c:pt>
                <c:pt idx="180">
                  <c:v>0</c:v>
                </c:pt>
                <c:pt idx="181">
                  <c:v>0</c:v>
                </c:pt>
                <c:pt idx="182" formatCode="#,##0">
                  <c:v>85.679933127304011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#,##0">
                  <c:v>85.51448260798422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#,##0">
                  <c:v>85.192746210115118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 formatCode="#,##0">
                  <c:v>84.436974992327123</c:v>
                </c:pt>
                <c:pt idx="203">
                  <c:v>0</c:v>
                </c:pt>
                <c:pt idx="204">
                  <c:v>0</c:v>
                </c:pt>
                <c:pt idx="205" formatCode="#,##0">
                  <c:v>84.436974992327123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 formatCode="#,##0">
                  <c:v>84.013189010928357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#,##0">
                  <c:v>83.098039199714862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 formatCode="#,##0">
                  <c:v>82.498774732165998</c:v>
                </c:pt>
                <c:pt idx="235" formatCode="#,##0">
                  <c:v>82.498774732165998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#,##0">
                  <c:v>81.938200260161125</c:v>
                </c:pt>
                <c:pt idx="242">
                  <c:v>0</c:v>
                </c:pt>
                <c:pt idx="243" formatCode="#,##0">
                  <c:v>81.938200260161125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 formatCode="#,##0">
                  <c:v>81.411621485714136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#,##0">
                  <c:v>80.445527894223048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#,##0">
                  <c:v>80</c:v>
                </c:pt>
                <c:pt idx="277">
                  <c:v>0</c:v>
                </c:pt>
                <c:pt idx="278">
                  <c:v>0</c:v>
                </c:pt>
                <c:pt idx="279" formatCode="#,##0">
                  <c:v>80</c:v>
                </c:pt>
                <c:pt idx="280">
                  <c:v>0</c:v>
                </c:pt>
                <c:pt idx="281">
                  <c:v>0</c:v>
                </c:pt>
                <c:pt idx="282" formatCode="#,##0">
                  <c:v>79.172146296835507</c:v>
                </c:pt>
                <c:pt idx="283">
                  <c:v>0</c:v>
                </c:pt>
                <c:pt idx="284" formatCode="#,##0">
                  <c:v>79.172146296835507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 formatCode="#,##0">
                  <c:v>77.077439286435236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#,##0">
                  <c:v>76.478174818886373</c:v>
                </c:pt>
                <c:pt idx="314">
                  <c:v>0</c:v>
                </c:pt>
                <c:pt idx="315" formatCode="#,##0">
                  <c:v>76.478174818886373</c:v>
                </c:pt>
                <c:pt idx="316" formatCode="#,##0">
                  <c:v>76.478174818886373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#,##0">
                  <c:v>75.391021572434511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 formatCode="#,##0">
                  <c:v>75.391021572434511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 formatCode="#,##0">
                  <c:v>74.894549897933885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#,##0">
                  <c:v>74.424927980943423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#,##0">
                  <c:v>73.979400086720375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#,##0">
                  <c:v>73.979400086720375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 formatCode="#,##0">
                  <c:v>73.555614105321624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 formatCode="#,##0">
                  <c:v>73.151546383555882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 formatCode="#,##0">
                  <c:v>72.765443279648139</c:v>
                </c:pt>
                <c:pt idx="389" formatCode="#,##0">
                  <c:v>72.765443279648139</c:v>
                </c:pt>
                <c:pt idx="390" formatCode="#,##0">
                  <c:v>72.395775165767887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72.04119982655925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#,##0">
                  <c:v>70.75204004202088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#,##0">
                  <c:v>70.457574905606748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 formatCode="#,##0">
                  <c:v>67.330630888408265</c:v>
                </c:pt>
                <c:pt idx="454">
                  <c:v>0</c:v>
                </c:pt>
                <c:pt idx="455">
                  <c:v>0</c:v>
                </c:pt>
                <c:pt idx="456" formatCode="#,##0">
                  <c:v>66.935749724493135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 formatCode="#,##0">
                  <c:v>64.436974992327137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0-4F75-A419-88FEB122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29358"/>
        <c:axId val="633062060"/>
      </c:scatterChart>
      <c:valAx>
        <c:axId val="579929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062060"/>
        <c:crosses val="autoZero"/>
        <c:crossBetween val="midCat"/>
      </c:valAx>
      <c:valAx>
        <c:axId val="633062060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9929358"/>
        <c:crosses val="autoZero"/>
        <c:crossBetween val="midCat"/>
        <c:majorUnit val="10"/>
        <c:minorUnit val="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(&gt;300W)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data!$F$1</c:f>
              <c:strCache>
                <c:ptCount val="1"/>
                <c:pt idx="0">
                  <c:v>Between 300 and 450W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80F"/>
              </a:solidFill>
              <a:ln cmpd="sng">
                <a:solidFill>
                  <a:srgbClr val="FFD80F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data!$F$2:$F$619</c:f>
              <c:numCache>
                <c:formatCode>#,##0</c:formatCode>
                <c:ptCount val="618"/>
                <c:pt idx="0" formatCode="General">
                  <c:v>0</c:v>
                </c:pt>
                <c:pt idx="1">
                  <c:v>119.65933321402439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112.76544327964814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108.54256795599041</c:v>
                </c:pt>
                <c:pt idx="16" formatCode="General">
                  <c:v>0</c:v>
                </c:pt>
                <c:pt idx="17">
                  <c:v>107.81878900139827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106.55804284128565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106.02059991327963</c:v>
                </c:pt>
                <c:pt idx="25">
                  <c:v>106.02059991327963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104.43697499232712</c:v>
                </c:pt>
                <c:pt idx="31">
                  <c:v>104.43697499232712</c:v>
                </c:pt>
                <c:pt idx="32">
                  <c:v>104.43697499232712</c:v>
                </c:pt>
                <c:pt idx="33">
                  <c:v>104.43697499232712</c:v>
                </c:pt>
                <c:pt idx="34" formatCode="General">
                  <c:v>0</c:v>
                </c:pt>
                <c:pt idx="35">
                  <c:v>104.43697499232712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103.09803919971486</c:v>
                </c:pt>
                <c:pt idx="40">
                  <c:v>103.09803919971486</c:v>
                </c:pt>
                <c:pt idx="41">
                  <c:v>103.09803919971486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>
                  <c:v>101.93820026016112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100.9151498112135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>
                  <c:v>100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98.416375079047498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94.894549897933871</c:v>
                </c:pt>
                <c:pt idx="81" formatCode="General">
                  <c:v>0</c:v>
                </c:pt>
                <c:pt idx="82">
                  <c:v>94.894549897933871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94.424927980943423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>
                  <c:v>93.979400086720375</c:v>
                </c:pt>
                <c:pt idx="94">
                  <c:v>93.979400086720375</c:v>
                </c:pt>
                <c:pt idx="95">
                  <c:v>93.979400086720375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>
                  <c:v>93.151546383555868</c:v>
                </c:pt>
                <c:pt idx="107">
                  <c:v>92.765443279648139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>
                  <c:v>92.04119982655925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>
                  <c:v>91.056839373155611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>
                  <c:v>90.457574905606748</c:v>
                </c:pt>
                <c:pt idx="129">
                  <c:v>90.457574905606748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88.873949984654246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>
                  <c:v>86.935749724493121</c:v>
                </c:pt>
                <c:pt idx="165">
                  <c:v>86.935749724493121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86.558042841285655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>
                  <c:v>85.51448260798422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>
                  <c:v>85.352124803540633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84.731440128741269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>
                  <c:v>84.436974992327123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>
                  <c:v>84.15216621003492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>
                  <c:v>83.741732867142886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83.60912128916263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>
                  <c:v>83.098039199714862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83.098039199714862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>
                  <c:v>82.498774732165998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>
                  <c:v>82.158107946190384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>
                  <c:v>81.209614947627642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>
                  <c:v>80</c:v>
                </c:pt>
                <c:pt idx="276" formatCode="General">
                  <c:v>0</c:v>
                </c:pt>
                <c:pt idx="277">
                  <c:v>80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>
                  <c:v>79.172146296835507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>
                  <c:v>78.416375079047512</c:v>
                </c:pt>
                <c:pt idx="293">
                  <c:v>78.416375079047512</c:v>
                </c:pt>
                <c:pt idx="294">
                  <c:v>78.416375079047512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>
                  <c:v>77.721132953863261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>
                  <c:v>77.721132953863261</c:v>
                </c:pt>
                <c:pt idx="303">
                  <c:v>77.721132953863261</c:v>
                </c:pt>
                <c:pt idx="304">
                  <c:v>77.077439286435236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>
                  <c:v>77.077439286435236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>
                  <c:v>75.9176003468815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>
                  <c:v>75.9176003468815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>
                  <c:v>75.391021572434511</c:v>
                </c:pt>
                <c:pt idx="339">
                  <c:v>75.391021572434511</c:v>
                </c:pt>
                <c:pt idx="340" formatCode="General">
                  <c:v>0</c:v>
                </c:pt>
                <c:pt idx="341">
                  <c:v>75.391021572434511</c:v>
                </c:pt>
                <c:pt idx="342">
                  <c:v>75.391021572434511</c:v>
                </c:pt>
                <c:pt idx="343" formatCode="General">
                  <c:v>0</c:v>
                </c:pt>
                <c:pt idx="344">
                  <c:v>74.894549897933885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>
                  <c:v>74.894549897933885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74.894549897933885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>
                  <c:v>73.979400086720375</c:v>
                </c:pt>
                <c:pt idx="362" formatCode="General">
                  <c:v>0</c:v>
                </c:pt>
                <c:pt idx="363">
                  <c:v>73.979400086720375</c:v>
                </c:pt>
                <c:pt idx="364">
                  <c:v>73.979400086720375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>
                  <c:v>73.979400086720375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72.765443279648139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>
                  <c:v>72.04119982655925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71.372724716820258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>
                  <c:v>70.75204004202088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>
                  <c:v>70.457574905606748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>
                  <c:v>70.457574905606748</c:v>
                </c:pt>
                <c:pt idx="418">
                  <c:v>70.457574905606748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>
                  <c:v>69.118639112994487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67.95880017344075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>
                  <c:v>66.744843366368528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66.375175252488262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>
                  <c:v>66.196078399429723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>
                  <c:v>64.582959767157121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>
                  <c:v>64.436974992327137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>
                  <c:v>64.293403299784657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>
                  <c:v>61.723722952325666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>
                  <c:v>61.209614947627628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>
                  <c:v>60.445527894223048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>
                  <c:v>60</c:v>
                </c:pt>
                <c:pt idx="541" formatCode="General">
                  <c:v>0</c:v>
                </c:pt>
                <c:pt idx="542">
                  <c:v>59.1721462968355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>
                  <c:v>56.478174818886373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>
                  <c:v>54.894549897933878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7-4CDE-8089-E6F859439430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Between 450 and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data!$G$2:$G$619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112.76544327964814</c:v>
                </c:pt>
                <c:pt idx="11">
                  <c:v>0</c:v>
                </c:pt>
                <c:pt idx="12">
                  <c:v>0</c:v>
                </c:pt>
                <c:pt idx="13" formatCode="#,##0">
                  <c:v>111.63397417360508</c:v>
                </c:pt>
                <c:pt idx="14" formatCode="#,##0">
                  <c:v>109.62972120244225</c:v>
                </c:pt>
                <c:pt idx="15">
                  <c:v>0</c:v>
                </c:pt>
                <c:pt idx="16" formatCode="#,##0">
                  <c:v>108.54256795599041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105.67993312730401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104.43697499232712</c:v>
                </c:pt>
                <c:pt idx="35">
                  <c:v>0</c:v>
                </c:pt>
                <c:pt idx="36" formatCode="#,##0">
                  <c:v>104.43697499232712</c:v>
                </c:pt>
                <c:pt idx="37" formatCode="#,##0">
                  <c:v>104.43697499232712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#,##0">
                  <c:v>103.09803919971486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101.41162148571414</c:v>
                </c:pt>
                <c:pt idx="51">
                  <c:v>0</c:v>
                </c:pt>
                <c:pt idx="52" formatCode="#,##0">
                  <c:v>100.9151498112135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98.416375079047498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97.077439286435236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#,##0">
                  <c:v>95.9176003468815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#,##0">
                  <c:v>94.563167869270032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#,##0">
                  <c:v>93.555614105321609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93.151546383555868</c:v>
                </c:pt>
                <c:pt idx="101">
                  <c:v>0</c:v>
                </c:pt>
                <c:pt idx="102" formatCode="#,##0">
                  <c:v>93.151546383555868</c:v>
                </c:pt>
                <c:pt idx="103">
                  <c:v>0</c:v>
                </c:pt>
                <c:pt idx="104">
                  <c:v>0</c:v>
                </c:pt>
                <c:pt idx="105" formatCode="#,##0">
                  <c:v>93.151546383555868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#,##0">
                  <c:v>92.395775165767873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,##0">
                  <c:v>91.700533040583636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 formatCode="#,##0">
                  <c:v>90.752040042020866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 formatCode="#,##0">
                  <c:v>89.897000433601875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 formatCode="#,##0">
                  <c:v>87.744322865605284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#,##0">
                  <c:v>86.935749724493121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#,##0">
                  <c:v>86.196078399429723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#,##0">
                  <c:v>86.020599913279625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#,##0">
                  <c:v>86.020599913279625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#,##0">
                  <c:v>85.192746210115118</c:v>
                </c:pt>
                <c:pt idx="192">
                  <c:v>0</c:v>
                </c:pt>
                <c:pt idx="193" formatCode="#,##0">
                  <c:v>85.192746210115118</c:v>
                </c:pt>
                <c:pt idx="194" formatCode="#,##0">
                  <c:v>85.192746210115118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 formatCode="#,##0">
                  <c:v>84.436974992327123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#,##0">
                  <c:v>84.436974992327123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#,##0">
                  <c:v>83.741732867142886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#,##0">
                  <c:v>83.349821745875261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#,##0">
                  <c:v>83.098039199714862</c:v>
                </c:pt>
                <c:pt idx="225" formatCode="#,##0">
                  <c:v>83.098039199714862</c:v>
                </c:pt>
                <c:pt idx="226" formatCode="#,##0">
                  <c:v>83.098039199714862</c:v>
                </c:pt>
                <c:pt idx="227">
                  <c:v>0</c:v>
                </c:pt>
                <c:pt idx="228" formatCode="#,##0">
                  <c:v>83.098039199714862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 formatCode="#,##0">
                  <c:v>81.723722952325659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#,##0">
                  <c:v>81.209614947627642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 formatCode="#,##0">
                  <c:v>81.012199867101756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#,##0">
                  <c:v>80.915149811213496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 formatCode="#,##0">
                  <c:v>77.721132953863261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 formatCode="#,##0">
                  <c:v>75.9176003468815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 formatCode="#,##0">
                  <c:v>75.9176003468815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 formatCode="#,##0">
                  <c:v>74.894549897933885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 formatCode="#,##0">
                  <c:v>73.979400086720375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 formatCode="#,##0">
                  <c:v>73.979400086720375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 formatCode="#,##0">
                  <c:v>73.555614105321624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 formatCode="#,##0">
                  <c:v>73.151546383555882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 formatCode="#,##0">
                  <c:v>72.04119982655925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#,##0">
                  <c:v>71.372724716820258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#,##0">
                  <c:v>68.6359655186601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 formatCode="#,##0">
                  <c:v>68.404328067663798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 formatCode="#,##0">
                  <c:v>67.744322865605284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 formatCode="#,##0">
                  <c:v>67.130946470276257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 formatCode="#,##0">
                  <c:v>63.098039199714862</c:v>
                </c:pt>
                <c:pt idx="504">
                  <c:v>0</c:v>
                </c:pt>
                <c:pt idx="505" formatCode="#,##0">
                  <c:v>62.733542797590886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7-4CDE-8089-E6F859439430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More than 600W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data!$C$2:$C$619</c:f>
              <c:strCache>
                <c:ptCount val="618"/>
                <c:pt idx="0">
                  <c:v>800</c:v>
                </c:pt>
                <c:pt idx="1">
                  <c:v>1,600</c:v>
                </c:pt>
                <c:pt idx="2">
                  <c:v>800</c:v>
                </c:pt>
                <c:pt idx="3">
                  <c:v>1,600</c:v>
                </c:pt>
                <c:pt idx="4">
                  <c:v>800</c:v>
                </c:pt>
                <c:pt idx="5">
                  <c:v>800</c:v>
                </c:pt>
                <c:pt idx="6">
                  <c:v>TBD</c:v>
                </c:pt>
                <c:pt idx="7">
                  <c:v>800</c:v>
                </c:pt>
                <c:pt idx="8">
                  <c:v>970</c:v>
                </c:pt>
                <c:pt idx="9">
                  <c:v>1,325</c:v>
                </c:pt>
                <c:pt idx="10">
                  <c:v>1,800</c:v>
                </c:pt>
                <c:pt idx="11">
                  <c:v>3,000</c:v>
                </c:pt>
                <c:pt idx="12">
                  <c:v>1,165</c:v>
                </c:pt>
                <c:pt idx="13">
                  <c:v>6,000</c:v>
                </c:pt>
                <c:pt idx="14">
                  <c:v>1,165</c:v>
                </c:pt>
                <c:pt idx="15">
                  <c:v>1,640</c:v>
                </c:pt>
                <c:pt idx="16">
                  <c:v>1,800</c:v>
                </c:pt>
                <c:pt idx="17">
                  <c:v>808</c:v>
                </c:pt>
                <c:pt idx="18">
                  <c:v>1,100</c:v>
                </c:pt>
                <c:pt idx="19">
                  <c:v>2,360</c:v>
                </c:pt>
                <c:pt idx="20">
                  <c:v>9,500</c:v>
                </c:pt>
                <c:pt idx="21">
                  <c:v>1,920</c:v>
                </c:pt>
                <c:pt idx="22">
                  <c:v>970</c:v>
                </c:pt>
                <c:pt idx="23">
                  <c:v>350</c:v>
                </c:pt>
                <c:pt idx="24">
                  <c:v>1,600</c:v>
                </c:pt>
                <c:pt idx="25">
                  <c:v>3,000</c:v>
                </c:pt>
                <c:pt idx="26">
                  <c:v>9,000</c:v>
                </c:pt>
                <c:pt idx="27">
                  <c:v>1,165</c:v>
                </c:pt>
                <c:pt idx="28">
                  <c:v>220</c:v>
                </c:pt>
                <c:pt idx="29">
                  <c:v>269</c:v>
                </c:pt>
                <c:pt idx="30">
                  <c:v>1,090</c:v>
                </c:pt>
                <c:pt idx="31">
                  <c:v>1,100</c:v>
                </c:pt>
                <c:pt idx="32">
                  <c:v>1,625</c:v>
                </c:pt>
                <c:pt idx="33">
                  <c:v>1,640</c:v>
                </c:pt>
                <c:pt idx="34">
                  <c:v>1,800</c:v>
                </c:pt>
                <c:pt idx="35">
                  <c:v>2,200</c:v>
                </c:pt>
                <c:pt idx="36">
                  <c:v>3,750</c:v>
                </c:pt>
                <c:pt idx="37">
                  <c:v>5,400</c:v>
                </c:pt>
                <c:pt idx="38">
                  <c:v>1,390</c:v>
                </c:pt>
                <c:pt idx="39">
                  <c:v>1,600</c:v>
                </c:pt>
                <c:pt idx="40">
                  <c:v>2,090</c:v>
                </c:pt>
                <c:pt idx="41">
                  <c:v>3,100</c:v>
                </c:pt>
                <c:pt idx="42">
                  <c:v>3,226</c:v>
                </c:pt>
                <c:pt idx="43">
                  <c:v>375</c:v>
                </c:pt>
                <c:pt idx="44">
                  <c:v>550</c:v>
                </c:pt>
                <c:pt idx="45">
                  <c:v>1,845</c:v>
                </c:pt>
                <c:pt idx="46">
                  <c:v>3,000</c:v>
                </c:pt>
                <c:pt idx="47">
                  <c:v>4,900</c:v>
                </c:pt>
                <c:pt idx="48">
                  <c:v>6,200</c:v>
                </c:pt>
                <c:pt idx="49">
                  <c:v>345</c:v>
                </c:pt>
                <c:pt idx="50">
                  <c:v>635</c:v>
                </c:pt>
                <c:pt idx="51">
                  <c:v>1,100</c:v>
                </c:pt>
                <c:pt idx="52">
                  <c:v>2,400</c:v>
                </c:pt>
                <c:pt idx="53">
                  <c:v>4,400</c:v>
                </c:pt>
                <c:pt idx="54">
                  <c:v>5,500</c:v>
                </c:pt>
                <c:pt idx="55">
                  <c:v>1,000</c:v>
                </c:pt>
                <c:pt idx="56">
                  <c:v>595</c:v>
                </c:pt>
                <c:pt idx="57">
                  <c:v>1,500</c:v>
                </c:pt>
                <c:pt idx="58">
                  <c:v>51,900</c:v>
                </c:pt>
                <c:pt idx="59">
                  <c:v>16,500</c:v>
                </c:pt>
                <c:pt idx="60">
                  <c:v>500</c:v>
                </c:pt>
                <c:pt idx="61">
                  <c:v>430</c:v>
                </c:pt>
                <c:pt idx="62">
                  <c:v>2,000</c:v>
                </c:pt>
                <c:pt idx="63">
                  <c:v>5,000</c:v>
                </c:pt>
                <c:pt idx="64">
                  <c:v>898</c:v>
                </c:pt>
                <c:pt idx="65">
                  <c:v>8,200</c:v>
                </c:pt>
                <c:pt idx="66">
                  <c:v>2,300</c:v>
                </c:pt>
                <c:pt idx="67">
                  <c:v>1,800</c:v>
                </c:pt>
                <c:pt idx="68">
                  <c:v>40,000</c:v>
                </c:pt>
                <c:pt idx="69">
                  <c:v>106,000</c:v>
                </c:pt>
                <c:pt idx="70">
                  <c:v>575</c:v>
                </c:pt>
                <c:pt idx="71">
                  <c:v>735</c:v>
                </c:pt>
                <c:pt idx="72">
                  <c:v>1,250</c:v>
                </c:pt>
                <c:pt idx="73">
                  <c:v>1,868</c:v>
                </c:pt>
                <c:pt idx="74">
                  <c:v>2,500</c:v>
                </c:pt>
                <c:pt idx="75">
                  <c:v>4,000</c:v>
                </c:pt>
                <c:pt idx="76">
                  <c:v>22,000</c:v>
                </c:pt>
                <c:pt idx="77">
                  <c:v>444</c:v>
                </c:pt>
                <c:pt idx="78">
                  <c:v>300</c:v>
                </c:pt>
                <c:pt idx="79">
                  <c:v>220</c:v>
                </c:pt>
                <c:pt idx="80">
                  <c:v>530</c:v>
                </c:pt>
                <c:pt idx="81">
                  <c:v>6,000</c:v>
                </c:pt>
                <c:pt idx="82">
                  <c:v>54,000</c:v>
                </c:pt>
                <c:pt idx="83">
                  <c:v>320</c:v>
                </c:pt>
                <c:pt idx="84">
                  <c:v>1,000</c:v>
                </c:pt>
                <c:pt idx="85">
                  <c:v>8,500</c:v>
                </c:pt>
                <c:pt idx="86">
                  <c:v>240</c:v>
                </c:pt>
                <c:pt idx="87">
                  <c:v>820</c:v>
                </c:pt>
                <c:pt idx="88">
                  <c:v>745</c:v>
                </c:pt>
                <c:pt idx="89">
                  <c:v>1,375</c:v>
                </c:pt>
                <c:pt idx="90">
                  <c:v>2,000</c:v>
                </c:pt>
                <c:pt idx="91">
                  <c:v>5,000</c:v>
                </c:pt>
                <c:pt idx="92">
                  <c:v>5,000</c:v>
                </c:pt>
                <c:pt idx="93">
                  <c:v>10,000</c:v>
                </c:pt>
                <c:pt idx="94">
                  <c:v>32,000</c:v>
                </c:pt>
                <c:pt idx="95">
                  <c:v>59,000</c:v>
                </c:pt>
                <c:pt idx="96">
                  <c:v>3,500</c:v>
                </c:pt>
                <c:pt idx="97">
                  <c:v>27,000</c:v>
                </c:pt>
                <c:pt idx="98">
                  <c:v>200</c:v>
                </c:pt>
                <c:pt idx="99">
                  <c:v>800</c:v>
                </c:pt>
                <c:pt idx="100">
                  <c:v>4,100</c:v>
                </c:pt>
                <c:pt idx="101">
                  <c:v>4,900</c:v>
                </c:pt>
                <c:pt idx="102">
                  <c:v>5,000</c:v>
                </c:pt>
                <c:pt idx="103">
                  <c:v>5,800</c:v>
                </c:pt>
                <c:pt idx="104">
                  <c:v>13,300</c:v>
                </c:pt>
                <c:pt idx="105">
                  <c:v>30,000</c:v>
                </c:pt>
                <c:pt idx="106">
                  <c:v>69,000</c:v>
                </c:pt>
                <c:pt idx="107">
                  <c:v>530</c:v>
                </c:pt>
                <c:pt idx="108">
                  <c:v>1,600</c:v>
                </c:pt>
                <c:pt idx="109">
                  <c:v>45,000</c:v>
                </c:pt>
                <c:pt idx="110">
                  <c:v>9,650</c:v>
                </c:pt>
                <c:pt idx="111">
                  <c:v>25,000</c:v>
                </c:pt>
                <c:pt idx="112">
                  <c:v>540</c:v>
                </c:pt>
                <c:pt idx="113">
                  <c:v>600</c:v>
                </c:pt>
                <c:pt idx="114">
                  <c:v>45,000</c:v>
                </c:pt>
                <c:pt idx="115">
                  <c:v>150</c:v>
                </c:pt>
                <c:pt idx="116">
                  <c:v>576</c:v>
                </c:pt>
                <c:pt idx="117">
                  <c:v>750</c:v>
                </c:pt>
                <c:pt idx="118">
                  <c:v>6,000</c:v>
                </c:pt>
                <c:pt idx="119">
                  <c:v>640</c:v>
                </c:pt>
                <c:pt idx="120">
                  <c:v>147</c:v>
                </c:pt>
                <c:pt idx="121">
                  <c:v>435</c:v>
                </c:pt>
                <c:pt idx="122">
                  <c:v>2,200</c:v>
                </c:pt>
                <c:pt idx="123">
                  <c:v>30,500</c:v>
                </c:pt>
                <c:pt idx="124">
                  <c:v>8,000</c:v>
                </c:pt>
                <c:pt idx="125">
                  <c:v>18,000</c:v>
                </c:pt>
                <c:pt idx="126">
                  <c:v>150</c:v>
                </c:pt>
                <c:pt idx="127">
                  <c:v>400</c:v>
                </c:pt>
                <c:pt idx="128">
                  <c:v>1,500</c:v>
                </c:pt>
                <c:pt idx="129">
                  <c:v>7,400</c:v>
                </c:pt>
                <c:pt idx="130">
                  <c:v>9,400</c:v>
                </c:pt>
                <c:pt idx="131">
                  <c:v>1,700</c:v>
                </c:pt>
                <c:pt idx="132">
                  <c:v>15,000</c:v>
                </c:pt>
                <c:pt idx="133">
                  <c:v>15,000</c:v>
                </c:pt>
                <c:pt idx="134">
                  <c:v>657</c:v>
                </c:pt>
                <c:pt idx="135">
                  <c:v>20,000</c:v>
                </c:pt>
                <c:pt idx="136">
                  <c:v>300</c:v>
                </c:pt>
                <c:pt idx="137">
                  <c:v>480</c:v>
                </c:pt>
                <c:pt idx="138">
                  <c:v>600</c:v>
                </c:pt>
                <c:pt idx="139">
                  <c:v>650</c:v>
                </c:pt>
                <c:pt idx="140">
                  <c:v>6,000</c:v>
                </c:pt>
                <c:pt idx="141">
                  <c:v>1,500</c:v>
                </c:pt>
                <c:pt idx="142">
                  <c:v>2,000</c:v>
                </c:pt>
                <c:pt idx="143">
                  <c:v>20,000</c:v>
                </c:pt>
                <c:pt idx="144">
                  <c:v>45,000</c:v>
                </c:pt>
                <c:pt idx="145">
                  <c:v>1,000</c:v>
                </c:pt>
                <c:pt idx="146">
                  <c:v>90</c:v>
                </c:pt>
                <c:pt idx="147">
                  <c:v>110</c:v>
                </c:pt>
                <c:pt idx="148">
                  <c:v>600</c:v>
                </c:pt>
                <c:pt idx="149">
                  <c:v>1,600</c:v>
                </c:pt>
                <c:pt idx="150">
                  <c:v>3,250</c:v>
                </c:pt>
                <c:pt idx="151">
                  <c:v>15,000</c:v>
                </c:pt>
                <c:pt idx="152">
                  <c:v>1,500</c:v>
                </c:pt>
                <c:pt idx="153">
                  <c:v>3,000</c:v>
                </c:pt>
                <c:pt idx="154">
                  <c:v>500</c:v>
                </c:pt>
                <c:pt idx="155">
                  <c:v>1,550</c:v>
                </c:pt>
                <c:pt idx="156">
                  <c:v>2,500</c:v>
                </c:pt>
                <c:pt idx="157">
                  <c:v>70,000</c:v>
                </c:pt>
                <c:pt idx="158">
                  <c:v>150</c:v>
                </c:pt>
                <c:pt idx="159">
                  <c:v>3,000</c:v>
                </c:pt>
                <c:pt idx="160">
                  <c:v>35,000</c:v>
                </c:pt>
                <c:pt idx="161">
                  <c:v>52,000</c:v>
                </c:pt>
                <c:pt idx="162">
                  <c:v>800</c:v>
                </c:pt>
                <c:pt idx="163">
                  <c:v>800</c:v>
                </c:pt>
                <c:pt idx="164">
                  <c:v>2,500</c:v>
                </c:pt>
                <c:pt idx="165">
                  <c:v>5,750</c:v>
                </c:pt>
                <c:pt idx="166">
                  <c:v>6,000</c:v>
                </c:pt>
                <c:pt idx="167">
                  <c:v>900</c:v>
                </c:pt>
                <c:pt idx="168">
                  <c:v>20,000</c:v>
                </c:pt>
                <c:pt idx="169">
                  <c:v>2,750</c:v>
                </c:pt>
                <c:pt idx="170">
                  <c:v>8,500</c:v>
                </c:pt>
                <c:pt idx="171">
                  <c:v>1,000</c:v>
                </c:pt>
                <c:pt idx="172">
                  <c:v>2,500</c:v>
                </c:pt>
                <c:pt idx="173">
                  <c:v>3,000</c:v>
                </c:pt>
                <c:pt idx="174">
                  <c:v>15,000</c:v>
                </c:pt>
                <c:pt idx="175">
                  <c:v>30,000</c:v>
                </c:pt>
                <c:pt idx="176">
                  <c:v>15,000</c:v>
                </c:pt>
                <c:pt idx="177">
                  <c:v>30,000</c:v>
                </c:pt>
                <c:pt idx="178">
                  <c:v>42,000</c:v>
                </c:pt>
                <c:pt idx="179">
                  <c:v>99,000</c:v>
                </c:pt>
                <c:pt idx="180">
                  <c:v>99,000</c:v>
                </c:pt>
                <c:pt idx="181">
                  <c:v>2,500</c:v>
                </c:pt>
                <c:pt idx="182">
                  <c:v>700</c:v>
                </c:pt>
                <c:pt idx="183">
                  <c:v>2,500</c:v>
                </c:pt>
                <c:pt idx="184">
                  <c:v>800</c:v>
                </c:pt>
                <c:pt idx="185">
                  <c:v>850</c:v>
                </c:pt>
                <c:pt idx="186">
                  <c:v>1,500</c:v>
                </c:pt>
                <c:pt idx="187">
                  <c:v>150</c:v>
                </c:pt>
                <c:pt idx="188">
                  <c:v>800</c:v>
                </c:pt>
                <c:pt idx="189">
                  <c:v>1,100</c:v>
                </c:pt>
                <c:pt idx="190">
                  <c:v>5,500</c:v>
                </c:pt>
                <c:pt idx="191">
                  <c:v>5,700</c:v>
                </c:pt>
                <c:pt idx="192">
                  <c:v>7,000</c:v>
                </c:pt>
                <c:pt idx="193">
                  <c:v>11,000</c:v>
                </c:pt>
                <c:pt idx="194">
                  <c:v>22,000</c:v>
                </c:pt>
                <c:pt idx="195">
                  <c:v>55,000</c:v>
                </c:pt>
                <c:pt idx="196">
                  <c:v>1,300</c:v>
                </c:pt>
                <c:pt idx="197">
                  <c:v>300</c:v>
                </c:pt>
                <c:pt idx="198">
                  <c:v>500</c:v>
                </c:pt>
                <c:pt idx="199">
                  <c:v>3,350</c:v>
                </c:pt>
                <c:pt idx="200">
                  <c:v>2,650</c:v>
                </c:pt>
                <c:pt idx="201">
                  <c:v>5,700</c:v>
                </c:pt>
                <c:pt idx="202">
                  <c:v>12,500</c:v>
                </c:pt>
                <c:pt idx="203">
                  <c:v>13,450</c:v>
                </c:pt>
                <c:pt idx="204">
                  <c:v>24,900</c:v>
                </c:pt>
                <c:pt idx="205">
                  <c:v>55,000</c:v>
                </c:pt>
                <c:pt idx="206">
                  <c:v>0</c:v>
                </c:pt>
                <c:pt idx="207">
                  <c:v>4,000</c:v>
                </c:pt>
                <c:pt idx="208">
                  <c:v>19,500</c:v>
                </c:pt>
                <c:pt idx="209">
                  <c:v>3,300</c:v>
                </c:pt>
                <c:pt idx="210">
                  <c:v>11,000</c:v>
                </c:pt>
                <c:pt idx="211">
                  <c:v>50,000</c:v>
                </c:pt>
                <c:pt idx="212">
                  <c:v>1,900</c:v>
                </c:pt>
                <c:pt idx="213">
                  <c:v>11,000</c:v>
                </c:pt>
                <c:pt idx="214">
                  <c:v>129</c:v>
                </c:pt>
                <c:pt idx="215">
                  <c:v>300</c:v>
                </c:pt>
                <c:pt idx="216">
                  <c:v>2,500</c:v>
                </c:pt>
                <c:pt idx="217">
                  <c:v>4,200</c:v>
                </c:pt>
                <c:pt idx="218">
                  <c:v>90</c:v>
                </c:pt>
                <c:pt idx="219">
                  <c:v>2,200</c:v>
                </c:pt>
                <c:pt idx="220">
                  <c:v>100</c:v>
                </c:pt>
                <c:pt idx="221">
                  <c:v>140</c:v>
                </c:pt>
                <c:pt idx="222">
                  <c:v>540</c:v>
                </c:pt>
                <c:pt idx="223">
                  <c:v>3,000</c:v>
                </c:pt>
                <c:pt idx="224">
                  <c:v>12,500</c:v>
                </c:pt>
                <c:pt idx="225">
                  <c:v>19,000</c:v>
                </c:pt>
                <c:pt idx="226">
                  <c:v>20,000</c:v>
                </c:pt>
                <c:pt idx="227">
                  <c:v>25,000</c:v>
                </c:pt>
                <c:pt idx="228">
                  <c:v>42,000</c:v>
                </c:pt>
                <c:pt idx="229">
                  <c:v>71,000</c:v>
                </c:pt>
                <c:pt idx="230">
                  <c:v>106</c:v>
                </c:pt>
                <c:pt idx="231">
                  <c:v>66</c:v>
                </c:pt>
                <c:pt idx="232">
                  <c:v>400</c:v>
                </c:pt>
                <c:pt idx="233">
                  <c:v>3,500</c:v>
                </c:pt>
                <c:pt idx="234">
                  <c:v>17,000</c:v>
                </c:pt>
                <c:pt idx="235">
                  <c:v>50,000</c:v>
                </c:pt>
                <c:pt idx="236">
                  <c:v>12,500</c:v>
                </c:pt>
                <c:pt idx="237">
                  <c:v>3,200</c:v>
                </c:pt>
                <c:pt idx="238">
                  <c:v>1,000</c:v>
                </c:pt>
                <c:pt idx="239">
                  <c:v>2,000</c:v>
                </c:pt>
                <c:pt idx="240">
                  <c:v>2,600</c:v>
                </c:pt>
                <c:pt idx="241">
                  <c:v>5,000</c:v>
                </c:pt>
                <c:pt idx="242">
                  <c:v>9,500</c:v>
                </c:pt>
                <c:pt idx="243">
                  <c:v>54,000</c:v>
                </c:pt>
                <c:pt idx="244">
                  <c:v>1,500</c:v>
                </c:pt>
                <c:pt idx="245">
                  <c:v>3,000</c:v>
                </c:pt>
                <c:pt idx="246">
                  <c:v>160</c:v>
                </c:pt>
                <c:pt idx="247">
                  <c:v>2,000</c:v>
                </c:pt>
                <c:pt idx="248">
                  <c:v>11,500</c:v>
                </c:pt>
                <c:pt idx="249">
                  <c:v>100</c:v>
                </c:pt>
                <c:pt idx="250">
                  <c:v>175</c:v>
                </c:pt>
                <c:pt idx="251">
                  <c:v>230</c:v>
                </c:pt>
                <c:pt idx="252">
                  <c:v>600</c:v>
                </c:pt>
                <c:pt idx="253">
                  <c:v>3,500</c:v>
                </c:pt>
                <c:pt idx="254">
                  <c:v>7,000</c:v>
                </c:pt>
                <c:pt idx="255">
                  <c:v>30,000</c:v>
                </c:pt>
                <c:pt idx="256">
                  <c:v>550</c:v>
                </c:pt>
                <c:pt idx="257">
                  <c:v>5,000</c:v>
                </c:pt>
                <c:pt idx="258">
                  <c:v>700</c:v>
                </c:pt>
                <c:pt idx="259">
                  <c:v>3,500</c:v>
                </c:pt>
                <c:pt idx="260">
                  <c:v>16,000</c:v>
                </c:pt>
                <c:pt idx="261">
                  <c:v>0</c:v>
                </c:pt>
                <c:pt idx="262">
                  <c:v>196</c:v>
                </c:pt>
                <c:pt idx="263">
                  <c:v>900</c:v>
                </c:pt>
                <c:pt idx="264">
                  <c:v>450</c:v>
                </c:pt>
                <c:pt idx="265">
                  <c:v>600</c:v>
                </c:pt>
                <c:pt idx="266">
                  <c:v>2,000</c:v>
                </c:pt>
                <c:pt idx="267">
                  <c:v>2,000</c:v>
                </c:pt>
                <c:pt idx="268">
                  <c:v>500</c:v>
                </c:pt>
                <c:pt idx="269">
                  <c:v>1,200</c:v>
                </c:pt>
                <c:pt idx="270">
                  <c:v>116</c:v>
                </c:pt>
                <c:pt idx="271">
                  <c:v>700</c:v>
                </c:pt>
                <c:pt idx="272">
                  <c:v>750</c:v>
                </c:pt>
                <c:pt idx="273">
                  <c:v>2,700</c:v>
                </c:pt>
                <c:pt idx="274">
                  <c:v>3,120</c:v>
                </c:pt>
                <c:pt idx="275">
                  <c:v>5,500</c:v>
                </c:pt>
                <c:pt idx="276">
                  <c:v>6,000</c:v>
                </c:pt>
                <c:pt idx="277">
                  <c:v>7,500</c:v>
                </c:pt>
                <c:pt idx="278">
                  <c:v>9,000</c:v>
                </c:pt>
                <c:pt idx="279">
                  <c:v>118,888</c:v>
                </c:pt>
                <c:pt idx="280">
                  <c:v>650</c:v>
                </c:pt>
                <c:pt idx="281">
                  <c:v>1,972</c:v>
                </c:pt>
                <c:pt idx="282">
                  <c:v>3,000</c:v>
                </c:pt>
                <c:pt idx="283">
                  <c:v>3,500</c:v>
                </c:pt>
                <c:pt idx="284">
                  <c:v>78,000</c:v>
                </c:pt>
                <c:pt idx="285">
                  <c:v>144</c:v>
                </c:pt>
                <c:pt idx="286">
                  <c:v>310</c:v>
                </c:pt>
                <c:pt idx="287">
                  <c:v>450</c:v>
                </c:pt>
                <c:pt idx="288">
                  <c:v>530</c:v>
                </c:pt>
                <c:pt idx="289">
                  <c:v>1,500</c:v>
                </c:pt>
                <c:pt idx="290">
                  <c:v>3,600</c:v>
                </c:pt>
                <c:pt idx="291">
                  <c:v>4,200</c:v>
                </c:pt>
                <c:pt idx="292">
                  <c:v>4,150</c:v>
                </c:pt>
                <c:pt idx="293">
                  <c:v>5,500</c:v>
                </c:pt>
                <c:pt idx="294">
                  <c:v>9,500</c:v>
                </c:pt>
                <c:pt idx="295">
                  <c:v>200</c:v>
                </c:pt>
                <c:pt idx="296">
                  <c:v>1,300</c:v>
                </c:pt>
                <c:pt idx="297">
                  <c:v>3,000</c:v>
                </c:pt>
                <c:pt idx="298">
                  <c:v>7,150</c:v>
                </c:pt>
                <c:pt idx="299">
                  <c:v>7,250</c:v>
                </c:pt>
                <c:pt idx="300">
                  <c:v>10,000</c:v>
                </c:pt>
                <c:pt idx="301">
                  <c:v>11,000</c:v>
                </c:pt>
                <c:pt idx="302">
                  <c:v>12,000</c:v>
                </c:pt>
                <c:pt idx="303">
                  <c:v>15,000</c:v>
                </c:pt>
                <c:pt idx="304">
                  <c:v>300</c:v>
                </c:pt>
                <c:pt idx="305">
                  <c:v>700</c:v>
                </c:pt>
                <c:pt idx="306">
                  <c:v>1,500</c:v>
                </c:pt>
                <c:pt idx="307">
                  <c:v>5,900</c:v>
                </c:pt>
                <c:pt idx="308">
                  <c:v>22,000</c:v>
                </c:pt>
                <c:pt idx="309">
                  <c:v>550</c:v>
                </c:pt>
                <c:pt idx="310">
                  <c:v>600</c:v>
                </c:pt>
                <c:pt idx="311">
                  <c:v>2,000</c:v>
                </c:pt>
                <c:pt idx="312">
                  <c:v>3,200</c:v>
                </c:pt>
                <c:pt idx="313">
                  <c:v>3,500</c:v>
                </c:pt>
                <c:pt idx="314">
                  <c:v>4,000</c:v>
                </c:pt>
                <c:pt idx="315">
                  <c:v>14,000</c:v>
                </c:pt>
                <c:pt idx="316">
                  <c:v>55,000</c:v>
                </c:pt>
                <c:pt idx="317">
                  <c:v>70</c:v>
                </c:pt>
                <c:pt idx="318">
                  <c:v>70</c:v>
                </c:pt>
                <c:pt idx="319">
                  <c:v>100</c:v>
                </c:pt>
                <c:pt idx="320">
                  <c:v>135</c:v>
                </c:pt>
                <c:pt idx="321">
                  <c:v>230</c:v>
                </c:pt>
                <c:pt idx="322">
                  <c:v>380</c:v>
                </c:pt>
                <c:pt idx="323">
                  <c:v>500</c:v>
                </c:pt>
                <c:pt idx="324">
                  <c:v>1,100</c:v>
                </c:pt>
                <c:pt idx="325">
                  <c:v>2,100</c:v>
                </c:pt>
                <c:pt idx="326">
                  <c:v>7,000</c:v>
                </c:pt>
                <c:pt idx="327">
                  <c:v>7,500</c:v>
                </c:pt>
                <c:pt idx="328">
                  <c:v>9,950</c:v>
                </c:pt>
                <c:pt idx="329">
                  <c:v>12,500</c:v>
                </c:pt>
                <c:pt idx="330">
                  <c:v>13,000</c:v>
                </c:pt>
                <c:pt idx="331">
                  <c:v>1,136</c:v>
                </c:pt>
                <c:pt idx="332">
                  <c:v>540</c:v>
                </c:pt>
                <c:pt idx="333">
                  <c:v>600</c:v>
                </c:pt>
                <c:pt idx="334">
                  <c:v>950</c:v>
                </c:pt>
                <c:pt idx="335">
                  <c:v>1,500</c:v>
                </c:pt>
                <c:pt idx="336">
                  <c:v>1,895</c:v>
                </c:pt>
                <c:pt idx="337">
                  <c:v>2,200</c:v>
                </c:pt>
                <c:pt idx="338">
                  <c:v>2,600</c:v>
                </c:pt>
                <c:pt idx="339">
                  <c:v>4,500</c:v>
                </c:pt>
                <c:pt idx="340">
                  <c:v>7,000</c:v>
                </c:pt>
                <c:pt idx="341">
                  <c:v>9,300</c:v>
                </c:pt>
                <c:pt idx="342">
                  <c:v>12,000</c:v>
                </c:pt>
                <c:pt idx="343">
                  <c:v>23,000</c:v>
                </c:pt>
                <c:pt idx="344">
                  <c:v>340</c:v>
                </c:pt>
                <c:pt idx="345">
                  <c:v>1,500</c:v>
                </c:pt>
                <c:pt idx="346">
                  <c:v>2,200</c:v>
                </c:pt>
                <c:pt idx="347">
                  <c:v>2,500</c:v>
                </c:pt>
                <c:pt idx="348">
                  <c:v>3,700</c:v>
                </c:pt>
                <c:pt idx="349">
                  <c:v>4,300</c:v>
                </c:pt>
                <c:pt idx="350">
                  <c:v>6,500</c:v>
                </c:pt>
                <c:pt idx="351">
                  <c:v>7,000</c:v>
                </c:pt>
                <c:pt idx="352">
                  <c:v>55,000</c:v>
                </c:pt>
                <c:pt idx="353">
                  <c:v>30,000</c:v>
                </c:pt>
                <c:pt idx="354">
                  <c:v>77,000</c:v>
                </c:pt>
                <c:pt idx="355">
                  <c:v>2,135</c:v>
                </c:pt>
                <c:pt idx="356">
                  <c:v>4,500</c:v>
                </c:pt>
                <c:pt idx="357">
                  <c:v>6,900</c:v>
                </c:pt>
                <c:pt idx="358">
                  <c:v>8,000</c:v>
                </c:pt>
                <c:pt idx="359">
                  <c:v>800</c:v>
                </c:pt>
                <c:pt idx="360">
                  <c:v>1,000</c:v>
                </c:pt>
                <c:pt idx="361">
                  <c:v>4,500</c:v>
                </c:pt>
                <c:pt idx="362">
                  <c:v>8,500</c:v>
                </c:pt>
                <c:pt idx="363">
                  <c:v>12,000</c:v>
                </c:pt>
                <c:pt idx="364">
                  <c:v>12,000</c:v>
                </c:pt>
                <c:pt idx="365">
                  <c:v>14,500</c:v>
                </c:pt>
                <c:pt idx="366">
                  <c:v>30,000</c:v>
                </c:pt>
                <c:pt idx="367">
                  <c:v>65,000</c:v>
                </c:pt>
                <c:pt idx="368">
                  <c:v>75,000</c:v>
                </c:pt>
                <c:pt idx="369">
                  <c:v>80</c:v>
                </c:pt>
                <c:pt idx="370">
                  <c:v>152</c:v>
                </c:pt>
                <c:pt idx="371">
                  <c:v>2,750</c:v>
                </c:pt>
                <c:pt idx="372">
                  <c:v>6,700</c:v>
                </c:pt>
                <c:pt idx="373">
                  <c:v>6,000</c:v>
                </c:pt>
                <c:pt idx="374">
                  <c:v>22,500</c:v>
                </c:pt>
                <c:pt idx="375">
                  <c:v>900</c:v>
                </c:pt>
                <c:pt idx="376">
                  <c:v>1,050</c:v>
                </c:pt>
                <c:pt idx="377">
                  <c:v>1,500</c:v>
                </c:pt>
                <c:pt idx="378">
                  <c:v>1,800</c:v>
                </c:pt>
                <c:pt idx="379">
                  <c:v>2,000</c:v>
                </c:pt>
                <c:pt idx="380">
                  <c:v>2,600</c:v>
                </c:pt>
                <c:pt idx="381">
                  <c:v>3,500</c:v>
                </c:pt>
                <c:pt idx="382">
                  <c:v>12,000</c:v>
                </c:pt>
                <c:pt idx="383">
                  <c:v>13,500</c:v>
                </c:pt>
                <c:pt idx="384">
                  <c:v>30,000</c:v>
                </c:pt>
                <c:pt idx="385">
                  <c:v>500</c:v>
                </c:pt>
                <c:pt idx="386">
                  <c:v>5,000</c:v>
                </c:pt>
                <c:pt idx="387">
                  <c:v>3,200</c:v>
                </c:pt>
                <c:pt idx="388">
                  <c:v>7,000</c:v>
                </c:pt>
                <c:pt idx="389">
                  <c:v>16,500</c:v>
                </c:pt>
                <c:pt idx="390">
                  <c:v>1,760</c:v>
                </c:pt>
                <c:pt idx="391">
                  <c:v>3,400</c:v>
                </c:pt>
                <c:pt idx="392">
                  <c:v>4,000</c:v>
                </c:pt>
                <c:pt idx="393">
                  <c:v>5,000</c:v>
                </c:pt>
                <c:pt idx="394">
                  <c:v>9,300</c:v>
                </c:pt>
                <c:pt idx="395">
                  <c:v>25,000</c:v>
                </c:pt>
                <c:pt idx="396">
                  <c:v>30,000</c:v>
                </c:pt>
                <c:pt idx="397">
                  <c:v>116</c:v>
                </c:pt>
                <c:pt idx="398">
                  <c:v>650</c:v>
                </c:pt>
                <c:pt idx="399">
                  <c:v>5,000</c:v>
                </c:pt>
                <c:pt idx="400">
                  <c:v>6,000</c:v>
                </c:pt>
                <c:pt idx="401">
                  <c:v>8,150</c:v>
                </c:pt>
                <c:pt idx="402">
                  <c:v>60,000</c:v>
                </c:pt>
                <c:pt idx="403">
                  <c:v>1,100</c:v>
                </c:pt>
                <c:pt idx="404">
                  <c:v>2,400</c:v>
                </c:pt>
                <c:pt idx="405">
                  <c:v>3,100</c:v>
                </c:pt>
                <c:pt idx="406">
                  <c:v>5,000</c:v>
                </c:pt>
                <c:pt idx="407">
                  <c:v>58,000</c:v>
                </c:pt>
                <c:pt idx="408">
                  <c:v>177</c:v>
                </c:pt>
                <c:pt idx="409">
                  <c:v>650</c:v>
                </c:pt>
                <c:pt idx="410">
                  <c:v>650</c:v>
                </c:pt>
                <c:pt idx="411">
                  <c:v>8,000</c:v>
                </c:pt>
                <c:pt idx="412">
                  <c:v>1,200</c:v>
                </c:pt>
                <c:pt idx="413">
                  <c:v>3,300</c:v>
                </c:pt>
                <c:pt idx="414">
                  <c:v>6,000</c:v>
                </c:pt>
                <c:pt idx="415">
                  <c:v>6,500</c:v>
                </c:pt>
                <c:pt idx="416">
                  <c:v>8,940</c:v>
                </c:pt>
                <c:pt idx="417">
                  <c:v>8,295</c:v>
                </c:pt>
                <c:pt idx="418">
                  <c:v>19,600</c:v>
                </c:pt>
                <c:pt idx="419">
                  <c:v>389</c:v>
                </c:pt>
                <c:pt idx="420">
                  <c:v>8,350</c:v>
                </c:pt>
                <c:pt idx="421">
                  <c:v>3,385</c:v>
                </c:pt>
                <c:pt idx="422">
                  <c:v>3,500</c:v>
                </c:pt>
                <c:pt idx="423">
                  <c:v>277</c:v>
                </c:pt>
                <c:pt idx="424">
                  <c:v>500</c:v>
                </c:pt>
                <c:pt idx="425">
                  <c:v>6,300</c:v>
                </c:pt>
                <c:pt idx="426">
                  <c:v>3,800</c:v>
                </c:pt>
                <c:pt idx="427">
                  <c:v>7,500</c:v>
                </c:pt>
                <c:pt idx="428">
                  <c:v>3,500</c:v>
                </c:pt>
                <c:pt idx="429">
                  <c:v>6,500</c:v>
                </c:pt>
                <c:pt idx="430">
                  <c:v>6,530</c:v>
                </c:pt>
                <c:pt idx="431">
                  <c:v>120</c:v>
                </c:pt>
                <c:pt idx="432">
                  <c:v>1,600</c:v>
                </c:pt>
                <c:pt idx="433">
                  <c:v>390</c:v>
                </c:pt>
                <c:pt idx="434">
                  <c:v>3,300</c:v>
                </c:pt>
                <c:pt idx="435">
                  <c:v>710</c:v>
                </c:pt>
                <c:pt idx="436">
                  <c:v>1,300</c:v>
                </c:pt>
                <c:pt idx="437">
                  <c:v>2,700</c:v>
                </c:pt>
                <c:pt idx="438">
                  <c:v>3,050</c:v>
                </c:pt>
                <c:pt idx="439">
                  <c:v>9,000</c:v>
                </c:pt>
                <c:pt idx="440">
                  <c:v>60</c:v>
                </c:pt>
                <c:pt idx="441">
                  <c:v>400</c:v>
                </c:pt>
                <c:pt idx="442">
                  <c:v>8,700</c:v>
                </c:pt>
                <c:pt idx="443">
                  <c:v>270</c:v>
                </c:pt>
                <c:pt idx="444">
                  <c:v>2,900</c:v>
                </c:pt>
                <c:pt idx="445">
                  <c:v>9,000</c:v>
                </c:pt>
                <c:pt idx="446">
                  <c:v>13,650</c:v>
                </c:pt>
                <c:pt idx="447">
                  <c:v>130</c:v>
                </c:pt>
                <c:pt idx="448">
                  <c:v>17,500</c:v>
                </c:pt>
                <c:pt idx="449">
                  <c:v>2,500</c:v>
                </c:pt>
                <c:pt idx="450">
                  <c:v>3,900</c:v>
                </c:pt>
                <c:pt idx="451">
                  <c:v>200</c:v>
                </c:pt>
                <c:pt idx="452">
                  <c:v>1,000</c:v>
                </c:pt>
                <c:pt idx="453">
                  <c:v>24,000</c:v>
                </c:pt>
                <c:pt idx="454">
                  <c:v>2,300</c:v>
                </c:pt>
                <c:pt idx="455">
                  <c:v>2,375</c:v>
                </c:pt>
                <c:pt idx="456">
                  <c:v>4,800</c:v>
                </c:pt>
                <c:pt idx="457">
                  <c:v>130</c:v>
                </c:pt>
                <c:pt idx="458">
                  <c:v>2,500</c:v>
                </c:pt>
                <c:pt idx="459">
                  <c:v>225</c:v>
                </c:pt>
                <c:pt idx="460">
                  <c:v>230</c:v>
                </c:pt>
                <c:pt idx="461">
                  <c:v>1,000</c:v>
                </c:pt>
                <c:pt idx="462">
                  <c:v>1,560</c:v>
                </c:pt>
                <c:pt idx="463">
                  <c:v>14,700</c:v>
                </c:pt>
                <c:pt idx="464">
                  <c:v>24,000</c:v>
                </c:pt>
                <c:pt idx="465">
                  <c:v>510</c:v>
                </c:pt>
                <c:pt idx="466">
                  <c:v>560</c:v>
                </c:pt>
                <c:pt idx="467">
                  <c:v>600</c:v>
                </c:pt>
                <c:pt idx="468">
                  <c:v>3,500</c:v>
                </c:pt>
                <c:pt idx="469">
                  <c:v>9,665</c:v>
                </c:pt>
                <c:pt idx="470">
                  <c:v>770</c:v>
                </c:pt>
                <c:pt idx="471">
                  <c:v>2,000</c:v>
                </c:pt>
                <c:pt idx="472">
                  <c:v>700</c:v>
                </c:pt>
                <c:pt idx="473">
                  <c:v>1,600</c:v>
                </c:pt>
                <c:pt idx="474">
                  <c:v>800</c:v>
                </c:pt>
                <c:pt idx="475">
                  <c:v>60</c:v>
                </c:pt>
                <c:pt idx="476">
                  <c:v>3,500</c:v>
                </c:pt>
                <c:pt idx="477">
                  <c:v>9,930</c:v>
                </c:pt>
                <c:pt idx="478">
                  <c:v>3,000</c:v>
                </c:pt>
                <c:pt idx="479">
                  <c:v>4,000</c:v>
                </c:pt>
                <c:pt idx="480">
                  <c:v>400</c:v>
                </c:pt>
                <c:pt idx="481">
                  <c:v>1,000</c:v>
                </c:pt>
                <c:pt idx="482">
                  <c:v>1,250</c:v>
                </c:pt>
                <c:pt idx="483">
                  <c:v>1,700</c:v>
                </c:pt>
                <c:pt idx="484">
                  <c:v>1,700</c:v>
                </c:pt>
                <c:pt idx="485">
                  <c:v>3,150</c:v>
                </c:pt>
                <c:pt idx="486">
                  <c:v>4,950</c:v>
                </c:pt>
                <c:pt idx="487">
                  <c:v>5,000</c:v>
                </c:pt>
                <c:pt idx="488">
                  <c:v>18</c:v>
                </c:pt>
                <c:pt idx="489">
                  <c:v>2,500</c:v>
                </c:pt>
                <c:pt idx="490">
                  <c:v>75,000</c:v>
                </c:pt>
                <c:pt idx="491">
                  <c:v>6,000</c:v>
                </c:pt>
                <c:pt idx="492">
                  <c:v>3,000</c:v>
                </c:pt>
                <c:pt idx="493">
                  <c:v>4,300</c:v>
                </c:pt>
                <c:pt idx="494">
                  <c:v>280</c:v>
                </c:pt>
                <c:pt idx="495">
                  <c:v>425</c:v>
                </c:pt>
                <c:pt idx="496">
                  <c:v>4,000</c:v>
                </c:pt>
                <c:pt idx="497">
                  <c:v>3,900</c:v>
                </c:pt>
                <c:pt idx="498">
                  <c:v>1,850</c:v>
                </c:pt>
                <c:pt idx="499">
                  <c:v>2,800</c:v>
                </c:pt>
                <c:pt idx="500">
                  <c:v>3,600</c:v>
                </c:pt>
                <c:pt idx="501">
                  <c:v>4,500</c:v>
                </c:pt>
                <c:pt idx="502">
                  <c:v>7,000</c:v>
                </c:pt>
                <c:pt idx="503">
                  <c:v>13,000</c:v>
                </c:pt>
                <c:pt idx="504">
                  <c:v>450</c:v>
                </c:pt>
                <c:pt idx="505">
                  <c:v>23,500</c:v>
                </c:pt>
                <c:pt idx="506">
                  <c:v>13,200</c:v>
                </c:pt>
                <c:pt idx="507">
                  <c:v>325</c:v>
                </c:pt>
                <c:pt idx="508">
                  <c:v>6,500</c:v>
                </c:pt>
                <c:pt idx="509">
                  <c:v>600</c:v>
                </c:pt>
                <c:pt idx="510">
                  <c:v>55,000</c:v>
                </c:pt>
                <c:pt idx="511">
                  <c:v>500</c:v>
                </c:pt>
                <c:pt idx="512">
                  <c:v>1,500</c:v>
                </c:pt>
                <c:pt idx="513">
                  <c:v>1,400</c:v>
                </c:pt>
                <c:pt idx="514">
                  <c:v>10,000</c:v>
                </c:pt>
                <c:pt idx="515">
                  <c:v>2,250</c:v>
                </c:pt>
                <c:pt idx="516">
                  <c:v>8,500</c:v>
                </c:pt>
                <c:pt idx="517">
                  <c:v>2,500</c:v>
                </c:pt>
                <c:pt idx="518">
                  <c:v>2,800</c:v>
                </c:pt>
                <c:pt idx="519">
                  <c:v>3,000</c:v>
                </c:pt>
                <c:pt idx="520">
                  <c:v>3,900</c:v>
                </c:pt>
                <c:pt idx="521">
                  <c:v>7,150</c:v>
                </c:pt>
                <c:pt idx="522">
                  <c:v>7,500</c:v>
                </c:pt>
                <c:pt idx="523">
                  <c:v>106,000</c:v>
                </c:pt>
                <c:pt idx="524">
                  <c:v>5,750</c:v>
                </c:pt>
                <c:pt idx="525">
                  <c:v>75,000</c:v>
                </c:pt>
                <c:pt idx="526">
                  <c:v>630</c:v>
                </c:pt>
                <c:pt idx="527">
                  <c:v>1,300</c:v>
                </c:pt>
                <c:pt idx="528">
                  <c:v>2,500</c:v>
                </c:pt>
                <c:pt idx="529">
                  <c:v>4,500</c:v>
                </c:pt>
                <c:pt idx="530">
                  <c:v>6,800</c:v>
                </c:pt>
                <c:pt idx="531">
                  <c:v>21,200</c:v>
                </c:pt>
                <c:pt idx="532">
                  <c:v>1,500</c:v>
                </c:pt>
                <c:pt idx="533">
                  <c:v>2,800</c:v>
                </c:pt>
                <c:pt idx="534">
                  <c:v>900</c:v>
                </c:pt>
                <c:pt idx="535">
                  <c:v>2,550</c:v>
                </c:pt>
                <c:pt idx="536">
                  <c:v>7,500</c:v>
                </c:pt>
                <c:pt idx="537">
                  <c:v>760</c:v>
                </c:pt>
                <c:pt idx="538">
                  <c:v>3,000</c:v>
                </c:pt>
                <c:pt idx="539">
                  <c:v>6,500</c:v>
                </c:pt>
                <c:pt idx="540">
                  <c:v>6,500</c:v>
                </c:pt>
                <c:pt idx="541">
                  <c:v>8,600</c:v>
                </c:pt>
                <c:pt idx="542">
                  <c:v>6,400</c:v>
                </c:pt>
                <c:pt idx="543">
                  <c:v>6,500</c:v>
                </c:pt>
                <c:pt idx="544">
                  <c:v>170,000</c:v>
                </c:pt>
                <c:pt idx="545">
                  <c:v>650</c:v>
                </c:pt>
                <c:pt idx="546">
                  <c:v>800</c:v>
                </c:pt>
                <c:pt idx="547">
                  <c:v>2,400</c:v>
                </c:pt>
                <c:pt idx="548">
                  <c:v>2,750</c:v>
                </c:pt>
                <c:pt idx="549">
                  <c:v>6,200</c:v>
                </c:pt>
                <c:pt idx="550">
                  <c:v>465</c:v>
                </c:pt>
                <c:pt idx="551">
                  <c:v>500</c:v>
                </c:pt>
                <c:pt idx="552">
                  <c:v>950</c:v>
                </c:pt>
                <c:pt idx="553">
                  <c:v>2,500</c:v>
                </c:pt>
                <c:pt idx="554">
                  <c:v>3,300</c:v>
                </c:pt>
                <c:pt idx="555">
                  <c:v>80,000</c:v>
                </c:pt>
                <c:pt idx="556">
                  <c:v>15,500</c:v>
                </c:pt>
                <c:pt idx="557">
                  <c:v>270</c:v>
                </c:pt>
                <c:pt idx="558">
                  <c:v>1,150</c:v>
                </c:pt>
                <c:pt idx="559">
                  <c:v>1,000</c:v>
                </c:pt>
                <c:pt idx="560">
                  <c:v>5,000</c:v>
                </c:pt>
                <c:pt idx="561">
                  <c:v>6,000</c:v>
                </c:pt>
                <c:pt idx="562">
                  <c:v>15,800</c:v>
                </c:pt>
                <c:pt idx="563">
                  <c:v>140</c:v>
                </c:pt>
                <c:pt idx="564">
                  <c:v>1,890</c:v>
                </c:pt>
                <c:pt idx="565">
                  <c:v>4,000</c:v>
                </c:pt>
                <c:pt idx="566">
                  <c:v>15,000</c:v>
                </c:pt>
                <c:pt idx="567">
                  <c:v>3,900</c:v>
                </c:pt>
                <c:pt idx="568">
                  <c:v>4,800</c:v>
                </c:pt>
                <c:pt idx="569">
                  <c:v>20,300</c:v>
                </c:pt>
                <c:pt idx="570">
                  <c:v>80,000</c:v>
                </c:pt>
                <c:pt idx="571">
                  <c:v>390</c:v>
                </c:pt>
                <c:pt idx="572">
                  <c:v>800</c:v>
                </c:pt>
                <c:pt idx="573">
                  <c:v>74</c:v>
                </c:pt>
                <c:pt idx="574">
                  <c:v>22,000</c:v>
                </c:pt>
                <c:pt idx="575">
                  <c:v>4,200</c:v>
                </c:pt>
                <c:pt idx="576">
                  <c:v>9,000</c:v>
                </c:pt>
                <c:pt idx="577">
                  <c:v>2,400</c:v>
                </c:pt>
                <c:pt idx="578">
                  <c:v>8,000</c:v>
                </c:pt>
                <c:pt idx="579">
                  <c:v>53,000</c:v>
                </c:pt>
                <c:pt idx="580">
                  <c:v>4,000</c:v>
                </c:pt>
                <c:pt idx="581">
                  <c:v>10,500</c:v>
                </c:pt>
                <c:pt idx="582">
                  <c:v>4,000</c:v>
                </c:pt>
                <c:pt idx="583">
                  <c:v>7,500</c:v>
                </c:pt>
                <c:pt idx="584">
                  <c:v>38,000</c:v>
                </c:pt>
                <c:pt idx="585">
                  <c:v>5,600</c:v>
                </c:pt>
                <c:pt idx="586">
                  <c:v>6,000</c:v>
                </c:pt>
                <c:pt idx="587">
                  <c:v>1,700</c:v>
                </c:pt>
                <c:pt idx="588">
                  <c:v>1,600</c:v>
                </c:pt>
                <c:pt idx="589">
                  <c:v>18,200</c:v>
                </c:pt>
                <c:pt idx="590">
                  <c:v>4,450</c:v>
                </c:pt>
                <c:pt idx="591">
                  <c:v>10,000</c:v>
                </c:pt>
                <c:pt idx="592">
                  <c:v>1,200</c:v>
                </c:pt>
                <c:pt idx="593">
                  <c:v>5,500</c:v>
                </c:pt>
                <c:pt idx="594">
                  <c:v>6,200</c:v>
                </c:pt>
                <c:pt idx="595">
                  <c:v>45,000</c:v>
                </c:pt>
                <c:pt idx="596">
                  <c:v>4,000</c:v>
                </c:pt>
                <c:pt idx="597">
                  <c:v>350</c:v>
                </c:pt>
                <c:pt idx="598">
                  <c:v>4,000</c:v>
                </c:pt>
                <c:pt idx="599">
                  <c:v>7,150</c:v>
                </c:pt>
                <c:pt idx="600">
                  <c:v>16,000</c:v>
                </c:pt>
                <c:pt idx="601">
                  <c:v>7,855</c:v>
                </c:pt>
                <c:pt idx="602">
                  <c:v>144,500</c:v>
                </c:pt>
                <c:pt idx="603">
                  <c:v>5,300</c:v>
                </c:pt>
                <c:pt idx="604">
                  <c:v>2,750</c:v>
                </c:pt>
                <c:pt idx="605">
                  <c:v>5,400</c:v>
                </c:pt>
                <c:pt idx="606">
                  <c:v>16,500</c:v>
                </c:pt>
                <c:pt idx="607">
                  <c:v>1,300</c:v>
                </c:pt>
                <c:pt idx="608">
                  <c:v>2,800</c:v>
                </c:pt>
                <c:pt idx="609">
                  <c:v>5,000</c:v>
                </c:pt>
                <c:pt idx="610">
                  <c:v>4,000</c:v>
                </c:pt>
                <c:pt idx="611">
                  <c:v>5,000</c:v>
                </c:pt>
                <c:pt idx="612">
                  <c:v>9,500</c:v>
                </c:pt>
                <c:pt idx="613">
                  <c:v>700</c:v>
                </c:pt>
                <c:pt idx="614">
                  <c:v>350</c:v>
                </c:pt>
                <c:pt idx="615">
                  <c:v>4,900</c:v>
                </c:pt>
                <c:pt idx="616">
                  <c:v>10,500</c:v>
                </c:pt>
                <c:pt idx="617">
                  <c:v>8,500</c:v>
                </c:pt>
              </c:strCache>
            </c:strRef>
          </c:xVal>
          <c:yVal>
            <c:numRef>
              <c:f>data!$H$2:$H$619</c:f>
              <c:numCache>
                <c:formatCode>General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116.83275015809501</c:v>
                </c:pt>
                <c:pt idx="7">
                  <c:v>0</c:v>
                </c:pt>
                <c:pt idx="8" formatCode="#,##0">
                  <c:v>113.15154638355587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112.39577516576787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106.74484336636851</c:v>
                </c:pt>
                <c:pt idx="20">
                  <c:v>0</c:v>
                </c:pt>
                <c:pt idx="21" formatCode="#,##0">
                  <c:v>106.37517525248825</c:v>
                </c:pt>
                <c:pt idx="22" formatCode="#,##0">
                  <c:v>106.19607839942972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106.02059991327963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103.09803919971486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102.498774732166</c:v>
                </c:pt>
                <c:pt idx="47" formatCode="#,##0">
                  <c:v>101.93820026016112</c:v>
                </c:pt>
                <c:pt idx="48" formatCode="#,##0">
                  <c:v>101.93820026016112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100.9151498112135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99.172146296835493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#,##0">
                  <c:v>98.416375079047498</c:v>
                </c:pt>
                <c:pt idx="65" formatCode="#,##0">
                  <c:v>98.416375079047498</c:v>
                </c:pt>
                <c:pt idx="66" formatCode="#,##0">
                  <c:v>97.721132953863261</c:v>
                </c:pt>
                <c:pt idx="67" formatCode="#,##0">
                  <c:v>97.077439286435236</c:v>
                </c:pt>
                <c:pt idx="68">
                  <c:v>0</c:v>
                </c:pt>
                <c:pt idx="69" formatCode="#,##0">
                  <c:v>97.077439286435236</c:v>
                </c:pt>
                <c:pt idx="70">
                  <c:v>0</c:v>
                </c:pt>
                <c:pt idx="71">
                  <c:v>0</c:v>
                </c:pt>
                <c:pt idx="72" formatCode="#,##0">
                  <c:v>95.9176003468815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95.9176003468815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#,##0">
                  <c:v>93.979400086720375</c:v>
                </c:pt>
                <c:pt idx="89">
                  <c:v>0</c:v>
                </c:pt>
                <c:pt idx="90">
                  <c:v>0</c:v>
                </c:pt>
                <c:pt idx="91" formatCode="#,##0">
                  <c:v>93.979400086720375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#,##0">
                  <c:v>93.555614105321609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93.151546383555868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#,##0">
                  <c:v>92.765443279648139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#,##0">
                  <c:v>91.700533040583636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#,##0">
                  <c:v>91.056839373155611</c:v>
                </c:pt>
                <c:pt idx="124" formatCode="#,##0">
                  <c:v>90.752040042020866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#,##0">
                  <c:v>90.457574905606748</c:v>
                </c:pt>
                <c:pt idx="131">
                  <c:v>0</c:v>
                </c:pt>
                <c:pt idx="132">
                  <c:v>0</c:v>
                </c:pt>
                <c:pt idx="133" formatCode="#,##0">
                  <c:v>90.172766123314545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#,##0">
                  <c:v>89.118639112994487</c:v>
                </c:pt>
                <c:pt idx="141">
                  <c:v>0</c:v>
                </c:pt>
                <c:pt idx="142">
                  <c:v>0</c:v>
                </c:pt>
                <c:pt idx="143" formatCode="#,##0">
                  <c:v>88.873949984654246</c:v>
                </c:pt>
                <c:pt idx="144" formatCode="#,##0">
                  <c:v>88.873949984654246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#,##0">
                  <c:v>87.535014192041984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#,##0">
                  <c:v>86.020599913279625</c:v>
                </c:pt>
                <c:pt idx="176" formatCode="#,##0">
                  <c:v>86.020599913279625</c:v>
                </c:pt>
                <c:pt idx="177" formatCode="#,##0">
                  <c:v>86.020599913279625</c:v>
                </c:pt>
                <c:pt idx="178" formatCode="#,##0">
                  <c:v>86.020599913279625</c:v>
                </c:pt>
                <c:pt idx="179" formatCode="#,##0">
                  <c:v>86.020599913279625</c:v>
                </c:pt>
                <c:pt idx="180">
                  <c:v>0</c:v>
                </c:pt>
                <c:pt idx="181">
                  <c:v>0</c:v>
                </c:pt>
                <c:pt idx="182" formatCode="#,##0">
                  <c:v>85.679933127304011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#,##0">
                  <c:v>85.51448260798422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#,##0">
                  <c:v>85.192746210115118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 formatCode="#,##0">
                  <c:v>84.436974992327123</c:v>
                </c:pt>
                <c:pt idx="203">
                  <c:v>0</c:v>
                </c:pt>
                <c:pt idx="204">
                  <c:v>0</c:v>
                </c:pt>
                <c:pt idx="205" formatCode="#,##0">
                  <c:v>84.436974992327123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 formatCode="#,##0">
                  <c:v>84.013189010928357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#,##0">
                  <c:v>83.098039199714862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 formatCode="#,##0">
                  <c:v>82.498774732165998</c:v>
                </c:pt>
                <c:pt idx="235" formatCode="#,##0">
                  <c:v>82.498774732165998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#,##0">
                  <c:v>81.938200260161125</c:v>
                </c:pt>
                <c:pt idx="242">
                  <c:v>0</c:v>
                </c:pt>
                <c:pt idx="243" formatCode="#,##0">
                  <c:v>81.938200260161125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 formatCode="#,##0">
                  <c:v>81.411621485714136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#,##0">
                  <c:v>80.445527894223048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#,##0">
                  <c:v>80</c:v>
                </c:pt>
                <c:pt idx="277">
                  <c:v>0</c:v>
                </c:pt>
                <c:pt idx="278">
                  <c:v>0</c:v>
                </c:pt>
                <c:pt idx="279" formatCode="#,##0">
                  <c:v>80</c:v>
                </c:pt>
                <c:pt idx="280">
                  <c:v>0</c:v>
                </c:pt>
                <c:pt idx="281">
                  <c:v>0</c:v>
                </c:pt>
                <c:pt idx="282" formatCode="#,##0">
                  <c:v>79.172146296835507</c:v>
                </c:pt>
                <c:pt idx="283">
                  <c:v>0</c:v>
                </c:pt>
                <c:pt idx="284" formatCode="#,##0">
                  <c:v>79.172146296835507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 formatCode="#,##0">
                  <c:v>77.077439286435236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#,##0">
                  <c:v>76.478174818886373</c:v>
                </c:pt>
                <c:pt idx="314">
                  <c:v>0</c:v>
                </c:pt>
                <c:pt idx="315" formatCode="#,##0">
                  <c:v>76.478174818886373</c:v>
                </c:pt>
                <c:pt idx="316" formatCode="#,##0">
                  <c:v>76.478174818886373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#,##0">
                  <c:v>75.391021572434511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 formatCode="#,##0">
                  <c:v>75.391021572434511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 formatCode="#,##0">
                  <c:v>74.894549897933885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#,##0">
                  <c:v>74.424927980943423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#,##0">
                  <c:v>73.979400086720375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#,##0">
                  <c:v>73.979400086720375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 formatCode="#,##0">
                  <c:v>73.555614105321624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 formatCode="#,##0">
                  <c:v>73.151546383555882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 formatCode="#,##0">
                  <c:v>72.765443279648139</c:v>
                </c:pt>
                <c:pt idx="389" formatCode="#,##0">
                  <c:v>72.765443279648139</c:v>
                </c:pt>
                <c:pt idx="390" formatCode="#,##0">
                  <c:v>72.395775165767887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72.04119982655925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#,##0">
                  <c:v>70.75204004202088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 formatCode="#,##0">
                  <c:v>70.457574905606748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 formatCode="#,##0">
                  <c:v>67.330630888408265</c:v>
                </c:pt>
                <c:pt idx="454">
                  <c:v>0</c:v>
                </c:pt>
                <c:pt idx="455">
                  <c:v>0</c:v>
                </c:pt>
                <c:pt idx="456" formatCode="#,##0">
                  <c:v>66.935749724493135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 formatCode="#,##0">
                  <c:v>64.436974992327137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 formatCode="#,##0">
                  <c:v>62.383728154384173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 formatCode="#,##0">
                  <c:v>61.723722952325666</c:v>
                </c:pt>
                <c:pt idx="523" formatCode="#,##0">
                  <c:v>61.31003097512864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 formatCode="#,##0">
                  <c:v>60.915149811213503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#,##0">
                  <c:v>60</c:v>
                </c:pt>
                <c:pt idx="539">
                  <c:v>0</c:v>
                </c:pt>
                <c:pt idx="540">
                  <c:v>0</c:v>
                </c:pt>
                <c:pt idx="541" formatCode="#,##0">
                  <c:v>60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#,##0">
                  <c:v>57.721132953863261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 formatCode="#,##0">
                  <c:v>55.391021572434518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 formatCode="#,##0">
                  <c:v>54.424927980943423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#,##0">
                  <c:v>51.372724716820251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 formatCode="#,##0">
                  <c:v>49.118639112994487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 formatCode="#,##0">
                  <c:v>47.535014192041992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 formatCode="#,##0">
                  <c:v>45.036239459875993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7-4CDE-8089-E6F85943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09358"/>
        <c:axId val="1215044168"/>
      </c:scatterChart>
      <c:valAx>
        <c:axId val="1226209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5044168"/>
        <c:crosses val="autoZero"/>
        <c:crossBetween val="midCat"/>
      </c:valAx>
      <c:valAx>
        <c:axId val="1215044168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6209358"/>
        <c:crosses val="autoZero"/>
        <c:crossBetween val="midCat"/>
        <c:majorUnit val="10"/>
        <c:minorUnit val="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68</xdr:row>
      <xdr:rowOff>219075</xdr:rowOff>
    </xdr:from>
    <xdr:ext cx="7905750" cy="5029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457200</xdr:colOff>
      <xdr:row>100</xdr:row>
      <xdr:rowOff>219075</xdr:rowOff>
    </xdr:from>
    <xdr:ext cx="7905750" cy="50292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457200</xdr:colOff>
      <xdr:row>167</xdr:row>
      <xdr:rowOff>219075</xdr:rowOff>
    </xdr:from>
    <xdr:ext cx="7905750" cy="52578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457200</xdr:colOff>
      <xdr:row>133</xdr:row>
      <xdr:rowOff>219075</xdr:rowOff>
    </xdr:from>
    <xdr:ext cx="7905750" cy="50292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reophile.com/content/nad-masters-series-m33-streaming-integrated-amplifier-measurements" TargetMode="External"/><Relationship Id="rId21" Type="http://schemas.openxmlformats.org/officeDocument/2006/relationships/hyperlink" Target="https://www.audiosciencereview.com/forum/index.php?threads/hypex-nilai500diy-amplifier-review.41669/" TargetMode="External"/><Relationship Id="rId324" Type="http://schemas.openxmlformats.org/officeDocument/2006/relationships/hyperlink" Target="https://www.audiosciencereview.com/forum/index.php?threads/review-and-measurements-of-ps-audio-sprout100.7049/" TargetMode="External"/><Relationship Id="rId531" Type="http://schemas.openxmlformats.org/officeDocument/2006/relationships/hyperlink" Target="https://audio.com.pl/testy/stereo/odtwarzacz-cd-wzmacniacz/3529-denon-dcd-900ne-pma-900hne" TargetMode="External"/><Relationship Id="rId170" Type="http://schemas.openxmlformats.org/officeDocument/2006/relationships/hyperlink" Target="https://www.stereophile.com/content/ps-audio-stellar-m700-monoblock-power-amplifier-measurements" TargetMode="External"/><Relationship Id="rId268" Type="http://schemas.openxmlformats.org/officeDocument/2006/relationships/hyperlink" Target="https://audio.com.pl/testy/stereo/wzmacniacze-stereo/948-h300" TargetMode="External"/><Relationship Id="rId475" Type="http://schemas.openxmlformats.org/officeDocument/2006/relationships/hyperlink" Target="https://audio.com.pl/testy/stereo/odtwarzacz-cd-wzmacniacz/966-marantz-cd-6005-pm-6005" TargetMode="External"/><Relationship Id="rId32" Type="http://schemas.openxmlformats.org/officeDocument/2006/relationships/hyperlink" Target="https://www.buckeyeamp.com/shop" TargetMode="External"/><Relationship Id="rId128" Type="http://schemas.openxmlformats.org/officeDocument/2006/relationships/hyperlink" Target="https://www.stereophile.com/content/soulution-710-power-amplifier-measurements" TargetMode="External"/><Relationship Id="rId335" Type="http://schemas.openxmlformats.org/officeDocument/2006/relationships/hyperlink" Target="https://www.audiosciencereview.com/forum/index.php?threads/crown-xls1002-pro-amplifier-review.16211/" TargetMode="External"/><Relationship Id="rId542" Type="http://schemas.openxmlformats.org/officeDocument/2006/relationships/hyperlink" Target="https://audio.com.pl/testy/stereo/wzmacniacze-stereo/2495-vincent-sv-227" TargetMode="External"/><Relationship Id="rId181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402" Type="http://schemas.openxmlformats.org/officeDocument/2006/relationships/hyperlink" Target="https://www.soundstagenetwork.com/index.php?option=com_content&amp;view=article&amp;id=511:bhk-labs-measurements-simaudio-moon-400m-mono-amplifier&amp;catid=97" TargetMode="External"/><Relationship Id="rId279" Type="http://schemas.openxmlformats.org/officeDocument/2006/relationships/hyperlink" Target="https://www.stereophile.com/content/nad-d-3020-integrated-amplifier-measurements" TargetMode="External"/><Relationship Id="rId486" Type="http://schemas.openxmlformats.org/officeDocument/2006/relationships/hyperlink" Target="https://www.stereophile.com/content/nagra-vpa-monoblock-power-amplifier-measurements" TargetMode="External"/><Relationship Id="rId43" Type="http://schemas.openxmlformats.org/officeDocument/2006/relationships/hyperlink" Target="https://www.audiosciencereview.com/forum/index.php?threads/hypex-nilai500diy-amplifier-review.41669/" TargetMode="External"/><Relationship Id="rId139" Type="http://schemas.openxmlformats.org/officeDocument/2006/relationships/hyperlink" Target="https://www.stereophile.com/content/bryston-7b-sstsup2sup-monoblock-power-amplifier-measurements" TargetMode="External"/><Relationship Id="rId346" Type="http://schemas.openxmlformats.org/officeDocument/2006/relationships/hyperlink" Target="https://audio.com.pl/testy/stereo/wzmacniacze-stereo/3326-exposure-2510" TargetMode="External"/><Relationship Id="rId553" Type="http://schemas.openxmlformats.org/officeDocument/2006/relationships/hyperlink" Target="https://www.stereophile.com/content/primaluna-dialogue-premium-hp-integrated-amplifier-measurements" TargetMode="External"/><Relationship Id="rId192" Type="http://schemas.openxmlformats.org/officeDocument/2006/relationships/hyperlink" Target="http://archimago.blogspot.com/2023/03/reviewmeasurements-aoshida-a7-class-d.html" TargetMode="External"/><Relationship Id="rId206" Type="http://schemas.openxmlformats.org/officeDocument/2006/relationships/hyperlink" Target="https://www.stereophile.com/content/constellation-performance-centaur-ii-500-power-amplifier-measurements" TargetMode="External"/><Relationship Id="rId413" Type="http://schemas.openxmlformats.org/officeDocument/2006/relationships/hyperlink" Target="https://www.stereophile.com/content/naim-audio-uniti-nova-integrated-amplifier-media-player-measurements" TargetMode="External"/><Relationship Id="rId497" Type="http://schemas.openxmlformats.org/officeDocument/2006/relationships/hyperlink" Target="https://www.stereophile.com/content/parasound-halo-integrated-integrated-amplifier-measurements" TargetMode="External"/><Relationship Id="rId357" Type="http://schemas.openxmlformats.org/officeDocument/2006/relationships/hyperlink" Target="https://www.stereophile.com/content/vtl-siegfried-series-ii-reference-monoblock-power-amplifier-measurements" TargetMode="External"/><Relationship Id="rId54" Type="http://schemas.openxmlformats.org/officeDocument/2006/relationships/hyperlink" Target="https://www.audiosciencereview.com/forum/index.php?threads/topping-pa7-plus-amplifier-review.43932/" TargetMode="External"/><Relationship Id="rId217" Type="http://schemas.openxmlformats.org/officeDocument/2006/relationships/hyperlink" Target="https://www.audiosciencereview.com/forum/index.php?threads/aiyima-a07-pro-amplifier-review.44864/" TargetMode="External"/><Relationship Id="rId564" Type="http://schemas.openxmlformats.org/officeDocument/2006/relationships/hyperlink" Target="https://www.stereophile.com/content/balanced-audio-technology-vk-55se-power-amplifier-measurements" TargetMode="External"/><Relationship Id="rId424" Type="http://schemas.openxmlformats.org/officeDocument/2006/relationships/hyperlink" Target="https://audio.com.pl/testy/stereo/wzmacniacze-stereo/914-e-560" TargetMode="External"/><Relationship Id="rId270" Type="http://schemas.openxmlformats.org/officeDocument/2006/relationships/hyperlink" Target="https://www.soundstagenetwork.com/index.php?option=com_content&amp;view=article&amp;id=2951:luxman-l-507z-integrated-amplifier-measurements&amp;catid=97:amplifier-measurements&amp;Itemid=154" TargetMode="External"/><Relationship Id="rId65" Type="http://schemas.openxmlformats.org/officeDocument/2006/relationships/hyperlink" Target="https://www.audiosciencereview.com/forum/index.php?threads/march-audio-p122-class-d-amplifier-measurements.11801/" TargetMode="External"/><Relationship Id="rId130" Type="http://schemas.openxmlformats.org/officeDocument/2006/relationships/hyperlink" Target="https://icepoweraudio.com/download/1624/" TargetMode="External"/><Relationship Id="rId368" Type="http://schemas.openxmlformats.org/officeDocument/2006/relationships/hyperlink" Target="https://www.stereophile.com/content/exposure-electronics-xm5-integrated-amplifier-measurements" TargetMode="External"/><Relationship Id="rId575" Type="http://schemas.openxmlformats.org/officeDocument/2006/relationships/hyperlink" Target="https://www.soundstagenetwork.com/index.php?option=com_content&amp;view=article&amp;id=2972:dayton-audio-hta200-integrated-amplifier-dac-measurements&amp;catid=97:amplifier-measurements&amp;Itemid=154" TargetMode="External"/><Relationship Id="rId228" Type="http://schemas.openxmlformats.org/officeDocument/2006/relationships/hyperlink" Target="https://www.audiosciencereview.com/forum/index.php?threads/aiyima-a07-tpa3255-review-amplifier.18984/" TargetMode="External"/><Relationship Id="rId435" Type="http://schemas.openxmlformats.org/officeDocument/2006/relationships/hyperlink" Target="https://www.stereophile.com/content/musical-fidelity-tri-vista-kwp-preamplifier-tri-vista-kw-monobloc-power-amplifier-tri-vista-" TargetMode="External"/><Relationship Id="rId281" Type="http://schemas.openxmlformats.org/officeDocument/2006/relationships/hyperlink" Target="https://www.schiit.com/public/upload/PDF/Schiit%20Amp%20APx555%20Standard%20Test%20Suite_%20Ragnarok%202.pdf" TargetMode="External"/><Relationship Id="rId502" Type="http://schemas.openxmlformats.org/officeDocument/2006/relationships/hyperlink" Target="https://audio.com.pl/testy/stereo/przedwzmacniacz-koncowka-mocy/3212-rotel-michi-p5-s5" TargetMode="External"/><Relationship Id="rId76" Type="http://schemas.openxmlformats.org/officeDocument/2006/relationships/hyperlink" Target="https://icepoweraudio.com/download/13681/" TargetMode="External"/><Relationship Id="rId141" Type="http://schemas.openxmlformats.org/officeDocument/2006/relationships/hyperlink" Target="https://www.audiosciencereview.com/forum/index.php?threads/review-and-measurements-of-nad-c-320bee-pwr-amplifier.8504/" TargetMode="External"/><Relationship Id="rId379" Type="http://schemas.openxmlformats.org/officeDocument/2006/relationships/hyperlink" Target="https://www.stereophile.com/content/krell-fbi-integrated-amplifier-measurements" TargetMode="External"/><Relationship Id="rId586" Type="http://schemas.openxmlformats.org/officeDocument/2006/relationships/hyperlink" Target="https://audio.com.pl/testy/stereo/wzmacniacze-stereo/2746-musical-fidelity-m6500i" TargetMode="External"/><Relationship Id="rId7" Type="http://schemas.openxmlformats.org/officeDocument/2006/relationships/hyperlink" Target="https://www.audiosciencereview.com/forum/index.php?threads/topping-la90-review-integrated-amplifier.33374/" TargetMode="External"/><Relationship Id="rId239" Type="http://schemas.openxmlformats.org/officeDocument/2006/relationships/hyperlink" Target="https://www.stereophile.com/content/constellation-audio-performance-centaur-mono-monoblock-power-amplifier-measurements" TargetMode="External"/><Relationship Id="rId446" Type="http://schemas.openxmlformats.org/officeDocument/2006/relationships/hyperlink" Target="https://audio.com.pl/testy/stereo/wzmacniacze-stereo/2415-yamaha-a-s501" TargetMode="External"/><Relationship Id="rId292" Type="http://schemas.openxmlformats.org/officeDocument/2006/relationships/hyperlink" Target="https://audio.com.pl/testy/stereo/wzmacniacze-stereo/2923-accuphase-e-650" TargetMode="External"/><Relationship Id="rId306" Type="http://schemas.openxmlformats.org/officeDocument/2006/relationships/hyperlink" Target="https://www.soundstagenetwork.com/index.php?option=com_content&amp;view=article&amp;id=2945:yamaha-r-n2000a-streaming-stereo-receiver-measurements&amp;catid=97:amplifier-measurements&amp;Itemid=154" TargetMode="External"/><Relationship Id="rId87" Type="http://schemas.openxmlformats.org/officeDocument/2006/relationships/hyperlink" Target="https://www.audiosciencereview.com/forum/index.php?threads/starkrimson%C2%AE-ultra-amplifier-modules-250-500w-into-8-4ohm.23518/post-786323" TargetMode="External"/><Relationship Id="rId513" Type="http://schemas.openxmlformats.org/officeDocument/2006/relationships/hyperlink" Target="https://audio.com.pl/testy/stereo/wzmacniacze-stereo/3331-yamaha-a-s1200" TargetMode="External"/><Relationship Id="rId597" Type="http://schemas.openxmlformats.org/officeDocument/2006/relationships/hyperlink" Target="https://www.stereophile.com/content/audio-note-meishu-tonmeister-phono-integrated-amplifier-measurements" TargetMode="External"/><Relationship Id="rId152" Type="http://schemas.openxmlformats.org/officeDocument/2006/relationships/hyperlink" Target="https://www.stereophile.com/content/nad-c-328-integrated-amplifier-measurements" TargetMode="External"/><Relationship Id="rId457" Type="http://schemas.openxmlformats.org/officeDocument/2006/relationships/hyperlink" Target="https://audio.com.pl/testy/stereo/wzmacniacze-stereo/941-luxman-l-590ax" TargetMode="External"/><Relationship Id="rId261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499" Type="http://schemas.openxmlformats.org/officeDocument/2006/relationships/hyperlink" Target="https://audio.com.pl/testy/stereo/wzmacniacze-stereo/3432-jbl-sa750" TargetMode="External"/><Relationship Id="rId14" Type="http://schemas.openxmlformats.org/officeDocument/2006/relationships/hyperlink" Target="https://benchmarkmedia.com/collections/all-products/products/benchmark-ahb2-power-amplifier" TargetMode="External"/><Relationship Id="rId56" Type="http://schemas.openxmlformats.org/officeDocument/2006/relationships/hyperlink" Target="https://www.audiosciencereview.com/forum/index.php?threads/vera-audio-class-d-amp-build-quality.9895/page-4" TargetMode="External"/><Relationship Id="rId317" Type="http://schemas.openxmlformats.org/officeDocument/2006/relationships/hyperlink" Target="https://www.soundstagenetwork.com/index.php?option=com_content&amp;view=article&amp;id=2536:rotel-ra-1572mkii-integrated-amplifier-dac-measurements&amp;catid=97:amplifier-measurements&amp;Itemid=154" TargetMode="External"/><Relationship Id="rId359" Type="http://schemas.openxmlformats.org/officeDocument/2006/relationships/hyperlink" Target="https://www.audiosciencereview.com/forum/index.php?threads/aiyima-a05-review-budget-amplifier.26440/" TargetMode="External"/><Relationship Id="rId524" Type="http://schemas.openxmlformats.org/officeDocument/2006/relationships/hyperlink" Target="https://www.stereophile.com/content/dartzeel-nhb-468-monoblock-power-amplifier-measurements" TargetMode="External"/><Relationship Id="rId566" Type="http://schemas.openxmlformats.org/officeDocument/2006/relationships/hyperlink" Target="https://audio.com.pl/testy/stereo/wzmacniacze-stereo/2857-peachtree-audio-nova-150-v2" TargetMode="External"/><Relationship Id="rId98" Type="http://schemas.openxmlformats.org/officeDocument/2006/relationships/hyperlink" Target="https://www.audiosciencereview.com/forum/index.php?threads/march-audio-p502-stereo-amplifier-measurements.10909/" TargetMode="External"/><Relationship Id="rId121" Type="http://schemas.openxmlformats.org/officeDocument/2006/relationships/hyperlink" Target="https://audio.com.pl/testy/stereo/wzmacniacze-stereo/943-accuphase-a-200" TargetMode="External"/><Relationship Id="rId163" Type="http://schemas.openxmlformats.org/officeDocument/2006/relationships/hyperlink" Target="https://www.stereophile.com/content/bryston-3b-st-power-amplifier-measurements" TargetMode="External"/><Relationship Id="rId219" Type="http://schemas.openxmlformats.org/officeDocument/2006/relationships/hyperlink" Target="https://www.audiosciencereview.com/forum/index.php?threads/fosi-audio-bt20a-pro-amplifier-review.43751/" TargetMode="External"/><Relationship Id="rId370" Type="http://schemas.openxmlformats.org/officeDocument/2006/relationships/hyperlink" Target="https://www.stereophile.com/content/exposure-3010s-integrated-amplifier-measurements" TargetMode="External"/><Relationship Id="rId426" Type="http://schemas.openxmlformats.org/officeDocument/2006/relationships/hyperlink" Target="https://www.soundstagenetwork.com/index.php?option=com_content&amp;view=article&amp;id=2438:kinki-studio-ex-m1-integrated-amplifier-measurements&amp;catid=97&amp;Itemid=154" TargetMode="External"/><Relationship Id="rId230" Type="http://schemas.openxmlformats.org/officeDocument/2006/relationships/hyperlink" Target="https://www.soundstagenetwork.com/index.php?option=com_content&amp;view=article&amp;id=1612:bhk-labs-measurements-wadia-a315-stereo-amplifier&amp;catid=97&amp;Itemid=154" TargetMode="External"/><Relationship Id="rId468" Type="http://schemas.openxmlformats.org/officeDocument/2006/relationships/hyperlink" Target="https://www.audiosciencereview.com/forum/index.php?threads/uwaykey-can-an-18-amplifier-be-any-good.34190/" TargetMode="External"/><Relationship Id="rId25" Type="http://schemas.openxmlformats.org/officeDocument/2006/relationships/hyperlink" Target="https://vtvamplifier.com/product/vtv-hypex-nc2000-stereo-amplifier/" TargetMode="External"/><Relationship Id="rId67" Type="http://schemas.openxmlformats.org/officeDocument/2006/relationships/hyperlink" Target="https://www.stereophile.com/content/accuphase-300-monoblock-power-amplifier-measurements" TargetMode="External"/><Relationship Id="rId272" Type="http://schemas.openxmlformats.org/officeDocument/2006/relationships/hyperlink" Target="https://www.audiosciencereview.com/forum/index.php?threads/outlaw-model-5000-multichannel-amplifier-review.10585/" TargetMode="External"/><Relationship Id="rId328" Type="http://schemas.openxmlformats.org/officeDocument/2006/relationships/hyperlink" Target="https://www.stereophile.com/content/creek-evolution-100a-integrated-amplifier-measurements" TargetMode="External"/><Relationship Id="rId535" Type="http://schemas.openxmlformats.org/officeDocument/2006/relationships/hyperlink" Target="https://www.audiosciencereview.com/forum/index.php?threads/crown-xli-800-power-amplifier-review.9420/" TargetMode="External"/><Relationship Id="rId577" Type="http://schemas.openxmlformats.org/officeDocument/2006/relationships/hyperlink" Target="https://audio.com.pl/testy/stereo/odtwarzacz-cd-wzmacniacz/2724-cd-due-unico-150" TargetMode="External"/><Relationship Id="rId132" Type="http://schemas.openxmlformats.org/officeDocument/2006/relationships/hyperlink" Target="https://www.stereophile.com/content/bel-canto-e1x-power-amplifier-measurements" TargetMode="External"/><Relationship Id="rId174" Type="http://schemas.openxmlformats.org/officeDocument/2006/relationships/hyperlink" Target="https://www.soundstagenetwork.com/index.php?option=com_content&amp;view=article&amp;id=481:bhk-labs-measurements-hegel-music-systems-h20-stereo-amplifier&amp;catid=97&amp;Itemid=154" TargetMode="External"/><Relationship Id="rId381" Type="http://schemas.openxmlformats.org/officeDocument/2006/relationships/hyperlink" Target="https://www.stereophile.com/content/moon-simaudio-neo-340i-integrated-amplifier-measurements" TargetMode="External"/><Relationship Id="rId241" Type="http://schemas.openxmlformats.org/officeDocument/2006/relationships/hyperlink" Target="https://www.audiosciencereview.com/forum/index.php?threads/linn-av5125-5-channel-amplifier-review.13902/" TargetMode="External"/><Relationship Id="rId437" Type="http://schemas.openxmlformats.org/officeDocument/2006/relationships/hyperlink" Target="https://www.audiosciencereview.com/forum/index.php?threads/sunfire-cinema-grand-review-5-channel-amp.31078/" TargetMode="External"/><Relationship Id="rId479" Type="http://schemas.openxmlformats.org/officeDocument/2006/relationships/hyperlink" Target="https://audio.com.pl/testy/stereo/wzmacniacze-stereo/3117-pink-faun-d-power-2x90i" TargetMode="External"/><Relationship Id="rId36" Type="http://schemas.openxmlformats.org/officeDocument/2006/relationships/hyperlink" Target="https://www.audiosciencereview.com/forum/index.php?threads/apollon-ncx500st-stereo-amplifier-review.47701/" TargetMode="External"/><Relationship Id="rId283" Type="http://schemas.openxmlformats.org/officeDocument/2006/relationships/hyperlink" Target="https://www.audiosciencereview.com/forum/index.php?threads/linn-majik-ds-1-streamer-amplifier-review.16421/" TargetMode="External"/><Relationship Id="rId339" Type="http://schemas.openxmlformats.org/officeDocument/2006/relationships/hyperlink" Target="https://www.stereophile.com/content/hifi-rose-rs520-streaming-integrated-amplifier-measurements" TargetMode="External"/><Relationship Id="rId490" Type="http://schemas.openxmlformats.org/officeDocument/2006/relationships/hyperlink" Target="https://www.stereophile.com/content/dan-dagostino-momentum-monoblock-power-amplifier-measurements" TargetMode="External"/><Relationship Id="rId504" Type="http://schemas.openxmlformats.org/officeDocument/2006/relationships/hyperlink" Target="https://audio.com.pl/testy/stereo/wzmacniacze-stereo/2742-arcam-a49" TargetMode="External"/><Relationship Id="rId546" Type="http://schemas.openxmlformats.org/officeDocument/2006/relationships/hyperlink" Target="https://www.stereophile.com/content/manley-laboratories-175-monoblock-power-amplifier-measurements" TargetMode="External"/><Relationship Id="rId78" Type="http://schemas.openxmlformats.org/officeDocument/2006/relationships/hyperlink" Target="https://www.buckeyeamp.com/shop" TargetMode="External"/><Relationship Id="rId101" Type="http://schemas.openxmlformats.org/officeDocument/2006/relationships/hyperlink" Target="https://icepower.dk/download/1636/" TargetMode="External"/><Relationship Id="rId143" Type="http://schemas.openxmlformats.org/officeDocument/2006/relationships/hyperlink" Target="https://www.soundstagenetwork.com/measurements/classe_ca2200/" TargetMode="External"/><Relationship Id="rId185" Type="http://schemas.openxmlformats.org/officeDocument/2006/relationships/hyperlink" Target="https://www.stereophile.com/content/simaudio-moon-evolution-880m-monoblock-power-amplifier-measurements" TargetMode="External"/><Relationship Id="rId350" Type="http://schemas.openxmlformats.org/officeDocument/2006/relationships/hyperlink" Target="https://www.audiosciencereview.com/forum/index.php?threads/premium-audio-mini-gan-5-review-stereo-amplifier.27118/" TargetMode="External"/><Relationship Id="rId406" Type="http://schemas.openxmlformats.org/officeDocument/2006/relationships/hyperlink" Target="https://www.audiosciencereview.com/forum/index.php?threads/vista-audio-spark-ii-review-amplifer.22655/" TargetMode="External"/><Relationship Id="rId588" Type="http://schemas.openxmlformats.org/officeDocument/2006/relationships/hyperlink" Target="https://www.stereophile.com/content/line-magnetic-lm-845ia-integrated-amplifier-measurements" TargetMode="External"/><Relationship Id="rId9" Type="http://schemas.openxmlformats.org/officeDocument/2006/relationships/hyperlink" Target="https://www.l7audiolab.com/f/topping-la90/" TargetMode="External"/><Relationship Id="rId210" Type="http://schemas.openxmlformats.org/officeDocument/2006/relationships/hyperlink" Target="https://www.stereophile.com/content/pass-labs-xa605-monoblock-power-amplifier-measurements" TargetMode="External"/><Relationship Id="rId392" Type="http://schemas.openxmlformats.org/officeDocument/2006/relationships/hyperlink" Target="https://www.stereophile.com/content/jeff-rowland-design-group-model-1-power-amplifier-measurements" TargetMode="External"/><Relationship Id="rId448" Type="http://schemas.openxmlformats.org/officeDocument/2006/relationships/hyperlink" Target="https://audio.com.pl/testy/stereo/wzmacniacze-stereo/3678-block-v-250-ltd" TargetMode="External"/><Relationship Id="rId252" Type="http://schemas.openxmlformats.org/officeDocument/2006/relationships/hyperlink" Target="https://www.audiosciencereview.com/forum/index.php?threads/classe-sigma-amp5-multichannel-amplifier-review.16631/" TargetMode="External"/><Relationship Id="rId294" Type="http://schemas.openxmlformats.org/officeDocument/2006/relationships/hyperlink" Target="https://www.stereophile.com/content/simaudio-moon-evolution-700i-integrated-amplifier-measurements" TargetMode="External"/><Relationship Id="rId308" Type="http://schemas.openxmlformats.org/officeDocument/2006/relationships/hyperlink" Target="https://www.stereophile.com/content/luxman-b-1000f-monoblock-power-amplifier-measurements" TargetMode="External"/><Relationship Id="rId515" Type="http://schemas.openxmlformats.org/officeDocument/2006/relationships/hyperlink" Target="https://audio.com.pl/testy/stereo/wzmacniacze-stereo/2656-musical-fidelity-m5si" TargetMode="External"/><Relationship Id="rId47" Type="http://schemas.openxmlformats.org/officeDocument/2006/relationships/hyperlink" Target="https://vtvamplifier.com/product/vtv-hypex-nc1200-stereo-amplifier/" TargetMode="External"/><Relationship Id="rId89" Type="http://schemas.openxmlformats.org/officeDocument/2006/relationships/hyperlink" Target="https://www.stereophile.com/content/class%C3%A9-delta-mono-monoblock-power-amplifier-measurements" TargetMode="External"/><Relationship Id="rId112" Type="http://schemas.openxmlformats.org/officeDocument/2006/relationships/hyperlink" Target="https://www.stereophile.com/content/accuphase-m-2000-monoblock-power-amplifier-measurements" TargetMode="External"/><Relationship Id="rId154" Type="http://schemas.openxmlformats.org/officeDocument/2006/relationships/hyperlink" Target="https://www.stereophile.com/content/ps-audio-stellar-m1200-monoblock-power-amplifier-measurements" TargetMode="External"/><Relationship Id="rId361" Type="http://schemas.openxmlformats.org/officeDocument/2006/relationships/hyperlink" Target="https://www.soundstagenetwork.com/index.php?option=com_content&amp;view=article&amp;id=2715:nad-masters-m10-v2-integrated-amplifier-dac&amp;catid=97:amplifier-measurements&amp;Itemid=154" TargetMode="External"/><Relationship Id="rId557" Type="http://schemas.openxmlformats.org/officeDocument/2006/relationships/hyperlink" Target="https://www.stereophile.com/content/dartzeel-nhb-108-model-two-power-amplifier-measurements" TargetMode="External"/><Relationship Id="rId599" Type="http://schemas.openxmlformats.org/officeDocument/2006/relationships/drawing" Target="../drawings/drawing1.xml"/><Relationship Id="rId196" Type="http://schemas.openxmlformats.org/officeDocument/2006/relationships/hyperlink" Target="https://www.soundstagenetwork.com/index.php?option=com_content&amp;view=article&amp;id=1966:bhk-labs-measurements-hegel-music-systems-h590-integrated-amplifier-dac&amp;catid=97:amplifier-measurements&amp;Itemid=154" TargetMode="External"/><Relationship Id="rId417" Type="http://schemas.openxmlformats.org/officeDocument/2006/relationships/hyperlink" Target="https://audio.com.pl/testy/stereo/wzmacniacze-stereo/3088-rotel-a11" TargetMode="External"/><Relationship Id="rId459" Type="http://schemas.openxmlformats.org/officeDocument/2006/relationships/hyperlink" Target="https://www.stereophile.com/content/rogue-audio-pharaoh-ii-integrated-amplifier-measurements" TargetMode="External"/><Relationship Id="rId16" Type="http://schemas.openxmlformats.org/officeDocument/2006/relationships/hyperlink" Target="https://www.audiosciencereview.com/forum/index.php?threads/apollon-audio-class-d-amp-build-quality.7717/post-1569936" TargetMode="External"/><Relationship Id="rId221" Type="http://schemas.openxmlformats.org/officeDocument/2006/relationships/hyperlink" Target="https://www.soundstagenetwork.com/index.php?option=com_content&amp;view=article&amp;id=2950:hegel-music-systems-h600-integrated-amplifier-dac-measurements&amp;catid=97:amplifier-measurements&amp;Itemid=154" TargetMode="External"/><Relationship Id="rId263" Type="http://schemas.openxmlformats.org/officeDocument/2006/relationships/hyperlink" Target="https://www.stereophile.com/content/creek-evolution-50a-integrated-amplifier-measurements" TargetMode="External"/><Relationship Id="rId319" Type="http://schemas.openxmlformats.org/officeDocument/2006/relationships/hyperlink" Target="https://www.stereophile.com/content/ayre-acoustics-ax-5-integrated-amplifier-measurements" TargetMode="External"/><Relationship Id="rId470" Type="http://schemas.openxmlformats.org/officeDocument/2006/relationships/hyperlink" Target="https://www.stereophile.com/content/vac-statement-452-iq-musicbloc-monostereo-power-amplifier-measurements" TargetMode="External"/><Relationship Id="rId526" Type="http://schemas.openxmlformats.org/officeDocument/2006/relationships/hyperlink" Target="https://audio.com.pl/testy/stereo/odtwarzacz-cd-wzmacniacz/2676-yamaha-cd-n301-a-s701" TargetMode="External"/><Relationship Id="rId58" Type="http://schemas.openxmlformats.org/officeDocument/2006/relationships/hyperlink" Target="https://nordacoustics.co.uk/product/nord-one-value-line-mp-nc502-stereo-power-amplifier/" TargetMode="External"/><Relationship Id="rId123" Type="http://schemas.openxmlformats.org/officeDocument/2006/relationships/hyperlink" Target="https://www.pascal-audio.com/wp-content/uploads/2018/06/M-PRO2_Data_Sheet-2_4.pdf" TargetMode="External"/><Relationship Id="rId330" Type="http://schemas.openxmlformats.org/officeDocument/2006/relationships/hyperlink" Target="https://www.stereophile.com/content/anthem-electronics-str-da-integrated-amplifier-measurements" TargetMode="External"/><Relationship Id="rId568" Type="http://schemas.openxmlformats.org/officeDocument/2006/relationships/hyperlink" Target="https://audio.com.pl/testy/stereo/wzmacniacze-stereo/3402-heed-audio-lagrange" TargetMode="External"/><Relationship Id="rId165" Type="http://schemas.openxmlformats.org/officeDocument/2006/relationships/hyperlink" Target="https://www.stereophile.com/content/simaudio-moon-evolution-860a-power-amplifier-measurements" TargetMode="External"/><Relationship Id="rId372" Type="http://schemas.openxmlformats.org/officeDocument/2006/relationships/hyperlink" Target="https://www.stereophile.com/content/theta-digital-prometheus-monoblock-power-amplifier-measurements" TargetMode="External"/><Relationship Id="rId428" Type="http://schemas.openxmlformats.org/officeDocument/2006/relationships/hyperlink" Target="https://alpha-audio.net/review/review-asr-emitter-1-versterker-bizarre-buffers/4/" TargetMode="External"/><Relationship Id="rId232" Type="http://schemas.openxmlformats.org/officeDocument/2006/relationships/hyperlink" Target="https://www.stereophile.com/content/accustic-arts-amp-v-power-amplifier-measurements" TargetMode="External"/><Relationship Id="rId274" Type="http://schemas.openxmlformats.org/officeDocument/2006/relationships/hyperlink" Target="https://www.stereophile.com/content/parasound-halo-21-power-amplifier-measurements" TargetMode="External"/><Relationship Id="rId481" Type="http://schemas.openxmlformats.org/officeDocument/2006/relationships/hyperlink" Target="https://audio.com.pl/testy/stereo/wzmacniacze-stereo/916-pm15s2" TargetMode="External"/><Relationship Id="rId27" Type="http://schemas.openxmlformats.org/officeDocument/2006/relationships/hyperlink" Target="https://www.audiosciencereview.com/forum/index.php?threads/trinnov-8m-8-channel-amplifier-review.46377/" TargetMode="External"/><Relationship Id="rId69" Type="http://schemas.openxmlformats.org/officeDocument/2006/relationships/hyperlink" Target="https://www.soundstagenetwork.com/index.php?option=com_content&amp;view=article&amp;id=1554:bhk-labs-measurements-mola-mola-kaluga-mono-amplifiers&amp;catid=97:amplifier-measurements&amp;Itemid=154" TargetMode="External"/><Relationship Id="rId134" Type="http://schemas.openxmlformats.org/officeDocument/2006/relationships/hyperlink" Target="https://www.aliexpress.com/item/1005002388118657.html" TargetMode="External"/><Relationship Id="rId537" Type="http://schemas.openxmlformats.org/officeDocument/2006/relationships/hyperlink" Target="https://www.stereophile.com/content/peachtree-idecco-da-integrated-amplifier-measurements" TargetMode="External"/><Relationship Id="rId579" Type="http://schemas.openxmlformats.org/officeDocument/2006/relationships/hyperlink" Target="https://www.stereophile.com/content/vinnie-rossi-lio-modular-integrated-amplifier-measurements" TargetMode="External"/><Relationship Id="rId80" Type="http://schemas.openxmlformats.org/officeDocument/2006/relationships/hyperlink" Target="https://www.buckeyeamp.com/shop" TargetMode="External"/><Relationship Id="rId176" Type="http://schemas.openxmlformats.org/officeDocument/2006/relationships/hyperlink" Target="https://www.audiosciencereview.com/forum/index.php?threads/nad-c268-power-amplifier-review.14287/" TargetMode="External"/><Relationship Id="rId341" Type="http://schemas.openxmlformats.org/officeDocument/2006/relationships/hyperlink" Target="https://www.stereophile.com/content/musical-fidelity-m8xi-integrated-amplifier-measurements" TargetMode="External"/><Relationship Id="rId383" Type="http://schemas.openxmlformats.org/officeDocument/2006/relationships/hyperlink" Target="https://www.stereophile.com/content/bel-canto-design-black-aci-600-integrated-amplifier-measurements" TargetMode="External"/><Relationship Id="rId439" Type="http://schemas.openxmlformats.org/officeDocument/2006/relationships/hyperlink" Target="https://www.stereophile.com/content/krell-kav-400xi-integrated-amplifier-measurements" TargetMode="External"/><Relationship Id="rId590" Type="http://schemas.openxmlformats.org/officeDocument/2006/relationships/hyperlink" Target="https://audio.com.pl/testy/stereo/wzmacniacze-stereo/2844-denon-pma-30" TargetMode="External"/><Relationship Id="rId201" Type="http://schemas.openxmlformats.org/officeDocument/2006/relationships/hyperlink" Target="https://www.soundstagenetwork.com/measurements/amplifiers/bryston_2bsst/" TargetMode="External"/><Relationship Id="rId243" Type="http://schemas.openxmlformats.org/officeDocument/2006/relationships/hyperlink" Target="https://www.audiosciencereview.com/forum/index.php?threads/hegel-h95-review-streaming-amplifier.28435/" TargetMode="External"/><Relationship Id="rId285" Type="http://schemas.openxmlformats.org/officeDocument/2006/relationships/hyperlink" Target="https://www.stereophile.com/content/class%C3%A9-sigma-2200i-integrated-amplifier-measurements" TargetMode="External"/><Relationship Id="rId450" Type="http://schemas.openxmlformats.org/officeDocument/2006/relationships/hyperlink" Target="https://audio.com.pl/testy/stereo/wzmacniacze-stereo/3412-pathos-inpol-2-mkii" TargetMode="External"/><Relationship Id="rId506" Type="http://schemas.openxmlformats.org/officeDocument/2006/relationships/hyperlink" Target="https://audio.com.pl/testy/stereo/wzmacniacze-stereo/3388-keces-e40" TargetMode="External"/><Relationship Id="rId38" Type="http://schemas.openxmlformats.org/officeDocument/2006/relationships/hyperlink" Target="https://www.audiosciencereview.com/forum/index.php?threads/tp-ra3-rackmount-amplifier-review.46085/" TargetMode="External"/><Relationship Id="rId103" Type="http://schemas.openxmlformats.org/officeDocument/2006/relationships/hyperlink" Target="https://icepower.dk/download/5748/" TargetMode="External"/><Relationship Id="rId310" Type="http://schemas.openxmlformats.org/officeDocument/2006/relationships/hyperlink" Target="https://www.audiosciencereview.com/forum/index.php?threads/sabaj-a1-2022-stereo-integrated-amplifier-measurements.34191/" TargetMode="External"/><Relationship Id="rId492" Type="http://schemas.openxmlformats.org/officeDocument/2006/relationships/hyperlink" Target="https://audio.com.pl/testy/stereo/wzmacniacze-stereo/2911-pm8006" TargetMode="External"/><Relationship Id="rId548" Type="http://schemas.openxmlformats.org/officeDocument/2006/relationships/hyperlink" Target="https://www.stereophile.com/content/octave-jubilee-mono-se-monoblock-power-amplifier-measurements" TargetMode="External"/><Relationship Id="rId91" Type="http://schemas.openxmlformats.org/officeDocument/2006/relationships/hyperlink" Target="https://www.tpdz.net/productinfo/750747.html" TargetMode="External"/><Relationship Id="rId145" Type="http://schemas.openxmlformats.org/officeDocument/2006/relationships/hyperlink" Target="https://www.stereophile.com/content/leak-stereo-230-integrated-amplifier-measurements" TargetMode="External"/><Relationship Id="rId187" Type="http://schemas.openxmlformats.org/officeDocument/2006/relationships/hyperlink" Target="https://www.audiosciencereview.com/forum/index.php?threads/lexicon-dd8-review-multichannel-amplifier.19576/" TargetMode="External"/><Relationship Id="rId352" Type="http://schemas.openxmlformats.org/officeDocument/2006/relationships/hyperlink" Target="https://www.stereophile.com/content/rotel-ra-6000-integrated-amplifier-measurements" TargetMode="External"/><Relationship Id="rId394" Type="http://schemas.openxmlformats.org/officeDocument/2006/relationships/hyperlink" Target="https://www.stereophile.com/content/verity-audio-monsalvat-amp-60-power-amplifier-measurements" TargetMode="External"/><Relationship Id="rId408" Type="http://schemas.openxmlformats.org/officeDocument/2006/relationships/hyperlink" Target="https://audio.com.pl/testy/stereo/odtwarzacz-cd-wzmacniacz/2708-denon-dcd-2500ne-pma-2500ne" TargetMode="External"/><Relationship Id="rId212" Type="http://schemas.openxmlformats.org/officeDocument/2006/relationships/hyperlink" Target="https://www.stereophile.com/content/arcam-fmj-p49-power-amplifier-measurements" TargetMode="External"/><Relationship Id="rId254" Type="http://schemas.openxmlformats.org/officeDocument/2006/relationships/hyperlink" Target="https://www.stereophile.com/content/hegel-music-systems-h160-integrated-amplifier-measurements" TargetMode="External"/><Relationship Id="rId49" Type="http://schemas.openxmlformats.org/officeDocument/2006/relationships/hyperlink" Target="https://www.buckeyeamp.com/shop" TargetMode="External"/><Relationship Id="rId114" Type="http://schemas.openxmlformats.org/officeDocument/2006/relationships/hyperlink" Target="https://www.audiosciencereview.com/forum/index.php?threads/review-and-measurements-of-schiit-aegir-pwr-amplifier.9314/" TargetMode="External"/><Relationship Id="rId296" Type="http://schemas.openxmlformats.org/officeDocument/2006/relationships/hyperlink" Target="https://www.audiosciencereview.com/forum/index.php?threads/behringer-a800-stereo-amplifier-review.10499/" TargetMode="External"/><Relationship Id="rId461" Type="http://schemas.openxmlformats.org/officeDocument/2006/relationships/hyperlink" Target="https://audio.com.pl/testy/stereo/wzmacniacze-stereo/3253-marantz-pm7000n" TargetMode="External"/><Relationship Id="rId517" Type="http://schemas.openxmlformats.org/officeDocument/2006/relationships/hyperlink" Target="https://audio.com.pl/testy/stereo/odtwarzacz-cd-wzmacniacz/2677-cd-400-sv-400" TargetMode="External"/><Relationship Id="rId559" Type="http://schemas.openxmlformats.org/officeDocument/2006/relationships/hyperlink" Target="https://www.stereophile.com/content/octave-audio-v-80-se-integrated-amplifier-measurements" TargetMode="External"/><Relationship Id="rId60" Type="http://schemas.openxmlformats.org/officeDocument/2006/relationships/hyperlink" Target="https://www.audiosciencereview.com/forum/index.php?threads/review-and-measurements-of-neurochrome-modulus-286-amp.6443/" TargetMode="External"/><Relationship Id="rId156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198" Type="http://schemas.openxmlformats.org/officeDocument/2006/relationships/hyperlink" Target="https://www.soundstagenetwork.com/index.php?option=com_content&amp;view=article&amp;id=1803:bhk-labs-measurements-constellation-audio-taurus-mono-amplifiers&amp;catid=97:amplifier-measurements&amp;Itemid=154" TargetMode="External"/><Relationship Id="rId321" Type="http://schemas.openxmlformats.org/officeDocument/2006/relationships/hyperlink" Target="https://www.stereophile.com/content/gamut-di150-le-integrated-amplifier-measurements" TargetMode="External"/><Relationship Id="rId363" Type="http://schemas.openxmlformats.org/officeDocument/2006/relationships/hyperlink" Target="https://www.stereophile.com/content/cary-audio-si-3002d-integrated-amplifier-measurements" TargetMode="External"/><Relationship Id="rId419" Type="http://schemas.openxmlformats.org/officeDocument/2006/relationships/hyperlink" Target="https://www.soundstagenetwork.com/index.php?option=com_content&amp;view=article&amp;id=2870:technics-grand-class-su-g700m2-integrated-amplifier-measurements&amp;catid=97:amplifier-measurements&amp;Itemid=154" TargetMode="External"/><Relationship Id="rId570" Type="http://schemas.openxmlformats.org/officeDocument/2006/relationships/hyperlink" Target="https://audio.com.pl/testy/stereo/wzmacniacze-stereo/3252-denon-pma-150h" TargetMode="External"/><Relationship Id="rId223" Type="http://schemas.openxmlformats.org/officeDocument/2006/relationships/hyperlink" Target="https://www.stereophile.com/content/mark-levinson-no33h-monoblock-power-amplifier-measurements-part-2" TargetMode="External"/><Relationship Id="rId430" Type="http://schemas.openxmlformats.org/officeDocument/2006/relationships/hyperlink" Target="https://audio.com.pl/testy/stereo/wzmacniacze-stereo/2416-devialet-400" TargetMode="External"/><Relationship Id="rId18" Type="http://schemas.openxmlformats.org/officeDocument/2006/relationships/hyperlink" Target="https://www.audiosciencereview.com/forum/index.php?threads/review-and-measurements-of-benchmark-ahb2-amp.7628/" TargetMode="External"/><Relationship Id="rId265" Type="http://schemas.openxmlformats.org/officeDocument/2006/relationships/hyperlink" Target="https://www.soundstagenetwork.com/index.php?option=com_content&amp;view=article&amp;id=2185:bhk-labs-measurements-nad-d3045-integrated-amplifier-dac&amp;catid=97&amp;Itemid=154" TargetMode="External"/><Relationship Id="rId472" Type="http://schemas.openxmlformats.org/officeDocument/2006/relationships/hyperlink" Target="https://audio.com.pl/testy/stereo/wzmacniacze-stereo/3214-naim-xs3" TargetMode="External"/><Relationship Id="rId528" Type="http://schemas.openxmlformats.org/officeDocument/2006/relationships/hyperlink" Target="https://audio.com.pl/testy/stereo/wzmacniacze-stereo/3400-creek-voyage-i20" TargetMode="External"/><Relationship Id="rId125" Type="http://schemas.openxmlformats.org/officeDocument/2006/relationships/hyperlink" Target="https://www.stereophile.com/content/halcro-dm58-monoblock-power-amplifier-measurements-part-2" TargetMode="External"/><Relationship Id="rId167" Type="http://schemas.openxmlformats.org/officeDocument/2006/relationships/hyperlink" Target="https://www.soundstagenetwork.com/index.php?option=com_content&amp;view=article&amp;id=2775:minidsp-shd-power-integrated-amplifier-dac-measurements&amp;catid=97:amplifier-measurements&amp;Itemid=154" TargetMode="External"/><Relationship Id="rId332" Type="http://schemas.openxmlformats.org/officeDocument/2006/relationships/hyperlink" Target="https://audio.com.pl/testy/stereo/wzmacniacze-stereo/2735-accuphase-p-4200-c-2120" TargetMode="External"/><Relationship Id="rId374" Type="http://schemas.openxmlformats.org/officeDocument/2006/relationships/hyperlink" Target="https://www.stereophile.com/content/bricasti-design-m28-monoblock-power-amplifier-measurements" TargetMode="External"/><Relationship Id="rId581" Type="http://schemas.openxmlformats.org/officeDocument/2006/relationships/hyperlink" Target="https://www.stereophile.com/content/octave-audio-v-40-se-integrated-amplifier-measurements" TargetMode="External"/><Relationship Id="rId71" Type="http://schemas.openxmlformats.org/officeDocument/2006/relationships/hyperlink" Target="https://www.hypex.nl/documenten/download/2323" TargetMode="External"/><Relationship Id="rId234" Type="http://schemas.openxmlformats.org/officeDocument/2006/relationships/hyperlink" Target="https://www.audiosciencereview.com/forum/index.php?threads/review-and-measurements-of-musical-fidelity-m2si-amp.9392/" TargetMode="External"/><Relationship Id="rId2" Type="http://schemas.openxmlformats.org/officeDocument/2006/relationships/hyperlink" Target="https://www.audiosciencereview.com/forum/index.php?threads/topping-la90-discrete-amplifier-review.43756/" TargetMode="External"/><Relationship Id="rId29" Type="http://schemas.openxmlformats.org/officeDocument/2006/relationships/hyperlink" Target="https://www.audiophonics.fr/en/power-amplifier/audiophonics-lpa-s600ncx-power-amplifier-class-d-ncore-ncx500-2x600w-4-ohm-p-17966.html" TargetMode="External"/><Relationship Id="rId276" Type="http://schemas.openxmlformats.org/officeDocument/2006/relationships/hyperlink" Target="https://www.stereophile.com/content/krell-kma-i800-monoblock-power-amplifier-measurements" TargetMode="External"/><Relationship Id="rId441" Type="http://schemas.openxmlformats.org/officeDocument/2006/relationships/hyperlink" Target="https://www.audiosciencereview.com/forum/index.php?threads/osd-nero-stream-xd-review-streaming-amplifier.24536/" TargetMode="External"/><Relationship Id="rId483" Type="http://schemas.openxmlformats.org/officeDocument/2006/relationships/hyperlink" Target="https://www.stereophile.com/content/musical-fidelity-nu-vista-800-integrated-amplifier-measurements" TargetMode="External"/><Relationship Id="rId539" Type="http://schemas.openxmlformats.org/officeDocument/2006/relationships/hyperlink" Target="https://www.stereophile.com/content/rogue-audio-dragon-monoblock-power-amplifier-measurements" TargetMode="External"/><Relationship Id="rId40" Type="http://schemas.openxmlformats.org/officeDocument/2006/relationships/hyperlink" Target="https://www.soundstagehifi.com/index.php/opinion/1482-the-purifi-puzzle-part-one-the-measured-performance-of-the-eigentakt-amplifier" TargetMode="External"/><Relationship Id="rId136" Type="http://schemas.openxmlformats.org/officeDocument/2006/relationships/hyperlink" Target="https://icepower.dk/download/2420/" TargetMode="External"/><Relationship Id="rId178" Type="http://schemas.openxmlformats.org/officeDocument/2006/relationships/hyperlink" Target="https://www.stereophile.com/content/mark-levinson-no532h-power-amplifier-measurements" TargetMode="External"/><Relationship Id="rId301" Type="http://schemas.openxmlformats.org/officeDocument/2006/relationships/hyperlink" Target="https://www.soundstagenetwork.com/index.php?option=com_content&amp;view=article&amp;id=2474:music-hall-a15-3-integrated-amplifier-measurements&amp;catid=97&amp;Itemid=154" TargetMode="External"/><Relationship Id="rId343" Type="http://schemas.openxmlformats.org/officeDocument/2006/relationships/hyperlink" Target="https://www.stereophile.com/content/infigo-method-3-monoblock-power-amplifier-measurements" TargetMode="External"/><Relationship Id="rId550" Type="http://schemas.openxmlformats.org/officeDocument/2006/relationships/hyperlink" Target="https://www.audiosciencereview.com/forum/index.php?threads/carver-m-1-5t-review-vintage-amp.30983/" TargetMode="External"/><Relationship Id="rId82" Type="http://schemas.openxmlformats.org/officeDocument/2006/relationships/hyperlink" Target="https://www.stereophile.com/content/mbl-reference-9011-monoblock-amplifier-measurements" TargetMode="External"/><Relationship Id="rId203" Type="http://schemas.openxmlformats.org/officeDocument/2006/relationships/hyperlink" Target="https://www.stereophile.com/content/electrocompaniet-aw400-monoblock-power-amplifier-measurements" TargetMode="External"/><Relationship Id="rId385" Type="http://schemas.openxmlformats.org/officeDocument/2006/relationships/hyperlink" Target="https://www.audiosciencereview.com/forum/index.php?threads/3e-audio-sy-dap2002-review-dsp-amplifier.20114/" TargetMode="External"/><Relationship Id="rId592" Type="http://schemas.openxmlformats.org/officeDocument/2006/relationships/hyperlink" Target="https://www.stereophile.com/content/mastersound-845-compact-integrated-amplifier-measurements" TargetMode="External"/><Relationship Id="rId245" Type="http://schemas.openxmlformats.org/officeDocument/2006/relationships/hyperlink" Target="https://www.audiosciencereview.com/forum/index.php?threads/review-and-measurements-of-b-k-av30-2-icepower-50asx2se-pwr-amp.9183/" TargetMode="External"/><Relationship Id="rId287" Type="http://schemas.openxmlformats.org/officeDocument/2006/relationships/hyperlink" Target="https://www.audiosciencereview.com/forum/index.php?threads/yamaha-r-s202-receiver-review.52587/" TargetMode="External"/><Relationship Id="rId410" Type="http://schemas.openxmlformats.org/officeDocument/2006/relationships/hyperlink" Target="https://www.audiosciencereview.com/forum/index.php?threads/parasound-zamp-v-3-amplifier-review.11872/" TargetMode="External"/><Relationship Id="rId452" Type="http://schemas.openxmlformats.org/officeDocument/2006/relationships/hyperlink" Target="https://www.stereophile.com/content/vincent-tubeline-sv-236mk-integrated-amplifier-measurements" TargetMode="External"/><Relationship Id="rId494" Type="http://schemas.openxmlformats.org/officeDocument/2006/relationships/hyperlink" Target="https://audio.com.pl/testy/stereo/wzmacniacze-stereo/853-atilla" TargetMode="External"/><Relationship Id="rId508" Type="http://schemas.openxmlformats.org/officeDocument/2006/relationships/hyperlink" Target="https://www.soundstagenetwork.com/measurements/vincent_sp_t100/" TargetMode="External"/><Relationship Id="rId105" Type="http://schemas.openxmlformats.org/officeDocument/2006/relationships/hyperlink" Target="https://www.audiosciencereview.com/forum/index.php?threads/buckeye-6-channel-amplifier-review.18579/" TargetMode="External"/><Relationship Id="rId147" Type="http://schemas.openxmlformats.org/officeDocument/2006/relationships/hyperlink" Target="https://www.stereophile.com/content/ps-audio-bhk-signature-300-monoblock-power-amplifier-measurements" TargetMode="External"/><Relationship Id="rId312" Type="http://schemas.openxmlformats.org/officeDocument/2006/relationships/hyperlink" Target="https://www.audiosciencereview.com/forum/index.php?threads/hypex-ucd180hg-hxr-amplifier-module-analysis-and-review.27852/" TargetMode="External"/><Relationship Id="rId354" Type="http://schemas.openxmlformats.org/officeDocument/2006/relationships/hyperlink" Target="http://www.avmentor.net/reviews/2015/vitus_audio_ri_100_2.shtml" TargetMode="External"/><Relationship Id="rId51" Type="http://schemas.openxmlformats.org/officeDocument/2006/relationships/hyperlink" Target="https://www.audiosciencereview.com/forum/index.php?threads/vera-audio-class-d-amp-build-quality.9895/page-4" TargetMode="External"/><Relationship Id="rId93" Type="http://schemas.openxmlformats.org/officeDocument/2006/relationships/hyperlink" Target="https://www.audiosciencereview.com/forum/index.php?threads/aiyima-a70-stereo-amplifier-review.52830/" TargetMode="External"/><Relationship Id="rId189" Type="http://schemas.openxmlformats.org/officeDocument/2006/relationships/hyperlink" Target="https://www.stereophile.com/content/marantz-model-40n-integrated-amplifier-measurements" TargetMode="External"/><Relationship Id="rId396" Type="http://schemas.openxmlformats.org/officeDocument/2006/relationships/hyperlink" Target="https://www.audiosciencereview.com/forum/index.php?threads/crown-xls2502-stereo-amplifier-review.10627/" TargetMode="External"/><Relationship Id="rId561" Type="http://schemas.openxmlformats.org/officeDocument/2006/relationships/hyperlink" Target="https://audio.com.pl/testy/stereo/wzmacniacze-stereo/2977-m-150" TargetMode="External"/><Relationship Id="rId214" Type="http://schemas.openxmlformats.org/officeDocument/2006/relationships/hyperlink" Target="https://www.audiosciencereview.com/forum/index.php?threads/allo-volt-d-amplifier-review.15539/" TargetMode="External"/><Relationship Id="rId256" Type="http://schemas.openxmlformats.org/officeDocument/2006/relationships/hyperlink" Target="https://www.pascal-audio.com/wp-content/uploads/2018/06/T-PRO2_Series_Data_Sheet-1_1.pdf" TargetMode="External"/><Relationship Id="rId298" Type="http://schemas.openxmlformats.org/officeDocument/2006/relationships/hyperlink" Target="https://www.audiosciencereview.com/forum/index.php?threads/wyred4sound-mint-review-dac-amplifier.24716/" TargetMode="External"/><Relationship Id="rId421" Type="http://schemas.openxmlformats.org/officeDocument/2006/relationships/hyperlink" Target="https://www.soundstagenetwork.com/index.php?option=com_content&amp;view=article&amp;id=1174:bhk-labs-measurements-ayre-acoustics-vx-5-stereo-amplifier&amp;catid=97:amplifier-measurements&amp;Itemid=154" TargetMode="External"/><Relationship Id="rId463" Type="http://schemas.openxmlformats.org/officeDocument/2006/relationships/hyperlink" Target="https://www.audiosciencereview.com/forum/index.php?threads/emotiva-xpa-dr2-review-stereo-power-amplifier.25067/" TargetMode="External"/><Relationship Id="rId519" Type="http://schemas.openxmlformats.org/officeDocument/2006/relationships/hyperlink" Target="http://www.soundstagenetwork.com/measurements/amplifiers/arc_vs115/" TargetMode="External"/><Relationship Id="rId116" Type="http://schemas.openxmlformats.org/officeDocument/2006/relationships/hyperlink" Target="https://www.stereophile.com/content/pass-laboratories-xa25-power-amplifier-measurements" TargetMode="External"/><Relationship Id="rId158" Type="http://schemas.openxmlformats.org/officeDocument/2006/relationships/hyperlink" Target="https://www.stereophile.com/content/electrocompaniet-aw-800-m-stereomonoblock-power-amplifier-measurements" TargetMode="External"/><Relationship Id="rId323" Type="http://schemas.openxmlformats.org/officeDocument/2006/relationships/hyperlink" Target="https://www.audiosciencereview.com/forum/index.php?threads/sound-town-st-updm4c-4-channel-pro-amp.29033/" TargetMode="External"/><Relationship Id="rId530" Type="http://schemas.openxmlformats.org/officeDocument/2006/relationships/hyperlink" Target="https://audio.com.pl/testy/stereo/odtwarzacz-cd-wzmacniacz/2673-teac-pd-301-ai-301da" TargetMode="External"/><Relationship Id="rId20" Type="http://schemas.openxmlformats.org/officeDocument/2006/relationships/hyperlink" Target="https://www.audiosciencereview.com/forum/index.php?threads/audiophonics-hpa-s400et-review-stereo-amplifier.32014/" TargetMode="External"/><Relationship Id="rId62" Type="http://schemas.openxmlformats.org/officeDocument/2006/relationships/hyperlink" Target="https://www.audiosciencereview.com/forum/index.php?threads/review-and-measurements-of-nad-m27-pwr-amp.9036/" TargetMode="External"/><Relationship Id="rId365" Type="http://schemas.openxmlformats.org/officeDocument/2006/relationships/hyperlink" Target="https://www.audiosciencereview.com/forum/index.php?threads/starke-sound-ad4-320-review-multichannel-amplifier.26939/" TargetMode="External"/><Relationship Id="rId572" Type="http://schemas.openxmlformats.org/officeDocument/2006/relationships/hyperlink" Target="https://audio.com.pl/testy/stereo/wzmacniacze-stereo/3126-octave-v70se" TargetMode="External"/><Relationship Id="rId225" Type="http://schemas.openxmlformats.org/officeDocument/2006/relationships/hyperlink" Target="https://www.stereophile.com/content/pass-laboratories-xa2008-monoblock-power-amplifier-measurements" TargetMode="External"/><Relationship Id="rId267" Type="http://schemas.openxmlformats.org/officeDocument/2006/relationships/hyperlink" Target="https://audio.com.pl/testy/stereo/wzmacniacze-stereo/3213-h120" TargetMode="External"/><Relationship Id="rId432" Type="http://schemas.openxmlformats.org/officeDocument/2006/relationships/hyperlink" Target="https://audio.com.pl/testy/stereo/wzmacniacze-stereo/3367-roksan-blak" TargetMode="External"/><Relationship Id="rId474" Type="http://schemas.openxmlformats.org/officeDocument/2006/relationships/hyperlink" Target="https://audio.com.pl/testy/stereo/wzmacniacze-stereo/3684-emotiva-basx-a2m" TargetMode="External"/><Relationship Id="rId127" Type="http://schemas.openxmlformats.org/officeDocument/2006/relationships/hyperlink" Target="https://www.audiosciencereview.com/forum/index.php?threads/emotiva-pa-1-review-amplifier.23464/" TargetMode="External"/><Relationship Id="rId31" Type="http://schemas.openxmlformats.org/officeDocument/2006/relationships/hyperlink" Target="https://www.l7audiolab.com/f/topping-pa5-poweramp/" TargetMode="External"/><Relationship Id="rId73" Type="http://schemas.openxmlformats.org/officeDocument/2006/relationships/hyperlink" Target="https://www.hypex.nl/documenten/download/2324" TargetMode="External"/><Relationship Id="rId169" Type="http://schemas.openxmlformats.org/officeDocument/2006/relationships/hyperlink" Target="https://www.audiosciencereview.com/forum/index.php?threads/fosi-audio-za3-amplifier-review.52139/" TargetMode="External"/><Relationship Id="rId334" Type="http://schemas.openxmlformats.org/officeDocument/2006/relationships/hyperlink" Target="https://audio.com.pl/testy/stereo/wzmacniacze-stereo/880-krell-evo402-evo222" TargetMode="External"/><Relationship Id="rId376" Type="http://schemas.openxmlformats.org/officeDocument/2006/relationships/hyperlink" Target="https://audio.com.pl/testy/stereo/wzmacniacze-stereo/949-luxman-l-550ax" TargetMode="External"/><Relationship Id="rId541" Type="http://schemas.openxmlformats.org/officeDocument/2006/relationships/hyperlink" Target="https://www.audiosciencereview.com/forum/index.php?threads/smsl-q5-pro-dac-and-stereo-amplifier-review.10719/" TargetMode="External"/><Relationship Id="rId583" Type="http://schemas.openxmlformats.org/officeDocument/2006/relationships/hyperlink" Target="https://www.stereophile.com/content/riviera-levante-integrated-amplifier-measurements" TargetMode="External"/><Relationship Id="rId4" Type="http://schemas.openxmlformats.org/officeDocument/2006/relationships/hyperlink" Target="https://www.audiosciencereview.com/forum/index.php?threads/topping-la90-discrete-amplifier-review.43756/" TargetMode="External"/><Relationship Id="rId180" Type="http://schemas.openxmlformats.org/officeDocument/2006/relationships/hyperlink" Target="https://www.soundstagenetwork.com/index.php?option=com_content&amp;view=article&amp;id=2630:arcam-sa30-integrated-amplifier-dac&amp;catid=97:amplifier-measurements&amp;Itemid=154" TargetMode="External"/><Relationship Id="rId236" Type="http://schemas.openxmlformats.org/officeDocument/2006/relationships/hyperlink" Target="https://www.stereophile.com/content/jeff-rowland-design-group-model-2-power-amplifier-1997-measurements" TargetMode="External"/><Relationship Id="rId278" Type="http://schemas.openxmlformats.org/officeDocument/2006/relationships/hyperlink" Target="https://www.audiosciencereview.com/forum/index.php?threads/icepower-200ac-200asc-review-class-d-amp.18953/" TargetMode="External"/><Relationship Id="rId401" Type="http://schemas.openxmlformats.org/officeDocument/2006/relationships/hyperlink" Target="https://www.stereophile.com/content/simaudio-moon-evolution-i-7-integrated-amplifier-measurements" TargetMode="External"/><Relationship Id="rId443" Type="http://schemas.openxmlformats.org/officeDocument/2006/relationships/hyperlink" Target="https://audio.com.pl/testy/stereo/wzmacniacze-stereo/973-xindak-xa6800-08" TargetMode="External"/><Relationship Id="rId303" Type="http://schemas.openxmlformats.org/officeDocument/2006/relationships/hyperlink" Target="https://www.soundstagenetwork.com/index.php?option=com_content&amp;view=article&amp;id=2968:technics-grand-class-su-gx70-streaming-stereo-receiver-measurements&amp;catid=97:amplifier-measurements&amp;Itemid=154" TargetMode="External"/><Relationship Id="rId485" Type="http://schemas.openxmlformats.org/officeDocument/2006/relationships/hyperlink" Target="https://www.stereophile.com/content/ta-pa3100-hv-integrated-amplifier-measurements" TargetMode="External"/><Relationship Id="rId42" Type="http://schemas.openxmlformats.org/officeDocument/2006/relationships/hyperlink" Target="https://www.audiosciencereview.com/forum/index.php?threads/audiophonics-hpa-s400et-review-stereo-amplifier.32014/" TargetMode="External"/><Relationship Id="rId84" Type="http://schemas.openxmlformats.org/officeDocument/2006/relationships/hyperlink" Target="https://www.audiosciencereview.com/forum/index.php?threads/boxem-arthur-2408-n2-review-stereo-amplifier.29100/" TargetMode="External"/><Relationship Id="rId138" Type="http://schemas.openxmlformats.org/officeDocument/2006/relationships/hyperlink" Target="https://www.stereophile.com/content/audionet-max-monoblock-power-amplifier-measurements" TargetMode="External"/><Relationship Id="rId345" Type="http://schemas.openxmlformats.org/officeDocument/2006/relationships/hyperlink" Target="https://www.stereophile.com/content/jmf-hqs-7001-monoblock-power-amplifier-measurements" TargetMode="External"/><Relationship Id="rId387" Type="http://schemas.openxmlformats.org/officeDocument/2006/relationships/hyperlink" Target="https://audio.com.pl/testy/stereo/wzmacniacze-stereo/3420-cary-audio-sli-80hs" TargetMode="External"/><Relationship Id="rId510" Type="http://schemas.openxmlformats.org/officeDocument/2006/relationships/hyperlink" Target="https://www.stereophile.com/content/ayre-acoustics-vx-8-power-amplifier-measurements" TargetMode="External"/><Relationship Id="rId552" Type="http://schemas.openxmlformats.org/officeDocument/2006/relationships/hyperlink" Target="https://audio.com.pl/testy/stereo/przedwzmacniacz-koncowka-mocy/3531-audio-research-reference-6se-160s" TargetMode="External"/><Relationship Id="rId594" Type="http://schemas.openxmlformats.org/officeDocument/2006/relationships/hyperlink" Target="https://www.stereophile.com/content/western-electric-type-no91e-integrated-amplifier-measurements" TargetMode="External"/><Relationship Id="rId191" Type="http://schemas.openxmlformats.org/officeDocument/2006/relationships/hyperlink" Target="https://www.audiosciencereview.com/forum/index.php?threads/niles-si-2150-class-d-amplifier-review.16054/" TargetMode="External"/><Relationship Id="rId205" Type="http://schemas.openxmlformats.org/officeDocument/2006/relationships/hyperlink" Target="https://www.stereophile.com/content/asr-emitter-ii-exclusive-integrated-amplifier-measurements" TargetMode="External"/><Relationship Id="rId247" Type="http://schemas.openxmlformats.org/officeDocument/2006/relationships/hyperlink" Target="https://www.audiosciencereview.com/forum/index.php?threads/smsl-sa400-review-power-amplifier.23921/" TargetMode="External"/><Relationship Id="rId412" Type="http://schemas.openxmlformats.org/officeDocument/2006/relationships/hyperlink" Target="https://www.soundstagenetwork.com/index.php?option=com_content&amp;view=article&amp;id=1347:bhk-labs-measurements-pathos-acoustics-logos-mkii-integrated-amplifier&amp;catid=97&amp;Itemid=154" TargetMode="External"/><Relationship Id="rId107" Type="http://schemas.openxmlformats.org/officeDocument/2006/relationships/hyperlink" Target="https://www.soundstagenetwork.com/index.php?option=com_content&amp;view=article&amp;id=1515:bhk-labs-measurements-bel-canto-design-e-one-ref600m-mono-amplifiers&amp;catid=97:amplifier-measurements&amp;Itemid=154" TargetMode="External"/><Relationship Id="rId289" Type="http://schemas.openxmlformats.org/officeDocument/2006/relationships/hyperlink" Target="https://www.stereophile.com/content/nad-masters-series-m22-power-amplifier-measurements" TargetMode="External"/><Relationship Id="rId454" Type="http://schemas.openxmlformats.org/officeDocument/2006/relationships/hyperlink" Target="https://audio.com.pl/testy/stereo/odtwarzacz-cd-wzmacniacz/3530-rotel-cd14-mkii-a14-mkii" TargetMode="External"/><Relationship Id="rId496" Type="http://schemas.openxmlformats.org/officeDocument/2006/relationships/hyperlink" Target="https://www.stereophile.com/content/mark-levinson-no5805-integrated-amplifier-measurements" TargetMode="External"/><Relationship Id="rId11" Type="http://schemas.openxmlformats.org/officeDocument/2006/relationships/hyperlink" Target="https://www.audiosciencereview.com/forum/index.php?threads/hypex-ncx500-class-d-amplifier-review.41007/" TargetMode="External"/><Relationship Id="rId53" Type="http://schemas.openxmlformats.org/officeDocument/2006/relationships/hyperlink" Target="https://www.audiosciencereview.com/forum/index.php?threads/3e-audio-tpa3255-260-2-29a-amplifier-review.50208/" TargetMode="External"/><Relationship Id="rId149" Type="http://schemas.openxmlformats.org/officeDocument/2006/relationships/hyperlink" Target="https://www.stereophile.com/content/musical-fidelity-ams100-power-amplifier-measurements" TargetMode="External"/><Relationship Id="rId314" Type="http://schemas.openxmlformats.org/officeDocument/2006/relationships/hyperlink" Target="https://www.crownaudio.com/en-US/products/xls-1502" TargetMode="External"/><Relationship Id="rId356" Type="http://schemas.openxmlformats.org/officeDocument/2006/relationships/hyperlink" Target="https://www.stereophile.com/content/ayre-acoustics-mx-r-twenty-monoblock-power-amplifier-measurements" TargetMode="External"/><Relationship Id="rId398" Type="http://schemas.openxmlformats.org/officeDocument/2006/relationships/hyperlink" Target="https://www.stereophile.com/content/bmc-audio-amplifier-c1-integrated-amplifier-measurements" TargetMode="External"/><Relationship Id="rId521" Type="http://schemas.openxmlformats.org/officeDocument/2006/relationships/hyperlink" Target="https://www.soundstagenetwork.com/index.php?option=com_content&amp;view=article&amp;id=2573:spl-performer-m1000-mono-amplifiers&amp;catid=97:amplifier-measurements&amp;Itemid=154" TargetMode="External"/><Relationship Id="rId563" Type="http://schemas.openxmlformats.org/officeDocument/2006/relationships/hyperlink" Target="https://audio.com.pl/testy/stereo/wzmacniacze-stereo/3421-primaluna-evo-400" TargetMode="External"/><Relationship Id="rId95" Type="http://schemas.openxmlformats.org/officeDocument/2006/relationships/hyperlink" Target="https://www.stereophile.com/content/cambridge-audio-edge-integrated-amplifier-measurements" TargetMode="External"/><Relationship Id="rId160" Type="http://schemas.openxmlformats.org/officeDocument/2006/relationships/hyperlink" Target="https://www.audiosciencereview.com/forum/index.php?threads/fosi-audio-v3-amplifier-review.45757/" TargetMode="External"/><Relationship Id="rId216" Type="http://schemas.openxmlformats.org/officeDocument/2006/relationships/hyperlink" Target="https://www.audiosciencereview.com/forum/index.php?threads/peachtree-gan400-amplifier-review.42910/" TargetMode="External"/><Relationship Id="rId423" Type="http://schemas.openxmlformats.org/officeDocument/2006/relationships/hyperlink" Target="https://audio.com.pl/testy/stereo/wzmacniacze-stereo/3679-cambridge-audio-axa35" TargetMode="External"/><Relationship Id="rId258" Type="http://schemas.openxmlformats.org/officeDocument/2006/relationships/hyperlink" Target="https://www.audiosciencereview.com/forum/index.php?threads/parasound-2125-v-2-amplifier-review.36354/" TargetMode="External"/><Relationship Id="rId465" Type="http://schemas.openxmlformats.org/officeDocument/2006/relationships/hyperlink" Target="https://audio.com.pl/testy/stereo/wzmacniacze-stereo/3024-nuprime-ida-16" TargetMode="External"/><Relationship Id="rId22" Type="http://schemas.openxmlformats.org/officeDocument/2006/relationships/hyperlink" Target="https://www.aliexpress.com/item/1005004459856008.html" TargetMode="External"/><Relationship Id="rId64" Type="http://schemas.openxmlformats.org/officeDocument/2006/relationships/hyperlink" Target="https://www.l7audiolab.com/f/smsl-vmv-a2-amp/" TargetMode="External"/><Relationship Id="rId118" Type="http://schemas.openxmlformats.org/officeDocument/2006/relationships/hyperlink" Target="https://www.soundstagenetwork.com/index.php?option=com_content&amp;view=article&amp;id=1696:bhk-labs-measurements-devialet-expert-130-pro-dac-integrated-amplifier&amp;catid=97:amplifier-measurements&amp;Itemid=154" TargetMode="External"/><Relationship Id="rId325" Type="http://schemas.openxmlformats.org/officeDocument/2006/relationships/hyperlink" Target="https://www.audiosciencereview.com/forum/index.php?threads/bluesound-powernode-streaming-amplifier-review.46877/" TargetMode="External"/><Relationship Id="rId367" Type="http://schemas.openxmlformats.org/officeDocument/2006/relationships/hyperlink" Target="https://www.soundstagenetwork.com/index.php?option=com_content&amp;view=article&amp;id=2789:starke-sound-fiera4-amplifier-measurements&amp;catid=97&amp;Itemid=154" TargetMode="External"/><Relationship Id="rId532" Type="http://schemas.openxmlformats.org/officeDocument/2006/relationships/hyperlink" Target="https://audio.com.pl/testy/stereo/wzmacniacze-stereo/3330-technics-su-g700" TargetMode="External"/><Relationship Id="rId574" Type="http://schemas.openxmlformats.org/officeDocument/2006/relationships/hyperlink" Target="https://audio.com.pl/testy/stereo/systemy-all-in-one/2910-technics-su-g30" TargetMode="External"/><Relationship Id="rId171" Type="http://schemas.openxmlformats.org/officeDocument/2006/relationships/hyperlink" Target="https://www.stereophile.com/content/burmester-216-power-amplifier-measurements" TargetMode="External"/><Relationship Id="rId227" Type="http://schemas.openxmlformats.org/officeDocument/2006/relationships/hyperlink" Target="https://www.audiosciencereview.com/forum/index.php?threads/aiyima-a08-pro-amplifier-review.38720/" TargetMode="External"/><Relationship Id="rId269" Type="http://schemas.openxmlformats.org/officeDocument/2006/relationships/hyperlink" Target="https://www.soundstagenetwork.com/index.php?option=com_content&amp;view=article&amp;id=2034:bhk-labs-measurements-parasound-halo-jc5-stereo-mono-amplifier&amp;catid=97:amplifier-measurements&amp;Itemid=154" TargetMode="External"/><Relationship Id="rId434" Type="http://schemas.openxmlformats.org/officeDocument/2006/relationships/hyperlink" Target="https://www.stereophile.com/content/rega-research-brio-integrated-amplifier-measurements" TargetMode="External"/><Relationship Id="rId476" Type="http://schemas.openxmlformats.org/officeDocument/2006/relationships/hyperlink" Target="https://audio.com.pl/testy/stereo/odtwarzacz-cd-wzmacniacz/3021-sa-pm-ki-ruby" TargetMode="External"/><Relationship Id="rId33" Type="http://schemas.openxmlformats.org/officeDocument/2006/relationships/hyperlink" Target="https://www.audiosciencereview.com/forum/index.php?threads/buckeye-3-channel-purifi-amp-review.40293/" TargetMode="External"/><Relationship Id="rId129" Type="http://schemas.openxmlformats.org/officeDocument/2006/relationships/hyperlink" Target="https://www.tpdz.net/productinfo/710203.html" TargetMode="External"/><Relationship Id="rId280" Type="http://schemas.openxmlformats.org/officeDocument/2006/relationships/hyperlink" Target="https://www.audiosciencereview.com/forum/index.php?threads/emotiva-basx-a-500-5-ch-amplifier-review.10073/" TargetMode="External"/><Relationship Id="rId336" Type="http://schemas.openxmlformats.org/officeDocument/2006/relationships/hyperlink" Target="https://www.stereophile.com/content/cambridge-azur-851a-integrated-amplifier-measurements" TargetMode="External"/><Relationship Id="rId501" Type="http://schemas.openxmlformats.org/officeDocument/2006/relationships/hyperlink" Target="https://alpha-audio.net/review/review-pass-labs-x150-8-entry-level-pass-or-is-it/4/" TargetMode="External"/><Relationship Id="rId543" Type="http://schemas.openxmlformats.org/officeDocument/2006/relationships/hyperlink" Target="https://audio.com.pl/testy/stereo/wzmacniacze-stereo/2703-lyngdorf-audio-tdai-2710" TargetMode="External"/><Relationship Id="rId75" Type="http://schemas.openxmlformats.org/officeDocument/2006/relationships/hyperlink" Target="https://www.audiosciencereview.com/forum/index.php?threads/nad-m28-seven-channel-power-amplifier-review.15939/" TargetMode="External"/><Relationship Id="rId140" Type="http://schemas.openxmlformats.org/officeDocument/2006/relationships/hyperlink" Target="https://www.stereophile.com/content/bricasti-design-m15-power-amplifier-measurements" TargetMode="External"/><Relationship Id="rId182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378" Type="http://schemas.openxmlformats.org/officeDocument/2006/relationships/hyperlink" Target="https://www.soundstagenetwork.com/index.php?option=com_content&amp;view=article&amp;id=2576:rotel-michi-x5-integrated-amplifier-dac-measurements&amp;catid=97:amplifier-measurements&amp;Itemid=154" TargetMode="External"/><Relationship Id="rId403" Type="http://schemas.openxmlformats.org/officeDocument/2006/relationships/hyperlink" Target="https://audio.com.pl/testy/stereo/wzmacniacze-stereo/2667-accuphase-e-370" TargetMode="External"/><Relationship Id="rId585" Type="http://schemas.openxmlformats.org/officeDocument/2006/relationships/hyperlink" Target="https://www.soundstagenetwork.com/index.php?option=com_content&amp;view=article&amp;id=2772:atoll-electronique-in200-signature-integrated-amplifier-measurements&amp;catid=97:amplifier-measurements&amp;Itemid=154" TargetMode="External"/><Relationship Id="rId6" Type="http://schemas.openxmlformats.org/officeDocument/2006/relationships/hyperlink" Target="https://www.audiosciencereview.com/forum/index.php?threads/topping-la90-discrete-amplifier-review.43756/" TargetMode="External"/><Relationship Id="rId238" Type="http://schemas.openxmlformats.org/officeDocument/2006/relationships/hyperlink" Target="https://www.stereophile.com/content/luxman-l-509x-integrated-amplifier-measurements" TargetMode="External"/><Relationship Id="rId445" Type="http://schemas.openxmlformats.org/officeDocument/2006/relationships/hyperlink" Target="https://www.stereophile.com/content/lamm-m12-reference-monoblock-power-amplifier-measurements" TargetMode="External"/><Relationship Id="rId487" Type="http://schemas.openxmlformats.org/officeDocument/2006/relationships/hyperlink" Target="https://audio.com.pl/testy/stereo/wzmacniacze-stereo/936-yamaha-as-300" TargetMode="External"/><Relationship Id="rId291" Type="http://schemas.openxmlformats.org/officeDocument/2006/relationships/hyperlink" Target="https://www.stereophile.com/content/pass-labs-int-25-integrated-amplifier-measurements" TargetMode="External"/><Relationship Id="rId305" Type="http://schemas.openxmlformats.org/officeDocument/2006/relationships/hyperlink" Target="https://www.soundstagenetwork.com/index.php?option=com_content&amp;view=article&amp;id=899:bhk-labs-measurements-anthem-statement-m1-mono-amplifier&amp;catid=97:amplifier-measurements&amp;Itemid=154" TargetMode="External"/><Relationship Id="rId347" Type="http://schemas.openxmlformats.org/officeDocument/2006/relationships/hyperlink" Target="https://www.soundstagenetwork.com/index.php?option=com_content&amp;view=article&amp;id=2822:cyrus-audio-i9-xr-integrated-amplifier-dac-measurements&amp;catid=97:amplifier-measurements&amp;Itemid=154" TargetMode="External"/><Relationship Id="rId512" Type="http://schemas.openxmlformats.org/officeDocument/2006/relationships/hyperlink" Target="https://audio.com.pl/testy/stereo/wzmacniacze-stereo/3462-nad-c700" TargetMode="External"/><Relationship Id="rId44" Type="http://schemas.openxmlformats.org/officeDocument/2006/relationships/hyperlink" Target="https://www.audiosciencereview.com/forum/index.php?threads/nord-three-se-1et400a-dual-mono-stereo-amp-review.9938/" TargetMode="External"/><Relationship Id="rId86" Type="http://schemas.openxmlformats.org/officeDocument/2006/relationships/hyperlink" Target="https://www.audiosciencereview.com/forum/index.php?threads/kjf-audio-ma-01-review-multi-channel-amplifier.22769/" TargetMode="External"/><Relationship Id="rId151" Type="http://schemas.openxmlformats.org/officeDocument/2006/relationships/hyperlink" Target="https://www.audiosciencereview.com/forum/index.php?threads/review-and-measurements-of-yamaha-wxa-50-streaming-amp.7964/" TargetMode="External"/><Relationship Id="rId389" Type="http://schemas.openxmlformats.org/officeDocument/2006/relationships/hyperlink" Target="https://audio.com.pl/testy/stereo/wzmacniacze-stereo/3181-t-a-m40hv" TargetMode="External"/><Relationship Id="rId554" Type="http://schemas.openxmlformats.org/officeDocument/2006/relationships/hyperlink" Target="https://audio.com.pl/testy/stereo/przedwzmacniacz-koncowka-mocy/3750-naim-new-classic-nsc-222-nap-250" TargetMode="External"/><Relationship Id="rId596" Type="http://schemas.openxmlformats.org/officeDocument/2006/relationships/hyperlink" Target="https://www.audiosciencereview.com/forum/index.php?threads/pass-aca-class-a-power-amplifier-review.9741/" TargetMode="External"/><Relationship Id="rId193" Type="http://schemas.openxmlformats.org/officeDocument/2006/relationships/hyperlink" Target="https://www.audiosciencereview.com/forum/index.php?threads/marantz-hd-amp1-dac-and-integrated-amplifier.6341/" TargetMode="External"/><Relationship Id="rId207" Type="http://schemas.openxmlformats.org/officeDocument/2006/relationships/hyperlink" Target="https://www.pascal-audio.com/wp-content/uploads/2020/03/U-PRO12_Data_Sheet-1_1.pdf" TargetMode="External"/><Relationship Id="rId249" Type="http://schemas.openxmlformats.org/officeDocument/2006/relationships/hyperlink" Target="https://www.stereophile.com/content/hifi-rose-ra180-integrated-amplifier-measurements" TargetMode="External"/><Relationship Id="rId414" Type="http://schemas.openxmlformats.org/officeDocument/2006/relationships/hyperlink" Target="https://audio.com.pl/testy/stereo/wzmacniacze-stereo/3399-copland-csa-150" TargetMode="External"/><Relationship Id="rId456" Type="http://schemas.openxmlformats.org/officeDocument/2006/relationships/hyperlink" Target="https://www.audiosciencereview.com/forum/index.php?threads/fosi-audio-bt10a-bluetooth-stereo-amp-review.10506/" TargetMode="External"/><Relationship Id="rId498" Type="http://schemas.openxmlformats.org/officeDocument/2006/relationships/hyperlink" Target="https://audio.com.pl/testy/stereo/wzmacniacze-stereo/3028-vincent-sv-237mk" TargetMode="External"/><Relationship Id="rId13" Type="http://schemas.openxmlformats.org/officeDocument/2006/relationships/hyperlink" Target="https://www.audiosciencereview.com/forum/index.php?threads/hypex-nilai500diy-amplifier-review.41669/" TargetMode="External"/><Relationship Id="rId109" Type="http://schemas.openxmlformats.org/officeDocument/2006/relationships/hyperlink" Target="https://audio.com.pl/testy/stereo/przedwzmacniacz-koncowka-mocy/3350-accuphase-c-3900-a-75-p-7300" TargetMode="External"/><Relationship Id="rId260" Type="http://schemas.openxmlformats.org/officeDocument/2006/relationships/hyperlink" Target="https://www.stereophile.com/content/rotel-rb-1090-power-amplifier-measurements" TargetMode="External"/><Relationship Id="rId316" Type="http://schemas.openxmlformats.org/officeDocument/2006/relationships/hyperlink" Target="https://www.audiosciencereview.com/forum/index.php?threads/outlaw-model-7140-7-channel-amplifier-review.9696/" TargetMode="External"/><Relationship Id="rId523" Type="http://schemas.openxmlformats.org/officeDocument/2006/relationships/hyperlink" Target="https://www.stereophile.com/content/devialet-expert-140-pro-integrated-amplifier-measurements" TargetMode="External"/><Relationship Id="rId55" Type="http://schemas.openxmlformats.org/officeDocument/2006/relationships/hyperlink" Target="https://www.audiosciencereview.com/forum/index.php?threads/apollon-hypex-nc2k-monoblock-amplifier-review.16892/" TargetMode="External"/><Relationship Id="rId97" Type="http://schemas.openxmlformats.org/officeDocument/2006/relationships/hyperlink" Target="https://www.audiosciencereview.com/forum/index.php?threads/jl-electronics-sylph-d200-amplifier-module-review.25295/" TargetMode="External"/><Relationship Id="rId120" Type="http://schemas.openxmlformats.org/officeDocument/2006/relationships/hyperlink" Target="https://www.stereophile.com/content/bricasti-design-m28-monoblock-power-amplifier-measurements" TargetMode="External"/><Relationship Id="rId358" Type="http://schemas.openxmlformats.org/officeDocument/2006/relationships/hyperlink" Target="https://www.stereophile.com/content/chord-spm-14000-ultimate-monoblock-power-amplifier-measurements" TargetMode="External"/><Relationship Id="rId565" Type="http://schemas.openxmlformats.org/officeDocument/2006/relationships/hyperlink" Target="https://audio.com.pl/testy/stereo/wzmacniacze-stereo/3769-musical-fidelity-a1" TargetMode="External"/><Relationship Id="rId162" Type="http://schemas.openxmlformats.org/officeDocument/2006/relationships/hyperlink" Target="https://www.audiosciencereview.com/forum/index.php?threads/review-and-measurements-of-denon-pma-50-amplifier.7940/" TargetMode="External"/><Relationship Id="rId218" Type="http://schemas.openxmlformats.org/officeDocument/2006/relationships/hyperlink" Target="https://www.audiosciencereview.com/forum/index.php?threads/fosi-audio-bt20a-pro-amplifier-review.43751/" TargetMode="External"/><Relationship Id="rId425" Type="http://schemas.openxmlformats.org/officeDocument/2006/relationships/hyperlink" Target="https://www.audiosciencereview.com/forum/index.php?threads/pyle-pt8000ch-8-channel-amplifier-review.43311/" TargetMode="External"/><Relationship Id="rId467" Type="http://schemas.openxmlformats.org/officeDocument/2006/relationships/hyperlink" Target="https://audio.com.pl/testy/stereo/systemy-all-in-one/2909-unity-star" TargetMode="External"/><Relationship Id="rId271" Type="http://schemas.openxmlformats.org/officeDocument/2006/relationships/hyperlink" Target="https://audio.com.pl/testy/stereo/koncowki-mocy/3777-moon-moon-888" TargetMode="External"/><Relationship Id="rId24" Type="http://schemas.openxmlformats.org/officeDocument/2006/relationships/hyperlink" Target="https://www.l7audiolab.com/f/soncoz-sgp-1/" TargetMode="External"/><Relationship Id="rId66" Type="http://schemas.openxmlformats.org/officeDocument/2006/relationships/hyperlink" Target="https://www.audiosciencereview.com/forum/index.php?threads/bosc-hifi-monoblock-class-d-amp.7750/post-533259" TargetMode="External"/><Relationship Id="rId131" Type="http://schemas.openxmlformats.org/officeDocument/2006/relationships/hyperlink" Target="https://www.audiosciencereview.com/forum/index.php?threads/yamaha-r-n803-smart-receiver-review.13830/" TargetMode="External"/><Relationship Id="rId327" Type="http://schemas.openxmlformats.org/officeDocument/2006/relationships/hyperlink" Target="https://www.stereophile.com/content/naim-audio-nait-5si-integrated-amplifier-measurements" TargetMode="External"/><Relationship Id="rId369" Type="http://schemas.openxmlformats.org/officeDocument/2006/relationships/hyperlink" Target="https://audio.com.pl/testy/stereo/wzmacniacze-stereo/2900-exposure-xm7-2xxm9" TargetMode="External"/><Relationship Id="rId534" Type="http://schemas.openxmlformats.org/officeDocument/2006/relationships/hyperlink" Target="https://www.soundstagenetwork.com/index.php?option=com_content&amp;view=article&amp;id=1951:bhk-labs-measurements-gryphon-audio-designs-diablo-120-integrated-amplifier-dac&amp;catid=97:amplifier-measurements&amp;Itemid=154" TargetMode="External"/><Relationship Id="rId576" Type="http://schemas.openxmlformats.org/officeDocument/2006/relationships/hyperlink" Target="https://www.stereophile.com/content/first-watt-sit-3-power-amplifier-measurements" TargetMode="External"/><Relationship Id="rId173" Type="http://schemas.openxmlformats.org/officeDocument/2006/relationships/hyperlink" Target="https://www.stereophile.com/content/mytek-brooklyn-amp-power-amplifier-measurements" TargetMode="External"/><Relationship Id="rId229" Type="http://schemas.openxmlformats.org/officeDocument/2006/relationships/hyperlink" Target="https://www.audiosciencereview.com/forum/index.php?threads/review-and-measurements-of-vintage-yamaha-ax-396-integrated-amplifier.10410/post-919539%5C" TargetMode="External"/><Relationship Id="rId380" Type="http://schemas.openxmlformats.org/officeDocument/2006/relationships/hyperlink" Target="https://audio.com.pl/testy/stereo/wzmacniacze-stereo/3368-yamaha-a-s2200" TargetMode="External"/><Relationship Id="rId436" Type="http://schemas.openxmlformats.org/officeDocument/2006/relationships/hyperlink" Target="https://audio.com.pl/testy/stereo/systemy-all-in-one/3500-audiolab-omnia" TargetMode="External"/><Relationship Id="rId240" Type="http://schemas.openxmlformats.org/officeDocument/2006/relationships/hyperlink" Target="https://www.pascal-audio.com/wp-content/uploads/2018/06/S-PRO2_Datasheet-1_20.pdf" TargetMode="External"/><Relationship Id="rId478" Type="http://schemas.openxmlformats.org/officeDocument/2006/relationships/hyperlink" Target="https://audio.com.pl/testy/stereo/wzmacniacze-stereo/2915-xindak-xa-6950-ne" TargetMode="External"/><Relationship Id="rId35" Type="http://schemas.openxmlformats.org/officeDocument/2006/relationships/hyperlink" Target="https://www.stereophile.com/content/mcintosh-laboratory-mc462-power-amplifier-measurements" TargetMode="External"/><Relationship Id="rId77" Type="http://schemas.openxmlformats.org/officeDocument/2006/relationships/hyperlink" Target="https://www.stereophile.com/content/mcintosh-mc501-monoblock-power-amplifier-measurements-0" TargetMode="External"/><Relationship Id="rId100" Type="http://schemas.openxmlformats.org/officeDocument/2006/relationships/hyperlink" Target="https://www.aliexpress.com/item/32978229486.html" TargetMode="External"/><Relationship Id="rId282" Type="http://schemas.openxmlformats.org/officeDocument/2006/relationships/hyperlink" Target="https://www.stereophile.com/content/marantz-pm-ki-pearl-integrated-amplifier-measurements" TargetMode="External"/><Relationship Id="rId338" Type="http://schemas.openxmlformats.org/officeDocument/2006/relationships/hyperlink" Target="https://www.stereophile.com/content/marantz-model-30-integrated-amplifier-measurements" TargetMode="External"/><Relationship Id="rId503" Type="http://schemas.openxmlformats.org/officeDocument/2006/relationships/hyperlink" Target="https://www.stereophile.com/content/karan-acoustics-master-collection-powera-mono-power-amplifier-measurements" TargetMode="External"/><Relationship Id="rId545" Type="http://schemas.openxmlformats.org/officeDocument/2006/relationships/hyperlink" Target="https://audio.com.pl/testy/stereo/odtwarzacz-cd-wzmacniacz/2808-t-a-mp1000e-pa1000e" TargetMode="External"/><Relationship Id="rId587" Type="http://schemas.openxmlformats.org/officeDocument/2006/relationships/hyperlink" Target="https://audio.com.pl/testy/stereo/wzmacniacze-stereo/3230-evo-300" TargetMode="External"/><Relationship Id="rId8" Type="http://schemas.openxmlformats.org/officeDocument/2006/relationships/hyperlink" Target="https://www.audiosciencereview.com/forum/index.php?threads/new-purifi-amplifiers-coming.34210/post-1603805" TargetMode="External"/><Relationship Id="rId142" Type="http://schemas.openxmlformats.org/officeDocument/2006/relationships/hyperlink" Target="https://www.stereophile.com/content/elac-alchemy-series-dpa-2-power-amplifier-measurements" TargetMode="External"/><Relationship Id="rId184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391" Type="http://schemas.openxmlformats.org/officeDocument/2006/relationships/hyperlink" Target="https://audio.com.pl/testy/stereo/wzmacniacze-stereo/3730-250i-v2" TargetMode="External"/><Relationship Id="rId405" Type="http://schemas.openxmlformats.org/officeDocument/2006/relationships/hyperlink" Target="https://www.soundstagenetwork.com/measurements/lamm_m12_reference/" TargetMode="External"/><Relationship Id="rId447" Type="http://schemas.openxmlformats.org/officeDocument/2006/relationships/hyperlink" Target="https://audio.com.pl/testy/stereo/odtwarzacz-cd-wzmacniacz/2672-marantz-cd6006-pm6006" TargetMode="External"/><Relationship Id="rId251" Type="http://schemas.openxmlformats.org/officeDocument/2006/relationships/hyperlink" Target="https://www.audiosciencereview.com/forum/index.php?threads/behringer-nx1000d-review-stereo-amplifier.24908/" TargetMode="External"/><Relationship Id="rId489" Type="http://schemas.openxmlformats.org/officeDocument/2006/relationships/hyperlink" Target="https://audio.com.pl/testy/stereo/amplitunery-stereo/992-yamaha-r-n500" TargetMode="External"/><Relationship Id="rId46" Type="http://schemas.openxmlformats.org/officeDocument/2006/relationships/hyperlink" Target="https://www.audiosciencereview.com/forum/index.php?threads/nord-one-nc1200dm-signature-stereo-amp-review.10261/" TargetMode="External"/><Relationship Id="rId293" Type="http://schemas.openxmlformats.org/officeDocument/2006/relationships/hyperlink" Target="https://www.stereophile.com/content/constellation-inspiration-stereo-10-power-amplifier-measurements" TargetMode="External"/><Relationship Id="rId307" Type="http://schemas.openxmlformats.org/officeDocument/2006/relationships/hyperlink" Target="https://www.stereophile.com/content/rotel-michi-m8-monoblock-power-amplifier-measurements" TargetMode="External"/><Relationship Id="rId349" Type="http://schemas.openxmlformats.org/officeDocument/2006/relationships/hyperlink" Target="https://www.soundstagenetwork.com/index.php?option=com_content&amp;view=article&amp;id=2964:rotel-michi-x5-series-2-integrated-amplifier-dac-measurements&amp;catid=97:amplifier-measurements&amp;Itemid=154" TargetMode="External"/><Relationship Id="rId514" Type="http://schemas.openxmlformats.org/officeDocument/2006/relationships/hyperlink" Target="https://audio.com.pl/testy/stereo/wzmacniacze-stereo/2786-yamaha-a-s801" TargetMode="External"/><Relationship Id="rId556" Type="http://schemas.openxmlformats.org/officeDocument/2006/relationships/hyperlink" Target="https://audio.com.pl/testy/stereo/wzmacniacze-stereo/2556-intuition-01" TargetMode="External"/><Relationship Id="rId88" Type="http://schemas.openxmlformats.org/officeDocument/2006/relationships/hyperlink" Target="https://www.stereophile.com/content/marantz-sm-11s1-reference-power-amplifier-measurements" TargetMode="External"/><Relationship Id="rId111" Type="http://schemas.openxmlformats.org/officeDocument/2006/relationships/hyperlink" Target="https://www.stereophile.com/content/primare-a352-power-amplifier-measurements" TargetMode="External"/><Relationship Id="rId153" Type="http://schemas.openxmlformats.org/officeDocument/2006/relationships/hyperlink" Target="https://www.audiosciencereview.com/forum/index.php?threads/bluesound-powernode-edge-streaming-amp-review.46924/" TargetMode="External"/><Relationship Id="rId195" Type="http://schemas.openxmlformats.org/officeDocument/2006/relationships/hyperlink" Target="https://www.soundstagenetwork.com/index.php?option=com_content&amp;view=article&amp;id=1699:bhk-labs-measurements-bryston-4b3-stereo-mono-amplifier&amp;catid=97:amplifier-measurements" TargetMode="External"/><Relationship Id="rId209" Type="http://schemas.openxmlformats.org/officeDocument/2006/relationships/hyperlink" Target="https://www.soundstagenetwork.com/index.php?option=com_content&amp;view=article&amp;id=1373:bhk-labs-measurements-parasound-halo-a-31-three-channel-amplifier&amp;catid=97:amplifier-measurements&amp;Itemid=154" TargetMode="External"/><Relationship Id="rId360" Type="http://schemas.openxmlformats.org/officeDocument/2006/relationships/hyperlink" Target="https://www.audiosciencereview.com/forum/index.php?threads/monoprice-150-watt-605030-amplifier-review.16096/" TargetMode="External"/><Relationship Id="rId416" Type="http://schemas.openxmlformats.org/officeDocument/2006/relationships/hyperlink" Target="https://www.audiosciencereview.com/forum/index.php?threads/luxman-sq-n150-review-tube-amplifier.34964/" TargetMode="External"/><Relationship Id="rId598" Type="http://schemas.openxmlformats.org/officeDocument/2006/relationships/hyperlink" Target="https://www.soundstagenetwork.com/measurements/audiopax_stereo_eighty_eight/" TargetMode="External"/><Relationship Id="rId220" Type="http://schemas.openxmlformats.org/officeDocument/2006/relationships/hyperlink" Target="https://www.audiosciencereview.com/forum/index.php?threads/iotavx-sa3-stereo-amplifier-review.13543/" TargetMode="External"/><Relationship Id="rId458" Type="http://schemas.openxmlformats.org/officeDocument/2006/relationships/hyperlink" Target="https://audio.com.pl/testy/stereo/odtwarzacz-cd-wzmacniacz/1501-marantz-sa-14s1-pm-14s1" TargetMode="External"/><Relationship Id="rId15" Type="http://schemas.openxmlformats.org/officeDocument/2006/relationships/hyperlink" Target="https://www.audiosciencereview.com/forum/index.php?threads/review-and-measurements-of-benchmark-ahb2-amp.7628/" TargetMode="External"/><Relationship Id="rId57" Type="http://schemas.openxmlformats.org/officeDocument/2006/relationships/hyperlink" Target="https://nordacoustics.co.uk/product/nord-value-line-mp-nc52-stereo-power-amplifier/" TargetMode="External"/><Relationship Id="rId262" Type="http://schemas.openxmlformats.org/officeDocument/2006/relationships/hyperlink" Target="https://www.audiosciencereview.com/forum/index.php?threads/review-and-measurements-of-class-d-audio-cda-250c-amp.7180/" TargetMode="External"/><Relationship Id="rId318" Type="http://schemas.openxmlformats.org/officeDocument/2006/relationships/hyperlink" Target="https://www.stereophile.com/content/nad-m2-direct-digital-integrated-amplifier-measurements" TargetMode="External"/><Relationship Id="rId525" Type="http://schemas.openxmlformats.org/officeDocument/2006/relationships/hyperlink" Target="https://audio.com.pl/testy/stereo/wzmacniacze-stereo/3078-denon-pma-800ne" TargetMode="External"/><Relationship Id="rId567" Type="http://schemas.openxmlformats.org/officeDocument/2006/relationships/hyperlink" Target="https://www.stereophile.com/content/dartzeel-nhb-108-model-one-power-amplifier-measurements" TargetMode="External"/><Relationship Id="rId99" Type="http://schemas.openxmlformats.org/officeDocument/2006/relationships/hyperlink" Target="https://www.stereophile.com/content/boulder-810-line-preamplifier-860-power-amplifier-860-measurements" TargetMode="External"/><Relationship Id="rId122" Type="http://schemas.openxmlformats.org/officeDocument/2006/relationships/hyperlink" Target="https://www.audiosciencereview.com/forum/index.php?threads/nad-2200-vintage-amplifier-review.13960/" TargetMode="External"/><Relationship Id="rId164" Type="http://schemas.openxmlformats.org/officeDocument/2006/relationships/hyperlink" Target="https://www.soundstagenetwork.com/index.php?option=com_content&amp;view=article&amp;id=2821:cambridge-audio-evo-150-streaming-integrated-amplifier-measurements&amp;catid=97:amplifier-measurements&amp;Itemid=154" TargetMode="External"/><Relationship Id="rId371" Type="http://schemas.openxmlformats.org/officeDocument/2006/relationships/hyperlink" Target="https://www.soundstagenetwork.com/index.php?option=com_content&amp;view=article&amp;id=2126:bhk-labs-measurements-parasound-halo-a23-plus-stereo-mono-amplifier&amp;catid=97:amplifier-measurements&amp;Itemid=154" TargetMode="External"/><Relationship Id="rId427" Type="http://schemas.openxmlformats.org/officeDocument/2006/relationships/hyperlink" Target="https://www.stereophile.com/content/pass-laboratories-int-60-integrated-amplifier-measurements" TargetMode="External"/><Relationship Id="rId469" Type="http://schemas.openxmlformats.org/officeDocument/2006/relationships/hyperlink" Target="https://audio.com.pl/testy/stereo/wzmacniacze-stereo/2705-rotel-ra-1592" TargetMode="External"/><Relationship Id="rId26" Type="http://schemas.openxmlformats.org/officeDocument/2006/relationships/hyperlink" Target="https://www.hypex.nl/img/upload/doc/ncore/nc2k/Documentation/NC2k_datasheet_R6.pdf" TargetMode="External"/><Relationship Id="rId231" Type="http://schemas.openxmlformats.org/officeDocument/2006/relationships/hyperlink" Target="https://www.stereophile.com/content/parasound-halo-jc-1-monoblock-power-amplifier-measurements-0" TargetMode="External"/><Relationship Id="rId273" Type="http://schemas.openxmlformats.org/officeDocument/2006/relationships/hyperlink" Target="https://www.stereophile.com/content/nad-c-3050-le-bluos-streaming-integrated-amplifier-measurements" TargetMode="External"/><Relationship Id="rId329" Type="http://schemas.openxmlformats.org/officeDocument/2006/relationships/hyperlink" Target="https://www.stereophile.com/content/harman-kardon-hk-990-integrated-amplifier-measurements" TargetMode="External"/><Relationship Id="rId480" Type="http://schemas.openxmlformats.org/officeDocument/2006/relationships/hyperlink" Target="https://audio.com.pl/testy/stereo/odtwarzacz-cd-wzmacniacz/3310-dcd-a110-pma-a110" TargetMode="External"/><Relationship Id="rId536" Type="http://schemas.openxmlformats.org/officeDocument/2006/relationships/hyperlink" Target="https://audio.com.pl/testy/stereo/wzmacniacze-stereo/2531-pioneer-a-70da" TargetMode="External"/><Relationship Id="rId68" Type="http://schemas.openxmlformats.org/officeDocument/2006/relationships/hyperlink" Target="https://www.audiosciencereview.com/forum/index.php?threads/class-d-faq.19557/" TargetMode="External"/><Relationship Id="rId133" Type="http://schemas.openxmlformats.org/officeDocument/2006/relationships/hyperlink" Target="https://www.audiosciencereview.com/forum/index.php?threads/audiophonics-da-s250nc-dac-power-amp-review.44379/" TargetMode="External"/><Relationship Id="rId175" Type="http://schemas.openxmlformats.org/officeDocument/2006/relationships/hyperlink" Target="https://www.stereophile.com/content/class233-ca-3200-three-channel-power-amplifier-measurements" TargetMode="External"/><Relationship Id="rId340" Type="http://schemas.openxmlformats.org/officeDocument/2006/relationships/hyperlink" Target="https://www.soundstagenetwork.com/index.php?option=com_content&amp;view=article&amp;id=1577:bhk-labs-measurements-moon-by-simaudio-neo-330a-stereo-mono-amplifier&amp;catid=97:amplifier-measurements&amp;Itemid=154" TargetMode="External"/><Relationship Id="rId578" Type="http://schemas.openxmlformats.org/officeDocument/2006/relationships/hyperlink" Target="https://audio.com.pl/testy/stereo/wzmacniacze-stereo/2848-audio-research-gsi75" TargetMode="External"/><Relationship Id="rId200" Type="http://schemas.openxmlformats.org/officeDocument/2006/relationships/hyperlink" Target="https://www.infineon.com/dgdl/Infineon-Evaluationboard_EVAL_AUDAMP24-ApplicationNotes-v01_00-EN.pdf?fileId=5546d462712ef9b701713070a36c08c4" TargetMode="External"/><Relationship Id="rId382" Type="http://schemas.openxmlformats.org/officeDocument/2006/relationships/hyperlink" Target="https://audio.com.pl/testy/stereo/wzmacniacze-stereo/2510-e-470" TargetMode="External"/><Relationship Id="rId438" Type="http://schemas.openxmlformats.org/officeDocument/2006/relationships/hyperlink" Target="https://audio.com.pl/testy/stereo/wzmacniacze-stereo/2668-gato-audio-dia-400s" TargetMode="External"/><Relationship Id="rId242" Type="http://schemas.openxmlformats.org/officeDocument/2006/relationships/hyperlink" Target="https://www.audiosciencereview.com/forum/index.php?threads/aiyima-a200-stereo-amplifier-review.37190/" TargetMode="External"/><Relationship Id="rId284" Type="http://schemas.openxmlformats.org/officeDocument/2006/relationships/hyperlink" Target="https://audio.com.pl/testy/stereo/wzmacniacze-stereo/937-xindak-a600e" TargetMode="External"/><Relationship Id="rId491" Type="http://schemas.openxmlformats.org/officeDocument/2006/relationships/hyperlink" Target="https://www.stereophile.com/content/ps-audio-sprout-integrated-amplifier-measurements" TargetMode="External"/><Relationship Id="rId505" Type="http://schemas.openxmlformats.org/officeDocument/2006/relationships/hyperlink" Target="https://www.stereophile.com/content/siltech-saga-power-amplifier-measurements" TargetMode="External"/><Relationship Id="rId37" Type="http://schemas.openxmlformats.org/officeDocument/2006/relationships/hyperlink" Target="https://www.audiosciencereview.com/forum/index.php?threads/topping-pa5-ii-stereo-amplifier-review.47362/" TargetMode="External"/><Relationship Id="rId79" Type="http://schemas.openxmlformats.org/officeDocument/2006/relationships/hyperlink" Target="https://www.audiosciencereview.com/forum/index.php?threads/buckeye-nc502mp-8-channel-amp-review.43584/" TargetMode="External"/><Relationship Id="rId102" Type="http://schemas.openxmlformats.org/officeDocument/2006/relationships/hyperlink" Target="https://www.audiosciencereview.com/forum/index.php?threads/review-and-measurements-of-iom-ncore-pro-pwr-amp.8979/" TargetMode="External"/><Relationship Id="rId144" Type="http://schemas.openxmlformats.org/officeDocument/2006/relationships/hyperlink" Target="https://www.stereophile.com/content/bryston-14b-sst-power-amplifier-measurements" TargetMode="External"/><Relationship Id="rId547" Type="http://schemas.openxmlformats.org/officeDocument/2006/relationships/hyperlink" Target="https://www.stereophile.com/content/dartzeel-cth-8550-integrated-amplifier-measurements" TargetMode="External"/><Relationship Id="rId589" Type="http://schemas.openxmlformats.org/officeDocument/2006/relationships/hyperlink" Target="https://audio.com.pl/testy/stereo/wzmacniacze-stereo/2829-nuforce-dda120" TargetMode="External"/><Relationship Id="rId90" Type="http://schemas.openxmlformats.org/officeDocument/2006/relationships/hyperlink" Target="https://www.audiosciencereview.com/forum/index.php?threads/audiophonics-mpa-s250nc-amp-review.45306/" TargetMode="External"/><Relationship Id="rId186" Type="http://schemas.openxmlformats.org/officeDocument/2006/relationships/hyperlink" Target="https://www.stereophile.com/content/boulder-amplifiers-2150-monoblock-power-amplifier-measurements" TargetMode="External"/><Relationship Id="rId351" Type="http://schemas.openxmlformats.org/officeDocument/2006/relationships/hyperlink" Target="https://www.stereophile.com/content/emotiva-xpa-gen3-two-channel-power-amplifier-measurements" TargetMode="External"/><Relationship Id="rId393" Type="http://schemas.openxmlformats.org/officeDocument/2006/relationships/hyperlink" Target="https://www.stereophile.com/content/moonriver-404-reference-integrated-amplifier-measurements" TargetMode="External"/><Relationship Id="rId407" Type="http://schemas.openxmlformats.org/officeDocument/2006/relationships/hyperlink" Target="https://audio.com.pl/testy/stereo/wzmacniacze-stereo/3274-accuphase-e-380" TargetMode="External"/><Relationship Id="rId449" Type="http://schemas.openxmlformats.org/officeDocument/2006/relationships/hyperlink" Target="https://audio.com.pl/testy/stereo/wzmacniacze-stereo/3137-rogue-audio-pharaoh" TargetMode="External"/><Relationship Id="rId211" Type="http://schemas.openxmlformats.org/officeDocument/2006/relationships/hyperlink" Target="https://www.stereophile.com/content/mark-levinson-no53-reference-monoblock-power-amplifier-measurements" TargetMode="External"/><Relationship Id="rId253" Type="http://schemas.openxmlformats.org/officeDocument/2006/relationships/hyperlink" Target="https://www.audiosciencereview.com/forum/index.php?threads/schiit-vidar-amplifier-review.12633/" TargetMode="External"/><Relationship Id="rId295" Type="http://schemas.openxmlformats.org/officeDocument/2006/relationships/hyperlink" Target="https://www.soundstagenetwork.com/index.php?option=com_content&amp;view=article&amp;id=673:bhk-labs-measurements-ayre-acoustics-vx-r-stereo-amplifier&amp;catid=97&amp;Itemid=154" TargetMode="External"/><Relationship Id="rId309" Type="http://schemas.openxmlformats.org/officeDocument/2006/relationships/hyperlink" Target="https://www.audiosciencereview.com/forum/index.php?threads/fosi-audio-tb10d-amplifier-review.37826/" TargetMode="External"/><Relationship Id="rId460" Type="http://schemas.openxmlformats.org/officeDocument/2006/relationships/hyperlink" Target="https://audio.com.pl/testy/stereo/wzmacniacze-stereo/3387-svs-prime-wireless-soundbase" TargetMode="External"/><Relationship Id="rId516" Type="http://schemas.openxmlformats.org/officeDocument/2006/relationships/hyperlink" Target="https://audio.com.pl/testy/stereo/odtwarzacz-cd-wzmacniacz/1415-lyngdorf-audio-cd-i-tdai-2200" TargetMode="External"/><Relationship Id="rId48" Type="http://schemas.openxmlformats.org/officeDocument/2006/relationships/hyperlink" Target="https://www.hypex.nl/img/upload/doc/ncore/nc1200/Documentation/NC1200_datasheet_R10.pdf" TargetMode="External"/><Relationship Id="rId113" Type="http://schemas.openxmlformats.org/officeDocument/2006/relationships/hyperlink" Target="https://apos.audio/products/topping-mx3s-built-in-bluetooth-receiver-dac-headphone-amp-digital-amplifier" TargetMode="External"/><Relationship Id="rId320" Type="http://schemas.openxmlformats.org/officeDocument/2006/relationships/hyperlink" Target="https://www.stereophile.com/content/mbl-corona-c15-monoblock-power-amplifier-measurements" TargetMode="External"/><Relationship Id="rId558" Type="http://schemas.openxmlformats.org/officeDocument/2006/relationships/hyperlink" Target="https://www.stereophile.com/content/audio-research-vsi60-integrated-amplifier-measurements" TargetMode="External"/><Relationship Id="rId155" Type="http://schemas.openxmlformats.org/officeDocument/2006/relationships/hyperlink" Target="https://www.audiosciencereview.com/forum/index.php?threads/review-and-measurements-of-ps-audio-s300-pwr-amp.9302/" TargetMode="External"/><Relationship Id="rId197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362" Type="http://schemas.openxmlformats.org/officeDocument/2006/relationships/hyperlink" Target="https://www.soundstagenetwork.com/index.php?option=com_content&amp;view=article&amp;id=2550:bryston-b135-cubed-integrated-amplifier-measurements&amp;catid=97&amp;Itemid=154" TargetMode="External"/><Relationship Id="rId418" Type="http://schemas.openxmlformats.org/officeDocument/2006/relationships/hyperlink" Target="https://www.audiosciencereview.com/forum/index.php?threads/review-and-measurements-of-nuforce-sta-200-power-amp.5039/" TargetMode="External"/><Relationship Id="rId222" Type="http://schemas.openxmlformats.org/officeDocument/2006/relationships/hyperlink" Target="https://www.soundstagenetwork.com/index.php?option=com_content&amp;view=article&amp;id=2930:hegel-music-systems-h30a-stereo-mono-amplifier-measurements&amp;catid=97:amplifier-measurements&amp;Itemid=154" TargetMode="External"/><Relationship Id="rId264" Type="http://schemas.openxmlformats.org/officeDocument/2006/relationships/hyperlink" Target="https://www.audiosciencereview.com/forum/index.php?threads/3e-audio-sy-dap2002-review-dsp-amplifier.20114/" TargetMode="External"/><Relationship Id="rId471" Type="http://schemas.openxmlformats.org/officeDocument/2006/relationships/hyperlink" Target="https://audio.com.pl/testy/stereo/systemy-all-in-one/2965-musical-fidelity-m6-encore-225" TargetMode="External"/><Relationship Id="rId17" Type="http://schemas.openxmlformats.org/officeDocument/2006/relationships/hyperlink" Target="https://benchmarkmedia.com/collections/all-products/products/benchmark-ahb2-power-amplifier" TargetMode="External"/><Relationship Id="rId59" Type="http://schemas.openxmlformats.org/officeDocument/2006/relationships/hyperlink" Target="https://www.hypex.nl/documenten/download/2321" TargetMode="External"/><Relationship Id="rId124" Type="http://schemas.openxmlformats.org/officeDocument/2006/relationships/hyperlink" Target="https://www.audiosciencereview.com/forum/index.php?threads/devialet-expert-200-amplifier-dac-and-streamer-review.12286/" TargetMode="External"/><Relationship Id="rId527" Type="http://schemas.openxmlformats.org/officeDocument/2006/relationships/hyperlink" Target="https://www.audiosciencereview.com/forum/index.php?threads/primaluna-dialogue-seven-tube-amp-review.47643/" TargetMode="External"/><Relationship Id="rId569" Type="http://schemas.openxmlformats.org/officeDocument/2006/relationships/hyperlink" Target="https://www.stereophile.com/content/vac-sigma-170i-iq-integrated-amplifier-measurements" TargetMode="External"/><Relationship Id="rId70" Type="http://schemas.openxmlformats.org/officeDocument/2006/relationships/hyperlink" Target="https://vtvamplifier.com/product/vtv-amplifier-stereo-hypex-nc122mp-ncore-amplifier-125wx2/" TargetMode="External"/><Relationship Id="rId166" Type="http://schemas.openxmlformats.org/officeDocument/2006/relationships/hyperlink" Target="https://www.audiosciencereview.com/forum/index.php?threads/marantz-pm-90-review-vintage-amplifier.26724/" TargetMode="External"/><Relationship Id="rId331" Type="http://schemas.openxmlformats.org/officeDocument/2006/relationships/hyperlink" Target="https://audio.com.pl/testy/stereo/wzmacniacze-stereo/3133-mark-levinson-no-5802" TargetMode="External"/><Relationship Id="rId373" Type="http://schemas.openxmlformats.org/officeDocument/2006/relationships/hyperlink" Target="https://www.stereophile.com/content/pass-laboratories-xa608-monoblock-power-amplifier-measurements" TargetMode="External"/><Relationship Id="rId429" Type="http://schemas.openxmlformats.org/officeDocument/2006/relationships/hyperlink" Target="https://www.audiosciencereview.com/forum/index.php?threads/review-and-measurements-of-topping-mx3-dac-amp.7312/" TargetMode="External"/><Relationship Id="rId580" Type="http://schemas.openxmlformats.org/officeDocument/2006/relationships/hyperlink" Target="https://www.stereophile.com/content/dartzeel-nhb-458-monoblock-amplifier-measurements" TargetMode="External"/><Relationship Id="rId1" Type="http://schemas.openxmlformats.org/officeDocument/2006/relationships/hyperlink" Target="https://www.l7audiolab.com/f/topping-la90/" TargetMode="External"/><Relationship Id="rId233" Type="http://schemas.openxmlformats.org/officeDocument/2006/relationships/hyperlink" Target="https://www.stereophile.com/content/luxman-l-509z-integrated-amplifier-measurements" TargetMode="External"/><Relationship Id="rId440" Type="http://schemas.openxmlformats.org/officeDocument/2006/relationships/hyperlink" Target="https://audio.com.pl/testy/stereo/wzmacniacze-stereo/3306-axa25" TargetMode="External"/><Relationship Id="rId28" Type="http://schemas.openxmlformats.org/officeDocument/2006/relationships/hyperlink" Target="https://www.audiosciencereview.com/forum/index.php?threads/apollon-audio-class-d-amp-build-quality.7717/post-1707700" TargetMode="External"/><Relationship Id="rId275" Type="http://schemas.openxmlformats.org/officeDocument/2006/relationships/hyperlink" Target="https://www.stereophile.com/content/vincent-sv-737-integrated-amplifier-measurements" TargetMode="External"/><Relationship Id="rId300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482" Type="http://schemas.openxmlformats.org/officeDocument/2006/relationships/hyperlink" Target="https://www.stereophile.com/content/ayre-acoustics-ex-8-integrated-hub-integrated-amplifier-measurements" TargetMode="External"/><Relationship Id="rId538" Type="http://schemas.openxmlformats.org/officeDocument/2006/relationships/hyperlink" Target="https://audio.com.pl/testy/stereo/wzmacniacze-stereo/3401-densen-audio-technologies-beat-b-150xs" TargetMode="External"/><Relationship Id="rId81" Type="http://schemas.openxmlformats.org/officeDocument/2006/relationships/hyperlink" Target="https://www.stereophile.com/content/halcro-dm88-reference-monoblock-power-amplifier-measurements" TargetMode="External"/><Relationship Id="rId135" Type="http://schemas.openxmlformats.org/officeDocument/2006/relationships/hyperlink" Target="https://icepower.dk/download/1633/" TargetMode="External"/><Relationship Id="rId177" Type="http://schemas.openxmlformats.org/officeDocument/2006/relationships/hyperlink" Target="https://www.audiosciencereview.com/forum/index.php?threads/nad-m10-streaming-amplifier-review.15535/" TargetMode="External"/><Relationship Id="rId342" Type="http://schemas.openxmlformats.org/officeDocument/2006/relationships/hyperlink" Target="https://www.stereophile.com/content/krell-k-300i-integrated-amplifier-measurements" TargetMode="External"/><Relationship Id="rId384" Type="http://schemas.openxmlformats.org/officeDocument/2006/relationships/hyperlink" Target="https://www.stereophile.com/content/mark-levinson-no536-monoblock-power-amplifier-measurements" TargetMode="External"/><Relationship Id="rId591" Type="http://schemas.openxmlformats.org/officeDocument/2006/relationships/hyperlink" Target="https://audio.com.pl/testy/stereo/wzmacniacze-stereo/3419-ayon-audio-scorpio-ii" TargetMode="External"/><Relationship Id="rId202" Type="http://schemas.openxmlformats.org/officeDocument/2006/relationships/hyperlink" Target="https://www.soundstagenetwork.com/index.php?option=com_content&amp;view=article&amp;id=1505:bhk-labs-measurements-hegel-music-systems-h360-dac-integrated-amplifier&amp;catid=97:amplifier-measurements&amp;Itemid=154" TargetMode="External"/><Relationship Id="rId244" Type="http://schemas.openxmlformats.org/officeDocument/2006/relationships/hyperlink" Target="https://www.stereophile.com/content/avm-ovation-ma82-monoblock-power-amplifier-measurements" TargetMode="External"/><Relationship Id="rId39" Type="http://schemas.openxmlformats.org/officeDocument/2006/relationships/hyperlink" Target="http://www.vtvamplifier.com/product/vtv-amplifier-purifi-eigentakt-stereo-amplifier-based-on-eval-1/" TargetMode="External"/><Relationship Id="rId286" Type="http://schemas.openxmlformats.org/officeDocument/2006/relationships/hyperlink" Target="https://www.stereophile.com/content/technics-su-r1000-integrated-amplifier-measurements" TargetMode="External"/><Relationship Id="rId451" Type="http://schemas.openxmlformats.org/officeDocument/2006/relationships/hyperlink" Target="https://www.audiosciencereview.com/forum/index.php?threads/nubert-nuconnect-ampx-streaming-amp-review.10470/" TargetMode="External"/><Relationship Id="rId493" Type="http://schemas.openxmlformats.org/officeDocument/2006/relationships/hyperlink" Target="https://audio.com.pl/testy/stereo/wzmacniacze-stereo/3463-nuprime-omnia-a300" TargetMode="External"/><Relationship Id="rId507" Type="http://schemas.openxmlformats.org/officeDocument/2006/relationships/hyperlink" Target="https://www.stereophile.com/content/rogue-audio-sphinx-integrated-amplifier-measurements" TargetMode="External"/><Relationship Id="rId549" Type="http://schemas.openxmlformats.org/officeDocument/2006/relationships/hyperlink" Target="https://www.audiosciencereview.com/forum/index.php?threads/rockville-rpa16-review-pro-amplifier.31232/" TargetMode="External"/><Relationship Id="rId50" Type="http://schemas.openxmlformats.org/officeDocument/2006/relationships/hyperlink" Target="https://www.audiosciencereview.com/forum/index.php?threads/buckeye-3-channel-purifi-amp-review.40293/" TargetMode="External"/><Relationship Id="rId104" Type="http://schemas.openxmlformats.org/officeDocument/2006/relationships/hyperlink" Target="https://www.audiosciencereview.com/forum/index.php?threads/buckeye-amps-new-us-based-hypex-multichannel-amplifier-builder-line-up-announcement.16835/" TargetMode="External"/><Relationship Id="rId146" Type="http://schemas.openxmlformats.org/officeDocument/2006/relationships/hyperlink" Target="https://audio.com.pl/testy/stereo/przedwzmacniacz-koncowka-mocy/3350-accuphase-c-3900-a-75-p-7300" TargetMode="External"/><Relationship Id="rId188" Type="http://schemas.openxmlformats.org/officeDocument/2006/relationships/hyperlink" Target="https://www.pascal-audio.com/wp-content/uploads/2018/06/X-PRO_Data_Sheet-2_6.pdf" TargetMode="External"/><Relationship Id="rId311" Type="http://schemas.openxmlformats.org/officeDocument/2006/relationships/hyperlink" Target="https://www.audiosciencereview.com/forum/index.php?threads/smsl-a100-review-stereo-amplifier.33727/" TargetMode="External"/><Relationship Id="rId353" Type="http://schemas.openxmlformats.org/officeDocument/2006/relationships/hyperlink" Target="https://www.stereophile.com/content/boulder-865-integrated-amplifier-measurements" TargetMode="External"/><Relationship Id="rId395" Type="http://schemas.openxmlformats.org/officeDocument/2006/relationships/hyperlink" Target="https://www.audiosciencereview.com/forum/index.php?threads/aiyima-a300-review-stereo-amplifier.30957/" TargetMode="External"/><Relationship Id="rId409" Type="http://schemas.openxmlformats.org/officeDocument/2006/relationships/hyperlink" Target="https://audio.com.pl/testy/stereo/systemy-all-in-one/2908-moon-by-simaudio-neo-ace" TargetMode="External"/><Relationship Id="rId560" Type="http://schemas.openxmlformats.org/officeDocument/2006/relationships/hyperlink" Target="https://www.stereophile.com/content/first-watt-j2-power-amplifier-measurements" TargetMode="External"/><Relationship Id="rId92" Type="http://schemas.openxmlformats.org/officeDocument/2006/relationships/hyperlink" Target="https://www.aiyima.com/products/aiyima-a70?variant=47751228162324" TargetMode="External"/><Relationship Id="rId213" Type="http://schemas.openxmlformats.org/officeDocument/2006/relationships/hyperlink" Target="https://www.soundstagenetwork.com/index.php?option=com_content&amp;view=article&amp;id=2960:musical-fidelity-nu-vista-800-2-integrated-amplifier-measurements&amp;catid=97:amplifier-measurements&amp;Itemid=154" TargetMode="External"/><Relationship Id="rId420" Type="http://schemas.openxmlformats.org/officeDocument/2006/relationships/hyperlink" Target="https://audio.com.pl/testy/stereo/wzmacniacze-stereo/970-gato-audio-dia-250" TargetMode="External"/><Relationship Id="rId255" Type="http://schemas.openxmlformats.org/officeDocument/2006/relationships/hyperlink" Target="https://www.stereophile.com/content/luxman-m-800a-power-amplifier-measurements" TargetMode="External"/><Relationship Id="rId297" Type="http://schemas.openxmlformats.org/officeDocument/2006/relationships/hyperlink" Target="https://www.stereophile.com/content/onkyo-9555-integrated-amplifier-measurements" TargetMode="External"/><Relationship Id="rId462" Type="http://schemas.openxmlformats.org/officeDocument/2006/relationships/hyperlink" Target="https://www.stereophile.com/content/exposure-2010s-integrated-amplifier-measurements" TargetMode="External"/><Relationship Id="rId518" Type="http://schemas.openxmlformats.org/officeDocument/2006/relationships/hyperlink" Target="https://audio.com.pl/testy/stereo/wzmacniacze-stereo/3365-peachtree-audio-nova500" TargetMode="External"/><Relationship Id="rId115" Type="http://schemas.openxmlformats.org/officeDocument/2006/relationships/hyperlink" Target="https://www.soundstagenetwork.com/measurements/bryston_4b_sst/" TargetMode="External"/><Relationship Id="rId157" Type="http://schemas.openxmlformats.org/officeDocument/2006/relationships/hyperlink" Target="https://www.stereophile.com/content/krell-evolution-202-preamplifier-600-monoblock-power-amplifier-measurements" TargetMode="External"/><Relationship Id="rId322" Type="http://schemas.openxmlformats.org/officeDocument/2006/relationships/hyperlink" Target="https://icepower.dk/download/2398/" TargetMode="External"/><Relationship Id="rId364" Type="http://schemas.openxmlformats.org/officeDocument/2006/relationships/hyperlink" Target="https://www.stereophile.com/content/krell-solo-575-monoblock-power-amplifier-measurements" TargetMode="External"/><Relationship Id="rId61" Type="http://schemas.openxmlformats.org/officeDocument/2006/relationships/hyperlink" Target="https://www.audiosciencereview.com/forum/index.php?threads/nad-c298-stereo-amplifier-review.47531/" TargetMode="External"/><Relationship Id="rId199" Type="http://schemas.openxmlformats.org/officeDocument/2006/relationships/hyperlink" Target="https://www.audiosciencereview.com/forum/index.php?threads/cambridge-audio-cxa81-review-sample-2.34724/" TargetMode="External"/><Relationship Id="rId571" Type="http://schemas.openxmlformats.org/officeDocument/2006/relationships/hyperlink" Target="https://www.stereophile.com/content/audio-research-i50-integrated-amplifier-measurements" TargetMode="External"/><Relationship Id="rId19" Type="http://schemas.openxmlformats.org/officeDocument/2006/relationships/hyperlink" Target="https://www.audiosciencereview.com/forum/index.php?threads/apollon-ncx500st-stereo-amplifier-review.47701/" TargetMode="External"/><Relationship Id="rId224" Type="http://schemas.openxmlformats.org/officeDocument/2006/relationships/hyperlink" Target="https://www.stereophile.com/content/accustic-arts-audio-mono-ii-monoblock-power-amplifier-measurements" TargetMode="External"/><Relationship Id="rId266" Type="http://schemas.openxmlformats.org/officeDocument/2006/relationships/hyperlink" Target="https://www.l7audiolab.com/f/audiolab-8300xp/" TargetMode="External"/><Relationship Id="rId431" Type="http://schemas.openxmlformats.org/officeDocument/2006/relationships/hyperlink" Target="https://www.soundstagenetwork.com/measurements/manley_mahi/" TargetMode="External"/><Relationship Id="rId473" Type="http://schemas.openxmlformats.org/officeDocument/2006/relationships/hyperlink" Target="https://audio.com.pl/testy/stereo/wzmacniacze-stereo/3316-naim-supernait-3" TargetMode="External"/><Relationship Id="rId529" Type="http://schemas.openxmlformats.org/officeDocument/2006/relationships/hyperlink" Target="https://www.audiosciencereview.com/forum/index.php?threads/earthquake-xj-300st-stereo-amplifier-review.34820/" TargetMode="External"/><Relationship Id="rId30" Type="http://schemas.openxmlformats.org/officeDocument/2006/relationships/hyperlink" Target="https://www.audiosciencereview.com/forum/index.php?threads/hypex-ncx500-class-d-amplifier-review.41007/" TargetMode="External"/><Relationship Id="rId126" Type="http://schemas.openxmlformats.org/officeDocument/2006/relationships/hyperlink" Target="https://icepower.dk/download/1636/" TargetMode="External"/><Relationship Id="rId168" Type="http://schemas.openxmlformats.org/officeDocument/2006/relationships/hyperlink" Target="https://www.stereophile.com/content/burmester-216-power-amplifier-measurements" TargetMode="External"/><Relationship Id="rId333" Type="http://schemas.openxmlformats.org/officeDocument/2006/relationships/hyperlink" Target="https://www.stereophile.com/content/mark-levinson-no585-integrated-amplifier-measurements" TargetMode="External"/><Relationship Id="rId540" Type="http://schemas.openxmlformats.org/officeDocument/2006/relationships/hyperlink" Target="https://www.stereophile.com/content/audio-research-reference-150-power-amplifier-measurements" TargetMode="External"/><Relationship Id="rId72" Type="http://schemas.openxmlformats.org/officeDocument/2006/relationships/hyperlink" Target="https://nordacoustics.co.uk/product/nord-one-value-line-mp-nc252-stereo-power-amplifier/" TargetMode="External"/><Relationship Id="rId375" Type="http://schemas.openxmlformats.org/officeDocument/2006/relationships/hyperlink" Target="https://www.audiosciencereview.com/forum/index.php?threads/denon-pma-600ne-integrated-amplifier-review.49510/" TargetMode="External"/><Relationship Id="rId582" Type="http://schemas.openxmlformats.org/officeDocument/2006/relationships/hyperlink" Target="https://www.audiosciencereview.com/forum/index.php?threads/carver-crimson-275-review-tube-amp.29971/" TargetMode="External"/><Relationship Id="rId3" Type="http://schemas.openxmlformats.org/officeDocument/2006/relationships/hyperlink" Target="https://www.audiosciencereview.com/forum/index.php?threads/amplifier-sinad-list-asr-3rd-parties.16060/" TargetMode="External"/><Relationship Id="rId235" Type="http://schemas.openxmlformats.org/officeDocument/2006/relationships/hyperlink" Target="https://www.soundstagenetwork.com/index.php?option=com_content&amp;view=article&amp;id=1204:measurements-hegel-music-systems-h80-integrated-amplifier-dac&amp;catid=97&amp;Itemid=154" TargetMode="External"/><Relationship Id="rId277" Type="http://schemas.openxmlformats.org/officeDocument/2006/relationships/hyperlink" Target="https://www.audiosciencereview.com/forum/index.php?threads/douk-audio-h7-amplifier-review.43720/" TargetMode="External"/><Relationship Id="rId400" Type="http://schemas.openxmlformats.org/officeDocument/2006/relationships/hyperlink" Target="https://www.stereophile.com/content/simaudio-moon-i33-integrated-amplifier-measurements" TargetMode="External"/><Relationship Id="rId442" Type="http://schemas.openxmlformats.org/officeDocument/2006/relationships/hyperlink" Target="https://audio.com.pl/testy/stereo/wzmacniacze-stereo/3086-audiolab-6000a" TargetMode="External"/><Relationship Id="rId484" Type="http://schemas.openxmlformats.org/officeDocument/2006/relationships/hyperlink" Target="https://audio.com.pl/testy/stereo/wzmacniacze-stereo/3079-nad-c316bee-v2" TargetMode="External"/><Relationship Id="rId137" Type="http://schemas.openxmlformats.org/officeDocument/2006/relationships/hyperlink" Target="https://www.stereophile.com/content/bel-canto-eone-s300iu-integrated-amplifier-measurements" TargetMode="External"/><Relationship Id="rId302" Type="http://schemas.openxmlformats.org/officeDocument/2006/relationships/hyperlink" Target="https://www.audiosciencereview.com/forum/index.php?threads/marantz-nr1200-stereo-receiver-review.44685/post-1591198" TargetMode="External"/><Relationship Id="rId344" Type="http://schemas.openxmlformats.org/officeDocument/2006/relationships/hyperlink" Target="https://www.soundstagenetwork.com/measurements/amplifiers/belcanto_eone_ref1000/" TargetMode="External"/><Relationship Id="rId41" Type="http://schemas.openxmlformats.org/officeDocument/2006/relationships/hyperlink" Target="https://www.diyclassd.com/documenten/download/860" TargetMode="External"/><Relationship Id="rId83" Type="http://schemas.openxmlformats.org/officeDocument/2006/relationships/hyperlink" Target="https://www.audiosciencereview.com/forum/index.php?threads/buckeye-nc252mp-stereo-amplifier-review.48196/" TargetMode="External"/><Relationship Id="rId179" Type="http://schemas.openxmlformats.org/officeDocument/2006/relationships/hyperlink" Target="https://www.audiosciencereview.com/forum/index.php?threads/review-and-measurements-of-teac-ax-501-amplifier.7442/" TargetMode="External"/><Relationship Id="rId386" Type="http://schemas.openxmlformats.org/officeDocument/2006/relationships/hyperlink" Target="https://audio.com.pl/testy/stereo/wzmacniacze-stereo/3315-rotel-michi-x3" TargetMode="External"/><Relationship Id="rId551" Type="http://schemas.openxmlformats.org/officeDocument/2006/relationships/hyperlink" Target="https://www.audiosciencereview.com/forum/index.php?threads/smsl-sa100-audio-amplifier-review.9706/" TargetMode="External"/><Relationship Id="rId593" Type="http://schemas.openxmlformats.org/officeDocument/2006/relationships/hyperlink" Target="https://www.stereophile.com/content/balanced-audio-technology-vk-56se-power-amplifier-measurements" TargetMode="External"/><Relationship Id="rId190" Type="http://schemas.openxmlformats.org/officeDocument/2006/relationships/hyperlink" Target="https://www.audiosciencereview.com/forum/index.php?threads/outlaw-2200-m-block-amplifier-review.11403/" TargetMode="External"/><Relationship Id="rId204" Type="http://schemas.openxmlformats.org/officeDocument/2006/relationships/hyperlink" Target="https://www.stereophile.com/content/boulder-866-integrated-amplifier-measurements" TargetMode="External"/><Relationship Id="rId246" Type="http://schemas.openxmlformats.org/officeDocument/2006/relationships/hyperlink" Target="https://www.audiosciencereview.com/forum/index.php?threads/niles-si-275-amplifier-review.12055/" TargetMode="External"/><Relationship Id="rId288" Type="http://schemas.openxmlformats.org/officeDocument/2006/relationships/hyperlink" Target="https://alpha-audio.net/review/the-best-amplifier-for-1000-euro-2022-edition/7/" TargetMode="External"/><Relationship Id="rId411" Type="http://schemas.openxmlformats.org/officeDocument/2006/relationships/hyperlink" Target="https://www.audiosciencereview.com/forum/index.php?threads/yamaha-a-u671-integrated-amp-dac-review.11512/" TargetMode="External"/><Relationship Id="rId453" Type="http://schemas.openxmlformats.org/officeDocument/2006/relationships/hyperlink" Target="https://audio.com.pl/testy/stereo/wzmacniacze-stereo/3389-marantz-pm6007" TargetMode="External"/><Relationship Id="rId509" Type="http://schemas.openxmlformats.org/officeDocument/2006/relationships/hyperlink" Target="https://www.stereophile.com/content/mcintosh-mc275-power-amplifier-measurements" TargetMode="External"/><Relationship Id="rId106" Type="http://schemas.openxmlformats.org/officeDocument/2006/relationships/hyperlink" Target="https://www.soundstagenetwork.com/index.php?option=com_content&amp;view=article&amp;id=2734:nad-c-399-integrated-amplifier-dac-measurements&amp;catid=97:amplifier-measurements&amp;Itemid=154" TargetMode="External"/><Relationship Id="rId313" Type="http://schemas.openxmlformats.org/officeDocument/2006/relationships/hyperlink" Target="https://www.audiosciencereview.com/forum/index.php?threads/argon-sa1-amplifier-review.36181/" TargetMode="External"/><Relationship Id="rId495" Type="http://schemas.openxmlformats.org/officeDocument/2006/relationships/hyperlink" Target="https://audio.com.pl/testy/stereo/wzmacniacze-stereo/3461-cambridge-audio-evo-75" TargetMode="External"/><Relationship Id="rId10" Type="http://schemas.openxmlformats.org/officeDocument/2006/relationships/hyperlink" Target="https://www.audiophonics.fr/en/power-amplifier/audiophonics-lpa-s600ncx-power-amplifier-class-d-ncore-ncx500-2x600w-4-ohm-p-17966.html" TargetMode="External"/><Relationship Id="rId52" Type="http://schemas.openxmlformats.org/officeDocument/2006/relationships/hyperlink" Target="https://www.audiosciencereview.com/forum/index.php?threads/marchaudio-p501-mono-block-power-amplifier-review.39678/" TargetMode="External"/><Relationship Id="rId94" Type="http://schemas.openxmlformats.org/officeDocument/2006/relationships/hyperlink" Target="https://www.audiosciencereview.com/forum/index.php?threads/nad-2200-vintage-amplifier-review.13960/" TargetMode="External"/><Relationship Id="rId148" Type="http://schemas.openxmlformats.org/officeDocument/2006/relationships/hyperlink" Target="https://icepower.dk/download/2402/" TargetMode="External"/><Relationship Id="rId355" Type="http://schemas.openxmlformats.org/officeDocument/2006/relationships/hyperlink" Target="https://www.stereophile.com/content/devialet-d-premier-da-integrated-amplifier-measurements" TargetMode="External"/><Relationship Id="rId397" Type="http://schemas.openxmlformats.org/officeDocument/2006/relationships/hyperlink" Target="https://www.audiosciencereview.com/forum/index.php?threads/dayton-audio-apa1200dsp-review-dsp-amplifier.28264/" TargetMode="External"/><Relationship Id="rId520" Type="http://schemas.openxmlformats.org/officeDocument/2006/relationships/hyperlink" Target="https://audio.com.pl/testy/stereo/wzmacniacze-stereo/3056-lyngdorf-audio-tdai-3400" TargetMode="External"/><Relationship Id="rId562" Type="http://schemas.openxmlformats.org/officeDocument/2006/relationships/hyperlink" Target="https://www.stereophile.com/content/dan-dagostino-progression-mono-monoblock-power-amplifier-measurements" TargetMode="External"/><Relationship Id="rId215" Type="http://schemas.openxmlformats.org/officeDocument/2006/relationships/hyperlink" Target="https://www.audiosciencereview.com/forum/index.php?threads/review-and-measurements-of-amazon-link-amp.7293/" TargetMode="External"/><Relationship Id="rId257" Type="http://schemas.openxmlformats.org/officeDocument/2006/relationships/hyperlink" Target="https://www.audiosciencereview.com/forum/index.php?threads/smsl-a300-stereo-amplifier-review.46742/" TargetMode="External"/><Relationship Id="rId422" Type="http://schemas.openxmlformats.org/officeDocument/2006/relationships/hyperlink" Target="https://www.audiosciencereview.com/forum/index.php?threads/sabaj-a1-desktop-amplifier-review.17357/" TargetMode="External"/><Relationship Id="rId464" Type="http://schemas.openxmlformats.org/officeDocument/2006/relationships/hyperlink" Target="https://audio.com.pl/testy/stereo/wzmacniacze-stereo/2492-8300a" TargetMode="External"/><Relationship Id="rId299" Type="http://schemas.openxmlformats.org/officeDocument/2006/relationships/hyperlink" Target="https://www.audiosciencereview.com/forum/index.php?threads/jeff-rowland-535-stereo-amplifier-review.12531/" TargetMode="External"/><Relationship Id="rId63" Type="http://schemas.openxmlformats.org/officeDocument/2006/relationships/hyperlink" Target="https://www.stereophile.com/content/primare-a358-8-channel-power-amplifier-measurements" TargetMode="External"/><Relationship Id="rId159" Type="http://schemas.openxmlformats.org/officeDocument/2006/relationships/hyperlink" Target="https://www.audiosciencereview.com/forum/index.php?threads/review-and-measurements-of-nad-7050-streaming-amp.6983/" TargetMode="External"/><Relationship Id="rId366" Type="http://schemas.openxmlformats.org/officeDocument/2006/relationships/hyperlink" Target="https://www.stereophile.com/content/roksan-kandy-k2-bt-integrated-amplifier-measurements" TargetMode="External"/><Relationship Id="rId573" Type="http://schemas.openxmlformats.org/officeDocument/2006/relationships/hyperlink" Target="https://www.stereophile.com/content/dan-dagostino-master-audio-systems-progression-m550-monoblock-power-amplifier-measurements" TargetMode="External"/><Relationship Id="rId226" Type="http://schemas.openxmlformats.org/officeDocument/2006/relationships/hyperlink" Target="https://www.stereophile.com/content/esoteric-grandioso-m1x-monoblock-power-amplifier-measurements" TargetMode="External"/><Relationship Id="rId433" Type="http://schemas.openxmlformats.org/officeDocument/2006/relationships/hyperlink" Target="https://www.audiosciencereview.com/forum/index.php?threads/review-and-measurements-of-behringer-a500-amplifier.5070/" TargetMode="External"/><Relationship Id="rId74" Type="http://schemas.openxmlformats.org/officeDocument/2006/relationships/hyperlink" Target="https://www.audiosciencereview.com/forum/index.php?threads/ati-at522nc-stereo-amplifier-review.9999/" TargetMode="External"/><Relationship Id="rId377" Type="http://schemas.openxmlformats.org/officeDocument/2006/relationships/hyperlink" Target="https://audio.com.pl/testy/stereo/wzmacniacze-stereo/3433-rotel-ra-1592-mkii" TargetMode="External"/><Relationship Id="rId500" Type="http://schemas.openxmlformats.org/officeDocument/2006/relationships/hyperlink" Target="https://audio.com.pl/testy/stereo/wzmacniacze-stereo/3364-marantz-pm-12se" TargetMode="External"/><Relationship Id="rId584" Type="http://schemas.openxmlformats.org/officeDocument/2006/relationships/hyperlink" Target="https://www.stereophile.com/content/lsa-vt-70-integrated-amplifier-measurements" TargetMode="External"/><Relationship Id="rId5" Type="http://schemas.openxmlformats.org/officeDocument/2006/relationships/hyperlink" Target="https://www.audiosciencereview.com/forum/index.php?threads/topping-la90-review-integrated-amplifier.33374/" TargetMode="External"/><Relationship Id="rId237" Type="http://schemas.openxmlformats.org/officeDocument/2006/relationships/hyperlink" Target="https://www.stereophile.com/content/bel-canto-ref1000m-monoblock-power-amplifier-measurements" TargetMode="External"/><Relationship Id="rId444" Type="http://schemas.openxmlformats.org/officeDocument/2006/relationships/hyperlink" Target="https://audio.com.pl/testy/stereo/wzmacniacze-stereo/971-devialet-240" TargetMode="External"/><Relationship Id="rId290" Type="http://schemas.openxmlformats.org/officeDocument/2006/relationships/hyperlink" Target="https://www.stereophile.com/content/pass-labs-int-150-integrated-amplifier-measurements" TargetMode="External"/><Relationship Id="rId304" Type="http://schemas.openxmlformats.org/officeDocument/2006/relationships/hyperlink" Target="https://www.stereophile.com/content/bryston-b100-da-sst-dacintegrated-amplifier-measurements" TargetMode="External"/><Relationship Id="rId388" Type="http://schemas.openxmlformats.org/officeDocument/2006/relationships/hyperlink" Target="https://audio.com.pl/testy/stereo/wzmacniacze-stereo/2743-burmeister-101" TargetMode="External"/><Relationship Id="rId511" Type="http://schemas.openxmlformats.org/officeDocument/2006/relationships/hyperlink" Target="https://audio.com.pl/testy/stereo/przedwzmacniacz-koncowka-mocy/2736-cpa-5000-spm-5000-mkii" TargetMode="External"/><Relationship Id="rId85" Type="http://schemas.openxmlformats.org/officeDocument/2006/relationships/hyperlink" Target="https://www.audiosciencereview.com/forum/index.php?threads/review-and-measurements-of-nord-one-nc500-amp.7704/" TargetMode="External"/><Relationship Id="rId150" Type="http://schemas.openxmlformats.org/officeDocument/2006/relationships/hyperlink" Target="https://forum.wiimhome.com/threads/my-wiim-amp-tests-chapter-2.2442/" TargetMode="External"/><Relationship Id="rId595" Type="http://schemas.openxmlformats.org/officeDocument/2006/relationships/hyperlink" Target="https://audio.com.pl/testy/stereo/wzmacniacze-stereo/3501-ayon-audio-crossfire-evo" TargetMode="External"/><Relationship Id="rId248" Type="http://schemas.openxmlformats.org/officeDocument/2006/relationships/hyperlink" Target="https://www.audiosciencereview.com/forum/index.php?threads/crown-4-300n-amplifier-review.40681/" TargetMode="External"/><Relationship Id="rId455" Type="http://schemas.openxmlformats.org/officeDocument/2006/relationships/hyperlink" Target="https://audio.com.pl/testy/stereo/wzmacniacze-stereo/3085-arcam-sa10" TargetMode="External"/><Relationship Id="rId12" Type="http://schemas.openxmlformats.org/officeDocument/2006/relationships/hyperlink" Target="https://www.diyclassd.com/product/nilai500diy-250w-stereo-kit/185" TargetMode="External"/><Relationship Id="rId108" Type="http://schemas.openxmlformats.org/officeDocument/2006/relationships/hyperlink" Target="https://www.audiosciencereview.com/forum/index.php?threads/review-and-measurements-of-accuphase-e-270-amplifier.6220/" TargetMode="External"/><Relationship Id="rId315" Type="http://schemas.openxmlformats.org/officeDocument/2006/relationships/hyperlink" Target="https://www.audiosciencereview.com/forum/index.php?threads/review-and-measurements-of-crown-xls-1502-amp.6062/" TargetMode="External"/><Relationship Id="rId522" Type="http://schemas.openxmlformats.org/officeDocument/2006/relationships/hyperlink" Target="https://audio.com.pl/testy/stereo/wzmacniacze-stereo/3039-krell-vanguard" TargetMode="External"/><Relationship Id="rId96" Type="http://schemas.openxmlformats.org/officeDocument/2006/relationships/hyperlink" Target="https://www.stereophile.com/content/ch-precision-m11-power-amplifier-measurements" TargetMode="External"/><Relationship Id="rId161" Type="http://schemas.openxmlformats.org/officeDocument/2006/relationships/hyperlink" Target="https://www.audiosciencereview.com/forum/index.php?threads/fosi-audio-v3-amplifier-review.45757/" TargetMode="External"/><Relationship Id="rId399" Type="http://schemas.openxmlformats.org/officeDocument/2006/relationships/hyperlink" Target="https://audio.com.pl/testy/stereo/odtwarzacz-cd-wzmacniacz/3377-cdt-130-stereo" TargetMode="External"/><Relationship Id="rId259" Type="http://schemas.openxmlformats.org/officeDocument/2006/relationships/hyperlink" Target="https://www.stereophile.com/content/marantz-pm5003-integrated-amplifier-measurements" TargetMode="External"/><Relationship Id="rId466" Type="http://schemas.openxmlformats.org/officeDocument/2006/relationships/hyperlink" Target="https://www.stereophile.com/content/naim-supernait-integrated-amplifier-measurements" TargetMode="External"/><Relationship Id="rId23" Type="http://schemas.openxmlformats.org/officeDocument/2006/relationships/hyperlink" Target="https://www.l7audiolab.com/f/min400a/" TargetMode="External"/><Relationship Id="rId119" Type="http://schemas.openxmlformats.org/officeDocument/2006/relationships/hyperlink" Target="https://www.stereophile.com/content/mbl-reference-9007-power-amplifier-measurements" TargetMode="External"/><Relationship Id="rId326" Type="http://schemas.openxmlformats.org/officeDocument/2006/relationships/hyperlink" Target="https://www.stereophile.com/content/simaudio-moon-i-1-integrated-amplifier-measurements" TargetMode="External"/><Relationship Id="rId533" Type="http://schemas.openxmlformats.org/officeDocument/2006/relationships/hyperlink" Target="https://audio.com.pl/testy/stereo/systemy-all-in-one/3393-naim-uniti-atom" TargetMode="External"/><Relationship Id="rId172" Type="http://schemas.openxmlformats.org/officeDocument/2006/relationships/hyperlink" Target="https://www.stereophile.com/content/ch-precision-i1-universal-integrated-amplifier-measurements" TargetMode="External"/><Relationship Id="rId477" Type="http://schemas.openxmlformats.org/officeDocument/2006/relationships/hyperlink" Target="https://audio.com.pl/testy/stereo/wzmacniacze-stereo/2901-nuprime-dac-10h-st-10" TargetMode="External"/><Relationship Id="rId337" Type="http://schemas.openxmlformats.org/officeDocument/2006/relationships/hyperlink" Target="https://www.stereophile.com/content/creek-audio-destiny-integrated-amplifier-measurements" TargetMode="External"/><Relationship Id="rId34" Type="http://schemas.openxmlformats.org/officeDocument/2006/relationships/hyperlink" Target="https://www.audiosciencereview.com/forum/index.php?threads/say-hello-to-boxem-audio-arthur-series-hypex-and-purifi-based-power-amplifiers.16674/post-1276241" TargetMode="External"/><Relationship Id="rId544" Type="http://schemas.openxmlformats.org/officeDocument/2006/relationships/hyperlink" Target="https://www.stereophile.com/content/electrocompaniet-nemo-monoblock-power-amplifier-measurements" TargetMode="External"/><Relationship Id="rId183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390" Type="http://schemas.openxmlformats.org/officeDocument/2006/relationships/hyperlink" Target="https://www.soundstagenetwork.com/index.php?option=com_content&amp;view=article&amp;id=2753:rotel-a12mkii-integrated-amplifier-dac-measurements&amp;catid=97:amplifier-measurements&amp;Itemid=154" TargetMode="External"/><Relationship Id="rId404" Type="http://schemas.openxmlformats.org/officeDocument/2006/relationships/hyperlink" Target="https://www.stereophile.com/content/avm-ovation-62-me-integrated-amplifier-measurements" TargetMode="External"/><Relationship Id="rId250" Type="http://schemas.openxmlformats.org/officeDocument/2006/relationships/hyperlink" Target="https://www.stereophile.com/content/bel-canto-design-black-amplification-system-measurements" TargetMode="External"/><Relationship Id="rId488" Type="http://schemas.openxmlformats.org/officeDocument/2006/relationships/hyperlink" Target="https://www.stereophile.com/content/ayre-acoustics-ex-8-20-integrated-hub-da-integrated-amplifier-measurements" TargetMode="External"/><Relationship Id="rId45" Type="http://schemas.openxmlformats.org/officeDocument/2006/relationships/hyperlink" Target="https://www.soundstagenetwork.com/index.php?option=com_content&amp;view=article&amp;id=2912:nad-masters-m23-stereo-mono-amplifier-measurements&amp;catid=97:amplifier-measurements&amp;Itemid=154" TargetMode="External"/><Relationship Id="rId110" Type="http://schemas.openxmlformats.org/officeDocument/2006/relationships/hyperlink" Target="https://audio.com.pl/testy/stereo/wzmacniacze-stereo/2992-accuphase-a-250" TargetMode="External"/><Relationship Id="rId348" Type="http://schemas.openxmlformats.org/officeDocument/2006/relationships/hyperlink" Target="https://audio.com.pl/testy/stereo/wzmacniacze-stereo/3544-audia-flight-fls9" TargetMode="External"/><Relationship Id="rId555" Type="http://schemas.openxmlformats.org/officeDocument/2006/relationships/hyperlink" Target="https://www.stereophile.com/content/unison-research-unico-primo-integrated-amplifier-measurements" TargetMode="External"/><Relationship Id="rId194" Type="http://schemas.openxmlformats.org/officeDocument/2006/relationships/hyperlink" Target="https://www.stereophile.com/content/pass-labs-xa305-power-amplifier-measurements" TargetMode="External"/><Relationship Id="rId208" Type="http://schemas.openxmlformats.org/officeDocument/2006/relationships/hyperlink" Target="https://www.stereophile.com/content/nad-masters-series-m32-directdigital-da-integrated-amplifier-measurements" TargetMode="External"/><Relationship Id="rId415" Type="http://schemas.openxmlformats.org/officeDocument/2006/relationships/hyperlink" Target="https://www.audiosciencereview.com/forum/index.php?threads/behringer-nx3000d-pro-dsp-amplifier-review.145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Y67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8.140625" customWidth="1"/>
    <col min="2" max="3" width="13.42578125" customWidth="1"/>
    <col min="4" max="4" width="20.5703125" customWidth="1"/>
    <col min="5" max="5" width="12" customWidth="1"/>
    <col min="6" max="6" width="14.7109375" customWidth="1"/>
    <col min="7" max="7" width="6.140625" customWidth="1"/>
    <col min="8" max="8" width="29.5703125" customWidth="1"/>
    <col min="9" max="9" width="6.8554687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/>
      <c r="H1" s="1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 t="s">
        <v>6</v>
      </c>
      <c r="B2" s="6">
        <v>9.2999999999999999E-7</v>
      </c>
      <c r="C2" s="7">
        <f t="shared" ref="C2:C256" si="0">-20*LOG(B2)</f>
        <v>120.63034102892131</v>
      </c>
      <c r="D2" s="7">
        <v>90</v>
      </c>
      <c r="E2" s="7">
        <v>800</v>
      </c>
      <c r="F2" s="8" t="s">
        <v>7</v>
      </c>
      <c r="G2" s="9"/>
      <c r="H2" s="10" t="s">
        <v>8</v>
      </c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5" t="s">
        <v>9</v>
      </c>
      <c r="B3" s="6">
        <v>1.04E-6</v>
      </c>
      <c r="C3" s="7">
        <f t="shared" si="0"/>
        <v>119.65933321402439</v>
      </c>
      <c r="D3" s="7">
        <v>320</v>
      </c>
      <c r="E3" s="7">
        <v>1600</v>
      </c>
      <c r="F3" s="11" t="s">
        <v>10</v>
      </c>
      <c r="G3" s="9"/>
      <c r="H3" s="12" t="s">
        <v>11</v>
      </c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5" t="s">
        <v>12</v>
      </c>
      <c r="B4" s="6">
        <f>(0.00000098+0.00000112)/2</f>
        <v>1.0500000000000001E-6</v>
      </c>
      <c r="C4" s="7">
        <f t="shared" si="0"/>
        <v>119.57621401860123</v>
      </c>
      <c r="D4" s="7">
        <v>91</v>
      </c>
      <c r="E4" s="7">
        <v>800</v>
      </c>
      <c r="F4" s="11" t="s">
        <v>10</v>
      </c>
      <c r="G4" s="9"/>
      <c r="H4" s="10"/>
      <c r="I4" s="10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5" t="s">
        <v>13</v>
      </c>
      <c r="B5" s="6">
        <v>1.1000000000000001E-6</v>
      </c>
      <c r="C5" s="7">
        <f t="shared" si="0"/>
        <v>119.17214629683549</v>
      </c>
      <c r="D5" s="7">
        <v>180</v>
      </c>
      <c r="E5" s="7">
        <v>1600</v>
      </c>
      <c r="F5" s="8" t="s">
        <v>10</v>
      </c>
      <c r="G5" s="9"/>
      <c r="H5" s="10" t="s">
        <v>14</v>
      </c>
      <c r="I5" s="10">
        <f>COUNT(B:B)</f>
        <v>623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5" t="s">
        <v>15</v>
      </c>
      <c r="B6" s="6">
        <f>(0.00000134+0.00000151)/2</f>
        <v>1.4249999999999999E-6</v>
      </c>
      <c r="C6" s="7">
        <f t="shared" si="0"/>
        <v>116.92370271310942</v>
      </c>
      <c r="D6" s="7">
        <v>91</v>
      </c>
      <c r="E6" s="7">
        <v>800</v>
      </c>
      <c r="F6" s="11" t="s">
        <v>10</v>
      </c>
      <c r="G6" s="9"/>
      <c r="H6" s="10" t="s">
        <v>16</v>
      </c>
      <c r="I6" s="13">
        <f>AVERAGE(C:C)</f>
        <v>77.219412553004659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5" t="s">
        <v>17</v>
      </c>
      <c r="B7" s="6">
        <v>1.44E-6</v>
      </c>
      <c r="C7" s="7">
        <f t="shared" si="0"/>
        <v>116.83275015809501</v>
      </c>
      <c r="D7" s="7">
        <v>90</v>
      </c>
      <c r="E7" s="7">
        <v>800</v>
      </c>
      <c r="F7" s="8" t="s">
        <v>10</v>
      </c>
      <c r="G7" s="9"/>
      <c r="H7" s="10"/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5" t="s">
        <v>18</v>
      </c>
      <c r="B8" s="6">
        <v>1.44E-6</v>
      </c>
      <c r="C8" s="7">
        <f t="shared" si="0"/>
        <v>116.83275015809501</v>
      </c>
      <c r="D8" s="7">
        <v>900</v>
      </c>
      <c r="E8" s="7" t="s">
        <v>19</v>
      </c>
      <c r="F8" s="11" t="s">
        <v>20</v>
      </c>
      <c r="G8" s="9"/>
      <c r="H8" s="10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5" t="s">
        <v>21</v>
      </c>
      <c r="B9" s="6">
        <v>1.73E-6</v>
      </c>
      <c r="C9" s="7">
        <f t="shared" si="0"/>
        <v>115.2390779374241</v>
      </c>
      <c r="D9" s="7">
        <v>90</v>
      </c>
      <c r="E9" s="7">
        <v>800</v>
      </c>
      <c r="F9" s="8" t="s">
        <v>7</v>
      </c>
      <c r="G9" s="9"/>
      <c r="H9" s="10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5" t="s">
        <v>22</v>
      </c>
      <c r="B10" s="6">
        <v>2.2000000000000001E-6</v>
      </c>
      <c r="C10" s="7">
        <f t="shared" si="0"/>
        <v>113.15154638355587</v>
      </c>
      <c r="D10" s="7">
        <v>656</v>
      </c>
      <c r="E10" s="14">
        <v>970</v>
      </c>
      <c r="F10" s="11" t="s">
        <v>10</v>
      </c>
      <c r="G10" s="9"/>
      <c r="H10" s="10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5" t="s">
        <v>23</v>
      </c>
      <c r="B11" s="6">
        <v>2.3E-6</v>
      </c>
      <c r="C11" s="7">
        <f t="shared" si="0"/>
        <v>112.76544327964814</v>
      </c>
      <c r="D11" s="7">
        <v>300</v>
      </c>
      <c r="E11" s="7">
        <v>1325</v>
      </c>
      <c r="F11" s="11" t="s">
        <v>24</v>
      </c>
      <c r="G11" s="9"/>
      <c r="H11" s="10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A12" s="5" t="s">
        <v>25</v>
      </c>
      <c r="B12" s="6">
        <v>2.3E-6</v>
      </c>
      <c r="C12" s="7">
        <f t="shared" si="0"/>
        <v>112.76544327964814</v>
      </c>
      <c r="D12" s="7">
        <v>501</v>
      </c>
      <c r="E12" s="7">
        <v>1800</v>
      </c>
      <c r="F12" s="11" t="s">
        <v>10</v>
      </c>
      <c r="G12" s="9"/>
      <c r="H12" s="10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>
      <c r="A13" s="5" t="s">
        <v>26</v>
      </c>
      <c r="B13" s="6">
        <v>2.3E-6</v>
      </c>
      <c r="C13" s="7">
        <f t="shared" si="0"/>
        <v>112.76544327964814</v>
      </c>
      <c r="D13" s="7">
        <v>210</v>
      </c>
      <c r="E13" s="15">
        <v>3000</v>
      </c>
      <c r="F13" s="8" t="s">
        <v>10</v>
      </c>
      <c r="G13" s="9"/>
      <c r="H13" s="10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5" t="s">
        <v>27</v>
      </c>
      <c r="B14" s="6">
        <v>2.3999999999999999E-6</v>
      </c>
      <c r="C14" s="7">
        <f t="shared" si="0"/>
        <v>112.39577516576787</v>
      </c>
      <c r="D14" s="7">
        <v>644</v>
      </c>
      <c r="E14" s="7">
        <v>1165</v>
      </c>
      <c r="F14" s="11" t="s">
        <v>28</v>
      </c>
      <c r="G14" s="9"/>
      <c r="H14" s="10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5" t="s">
        <v>29</v>
      </c>
      <c r="B15" s="6">
        <v>2.6199999999999999E-6</v>
      </c>
      <c r="C15" s="7">
        <f t="shared" si="0"/>
        <v>111.63397417360508</v>
      </c>
      <c r="D15" s="7">
        <v>500</v>
      </c>
      <c r="E15" s="15">
        <v>6000</v>
      </c>
      <c r="F15" s="8" t="s">
        <v>10</v>
      </c>
      <c r="G15" s="9"/>
      <c r="H15" s="10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5" t="s">
        <v>30</v>
      </c>
      <c r="B16" s="6">
        <v>3.3000000000000002E-6</v>
      </c>
      <c r="C16" s="7">
        <f t="shared" si="0"/>
        <v>109.62972120244225</v>
      </c>
      <c r="D16" s="7">
        <v>536</v>
      </c>
      <c r="E16" s="7">
        <v>1165</v>
      </c>
      <c r="F16" s="11" t="s">
        <v>10</v>
      </c>
      <c r="G16" s="9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5" t="s">
        <v>31</v>
      </c>
      <c r="B17" s="6">
        <v>3.7400000000000002E-6</v>
      </c>
      <c r="C17" s="7">
        <f t="shared" si="0"/>
        <v>108.54256795599041</v>
      </c>
      <c r="D17" s="7">
        <v>367</v>
      </c>
      <c r="E17" s="7">
        <v>1640</v>
      </c>
      <c r="F17" s="8" t="s">
        <v>10</v>
      </c>
      <c r="G17" s="9"/>
      <c r="H17" s="10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>
      <c r="A18" s="5" t="s">
        <v>32</v>
      </c>
      <c r="B18" s="6">
        <v>3.7400000000000002E-6</v>
      </c>
      <c r="C18" s="7">
        <f t="shared" si="0"/>
        <v>108.54256795599041</v>
      </c>
      <c r="D18" s="7">
        <v>501</v>
      </c>
      <c r="E18" s="7">
        <v>1800</v>
      </c>
      <c r="F18" s="11" t="s">
        <v>10</v>
      </c>
      <c r="G18" s="9"/>
      <c r="H18" s="10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>
      <c r="A19" s="5" t="s">
        <v>33</v>
      </c>
      <c r="B19" s="6">
        <f>(0.00000401+0.00000412)/2</f>
        <v>4.065E-6</v>
      </c>
      <c r="C19" s="7">
        <f t="shared" si="0"/>
        <v>107.81878900139827</v>
      </c>
      <c r="D19" s="7">
        <v>330</v>
      </c>
      <c r="E19" s="14">
        <v>808</v>
      </c>
      <c r="F19" s="11" t="s">
        <v>7</v>
      </c>
      <c r="G19" s="9"/>
      <c r="H19" s="10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>
      <c r="A20" s="5" t="s">
        <v>34</v>
      </c>
      <c r="B20" s="6">
        <f>(0.00000418+0.00000475)/2</f>
        <v>4.4650000000000004E-6</v>
      </c>
      <c r="C20" s="7">
        <f t="shared" si="0"/>
        <v>107.00357073550869</v>
      </c>
      <c r="D20" s="7">
        <v>240</v>
      </c>
      <c r="E20" s="7">
        <v>1100</v>
      </c>
      <c r="F20" s="11" t="s">
        <v>7</v>
      </c>
      <c r="G20" s="9"/>
      <c r="H20" s="10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>
      <c r="A21" s="5" t="s">
        <v>35</v>
      </c>
      <c r="B21" s="6">
        <v>4.6E-6</v>
      </c>
      <c r="C21" s="7">
        <f t="shared" si="0"/>
        <v>106.74484336636851</v>
      </c>
      <c r="D21" s="7">
        <v>2500</v>
      </c>
      <c r="E21" s="14">
        <v>2360</v>
      </c>
      <c r="F21" s="11" t="s">
        <v>24</v>
      </c>
      <c r="G21" s="9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>
      <c r="A22" s="5" t="s">
        <v>36</v>
      </c>
      <c r="B22" s="6">
        <v>4.6999999999999999E-6</v>
      </c>
      <c r="C22" s="7">
        <f t="shared" si="0"/>
        <v>106.55804284128565</v>
      </c>
      <c r="D22" s="7">
        <v>426</v>
      </c>
      <c r="E22" s="7">
        <v>9500</v>
      </c>
      <c r="F22" s="11" t="s">
        <v>10</v>
      </c>
      <c r="G22" s="9"/>
      <c r="H22" s="10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5" t="s">
        <v>37</v>
      </c>
      <c r="B23" s="6">
        <v>4.7999999999999998E-6</v>
      </c>
      <c r="C23" s="7">
        <f t="shared" si="0"/>
        <v>106.37517525248825</v>
      </c>
      <c r="D23" s="7">
        <v>650</v>
      </c>
      <c r="E23" s="7">
        <v>1920</v>
      </c>
      <c r="F23" s="11" t="s">
        <v>28</v>
      </c>
      <c r="G23" s="9"/>
      <c r="H23" s="10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5" t="s">
        <v>38</v>
      </c>
      <c r="B24" s="6">
        <v>4.8999999999999997E-6</v>
      </c>
      <c r="C24" s="7">
        <f t="shared" si="0"/>
        <v>106.19607839942972</v>
      </c>
      <c r="D24" s="7">
        <v>656</v>
      </c>
      <c r="E24" s="14">
        <v>970</v>
      </c>
      <c r="F24" s="11" t="s">
        <v>10</v>
      </c>
      <c r="G24" s="9"/>
      <c r="H24" s="10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A25" s="5" t="s">
        <v>39</v>
      </c>
      <c r="B25" s="6">
        <f>(0.00000481+0.00000495)/2</f>
        <v>4.8799999999999999E-6</v>
      </c>
      <c r="C25" s="7">
        <f t="shared" si="0"/>
        <v>106.23160355994578</v>
      </c>
      <c r="D25" s="7">
        <v>131</v>
      </c>
      <c r="E25" s="7">
        <v>350</v>
      </c>
      <c r="F25" s="8" t="s">
        <v>7</v>
      </c>
      <c r="G25" s="9"/>
      <c r="H25" s="10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5" t="s">
        <v>40</v>
      </c>
      <c r="B26" s="6">
        <v>5.0000000000000004E-6</v>
      </c>
      <c r="C26" s="7">
        <f t="shared" si="0"/>
        <v>106.02059991327963</v>
      </c>
      <c r="D26" s="7">
        <v>358</v>
      </c>
      <c r="E26" s="14">
        <v>1600</v>
      </c>
      <c r="F26" s="11" t="s">
        <v>10</v>
      </c>
      <c r="G26" s="9"/>
      <c r="H26" s="10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5" t="s">
        <v>41</v>
      </c>
      <c r="B27" s="6">
        <v>5.0000000000000004E-6</v>
      </c>
      <c r="C27" s="7">
        <f t="shared" si="0"/>
        <v>106.02059991327963</v>
      </c>
      <c r="D27" s="7">
        <v>420</v>
      </c>
      <c r="E27" s="7">
        <v>3000</v>
      </c>
      <c r="F27" s="11" t="s">
        <v>42</v>
      </c>
      <c r="G27" s="9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5" t="s">
        <v>43</v>
      </c>
      <c r="B28" s="6">
        <v>5.0000000000000004E-6</v>
      </c>
      <c r="C28" s="7">
        <f t="shared" si="0"/>
        <v>106.02059991327963</v>
      </c>
      <c r="D28" s="7">
        <v>720</v>
      </c>
      <c r="E28" s="7">
        <v>9000</v>
      </c>
      <c r="F28" s="8" t="s">
        <v>44</v>
      </c>
      <c r="G28" s="9"/>
      <c r="H28" s="10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5" t="s">
        <v>45</v>
      </c>
      <c r="B29" s="6">
        <v>5.2000000000000002E-6</v>
      </c>
      <c r="C29" s="7">
        <f t="shared" si="0"/>
        <v>105.67993312730401</v>
      </c>
      <c r="D29" s="7">
        <v>536</v>
      </c>
      <c r="E29" s="7">
        <v>1165</v>
      </c>
      <c r="F29" s="11" t="s">
        <v>10</v>
      </c>
      <c r="G29" s="9"/>
      <c r="H29" s="10" t="s">
        <v>5</v>
      </c>
      <c r="I29" s="10" t="s">
        <v>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5" t="s">
        <v>47</v>
      </c>
      <c r="B30" s="6">
        <v>5.6999999999999996E-6</v>
      </c>
      <c r="C30" s="7">
        <f t="shared" si="0"/>
        <v>104.88250288655017</v>
      </c>
      <c r="D30" s="7">
        <v>120</v>
      </c>
      <c r="E30" s="7">
        <v>220</v>
      </c>
      <c r="F30" s="11" t="s">
        <v>10</v>
      </c>
      <c r="G30" s="9"/>
      <c r="H30" s="10" t="s">
        <v>10</v>
      </c>
      <c r="I30" s="10">
        <f t="shared" ref="I30:I33" si="1">COUNTIF(F:F,H30)</f>
        <v>167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">
      <c r="A31" s="5" t="s">
        <v>48</v>
      </c>
      <c r="B31" s="6">
        <v>5.9000000000000003E-6</v>
      </c>
      <c r="C31" s="7">
        <f t="shared" si="0"/>
        <v>104.58295976715712</v>
      </c>
      <c r="D31" s="7">
        <v>131</v>
      </c>
      <c r="E31" s="7">
        <v>269</v>
      </c>
      <c r="F31" s="11" t="s">
        <v>10</v>
      </c>
      <c r="G31" s="9"/>
      <c r="H31" s="10" t="s">
        <v>49</v>
      </c>
      <c r="I31" s="10">
        <f t="shared" si="1"/>
        <v>123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">
      <c r="A32" s="5" t="s">
        <v>50</v>
      </c>
      <c r="B32" s="16">
        <v>6.0000000000000002E-6</v>
      </c>
      <c r="C32" s="7">
        <f t="shared" si="0"/>
        <v>104.43697499232712</v>
      </c>
      <c r="D32" s="7">
        <v>425</v>
      </c>
      <c r="E32" s="15">
        <v>1090</v>
      </c>
      <c r="F32" s="8" t="s">
        <v>51</v>
      </c>
      <c r="G32" s="9"/>
      <c r="H32" s="10" t="s">
        <v>51</v>
      </c>
      <c r="I32" s="10">
        <f t="shared" si="1"/>
        <v>67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5" t="s">
        <v>52</v>
      </c>
      <c r="B33" s="16">
        <v>6.0000000000000002E-6</v>
      </c>
      <c r="C33" s="7">
        <f t="shared" si="0"/>
        <v>104.43697499232712</v>
      </c>
      <c r="D33" s="7">
        <v>400</v>
      </c>
      <c r="E33" s="7">
        <v>1100</v>
      </c>
      <c r="F33" s="8" t="s">
        <v>24</v>
      </c>
      <c r="G33" s="9"/>
      <c r="H33" s="10" t="s">
        <v>44</v>
      </c>
      <c r="I33" s="10">
        <f t="shared" si="1"/>
        <v>205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5" t="s">
        <v>53</v>
      </c>
      <c r="B34" s="16">
        <v>6.0000000000000002E-6</v>
      </c>
      <c r="C34" s="7">
        <f t="shared" si="0"/>
        <v>104.43697499232712</v>
      </c>
      <c r="D34" s="7">
        <v>400</v>
      </c>
      <c r="E34" s="7">
        <v>1625</v>
      </c>
      <c r="F34" s="8" t="str">
        <f>HYPERLINK("https://www.audiosciencereview.com/forum/index.php?threads/marchaudio-p422-stereo-power-amplifier-renewed-review.37267/", "thin bLue")</f>
        <v>thin bLue</v>
      </c>
      <c r="G34" s="9"/>
      <c r="H34" s="10" t="s">
        <v>54</v>
      </c>
      <c r="I34" s="10">
        <f>I5-SUM(I30:I33)</f>
        <v>61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5" t="s">
        <v>55</v>
      </c>
      <c r="B35" s="16">
        <v>6.0000000000000002E-6</v>
      </c>
      <c r="C35" s="7">
        <f t="shared" si="0"/>
        <v>104.43697499232712</v>
      </c>
      <c r="D35" s="7">
        <v>367</v>
      </c>
      <c r="E35" s="7">
        <v>1640</v>
      </c>
      <c r="F35" s="8" t="s">
        <v>10</v>
      </c>
      <c r="G35" s="9"/>
      <c r="H35" s="10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5" t="s">
        <v>56</v>
      </c>
      <c r="B36" s="16">
        <v>6.0000000000000002E-6</v>
      </c>
      <c r="C36" s="7">
        <f t="shared" si="0"/>
        <v>104.43697499232712</v>
      </c>
      <c r="D36" s="7">
        <v>501</v>
      </c>
      <c r="E36" s="7">
        <v>1800</v>
      </c>
      <c r="F36" s="11" t="s">
        <v>10</v>
      </c>
      <c r="G36" s="9"/>
      <c r="H36" s="56" t="s">
        <v>57</v>
      </c>
      <c r="I36" s="57"/>
      <c r="J36" s="57"/>
      <c r="K36" s="57"/>
      <c r="L36" s="5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5" t="s">
        <v>58</v>
      </c>
      <c r="B37" s="16">
        <v>6.0000000000000002E-6</v>
      </c>
      <c r="C37" s="7">
        <f t="shared" si="0"/>
        <v>104.43697499232712</v>
      </c>
      <c r="D37" s="7">
        <v>425</v>
      </c>
      <c r="E37" s="7">
        <v>2200</v>
      </c>
      <c r="F37" s="8" t="s">
        <v>10</v>
      </c>
      <c r="G37" s="9"/>
      <c r="H37" s="57"/>
      <c r="I37" s="57"/>
      <c r="J37" s="57"/>
      <c r="K37" s="57"/>
      <c r="L37" s="5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">
      <c r="A38" s="5" t="s">
        <v>59</v>
      </c>
      <c r="B38" s="16">
        <v>6.0000000000000002E-6</v>
      </c>
      <c r="C38" s="7">
        <f t="shared" si="0"/>
        <v>104.43697499232712</v>
      </c>
      <c r="D38" s="7">
        <v>540</v>
      </c>
      <c r="E38" s="7">
        <v>3750</v>
      </c>
      <c r="F38" s="11" t="s">
        <v>51</v>
      </c>
      <c r="G38" s="9"/>
      <c r="H38" s="57"/>
      <c r="I38" s="57"/>
      <c r="J38" s="57"/>
      <c r="K38" s="57"/>
      <c r="L38" s="5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">
      <c r="A39" s="5" t="s">
        <v>60</v>
      </c>
      <c r="B39" s="16">
        <v>6.0000000000000002E-6</v>
      </c>
      <c r="C39" s="7">
        <f t="shared" si="0"/>
        <v>104.43697499232712</v>
      </c>
      <c r="D39" s="7">
        <v>580</v>
      </c>
      <c r="E39" s="7">
        <v>5400</v>
      </c>
      <c r="F39" s="8" t="s">
        <v>10</v>
      </c>
      <c r="G39" s="9"/>
      <c r="H39" s="17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5" t="s">
        <v>61</v>
      </c>
      <c r="B40" s="16">
        <v>6.9999999999999999E-6</v>
      </c>
      <c r="C40" s="7">
        <f t="shared" si="0"/>
        <v>103.09803919971486</v>
      </c>
      <c r="D40" s="7">
        <v>700</v>
      </c>
      <c r="E40" s="14">
        <v>1390</v>
      </c>
      <c r="F40" s="11" t="s">
        <v>24</v>
      </c>
      <c r="G40" s="9"/>
      <c r="H40" s="18" t="s">
        <v>62</v>
      </c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">
      <c r="A41" s="5" t="s">
        <v>63</v>
      </c>
      <c r="B41" s="16">
        <v>6.9999999999999999E-6</v>
      </c>
      <c r="C41" s="7">
        <f t="shared" si="0"/>
        <v>103.09803919971486</v>
      </c>
      <c r="D41" s="7">
        <v>358</v>
      </c>
      <c r="E41" s="14">
        <v>1600</v>
      </c>
      <c r="F41" s="11" t="s">
        <v>10</v>
      </c>
      <c r="G41" s="9"/>
      <c r="H41" s="19" t="s">
        <v>64</v>
      </c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5" t="s">
        <v>65</v>
      </c>
      <c r="B42" s="16">
        <v>6.9999999999999999E-6</v>
      </c>
      <c r="C42" s="7">
        <f t="shared" si="0"/>
        <v>103.09803919971486</v>
      </c>
      <c r="D42" s="7">
        <v>379</v>
      </c>
      <c r="E42" s="7">
        <v>2090</v>
      </c>
      <c r="F42" s="8" t="str">
        <f>HYPERLINK("https://www.audiosciencereview.com/forum/index.php?threads/vtv-purifi-amplifier-review-with-weiss-buffer.24887/", "ASR")</f>
        <v>ASR</v>
      </c>
      <c r="G42" s="9"/>
      <c r="H42" s="20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5" t="s">
        <v>66</v>
      </c>
      <c r="B43" s="16">
        <v>6.9999999999999999E-6</v>
      </c>
      <c r="C43" s="7">
        <f t="shared" si="0"/>
        <v>103.09803919971486</v>
      </c>
      <c r="D43" s="7">
        <v>310</v>
      </c>
      <c r="E43" s="7">
        <v>3100</v>
      </c>
      <c r="F43" s="8" t="s">
        <v>67</v>
      </c>
      <c r="G43" s="9"/>
      <c r="H43" s="18" t="s">
        <v>68</v>
      </c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">
      <c r="A44" s="5" t="s">
        <v>69</v>
      </c>
      <c r="B44" s="16">
        <v>6.9999999999999999E-6</v>
      </c>
      <c r="C44" s="7">
        <f t="shared" si="0"/>
        <v>103.09803919971486</v>
      </c>
      <c r="D44" s="7">
        <v>512</v>
      </c>
      <c r="E44" s="7">
        <f>2*1613.03</f>
        <v>3226.06</v>
      </c>
      <c r="F44" s="11" t="s">
        <v>70</v>
      </c>
      <c r="G44" s="9"/>
      <c r="H44" s="19" t="s">
        <v>71</v>
      </c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">
      <c r="A45" s="5" t="s">
        <v>72</v>
      </c>
      <c r="B45" s="16">
        <v>7.9999999999999996E-6</v>
      </c>
      <c r="C45" s="7">
        <f t="shared" si="0"/>
        <v>101.93820026016112</v>
      </c>
      <c r="D45" s="7">
        <v>206</v>
      </c>
      <c r="E45" s="7">
        <v>375</v>
      </c>
      <c r="F45" s="11" t="s">
        <v>10</v>
      </c>
      <c r="G45" s="9"/>
      <c r="H45" s="19" t="s">
        <v>73</v>
      </c>
      <c r="I45" s="1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5" t="s">
        <v>74</v>
      </c>
      <c r="B46" s="16">
        <v>7.9999999999999996E-6</v>
      </c>
      <c r="C46" s="7">
        <f t="shared" si="0"/>
        <v>101.93820026016112</v>
      </c>
      <c r="D46" s="7">
        <v>240</v>
      </c>
      <c r="E46" s="7">
        <v>550</v>
      </c>
      <c r="F46" s="11" t="s">
        <v>10</v>
      </c>
      <c r="G46" s="9"/>
      <c r="H46" s="20"/>
      <c r="I46" s="1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5" t="s">
        <v>75</v>
      </c>
      <c r="B47" s="16">
        <v>7.9999999999999996E-6</v>
      </c>
      <c r="C47" s="7">
        <f t="shared" si="0"/>
        <v>101.93820026016112</v>
      </c>
      <c r="D47" s="7">
        <v>372</v>
      </c>
      <c r="E47" s="7">
        <v>1845</v>
      </c>
      <c r="F47" s="8" t="str">
        <f>HYPERLINK("https://www.audiosciencereview.com/forum/index.php?threads/vtv-purifi-amplifier-with-sil-990enh-ticha-pro-buffer-review.24855/", "ASR")</f>
        <v>ASR</v>
      </c>
      <c r="G47" s="9"/>
      <c r="H47" s="18" t="s">
        <v>76</v>
      </c>
      <c r="I47" s="1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">
      <c r="A48" s="5" t="s">
        <v>77</v>
      </c>
      <c r="B48" s="16">
        <v>7.5000000000000002E-6</v>
      </c>
      <c r="C48" s="7">
        <f t="shared" si="0"/>
        <v>102.498774732166</v>
      </c>
      <c r="D48" s="7">
        <v>625</v>
      </c>
      <c r="E48" s="7">
        <v>3000</v>
      </c>
      <c r="F48" s="8" t="str">
        <f>HYPERLINK("https://www.audiosciencereview.com/forum/index.php?threads/vera-audio-p400-1000-review-amplifier.30192/", "ASR")</f>
        <v>ASR</v>
      </c>
      <c r="G48" s="9"/>
      <c r="H48" s="19" t="s">
        <v>78</v>
      </c>
      <c r="I48" s="1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">
      <c r="A49" s="5" t="s">
        <v>79</v>
      </c>
      <c r="B49" s="16">
        <v>7.9999999999999996E-6</v>
      </c>
      <c r="C49" s="7">
        <f t="shared" si="0"/>
        <v>101.93820026016112</v>
      </c>
      <c r="D49" s="7">
        <v>1786</v>
      </c>
      <c r="E49" s="7">
        <f>2*2450</f>
        <v>4900</v>
      </c>
      <c r="F49" s="8" t="s">
        <v>10</v>
      </c>
      <c r="G49" s="9"/>
      <c r="H49" s="19" t="s">
        <v>80</v>
      </c>
      <c r="I49" s="10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">
      <c r="A50" s="5" t="s">
        <v>81</v>
      </c>
      <c r="B50" s="16">
        <v>7.9999999999999996E-6</v>
      </c>
      <c r="C50" s="7">
        <f t="shared" si="0"/>
        <v>101.93820026016112</v>
      </c>
      <c r="D50" s="7">
        <v>1000</v>
      </c>
      <c r="E50" s="7">
        <f>2*3100</f>
        <v>6200</v>
      </c>
      <c r="F50" s="8" t="s">
        <v>67</v>
      </c>
      <c r="G50" s="9"/>
      <c r="H50" s="17" t="s">
        <v>82</v>
      </c>
      <c r="I50" s="10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">
      <c r="A51" s="5" t="s">
        <v>83</v>
      </c>
      <c r="B51" s="16">
        <v>8.4999999999999999E-6</v>
      </c>
      <c r="C51" s="7">
        <f t="shared" si="0"/>
        <v>101.41162148571414</v>
      </c>
      <c r="D51" s="7">
        <v>50</v>
      </c>
      <c r="E51" s="14">
        <v>345</v>
      </c>
      <c r="F51" s="8" t="str">
        <f>HYPERLINK("https://www.hypex.nl/documenten/download/2411", "Hypex")</f>
        <v>Hypex</v>
      </c>
      <c r="G51" s="9"/>
      <c r="H51" s="21" t="s">
        <v>84</v>
      </c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">
      <c r="A52" s="5" t="s">
        <v>85</v>
      </c>
      <c r="B52" s="16">
        <v>8.4999999999999999E-6</v>
      </c>
      <c r="C52" s="7">
        <f t="shared" si="0"/>
        <v>101.41162148571414</v>
      </c>
      <c r="D52" s="7">
        <v>500</v>
      </c>
      <c r="E52" s="14">
        <v>635</v>
      </c>
      <c r="F52" s="8" t="s">
        <v>24</v>
      </c>
      <c r="G52" s="9"/>
      <c r="H52" s="21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>
      <c r="A53" s="5" t="s">
        <v>86</v>
      </c>
      <c r="B53" s="16">
        <v>9.0000000000000002E-6</v>
      </c>
      <c r="C53" s="7">
        <f t="shared" si="0"/>
        <v>100.9151498112135</v>
      </c>
      <c r="D53" s="7">
        <v>95</v>
      </c>
      <c r="E53" s="7">
        <v>1100</v>
      </c>
      <c r="F53" s="8" t="s">
        <v>10</v>
      </c>
      <c r="G53" s="9"/>
      <c r="H53" s="18" t="s">
        <v>87</v>
      </c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">
      <c r="A54" s="5" t="s">
        <v>88</v>
      </c>
      <c r="B54" s="16">
        <v>9.0000000000000002E-6</v>
      </c>
      <c r="C54" s="7">
        <f t="shared" si="0"/>
        <v>100.9151498112135</v>
      </c>
      <c r="D54" s="7">
        <v>514</v>
      </c>
      <c r="E54" s="7">
        <v>2400</v>
      </c>
      <c r="F54" s="11" t="s">
        <v>10</v>
      </c>
      <c r="G54" s="9"/>
      <c r="H54" s="17" t="s">
        <v>89</v>
      </c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">
      <c r="A55" s="5" t="s">
        <v>90</v>
      </c>
      <c r="B55" s="16">
        <v>9.0000000000000002E-6</v>
      </c>
      <c r="C55" s="7">
        <f t="shared" si="0"/>
        <v>100.9151498112135</v>
      </c>
      <c r="D55" s="7">
        <v>650</v>
      </c>
      <c r="E55" s="7">
        <v>4400</v>
      </c>
      <c r="F55" s="8" t="s">
        <v>10</v>
      </c>
      <c r="G55" s="9"/>
      <c r="H55" s="17" t="s">
        <v>91</v>
      </c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">
      <c r="A56" s="5" t="s">
        <v>92</v>
      </c>
      <c r="B56" s="16">
        <v>9.0000000000000002E-6</v>
      </c>
      <c r="C56" s="7">
        <f t="shared" si="0"/>
        <v>100.9151498112135</v>
      </c>
      <c r="D56" s="7">
        <v>300</v>
      </c>
      <c r="E56" s="7">
        <v>5500</v>
      </c>
      <c r="F56" s="11" t="s">
        <v>44</v>
      </c>
      <c r="G56" s="9"/>
      <c r="H56" s="17" t="s">
        <v>93</v>
      </c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">
      <c r="A57" s="5" t="s">
        <v>94</v>
      </c>
      <c r="B57" s="16">
        <v>1.0360000000000001E-5</v>
      </c>
      <c r="C57" s="7">
        <f t="shared" si="0"/>
        <v>99.692804891815712</v>
      </c>
      <c r="D57" s="7">
        <v>228</v>
      </c>
      <c r="E57" s="7">
        <v>1000</v>
      </c>
      <c r="F57" s="8" t="s">
        <v>7</v>
      </c>
      <c r="G57" s="9"/>
      <c r="H57" s="17" t="s">
        <v>95</v>
      </c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5" t="s">
        <v>96</v>
      </c>
      <c r="B58" s="16">
        <v>1.0000000000000001E-5</v>
      </c>
      <c r="C58" s="7">
        <f t="shared" si="0"/>
        <v>100</v>
      </c>
      <c r="D58" s="7">
        <v>126</v>
      </c>
      <c r="E58" s="7">
        <v>595</v>
      </c>
      <c r="F58" s="8" t="s">
        <v>10</v>
      </c>
      <c r="G58" s="9"/>
      <c r="H58" s="10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">
      <c r="A59" s="5" t="s">
        <v>97</v>
      </c>
      <c r="B59" s="16">
        <v>1.0000000000000001E-5</v>
      </c>
      <c r="C59" s="7">
        <f t="shared" si="0"/>
        <v>100</v>
      </c>
      <c r="D59" s="7">
        <v>250</v>
      </c>
      <c r="E59" s="7">
        <v>1500</v>
      </c>
      <c r="F59" s="8" t="s">
        <v>98</v>
      </c>
      <c r="G59" s="9"/>
      <c r="H59" s="10" t="s">
        <v>99</v>
      </c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">
      <c r="A60" s="5" t="s">
        <v>100</v>
      </c>
      <c r="B60" s="16">
        <v>1.0000000000000001E-5</v>
      </c>
      <c r="C60" s="7">
        <f t="shared" si="0"/>
        <v>100</v>
      </c>
      <c r="D60" s="7">
        <v>385</v>
      </c>
      <c r="E60" s="7">
        <v>51900</v>
      </c>
      <c r="F60" s="11" t="s">
        <v>44</v>
      </c>
      <c r="G60" s="9"/>
      <c r="H60" s="22" t="s">
        <v>101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">
      <c r="A61" s="5" t="s">
        <v>102</v>
      </c>
      <c r="B61" s="16">
        <v>1.1E-5</v>
      </c>
      <c r="C61" s="7">
        <f t="shared" si="0"/>
        <v>99.172146296835493</v>
      </c>
      <c r="D61" s="7">
        <v>643</v>
      </c>
      <c r="E61" s="7">
        <v>16500</v>
      </c>
      <c r="F61" s="8" t="s">
        <v>51</v>
      </c>
      <c r="G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">
      <c r="A62" s="5" t="s">
        <v>103</v>
      </c>
      <c r="B62" s="16">
        <v>1.2E-5</v>
      </c>
      <c r="C62" s="7">
        <f t="shared" si="0"/>
        <v>98.416375079047498</v>
      </c>
      <c r="D62" s="7">
        <v>125</v>
      </c>
      <c r="E62" s="15">
        <v>500</v>
      </c>
      <c r="F62" s="8" t="s">
        <v>24</v>
      </c>
      <c r="G62" s="9"/>
      <c r="H62" s="10" t="s">
        <v>104</v>
      </c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">
      <c r="A63" s="5" t="s">
        <v>105</v>
      </c>
      <c r="B63" s="16">
        <v>1.2E-5</v>
      </c>
      <c r="C63" s="7">
        <f t="shared" si="0"/>
        <v>98.416375079047498</v>
      </c>
      <c r="D63" s="7">
        <v>250</v>
      </c>
      <c r="E63" s="14">
        <v>430</v>
      </c>
      <c r="F63" s="8" t="s">
        <v>24</v>
      </c>
      <c r="G63" s="9"/>
      <c r="H63" s="10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">
      <c r="A64" s="5" t="s">
        <v>106</v>
      </c>
      <c r="B64" s="16">
        <v>1.2E-5</v>
      </c>
      <c r="C64" s="7">
        <f t="shared" si="0"/>
        <v>98.416375079047498</v>
      </c>
      <c r="D64" s="7">
        <v>350</v>
      </c>
      <c r="E64" s="7">
        <v>2000</v>
      </c>
      <c r="F64" s="8" t="s">
        <v>10</v>
      </c>
      <c r="G64" s="9"/>
      <c r="H64" s="10" t="s">
        <v>107</v>
      </c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">
      <c r="A65" s="5" t="s">
        <v>108</v>
      </c>
      <c r="B65" s="16">
        <v>1.2E-5</v>
      </c>
      <c r="C65" s="7">
        <f t="shared" si="0"/>
        <v>98.416375079047498</v>
      </c>
      <c r="D65" s="7">
        <v>520</v>
      </c>
      <c r="E65" s="7">
        <v>5000</v>
      </c>
      <c r="F65" s="8" t="s">
        <v>10</v>
      </c>
      <c r="G65" s="9"/>
      <c r="H65" s="5" t="s">
        <v>109</v>
      </c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">
      <c r="A66" s="5" t="s">
        <v>110</v>
      </c>
      <c r="B66" s="16">
        <v>1.2E-5</v>
      </c>
      <c r="C66" s="7">
        <f t="shared" si="0"/>
        <v>98.416375079047498</v>
      </c>
      <c r="D66" s="7">
        <v>1000</v>
      </c>
      <c r="E66" s="7">
        <f>588+310</f>
        <v>898</v>
      </c>
      <c r="F66" s="8" t="s">
        <v>111</v>
      </c>
      <c r="G66" s="9"/>
      <c r="H66" s="23" t="s">
        <v>112</v>
      </c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">
      <c r="A67" s="5" t="s">
        <v>113</v>
      </c>
      <c r="B67" s="16">
        <v>1.2E-5</v>
      </c>
      <c r="C67" s="7">
        <f t="shared" si="0"/>
        <v>98.416375079047498</v>
      </c>
      <c r="D67" s="7">
        <v>1000</v>
      </c>
      <c r="E67" s="7">
        <v>8200</v>
      </c>
      <c r="F67" s="8" t="s">
        <v>44</v>
      </c>
      <c r="G67" s="9"/>
      <c r="H67" s="24" t="s">
        <v>114</v>
      </c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">
      <c r="A68" s="5" t="s">
        <v>115</v>
      </c>
      <c r="B68" s="16">
        <v>1.2999999999999999E-5</v>
      </c>
      <c r="C68" s="7">
        <f t="shared" si="0"/>
        <v>97.721132953863261</v>
      </c>
      <c r="D68" s="7">
        <v>600</v>
      </c>
      <c r="E68" s="14">
        <v>2300</v>
      </c>
      <c r="F68" s="11" t="s">
        <v>10</v>
      </c>
      <c r="G68" s="9"/>
      <c r="H68" s="25" t="s">
        <v>116</v>
      </c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">
      <c r="A69" s="5" t="s">
        <v>117</v>
      </c>
      <c r="B69" s="16">
        <v>1.4E-5</v>
      </c>
      <c r="C69" s="7">
        <f t="shared" si="0"/>
        <v>97.077439286435236</v>
      </c>
      <c r="D69" s="7">
        <v>600</v>
      </c>
      <c r="E69" s="14">
        <v>1800</v>
      </c>
      <c r="F69" s="8" t="str">
        <f>HYPERLINK("https://www.audiosciencereview.com/forum/index.php?threads/buckeye-nc502mp-review-6-channel-amplifer.27607/", "ASR")</f>
        <v>ASR</v>
      </c>
      <c r="G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">
      <c r="A70" s="5" t="s">
        <v>118</v>
      </c>
      <c r="B70" s="16">
        <v>1.4E-5</v>
      </c>
      <c r="C70" s="7">
        <f t="shared" si="0"/>
        <v>97.077439286435236</v>
      </c>
      <c r="D70" s="7">
        <v>525</v>
      </c>
      <c r="E70" s="7">
        <v>40000</v>
      </c>
      <c r="F70" s="8" t="s">
        <v>44</v>
      </c>
      <c r="G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">
      <c r="A71" s="5" t="s">
        <v>119</v>
      </c>
      <c r="B71" s="16">
        <v>1.4E-5</v>
      </c>
      <c r="C71" s="7">
        <f t="shared" si="0"/>
        <v>97.077439286435236</v>
      </c>
      <c r="D71" s="7">
        <v>870</v>
      </c>
      <c r="E71" s="7">
        <v>106000</v>
      </c>
      <c r="F71" s="8" t="s">
        <v>44</v>
      </c>
      <c r="G71" s="9"/>
      <c r="H71" s="10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">
      <c r="A72" s="5" t="s">
        <v>120</v>
      </c>
      <c r="B72" s="16">
        <v>1.5E-5</v>
      </c>
      <c r="C72" s="7">
        <f t="shared" si="0"/>
        <v>96.478174818886373</v>
      </c>
      <c r="D72" s="7">
        <v>256</v>
      </c>
      <c r="E72" s="7">
        <v>575</v>
      </c>
      <c r="F72" s="11" t="s">
        <v>10</v>
      </c>
      <c r="G72" s="9"/>
      <c r="H72" s="10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">
      <c r="A73" s="5" t="s">
        <v>121</v>
      </c>
      <c r="B73" s="16">
        <v>1.5999999999999999E-5</v>
      </c>
      <c r="C73" s="7">
        <f t="shared" si="0"/>
        <v>95.9176003468815</v>
      </c>
      <c r="D73" s="7">
        <v>127</v>
      </c>
      <c r="E73" s="7">
        <v>735</v>
      </c>
      <c r="F73" s="8" t="s">
        <v>10</v>
      </c>
      <c r="G73" s="9"/>
      <c r="H73" s="10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">
      <c r="A74" s="5" t="s">
        <v>122</v>
      </c>
      <c r="B74" s="16">
        <v>1.5999999999999999E-5</v>
      </c>
      <c r="C74" s="7">
        <f t="shared" si="0"/>
        <v>95.9176003468815</v>
      </c>
      <c r="D74" s="7">
        <v>630</v>
      </c>
      <c r="E74" s="7">
        <v>1250</v>
      </c>
      <c r="F74" s="8" t="s">
        <v>10</v>
      </c>
      <c r="G74" s="9"/>
      <c r="H74" s="10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">
      <c r="A75" s="5" t="s">
        <v>123</v>
      </c>
      <c r="B75" s="16">
        <v>1.5999999999999999E-5</v>
      </c>
      <c r="C75" s="7">
        <f t="shared" si="0"/>
        <v>95.9176003468815</v>
      </c>
      <c r="D75" s="7">
        <v>267</v>
      </c>
      <c r="E75" s="7">
        <v>1868</v>
      </c>
      <c r="F75" s="8" t="s">
        <v>10</v>
      </c>
      <c r="G75" s="9"/>
      <c r="H75" s="10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">
      <c r="A76" s="5" t="s">
        <v>124</v>
      </c>
      <c r="B76" s="16">
        <v>1.5999999999999999E-5</v>
      </c>
      <c r="C76" s="7">
        <f t="shared" si="0"/>
        <v>95.9176003468815</v>
      </c>
      <c r="D76" s="7">
        <v>500</v>
      </c>
      <c r="E76" s="7">
        <v>2500</v>
      </c>
      <c r="F76" s="8" t="s">
        <v>98</v>
      </c>
      <c r="G76" s="9"/>
      <c r="H76" s="10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">
      <c r="A77" s="5" t="s">
        <v>125</v>
      </c>
      <c r="B77" s="16">
        <v>1.5999999999999999E-5</v>
      </c>
      <c r="C77" s="7">
        <f t="shared" si="0"/>
        <v>95.9176003468815</v>
      </c>
      <c r="D77" s="7">
        <v>230</v>
      </c>
      <c r="E77" s="7">
        <v>4000</v>
      </c>
      <c r="F77" s="8" t="s">
        <v>44</v>
      </c>
      <c r="G77" s="9"/>
      <c r="H77" s="10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">
      <c r="A78" s="5" t="s">
        <v>126</v>
      </c>
      <c r="B78" s="16">
        <v>1.5999999999999999E-5</v>
      </c>
      <c r="C78" s="7">
        <f t="shared" si="0"/>
        <v>95.9176003468815</v>
      </c>
      <c r="D78" s="7">
        <v>600</v>
      </c>
      <c r="E78" s="7">
        <v>22000</v>
      </c>
      <c r="F78" s="8" t="s">
        <v>44</v>
      </c>
      <c r="G78" s="9"/>
      <c r="H78" s="10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">
      <c r="A79" s="5" t="s">
        <v>127</v>
      </c>
      <c r="B79" s="16">
        <v>1.7E-5</v>
      </c>
      <c r="C79" s="7">
        <f t="shared" si="0"/>
        <v>95.391021572434511</v>
      </c>
      <c r="D79" s="7">
        <v>233</v>
      </c>
      <c r="E79" s="7">
        <v>444</v>
      </c>
      <c r="F79" s="11" t="s">
        <v>10</v>
      </c>
      <c r="G79" s="9"/>
      <c r="H79" s="10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">
      <c r="A80" s="5" t="s">
        <v>128</v>
      </c>
      <c r="B80" s="16">
        <v>1.7E-5</v>
      </c>
      <c r="C80" s="7">
        <f t="shared" si="0"/>
        <v>95.391021572434511</v>
      </c>
      <c r="D80" s="7">
        <v>55</v>
      </c>
      <c r="E80" s="7">
        <v>300</v>
      </c>
      <c r="F80" s="8" t="s">
        <v>129</v>
      </c>
      <c r="G80" s="9"/>
      <c r="H80" s="10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">
      <c r="A81" s="5" t="s">
        <v>130</v>
      </c>
      <c r="B81" s="16">
        <v>1.8E-5</v>
      </c>
      <c r="C81" s="7">
        <f t="shared" si="0"/>
        <v>94.894549897933871</v>
      </c>
      <c r="D81" s="7">
        <v>178</v>
      </c>
      <c r="E81" s="14">
        <v>220</v>
      </c>
      <c r="F81" s="11" t="s">
        <v>10</v>
      </c>
      <c r="G81" s="9"/>
      <c r="H81" s="10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">
      <c r="A82" s="5" t="s">
        <v>131</v>
      </c>
      <c r="B82" s="16">
        <v>1.8E-5</v>
      </c>
      <c r="C82" s="7">
        <f t="shared" si="0"/>
        <v>94.894549897933871</v>
      </c>
      <c r="D82" s="7">
        <v>323</v>
      </c>
      <c r="E82" s="7">
        <v>530</v>
      </c>
      <c r="F82" s="8" t="s">
        <v>10</v>
      </c>
      <c r="G82" s="9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">
      <c r="A83" s="5" t="s">
        <v>132</v>
      </c>
      <c r="B83" s="16">
        <v>1.8E-5</v>
      </c>
      <c r="C83" s="7">
        <f t="shared" si="0"/>
        <v>94.894549897933871</v>
      </c>
      <c r="D83" s="7">
        <v>230</v>
      </c>
      <c r="E83" s="7">
        <v>6000</v>
      </c>
      <c r="F83" s="8" t="s">
        <v>44</v>
      </c>
      <c r="G83" s="9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>
      <c r="A84" s="5" t="s">
        <v>133</v>
      </c>
      <c r="B84" s="16">
        <v>1.8E-5</v>
      </c>
      <c r="C84" s="7">
        <f t="shared" si="0"/>
        <v>94.894549897933871</v>
      </c>
      <c r="D84" s="7">
        <v>440</v>
      </c>
      <c r="E84" s="7">
        <v>54000</v>
      </c>
      <c r="F84" s="8" t="s">
        <v>44</v>
      </c>
      <c r="G84" s="9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">
      <c r="A85" s="5" t="s">
        <v>134</v>
      </c>
      <c r="B85" s="16">
        <v>1.8700000000000001E-5</v>
      </c>
      <c r="C85" s="7">
        <f t="shared" si="0"/>
        <v>94.563167869270032</v>
      </c>
      <c r="D85" s="7">
        <v>72</v>
      </c>
      <c r="E85" s="7">
        <v>320</v>
      </c>
      <c r="F85" s="8" t="s">
        <v>10</v>
      </c>
      <c r="G85" s="9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">
      <c r="A86" s="5" t="s">
        <v>135</v>
      </c>
      <c r="B86" s="16">
        <v>1.8700000000000001E-5</v>
      </c>
      <c r="C86" s="7">
        <f t="shared" si="0"/>
        <v>94.563167869270032</v>
      </c>
      <c r="D86" s="7">
        <v>576</v>
      </c>
      <c r="E86" s="7">
        <v>1000</v>
      </c>
      <c r="F86" s="8" t="s">
        <v>10</v>
      </c>
      <c r="G86" s="9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">
      <c r="A87" s="23" t="s">
        <v>136</v>
      </c>
      <c r="B87" s="26">
        <v>1.9000000000000001E-5</v>
      </c>
      <c r="C87" s="27">
        <f t="shared" si="0"/>
        <v>94.424927980943423</v>
      </c>
      <c r="D87" s="27">
        <v>340</v>
      </c>
      <c r="E87" s="27">
        <v>8500</v>
      </c>
      <c r="F87" s="8" t="s">
        <v>44</v>
      </c>
      <c r="G87" s="9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">
      <c r="A88" s="23" t="s">
        <v>137</v>
      </c>
      <c r="B88" s="26">
        <v>2.0000000000000002E-5</v>
      </c>
      <c r="C88" s="27">
        <f t="shared" si="0"/>
        <v>93.979400086720375</v>
      </c>
      <c r="D88" s="27">
        <v>105</v>
      </c>
      <c r="E88" s="15">
        <v>240</v>
      </c>
      <c r="F88" s="8" t="s">
        <v>111</v>
      </c>
      <c r="G88" s="9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">
      <c r="A89" s="23" t="s">
        <v>138</v>
      </c>
      <c r="B89" s="26">
        <v>2.0000000000000002E-5</v>
      </c>
      <c r="C89" s="27">
        <f t="shared" si="0"/>
        <v>93.979400086720375</v>
      </c>
      <c r="D89" s="27">
        <v>277</v>
      </c>
      <c r="E89" s="27">
        <v>820</v>
      </c>
      <c r="F89" s="8" t="s">
        <v>10</v>
      </c>
      <c r="G89" s="9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">
      <c r="A90" s="23" t="s">
        <v>139</v>
      </c>
      <c r="B90" s="26">
        <v>2.0000000000000002E-5</v>
      </c>
      <c r="C90" s="27">
        <f t="shared" si="0"/>
        <v>93.979400086720375</v>
      </c>
      <c r="D90" s="27">
        <v>670</v>
      </c>
      <c r="E90" s="27">
        <f>490+255</f>
        <v>745</v>
      </c>
      <c r="F90" s="8" t="s">
        <v>111</v>
      </c>
      <c r="G90" s="9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">
      <c r="A91" s="23" t="s">
        <v>140</v>
      </c>
      <c r="B91" s="26">
        <v>2.0000000000000002E-5</v>
      </c>
      <c r="C91" s="27">
        <f t="shared" si="0"/>
        <v>93.979400086720375</v>
      </c>
      <c r="D91" s="27">
        <v>270</v>
      </c>
      <c r="E91" s="15">
        <v>1375</v>
      </c>
      <c r="F91" s="8" t="s">
        <v>10</v>
      </c>
      <c r="G91" s="9"/>
      <c r="H91" s="10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">
      <c r="A92" s="23" t="s">
        <v>141</v>
      </c>
      <c r="B92" s="26">
        <v>2.0000000000000002E-5</v>
      </c>
      <c r="C92" s="27">
        <f t="shared" si="0"/>
        <v>93.979400086720375</v>
      </c>
      <c r="D92" s="27">
        <v>240</v>
      </c>
      <c r="E92" s="27">
        <v>2000</v>
      </c>
      <c r="F92" s="8" t="s">
        <v>51</v>
      </c>
      <c r="G92" s="9"/>
      <c r="H92" s="10"/>
      <c r="I92" s="10"/>
      <c r="J92" s="9"/>
      <c r="K92" s="9"/>
      <c r="L92" s="9"/>
      <c r="M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23" t="s">
        <v>142</v>
      </c>
      <c r="B93" s="26">
        <v>2.0000000000000002E-5</v>
      </c>
      <c r="C93" s="27">
        <f t="shared" si="0"/>
        <v>93.979400086720375</v>
      </c>
      <c r="D93" s="27">
        <v>658</v>
      </c>
      <c r="E93" s="27">
        <v>5000</v>
      </c>
      <c r="F93" s="8" t="s">
        <v>51</v>
      </c>
      <c r="G93" s="9"/>
      <c r="H93" s="28" t="s">
        <v>143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23" t="s">
        <v>144</v>
      </c>
      <c r="B94" s="26">
        <v>2.0000000000000002E-5</v>
      </c>
      <c r="C94" s="27">
        <f t="shared" si="0"/>
        <v>93.979400086720375</v>
      </c>
      <c r="D94" s="27">
        <v>180</v>
      </c>
      <c r="E94" s="27">
        <v>5000</v>
      </c>
      <c r="F94" s="8" t="s">
        <v>10</v>
      </c>
      <c r="G94" s="9"/>
      <c r="H94" s="28" t="s">
        <v>0</v>
      </c>
      <c r="I94" s="28" t="s">
        <v>145</v>
      </c>
      <c r="J94" s="28" t="s">
        <v>146</v>
      </c>
      <c r="K94" s="28" t="s">
        <v>4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">
      <c r="A95" s="23" t="s">
        <v>147</v>
      </c>
      <c r="B95" s="26">
        <v>2.0000000000000002E-5</v>
      </c>
      <c r="C95" s="27">
        <f t="shared" si="0"/>
        <v>93.979400086720375</v>
      </c>
      <c r="D95" s="27">
        <v>400</v>
      </c>
      <c r="E95" s="27">
        <v>10000</v>
      </c>
      <c r="F95" s="29" t="str">
        <f>HYPERLINK("https://www.stereophile.com/content/lkv-veros-pwr-power-amplifier-measurements", "Stereophile")</f>
        <v>Stereophile</v>
      </c>
      <c r="G95" s="9"/>
      <c r="H95" s="21" t="s">
        <v>148</v>
      </c>
      <c r="I95" s="30">
        <f>VLOOKUP($H95,List!$A:$E,3,0)</f>
        <v>82.615365605380475</v>
      </c>
      <c r="J95" s="30">
        <f>VLOOKUP($H95,List!$A:$E,4,0)</f>
        <v>77</v>
      </c>
      <c r="K95" s="30">
        <f>VLOOKUP($H95,List!$A:$E,5,0)</f>
        <v>66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">
      <c r="A96" s="23" t="s">
        <v>149</v>
      </c>
      <c r="B96" s="26">
        <v>2.0000000000000002E-5</v>
      </c>
      <c r="C96" s="27">
        <f t="shared" si="0"/>
        <v>93.979400086720375</v>
      </c>
      <c r="D96" s="27">
        <v>398</v>
      </c>
      <c r="E96" s="27">
        <v>32000</v>
      </c>
      <c r="F96" s="8" t="s">
        <v>49</v>
      </c>
      <c r="G96" s="9"/>
      <c r="H96" s="21" t="s">
        <v>150</v>
      </c>
      <c r="I96" s="30">
        <f>VLOOKUP($H96,List!$A:$E,3,0)</f>
        <v>88.404328067663798</v>
      </c>
      <c r="J96" s="30">
        <f>VLOOKUP($H96,List!$A:$E,4,0)</f>
        <v>85</v>
      </c>
      <c r="K96" s="30">
        <f>VLOOKUP($H96,List!$A:$E,5,0)</f>
        <v>90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">
      <c r="A97" s="23" t="s">
        <v>151</v>
      </c>
      <c r="B97" s="26">
        <v>2.0000000000000002E-5</v>
      </c>
      <c r="C97" s="27">
        <f t="shared" si="0"/>
        <v>93.979400086720375</v>
      </c>
      <c r="D97" s="27">
        <v>349</v>
      </c>
      <c r="E97" s="27">
        <v>59000</v>
      </c>
      <c r="F97" s="8" t="s">
        <v>49</v>
      </c>
      <c r="G97" s="9"/>
      <c r="H97" s="21" t="s">
        <v>47</v>
      </c>
      <c r="I97" s="30">
        <f>VLOOKUP($H97,List!$A:$E,3,0)</f>
        <v>104.88250288655017</v>
      </c>
      <c r="J97" s="30">
        <f>VLOOKUP($H97,List!$A:$E,4,0)</f>
        <v>120</v>
      </c>
      <c r="K97" s="30">
        <f>VLOOKUP($H97,List!$A:$E,5,0)</f>
        <v>220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">
      <c r="A98" s="23" t="s">
        <v>152</v>
      </c>
      <c r="B98" s="26">
        <v>2.0999999999999999E-5</v>
      </c>
      <c r="C98" s="27">
        <f t="shared" si="0"/>
        <v>93.555614105321609</v>
      </c>
      <c r="D98" s="27">
        <v>460</v>
      </c>
      <c r="E98" s="27">
        <v>3500</v>
      </c>
      <c r="F98" s="8" t="s">
        <v>44</v>
      </c>
      <c r="G98" s="9"/>
      <c r="H98" s="21" t="s">
        <v>6</v>
      </c>
      <c r="I98" s="30">
        <f>VLOOKUP($H98,List!$A:$E,3,0)</f>
        <v>120.63034102892131</v>
      </c>
      <c r="J98" s="30">
        <f>VLOOKUP($H98,List!$A:$E,4,0)</f>
        <v>90</v>
      </c>
      <c r="K98" s="30">
        <f>VLOOKUP($H98,List!$A:$E,5,0)</f>
        <v>800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">
      <c r="A99" s="23" t="s">
        <v>153</v>
      </c>
      <c r="B99" s="26">
        <v>2.0999999999999999E-5</v>
      </c>
      <c r="C99" s="27">
        <f t="shared" si="0"/>
        <v>93.555614105321609</v>
      </c>
      <c r="D99" s="27">
        <v>774</v>
      </c>
      <c r="E99" s="27">
        <v>27000</v>
      </c>
      <c r="F99" s="8" t="s">
        <v>44</v>
      </c>
      <c r="G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">
      <c r="A100" s="23" t="s">
        <v>154</v>
      </c>
      <c r="B100" s="26">
        <v>2.1999999999999999E-5</v>
      </c>
      <c r="C100" s="27">
        <f t="shared" si="0"/>
        <v>93.151546383555868</v>
      </c>
      <c r="D100" s="27">
        <v>58</v>
      </c>
      <c r="E100" s="27">
        <v>200</v>
      </c>
      <c r="F100" s="31" t="s">
        <v>129</v>
      </c>
      <c r="G100" s="9"/>
      <c r="H100" s="21"/>
      <c r="I100" s="30"/>
      <c r="J100" s="30"/>
      <c r="K100" s="3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">
      <c r="A101" s="23" t="s">
        <v>155</v>
      </c>
      <c r="B101" s="26">
        <v>2.1999999999999999E-5</v>
      </c>
      <c r="C101" s="27">
        <f t="shared" si="0"/>
        <v>93.151546383555868</v>
      </c>
      <c r="D101" s="27">
        <v>55</v>
      </c>
      <c r="E101" s="27">
        <v>800</v>
      </c>
      <c r="F101" s="8" t="s">
        <v>10</v>
      </c>
      <c r="G101" s="9"/>
      <c r="H101" s="21"/>
      <c r="I101" s="30"/>
      <c r="J101" s="30"/>
      <c r="K101" s="3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">
      <c r="A102" s="23" t="s">
        <v>156</v>
      </c>
      <c r="B102" s="26">
        <v>2.1999999999999999E-5</v>
      </c>
      <c r="C102" s="27">
        <f t="shared" si="0"/>
        <v>93.151546383555868</v>
      </c>
      <c r="D102" s="27">
        <v>528</v>
      </c>
      <c r="E102" s="27">
        <v>4100</v>
      </c>
      <c r="F102" s="8" t="s">
        <v>51</v>
      </c>
      <c r="G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">
      <c r="A103" s="23" t="s">
        <v>157</v>
      </c>
      <c r="B103" s="26">
        <v>2.1999999999999999E-5</v>
      </c>
      <c r="C103" s="27">
        <f t="shared" si="0"/>
        <v>93.151546383555868</v>
      </c>
      <c r="D103" s="27">
        <v>130</v>
      </c>
      <c r="E103" s="27">
        <v>4900</v>
      </c>
      <c r="F103" s="8" t="s">
        <v>44</v>
      </c>
      <c r="G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">
      <c r="A104" s="23" t="s">
        <v>158</v>
      </c>
      <c r="B104" s="26">
        <v>2.1999999999999999E-5</v>
      </c>
      <c r="C104" s="27">
        <f t="shared" si="0"/>
        <v>93.151546383555868</v>
      </c>
      <c r="D104" s="27">
        <v>460</v>
      </c>
      <c r="E104" s="27">
        <v>5000</v>
      </c>
      <c r="F104" s="8" t="s">
        <v>44</v>
      </c>
      <c r="G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">
      <c r="A105" s="23" t="s">
        <v>159</v>
      </c>
      <c r="B105" s="26">
        <v>2.1999999999999999E-5</v>
      </c>
      <c r="C105" s="27">
        <f t="shared" si="0"/>
        <v>93.151546383555868</v>
      </c>
      <c r="D105" s="27">
        <v>200</v>
      </c>
      <c r="E105" s="27">
        <v>5800</v>
      </c>
      <c r="F105" s="8" t="s">
        <v>51</v>
      </c>
      <c r="G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">
      <c r="A106" s="23" t="s">
        <v>160</v>
      </c>
      <c r="B106" s="26">
        <v>2.1999999999999999E-5</v>
      </c>
      <c r="C106" s="27">
        <f t="shared" si="0"/>
        <v>93.151546383555868</v>
      </c>
      <c r="D106" s="27">
        <v>600</v>
      </c>
      <c r="E106" s="27">
        <v>13300</v>
      </c>
      <c r="F106" s="8" t="s">
        <v>44</v>
      </c>
      <c r="G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">
      <c r="A107" s="23" t="s">
        <v>161</v>
      </c>
      <c r="B107" s="26">
        <v>2.1999999999999999E-5</v>
      </c>
      <c r="C107" s="27">
        <f t="shared" si="0"/>
        <v>93.151546383555868</v>
      </c>
      <c r="D107" s="27">
        <v>490</v>
      </c>
      <c r="E107" s="27">
        <v>30000</v>
      </c>
      <c r="F107" s="8" t="s">
        <v>44</v>
      </c>
      <c r="G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">
      <c r="A108" s="23" t="s">
        <v>162</v>
      </c>
      <c r="B108" s="26">
        <v>2.1999999999999999E-5</v>
      </c>
      <c r="C108" s="27">
        <f t="shared" si="0"/>
        <v>93.151546383555868</v>
      </c>
      <c r="D108" s="27">
        <v>306</v>
      </c>
      <c r="E108" s="27">
        <v>69000</v>
      </c>
      <c r="F108" s="8" t="s">
        <v>49</v>
      </c>
      <c r="G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">
      <c r="A109" s="23" t="s">
        <v>163</v>
      </c>
      <c r="B109" s="26">
        <v>2.3E-5</v>
      </c>
      <c r="C109" s="27">
        <f t="shared" si="0"/>
        <v>92.765443279648139</v>
      </c>
      <c r="D109" s="27">
        <v>323</v>
      </c>
      <c r="E109" s="27">
        <v>530</v>
      </c>
      <c r="F109" s="8" t="s">
        <v>10</v>
      </c>
      <c r="G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">
      <c r="A110" s="23" t="s">
        <v>164</v>
      </c>
      <c r="B110" s="26">
        <v>2.3E-5</v>
      </c>
      <c r="C110" s="27">
        <f t="shared" si="0"/>
        <v>92.765443279648139</v>
      </c>
      <c r="D110" s="27">
        <v>800</v>
      </c>
      <c r="E110" s="27">
        <v>1600</v>
      </c>
      <c r="F110" s="8" t="s">
        <v>93</v>
      </c>
      <c r="G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">
      <c r="A111" s="23" t="s">
        <v>165</v>
      </c>
      <c r="B111" s="26">
        <v>2.3E-5</v>
      </c>
      <c r="C111" s="27">
        <f t="shared" si="0"/>
        <v>92.765443279648139</v>
      </c>
      <c r="D111" s="27">
        <v>101</v>
      </c>
      <c r="E111" s="27">
        <v>45000</v>
      </c>
      <c r="F111" s="29" t="str">
        <f>HYPERLINK("https://www.stereophile.com/content/gryphon-essence-mono-power-amplifier-measurements", "Stereophile")</f>
        <v>Stereophile</v>
      </c>
      <c r="G111" s="9"/>
      <c r="H111" s="10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">
      <c r="A112" s="23" t="s">
        <v>166</v>
      </c>
      <c r="B112" s="26">
        <v>2.4000000000000001E-5</v>
      </c>
      <c r="C112" s="27">
        <f t="shared" si="0"/>
        <v>92.395775165767873</v>
      </c>
      <c r="D112" s="27">
        <v>270</v>
      </c>
      <c r="E112" s="27">
        <v>9650</v>
      </c>
      <c r="F112" s="29" t="s">
        <v>10</v>
      </c>
      <c r="G112" s="9"/>
      <c r="H112" s="10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">
      <c r="A113" s="23" t="s">
        <v>167</v>
      </c>
      <c r="B113" s="26">
        <v>2.4000000000000001E-5</v>
      </c>
      <c r="C113" s="27">
        <f t="shared" si="0"/>
        <v>92.395775165767873</v>
      </c>
      <c r="D113" s="27">
        <v>490</v>
      </c>
      <c r="E113" s="27">
        <v>25000</v>
      </c>
      <c r="F113" s="8" t="s">
        <v>44</v>
      </c>
      <c r="G113" s="9"/>
      <c r="H113" s="10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">
      <c r="A114" s="23" t="s">
        <v>168</v>
      </c>
      <c r="B114" s="26">
        <v>2.5000000000000001E-5</v>
      </c>
      <c r="C114" s="27">
        <f t="shared" si="0"/>
        <v>92.04119982655925</v>
      </c>
      <c r="D114" s="27">
        <v>370</v>
      </c>
      <c r="E114" s="27">
        <v>540</v>
      </c>
      <c r="F114" s="8" t="s">
        <v>111</v>
      </c>
      <c r="G114" s="9"/>
      <c r="H114" s="10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">
      <c r="A115" s="23" t="s">
        <v>169</v>
      </c>
      <c r="B115" s="26">
        <v>2.5000000000000001E-5</v>
      </c>
      <c r="C115" s="27">
        <f t="shared" si="0"/>
        <v>92.04119982655925</v>
      </c>
      <c r="D115" s="27">
        <v>289</v>
      </c>
      <c r="E115" s="27">
        <v>600</v>
      </c>
      <c r="F115" s="8" t="s">
        <v>10</v>
      </c>
      <c r="G115" s="9"/>
      <c r="H115" s="10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">
      <c r="A116" s="23" t="s">
        <v>170</v>
      </c>
      <c r="B116" s="26">
        <v>2.5000000000000001E-5</v>
      </c>
      <c r="C116" s="27">
        <f t="shared" si="0"/>
        <v>92.04119982655925</v>
      </c>
      <c r="D116" s="27">
        <v>218</v>
      </c>
      <c r="E116" s="27">
        <v>45000</v>
      </c>
      <c r="F116" s="8" t="s">
        <v>44</v>
      </c>
      <c r="G116" s="9"/>
      <c r="H116" s="10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">
      <c r="A117" s="23" t="s">
        <v>171</v>
      </c>
      <c r="B117" s="26">
        <v>2.5999999999999998E-5</v>
      </c>
      <c r="C117" s="27">
        <f t="shared" si="0"/>
        <v>91.700533040583636</v>
      </c>
      <c r="D117" s="27">
        <v>65</v>
      </c>
      <c r="E117" s="27">
        <v>150</v>
      </c>
      <c r="F117" s="8" t="s">
        <v>129</v>
      </c>
      <c r="G117" s="9"/>
      <c r="H117" s="10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">
      <c r="A118" s="23" t="s">
        <v>172</v>
      </c>
      <c r="B118" s="26">
        <v>2.5999999999999998E-5</v>
      </c>
      <c r="C118" s="27">
        <f t="shared" si="0"/>
        <v>91.700533040583636</v>
      </c>
      <c r="D118" s="27">
        <v>720</v>
      </c>
      <c r="E118" s="27">
        <f>351+225</f>
        <v>576</v>
      </c>
      <c r="F118" s="11" t="s">
        <v>111</v>
      </c>
      <c r="G118" s="9"/>
      <c r="H118" s="10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">
      <c r="A119" s="23" t="s">
        <v>173</v>
      </c>
      <c r="B119" s="26">
        <v>2.5999999999999998E-5</v>
      </c>
      <c r="C119" s="27">
        <f t="shared" si="0"/>
        <v>91.700533040583636</v>
      </c>
      <c r="D119" s="27">
        <v>194</v>
      </c>
      <c r="E119" s="27">
        <v>750</v>
      </c>
      <c r="F119" s="8" t="s">
        <v>10</v>
      </c>
      <c r="G119" s="9"/>
      <c r="H119" s="10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">
      <c r="A120" s="23" t="s">
        <v>174</v>
      </c>
      <c r="B120" s="26">
        <v>2.5999999999999998E-5</v>
      </c>
      <c r="C120" s="27">
        <f t="shared" si="0"/>
        <v>91.700533040583636</v>
      </c>
      <c r="D120" s="27">
        <v>530</v>
      </c>
      <c r="E120" s="27">
        <v>6000</v>
      </c>
      <c r="F120" s="8" t="s">
        <v>44</v>
      </c>
      <c r="G120" s="9"/>
      <c r="H120" s="10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">
      <c r="A121" s="23" t="s">
        <v>175</v>
      </c>
      <c r="B121" s="26">
        <v>2.6999999999999999E-5</v>
      </c>
      <c r="C121" s="27">
        <f t="shared" si="0"/>
        <v>91.372724716820258</v>
      </c>
      <c r="D121" s="27">
        <v>236</v>
      </c>
      <c r="E121" s="27">
        <v>640</v>
      </c>
      <c r="F121" s="11" t="s">
        <v>10</v>
      </c>
      <c r="G121" s="9"/>
      <c r="H121" s="10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">
      <c r="A122" s="23" t="s">
        <v>176</v>
      </c>
      <c r="B122" s="26">
        <v>2.8E-5</v>
      </c>
      <c r="C122" s="27">
        <f t="shared" si="0"/>
        <v>91.056839373155611</v>
      </c>
      <c r="D122" s="27">
        <v>50</v>
      </c>
      <c r="E122" s="15">
        <v>147</v>
      </c>
      <c r="F122" s="8" t="s">
        <v>111</v>
      </c>
      <c r="G122" s="9"/>
      <c r="H122" s="10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">
      <c r="A123" s="23" t="s">
        <v>177</v>
      </c>
      <c r="B123" s="26">
        <v>2.8E-5</v>
      </c>
      <c r="C123" s="27">
        <f t="shared" si="0"/>
        <v>91.056839373155611</v>
      </c>
      <c r="D123" s="27">
        <v>310</v>
      </c>
      <c r="E123" s="27">
        <f>176+94+165</f>
        <v>435</v>
      </c>
      <c r="F123" s="8" t="s">
        <v>111</v>
      </c>
      <c r="G123" s="9"/>
      <c r="H123" s="10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">
      <c r="A124" s="23" t="s">
        <v>178</v>
      </c>
      <c r="B124" s="26">
        <v>2.8E-5</v>
      </c>
      <c r="C124" s="27">
        <f t="shared" si="0"/>
        <v>91.056839373155611</v>
      </c>
      <c r="D124" s="27">
        <v>202</v>
      </c>
      <c r="E124" s="27">
        <v>2200</v>
      </c>
      <c r="F124" s="8" t="s">
        <v>44</v>
      </c>
      <c r="G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>
      <c r="A125" s="23" t="s">
        <v>179</v>
      </c>
      <c r="B125" s="26">
        <v>2.8E-5</v>
      </c>
      <c r="C125" s="27">
        <f t="shared" si="0"/>
        <v>91.056839373155611</v>
      </c>
      <c r="D125" s="27">
        <v>750</v>
      </c>
      <c r="E125" s="27">
        <v>30500</v>
      </c>
      <c r="F125" s="8" t="s">
        <v>44</v>
      </c>
      <c r="G125" s="9"/>
      <c r="H125" s="28" t="s">
        <v>180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>
      <c r="A126" s="23" t="s">
        <v>181</v>
      </c>
      <c r="B126" s="26">
        <v>2.9E-5</v>
      </c>
      <c r="C126" s="27">
        <f t="shared" si="0"/>
        <v>90.752040042020866</v>
      </c>
      <c r="D126" s="27">
        <v>930</v>
      </c>
      <c r="E126" s="27">
        <v>8000</v>
      </c>
      <c r="F126" s="8" t="s">
        <v>44</v>
      </c>
      <c r="G126" s="9"/>
      <c r="H126" s="28" t="s">
        <v>0</v>
      </c>
      <c r="I126" s="28" t="s">
        <v>145</v>
      </c>
      <c r="J126" s="28" t="s">
        <v>146</v>
      </c>
      <c r="K126" s="28" t="s">
        <v>4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">
      <c r="A127" s="23" t="s">
        <v>182</v>
      </c>
      <c r="B127" s="26">
        <v>2.9E-5</v>
      </c>
      <c r="C127" s="27">
        <f t="shared" si="0"/>
        <v>90.752040042020866</v>
      </c>
      <c r="D127" s="27">
        <v>550</v>
      </c>
      <c r="E127" s="27">
        <v>18000</v>
      </c>
      <c r="F127" s="8" t="s">
        <v>44</v>
      </c>
      <c r="G127" s="9"/>
      <c r="H127" s="21" t="s">
        <v>183</v>
      </c>
      <c r="I127" s="30">
        <f>VLOOKUP($H127,List!$A:$E,3,0)</f>
        <v>88.404328067663798</v>
      </c>
      <c r="J127" s="30">
        <f>VLOOKUP($H127,List!$A:$E,4,0)</f>
        <v>160</v>
      </c>
      <c r="K127" s="30">
        <f>VLOOKUP($H127,List!$A:$E,5,0)</f>
        <v>110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">
      <c r="A128" s="23" t="s">
        <v>184</v>
      </c>
      <c r="B128" s="26">
        <v>3.0000000000000001E-5</v>
      </c>
      <c r="C128" s="27">
        <f t="shared" si="0"/>
        <v>90.457574905606748</v>
      </c>
      <c r="D128" s="27">
        <v>80</v>
      </c>
      <c r="E128" s="27">
        <v>150</v>
      </c>
      <c r="F128" s="8" t="str">
        <f>HYPERLINK("https://www.audiosciencereview.com/forum/index.php?threads/loxjie-a30-digital-power-amplifier.16142/", "Loxjie")</f>
        <v>Loxjie</v>
      </c>
      <c r="G128" s="9"/>
      <c r="H128" s="21" t="s">
        <v>130</v>
      </c>
      <c r="I128" s="30">
        <f>VLOOKUP($H128,List!$A:$E,3,0)</f>
        <v>94.894549897933871</v>
      </c>
      <c r="J128" s="30">
        <f>VLOOKUP($H128,List!$A:$E,4,0)</f>
        <v>178</v>
      </c>
      <c r="K128" s="32">
        <f>VLOOKUP($H128,List!$A:$E,5,0)</f>
        <v>220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">
      <c r="A129" s="23" t="s">
        <v>185</v>
      </c>
      <c r="B129" s="26">
        <v>3.0000000000000001E-5</v>
      </c>
      <c r="C129" s="27">
        <f t="shared" si="0"/>
        <v>90.457574905606748</v>
      </c>
      <c r="D129" s="27">
        <v>180</v>
      </c>
      <c r="E129" s="27">
        <v>400</v>
      </c>
      <c r="F129" s="8" t="s">
        <v>10</v>
      </c>
      <c r="G129" s="9"/>
      <c r="H129" s="21" t="s">
        <v>72</v>
      </c>
      <c r="I129" s="30">
        <f>VLOOKUP($H129,List!$A:$E,3,0)</f>
        <v>101.93820026016112</v>
      </c>
      <c r="J129" s="30">
        <f>VLOOKUP($H129,List!$A:$E,4,0)</f>
        <v>206</v>
      </c>
      <c r="K129" s="30">
        <f>VLOOKUP($H129,List!$A:$E,5,0)</f>
        <v>375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">
      <c r="A130" s="23" t="s">
        <v>186</v>
      </c>
      <c r="B130" s="26">
        <v>3.0000000000000001E-5</v>
      </c>
      <c r="C130" s="27">
        <f t="shared" si="0"/>
        <v>90.457574905606748</v>
      </c>
      <c r="D130" s="27">
        <v>339</v>
      </c>
      <c r="E130" s="27">
        <v>1500</v>
      </c>
      <c r="F130" s="33" t="s">
        <v>44</v>
      </c>
      <c r="G130" s="9"/>
      <c r="H130" s="21" t="s">
        <v>33</v>
      </c>
      <c r="I130" s="30">
        <f>VLOOKUP($H130,List!$A:$E,3,0)</f>
        <v>107.81878900139827</v>
      </c>
      <c r="J130" s="30">
        <f>VLOOKUP($H130,List!$A:$E,4,0)</f>
        <v>330</v>
      </c>
      <c r="K130" s="32">
        <f>VLOOKUP($H130,List!$A:$E,5,0)</f>
        <v>808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">
      <c r="A131" s="23" t="s">
        <v>187</v>
      </c>
      <c r="B131" s="26">
        <v>3.0000000000000001E-5</v>
      </c>
      <c r="C131" s="27">
        <f t="shared" si="0"/>
        <v>90.457574905606748</v>
      </c>
      <c r="D131" s="27">
        <v>425</v>
      </c>
      <c r="E131" s="27">
        <v>7400</v>
      </c>
      <c r="F131" s="8" t="s">
        <v>51</v>
      </c>
      <c r="G131" s="9"/>
      <c r="H131" s="21" t="s">
        <v>22</v>
      </c>
      <c r="I131" s="30">
        <f>VLOOKUP($H131,List!$A:$E,3,0)</f>
        <v>113.15154638355587</v>
      </c>
      <c r="J131" s="30">
        <f>VLOOKUP($H131,List!$A:$E,4,0)</f>
        <v>656</v>
      </c>
      <c r="K131" s="32">
        <f>VLOOKUP($H131,List!$A:$E,5,0)</f>
        <v>970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">
      <c r="A132" s="23" t="s">
        <v>188</v>
      </c>
      <c r="B132" s="26">
        <v>3.0000000000000001E-5</v>
      </c>
      <c r="C132" s="27">
        <f t="shared" si="0"/>
        <v>90.457574905606748</v>
      </c>
      <c r="D132" s="27">
        <v>1000</v>
      </c>
      <c r="E132" s="27">
        <v>9400</v>
      </c>
      <c r="F132" s="8" t="s">
        <v>44</v>
      </c>
      <c r="G132" s="9"/>
      <c r="H132" s="21" t="s">
        <v>9</v>
      </c>
      <c r="I132" s="30">
        <f>VLOOKUP($H132,List!$A:$E,3,0)</f>
        <v>119.65933321402439</v>
      </c>
      <c r="J132" s="30">
        <f>VLOOKUP($H132,List!$A:$E,4,0)</f>
        <v>320</v>
      </c>
      <c r="K132" s="30">
        <f>VLOOKUP($H132,List!$A:$E,5,0)</f>
        <v>1600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">
      <c r="A133" s="23" t="s">
        <v>189</v>
      </c>
      <c r="B133" s="26">
        <v>3.1000000000000001E-5</v>
      </c>
      <c r="C133" s="27">
        <f t="shared" si="0"/>
        <v>90.172766123314545</v>
      </c>
      <c r="D133" s="27">
        <v>120</v>
      </c>
      <c r="E133" s="27">
        <v>1700</v>
      </c>
      <c r="F133" s="11" t="s">
        <v>44</v>
      </c>
      <c r="G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">
      <c r="A134" s="23" t="s">
        <v>190</v>
      </c>
      <c r="B134" s="26">
        <v>3.1000000000000001E-5</v>
      </c>
      <c r="C134" s="27">
        <f t="shared" si="0"/>
        <v>90.172766123314545</v>
      </c>
      <c r="D134" s="27">
        <v>256</v>
      </c>
      <c r="E134" s="27">
        <v>15000</v>
      </c>
      <c r="F134" s="8" t="s">
        <v>49</v>
      </c>
      <c r="G134" s="9"/>
      <c r="H134" s="21"/>
      <c r="I134" s="30"/>
      <c r="J134" s="30"/>
      <c r="K134" s="3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">
      <c r="A135" s="23" t="s">
        <v>191</v>
      </c>
      <c r="B135" s="26">
        <v>3.1000000000000001E-5</v>
      </c>
      <c r="C135" s="27">
        <f t="shared" si="0"/>
        <v>90.172766123314545</v>
      </c>
      <c r="D135" s="27">
        <v>620</v>
      </c>
      <c r="E135" s="27">
        <v>15000</v>
      </c>
      <c r="F135" s="8" t="s">
        <v>44</v>
      </c>
      <c r="G135" s="9"/>
      <c r="H135" s="21"/>
      <c r="I135" s="30"/>
      <c r="J135" s="30"/>
      <c r="K135" s="3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">
      <c r="A136" s="23" t="s">
        <v>192</v>
      </c>
      <c r="B136" s="26">
        <v>3.1999999999999999E-5</v>
      </c>
      <c r="C136" s="27">
        <f t="shared" si="0"/>
        <v>89.897000433601875</v>
      </c>
      <c r="D136" s="27">
        <v>500</v>
      </c>
      <c r="E136" s="27">
        <f>320+102+235</f>
        <v>657</v>
      </c>
      <c r="F136" s="8" t="s">
        <v>111</v>
      </c>
      <c r="G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">
      <c r="A137" s="23" t="s">
        <v>193</v>
      </c>
      <c r="B137" s="26">
        <v>3.1999999999999999E-5</v>
      </c>
      <c r="C137" s="27">
        <f t="shared" si="0"/>
        <v>89.897000433601875</v>
      </c>
      <c r="D137" s="27">
        <v>185</v>
      </c>
      <c r="E137" s="27">
        <v>20000</v>
      </c>
      <c r="F137" s="8" t="s">
        <v>44</v>
      </c>
      <c r="G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">
      <c r="A138" s="23" t="s">
        <v>194</v>
      </c>
      <c r="B138" s="26">
        <v>3.4E-5</v>
      </c>
      <c r="C138" s="27">
        <f t="shared" si="0"/>
        <v>89.370421659154886</v>
      </c>
      <c r="D138" s="27">
        <v>120</v>
      </c>
      <c r="E138" s="27">
        <v>300</v>
      </c>
      <c r="F138" s="11" t="s">
        <v>195</v>
      </c>
      <c r="G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">
      <c r="A139" s="23" t="s">
        <v>196</v>
      </c>
      <c r="B139" s="26">
        <v>3.4E-5</v>
      </c>
      <c r="C139" s="27">
        <f t="shared" si="0"/>
        <v>89.370421659154886</v>
      </c>
      <c r="D139" s="27">
        <v>125</v>
      </c>
      <c r="E139" s="27">
        <v>480</v>
      </c>
      <c r="F139" s="8" t="s">
        <v>10</v>
      </c>
      <c r="G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">
      <c r="A140" s="23" t="s">
        <v>197</v>
      </c>
      <c r="B140" s="26">
        <v>3.4999999999999997E-5</v>
      </c>
      <c r="C140" s="27">
        <f t="shared" si="0"/>
        <v>89.118639112994487</v>
      </c>
      <c r="D140" s="27">
        <v>40</v>
      </c>
      <c r="E140" s="27">
        <v>600</v>
      </c>
      <c r="F140" s="8" t="s">
        <v>44</v>
      </c>
      <c r="G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">
      <c r="A141" s="23" t="s">
        <v>198</v>
      </c>
      <c r="B141" s="26">
        <v>3.4999999999999997E-5</v>
      </c>
      <c r="C141" s="27">
        <f t="shared" si="0"/>
        <v>89.118639112994487</v>
      </c>
      <c r="D141" s="27">
        <v>76</v>
      </c>
      <c r="E141" s="27">
        <v>650</v>
      </c>
      <c r="F141" s="11" t="s">
        <v>10</v>
      </c>
      <c r="G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">
      <c r="A142" s="23" t="s">
        <v>199</v>
      </c>
      <c r="B142" s="26">
        <v>3.4999999999999997E-5</v>
      </c>
      <c r="C142" s="27">
        <f t="shared" si="0"/>
        <v>89.118639112994487</v>
      </c>
      <c r="D142" s="27">
        <v>1200</v>
      </c>
      <c r="E142" s="27">
        <v>6000</v>
      </c>
      <c r="F142" s="8" t="s">
        <v>44</v>
      </c>
      <c r="G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">
      <c r="A143" s="23" t="s">
        <v>200</v>
      </c>
      <c r="B143" s="26">
        <v>3.6000000000000001E-5</v>
      </c>
      <c r="C143" s="27">
        <f t="shared" si="0"/>
        <v>88.873949984654246</v>
      </c>
      <c r="D143" s="27">
        <v>280</v>
      </c>
      <c r="E143" s="27">
        <v>1500</v>
      </c>
      <c r="F143" s="8" t="s">
        <v>10</v>
      </c>
      <c r="G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">
      <c r="A144" s="23" t="s">
        <v>201</v>
      </c>
      <c r="B144" s="26">
        <v>3.6000000000000001E-5</v>
      </c>
      <c r="C144" s="27">
        <f t="shared" si="0"/>
        <v>88.873949984654246</v>
      </c>
      <c r="D144" s="27">
        <v>367</v>
      </c>
      <c r="E144" s="27">
        <v>2000</v>
      </c>
      <c r="F144" s="8" t="s">
        <v>51</v>
      </c>
      <c r="G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">
      <c r="A145" s="23" t="s">
        <v>202</v>
      </c>
      <c r="B145" s="26">
        <v>3.6000000000000001E-5</v>
      </c>
      <c r="C145" s="27">
        <f t="shared" si="0"/>
        <v>88.873949984654246</v>
      </c>
      <c r="D145" s="27">
        <v>1190</v>
      </c>
      <c r="E145" s="27">
        <v>20000</v>
      </c>
      <c r="F145" s="8" t="s">
        <v>44</v>
      </c>
      <c r="G145" s="9"/>
      <c r="H145" s="10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">
      <c r="A146" s="23" t="s">
        <v>203</v>
      </c>
      <c r="B146" s="26">
        <v>3.6000000000000001E-5</v>
      </c>
      <c r="C146" s="27">
        <f t="shared" si="0"/>
        <v>88.873949984654246</v>
      </c>
      <c r="D146" s="27">
        <v>1300</v>
      </c>
      <c r="E146" s="27">
        <f>22500*2</f>
        <v>45000</v>
      </c>
      <c r="F146" s="11" t="s">
        <v>44</v>
      </c>
      <c r="G146" s="9"/>
      <c r="H146" s="10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">
      <c r="A147" s="23" t="s">
        <v>204</v>
      </c>
      <c r="B147" s="26">
        <v>3.6999999999999998E-5</v>
      </c>
      <c r="C147" s="27">
        <f t="shared" si="0"/>
        <v>88.6359655186601</v>
      </c>
      <c r="D147" s="27">
        <v>54</v>
      </c>
      <c r="E147" s="27">
        <v>1000</v>
      </c>
      <c r="F147" s="8" t="s">
        <v>10</v>
      </c>
      <c r="G147" s="9"/>
      <c r="H147" s="10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">
      <c r="A148" s="23" t="s">
        <v>150</v>
      </c>
      <c r="B148" s="26">
        <v>3.8000000000000002E-5</v>
      </c>
      <c r="C148" s="27">
        <f t="shared" si="0"/>
        <v>88.404328067663798</v>
      </c>
      <c r="D148" s="27">
        <v>85</v>
      </c>
      <c r="E148" s="27">
        <v>90</v>
      </c>
      <c r="F148" s="11" t="s">
        <v>10</v>
      </c>
      <c r="G148" s="9"/>
      <c r="H148" s="10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">
      <c r="A149" s="23" t="s">
        <v>183</v>
      </c>
      <c r="B149" s="26">
        <v>3.8000000000000002E-5</v>
      </c>
      <c r="C149" s="27">
        <f t="shared" si="0"/>
        <v>88.404328067663798</v>
      </c>
      <c r="D149" s="27">
        <v>160</v>
      </c>
      <c r="E149" s="27">
        <v>110</v>
      </c>
      <c r="F149" s="11" t="s">
        <v>10</v>
      </c>
      <c r="G149" s="9"/>
      <c r="H149" s="10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">
      <c r="A150" s="23" t="s">
        <v>205</v>
      </c>
      <c r="B150" s="26">
        <v>3.8000000000000002E-5</v>
      </c>
      <c r="C150" s="27">
        <f t="shared" si="0"/>
        <v>88.404328067663798</v>
      </c>
      <c r="D150" s="27">
        <v>60</v>
      </c>
      <c r="E150" s="27">
        <v>600</v>
      </c>
      <c r="F150" s="8" t="s">
        <v>10</v>
      </c>
      <c r="G150" s="9"/>
      <c r="H150" s="10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">
      <c r="A151" s="23" t="s">
        <v>206</v>
      </c>
      <c r="B151" s="26">
        <v>3.8000000000000002E-5</v>
      </c>
      <c r="C151" s="27">
        <f t="shared" si="0"/>
        <v>88.404328067663798</v>
      </c>
      <c r="D151" s="27">
        <v>230</v>
      </c>
      <c r="E151" s="27">
        <v>1600</v>
      </c>
      <c r="F151" s="8" t="s">
        <v>44</v>
      </c>
      <c r="G151" s="9"/>
      <c r="H151" s="10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">
      <c r="A152" s="23" t="s">
        <v>207</v>
      </c>
      <c r="B152" s="26">
        <v>3.8000000000000002E-5</v>
      </c>
      <c r="C152" s="27">
        <f t="shared" si="0"/>
        <v>88.404328067663798</v>
      </c>
      <c r="D152" s="27">
        <v>292</v>
      </c>
      <c r="E152" s="27">
        <v>3250</v>
      </c>
      <c r="F152" s="11" t="s">
        <v>51</v>
      </c>
      <c r="G152" s="9"/>
      <c r="H152" s="10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">
      <c r="A153" s="23" t="s">
        <v>208</v>
      </c>
      <c r="B153" s="26">
        <v>3.8000000000000002E-5</v>
      </c>
      <c r="C153" s="27">
        <f t="shared" si="0"/>
        <v>88.404328067663798</v>
      </c>
      <c r="D153" s="27">
        <v>290</v>
      </c>
      <c r="E153" s="27">
        <v>15000</v>
      </c>
      <c r="F153" s="8" t="s">
        <v>44</v>
      </c>
      <c r="G153" s="9"/>
      <c r="H153" s="10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">
      <c r="A154" s="23" t="s">
        <v>209</v>
      </c>
      <c r="B154" s="26">
        <v>3.8999999999999999E-5</v>
      </c>
      <c r="C154" s="27">
        <f t="shared" si="0"/>
        <v>88.178707859470009</v>
      </c>
      <c r="D154" s="27">
        <v>210</v>
      </c>
      <c r="E154" s="27">
        <v>1500</v>
      </c>
      <c r="F154" s="8" t="s">
        <v>10</v>
      </c>
      <c r="G154" s="9"/>
      <c r="H154" s="10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">
      <c r="A155" s="23" t="s">
        <v>210</v>
      </c>
      <c r="B155" s="26">
        <v>3.8999999999999999E-5</v>
      </c>
      <c r="C155" s="27">
        <f t="shared" si="0"/>
        <v>88.178707859470009</v>
      </c>
      <c r="D155" s="27">
        <v>250</v>
      </c>
      <c r="E155" s="27">
        <v>3000</v>
      </c>
      <c r="F155" s="8" t="str">
        <f>HYPERLINK("https://buchardtaudio.com/products/i150-integrated-amplifier", "Buchardt")</f>
        <v>Buchardt</v>
      </c>
      <c r="G155" s="9"/>
      <c r="H155" s="10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">
      <c r="A156" s="23" t="s">
        <v>211</v>
      </c>
      <c r="B156" s="26">
        <v>4.0000000000000003E-5</v>
      </c>
      <c r="C156" s="27">
        <f t="shared" si="0"/>
        <v>87.95880017344075</v>
      </c>
      <c r="D156" s="27">
        <v>250</v>
      </c>
      <c r="E156" s="27">
        <v>500</v>
      </c>
      <c r="F156" s="8" t="str">
        <f>HYPERLINK("https://www.audiosciencereview.com/forum/index.php?threads/xtz-edge-a2-300-review-amplifier.19419/#post-638980", "ASR")</f>
        <v>ASR</v>
      </c>
      <c r="G156" s="9"/>
      <c r="H156" s="10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">
      <c r="A157" s="23" t="s">
        <v>212</v>
      </c>
      <c r="B157" s="26">
        <v>4.0000000000000003E-5</v>
      </c>
      <c r="C157" s="27">
        <f t="shared" si="0"/>
        <v>87.95880017344075</v>
      </c>
      <c r="D157" s="27">
        <v>150</v>
      </c>
      <c r="E157" s="27">
        <v>1550</v>
      </c>
      <c r="F157" s="8" t="s">
        <v>51</v>
      </c>
      <c r="G157" s="9"/>
      <c r="H157" s="10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>
      <c r="A158" s="23" t="s">
        <v>213</v>
      </c>
      <c r="B158" s="26">
        <v>4.0000000000000003E-5</v>
      </c>
      <c r="C158" s="27">
        <f t="shared" si="0"/>
        <v>87.95880017344075</v>
      </c>
      <c r="D158" s="27">
        <v>230</v>
      </c>
      <c r="E158" s="27">
        <v>2500</v>
      </c>
      <c r="F158" s="8" t="s">
        <v>7</v>
      </c>
      <c r="G158" s="9"/>
      <c r="H158" s="28" t="s">
        <v>214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>
      <c r="A159" s="23" t="s">
        <v>215</v>
      </c>
      <c r="B159" s="26">
        <v>4.1E-5</v>
      </c>
      <c r="C159" s="27">
        <f t="shared" si="0"/>
        <v>87.744322865605284</v>
      </c>
      <c r="D159" s="27">
        <v>500</v>
      </c>
      <c r="E159" s="27">
        <f>2*35000</f>
        <v>70000</v>
      </c>
      <c r="F159" s="11" t="s">
        <v>44</v>
      </c>
      <c r="G159" s="9"/>
      <c r="H159" s="28" t="s">
        <v>0</v>
      </c>
      <c r="I159" s="28" t="s">
        <v>145</v>
      </c>
      <c r="J159" s="28" t="s">
        <v>146</v>
      </c>
      <c r="K159" s="28" t="s">
        <v>4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">
      <c r="A160" s="23" t="s">
        <v>216</v>
      </c>
      <c r="B160" s="26">
        <v>4.1999999999999998E-5</v>
      </c>
      <c r="C160" s="27">
        <f t="shared" si="0"/>
        <v>87.535014192041984</v>
      </c>
      <c r="D160" s="27">
        <v>147</v>
      </c>
      <c r="E160" s="27">
        <v>150</v>
      </c>
      <c r="F160" s="11" t="s">
        <v>10</v>
      </c>
      <c r="G160" s="9"/>
      <c r="H160" s="21" t="s">
        <v>217</v>
      </c>
      <c r="I160" s="30">
        <f>VLOOKUP($H160,List!$A:$E,3,0)</f>
        <v>77.077439286435236</v>
      </c>
      <c r="J160" s="30">
        <f>VLOOKUP($H160,List!$A:$E,4,0)</f>
        <v>310</v>
      </c>
      <c r="K160" s="30">
        <f>VLOOKUP($H160,List!$A:$E,5,0)</f>
        <v>300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">
      <c r="A161" s="23" t="s">
        <v>218</v>
      </c>
      <c r="B161" s="26">
        <v>4.1999999999999998E-5</v>
      </c>
      <c r="C161" s="27">
        <f t="shared" si="0"/>
        <v>87.535014192041984</v>
      </c>
      <c r="D161" s="27">
        <v>700</v>
      </c>
      <c r="E161" s="27">
        <v>3000</v>
      </c>
      <c r="F161" s="8" t="s">
        <v>44</v>
      </c>
      <c r="G161" s="9"/>
      <c r="H161" s="21" t="s">
        <v>177</v>
      </c>
      <c r="I161" s="30">
        <f>VLOOKUP($H161,List!$A:$E,3,0)</f>
        <v>91.056839373155611</v>
      </c>
      <c r="J161" s="30">
        <f>VLOOKUP($H161,List!$A:$E,4,0)</f>
        <v>310</v>
      </c>
      <c r="K161" s="30">
        <f>VLOOKUP($H161,List!$A:$E,5,0)</f>
        <v>435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">
      <c r="A162" s="23" t="s">
        <v>219</v>
      </c>
      <c r="B162" s="26">
        <v>4.1999999999999998E-5</v>
      </c>
      <c r="C162" s="27">
        <f t="shared" si="0"/>
        <v>87.535014192041984</v>
      </c>
      <c r="D162" s="27">
        <v>165</v>
      </c>
      <c r="E162" s="27">
        <v>35000</v>
      </c>
      <c r="F162" s="11" t="s">
        <v>44</v>
      </c>
      <c r="G162" s="9"/>
      <c r="H162" s="21" t="s">
        <v>85</v>
      </c>
      <c r="I162" s="30">
        <f>VLOOKUP($H162,List!$A:$E,3,0)</f>
        <v>101.41162148571414</v>
      </c>
      <c r="J162" s="30">
        <f>VLOOKUP($H162,List!$A:$E,4,0)</f>
        <v>500</v>
      </c>
      <c r="K162" s="32">
        <f>VLOOKUP($H162,List!$A:$E,5,0)</f>
        <v>635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">
      <c r="A163" s="23" t="s">
        <v>220</v>
      </c>
      <c r="B163" s="26">
        <v>4.1999999999999998E-5</v>
      </c>
      <c r="C163" s="27">
        <f t="shared" si="0"/>
        <v>87.535014192041984</v>
      </c>
      <c r="D163" s="27">
        <v>210</v>
      </c>
      <c r="E163" s="27">
        <v>52000</v>
      </c>
      <c r="F163" s="8" t="s">
        <v>44</v>
      </c>
      <c r="G163" s="9"/>
      <c r="H163" s="21" t="s">
        <v>33</v>
      </c>
      <c r="I163" s="30">
        <f>VLOOKUP($H163,List!$A:$E,3,0)</f>
        <v>107.81878900139827</v>
      </c>
      <c r="J163" s="30">
        <f>VLOOKUP($H163,List!$A:$E,4,0)</f>
        <v>330</v>
      </c>
      <c r="K163" s="32">
        <f>VLOOKUP($H163,List!$A:$E,5,0)</f>
        <v>808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">
      <c r="A164" s="23" t="s">
        <v>221</v>
      </c>
      <c r="B164" s="26">
        <v>4.5000000000000003E-5</v>
      </c>
      <c r="C164" s="27">
        <f t="shared" si="0"/>
        <v>86.935749724493121</v>
      </c>
      <c r="D164" s="27">
        <v>150</v>
      </c>
      <c r="E164" s="27">
        <v>800</v>
      </c>
      <c r="F164" s="8" t="str">
        <f t="shared" ref="F164:F165" si="2">HYPERLINK("https://www.schiit.com/public/upload/PDF/Schiit%20Amp%20APx555%20Standard%20Test%20Suite_%20Vidar%202.pdf", "Schiit")</f>
        <v>Schiit</v>
      </c>
      <c r="G164" s="9"/>
      <c r="H164" s="21" t="s">
        <v>22</v>
      </c>
      <c r="I164" s="30">
        <f>VLOOKUP($H164,List!$A:$E,3,0)</f>
        <v>113.15154638355587</v>
      </c>
      <c r="J164" s="30">
        <f>VLOOKUP($H164,List!$A:$E,4,0)</f>
        <v>656</v>
      </c>
      <c r="K164" s="32">
        <f>VLOOKUP($H164,List!$A:$E,5,0)</f>
        <v>970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">
      <c r="A165" s="23" t="s">
        <v>222</v>
      </c>
      <c r="B165" s="26">
        <v>4.5000000000000003E-5</v>
      </c>
      <c r="C165" s="27">
        <f t="shared" si="0"/>
        <v>86.935749724493121</v>
      </c>
      <c r="D165" s="27">
        <v>250</v>
      </c>
      <c r="E165" s="27">
        <v>800</v>
      </c>
      <c r="F165" s="8" t="str">
        <f t="shared" si="2"/>
        <v>Schiit</v>
      </c>
      <c r="G165" s="9"/>
      <c r="H165" s="21" t="s">
        <v>9</v>
      </c>
      <c r="I165" s="30">
        <f>VLOOKUP($H165,List!$A:$E,3,0)</f>
        <v>119.65933321402439</v>
      </c>
      <c r="J165" s="30">
        <f>VLOOKUP($H165,List!$A:$E,4,0)</f>
        <v>320</v>
      </c>
      <c r="K165" s="30">
        <f>VLOOKUP($H165,List!$A:$E,5,0)</f>
        <v>1600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">
      <c r="A166" s="23" t="s">
        <v>223</v>
      </c>
      <c r="B166" s="26">
        <v>4.5000000000000003E-5</v>
      </c>
      <c r="C166" s="27">
        <f t="shared" si="0"/>
        <v>86.935749724493121</v>
      </c>
      <c r="D166" s="27">
        <v>315</v>
      </c>
      <c r="E166" s="27">
        <v>2500</v>
      </c>
      <c r="F166" s="8" t="s">
        <v>44</v>
      </c>
      <c r="G166" s="9"/>
      <c r="H166" s="10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">
      <c r="A167" s="23" t="s">
        <v>224</v>
      </c>
      <c r="B167" s="26">
        <v>4.5000000000000003E-5</v>
      </c>
      <c r="C167" s="27">
        <f t="shared" si="0"/>
        <v>86.935749724493121</v>
      </c>
      <c r="D167" s="27">
        <v>381</v>
      </c>
      <c r="E167" s="27">
        <v>5750</v>
      </c>
      <c r="F167" s="8" t="s">
        <v>51</v>
      </c>
      <c r="G167" s="9"/>
      <c r="H167" s="10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">
      <c r="A168" s="23" t="s">
        <v>225</v>
      </c>
      <c r="B168" s="26">
        <v>4.5000000000000003E-5</v>
      </c>
      <c r="C168" s="27">
        <f t="shared" si="0"/>
        <v>86.935749724493121</v>
      </c>
      <c r="D168" s="27">
        <v>450</v>
      </c>
      <c r="E168" s="27">
        <v>6000</v>
      </c>
      <c r="F168" s="8" t="s">
        <v>44</v>
      </c>
      <c r="G168" s="9"/>
      <c r="H168" s="10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">
      <c r="A169" s="23" t="s">
        <v>226</v>
      </c>
      <c r="B169" s="26">
        <v>4.6999999999999997E-5</v>
      </c>
      <c r="C169" s="27">
        <f t="shared" si="0"/>
        <v>86.558042841285655</v>
      </c>
      <c r="D169" s="27">
        <v>102</v>
      </c>
      <c r="E169" s="27">
        <v>900</v>
      </c>
      <c r="F169" s="8" t="s">
        <v>10</v>
      </c>
      <c r="G169" s="9"/>
      <c r="H169" s="10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">
      <c r="A170" s="23" t="s">
        <v>227</v>
      </c>
      <c r="B170" s="26">
        <v>4.6999999999999997E-5</v>
      </c>
      <c r="C170" s="27">
        <f t="shared" si="0"/>
        <v>86.558042841285655</v>
      </c>
      <c r="D170" s="27">
        <v>350</v>
      </c>
      <c r="E170" s="27">
        <v>20000</v>
      </c>
      <c r="F170" s="8" t="str">
        <f>HYPERLINK("https://www.stereophile.com/content/luxman-m-10x-power-amplifier-measurements", "Stereophile")</f>
        <v>Stereophile</v>
      </c>
      <c r="G170" s="9"/>
      <c r="H170" s="10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">
      <c r="A171" s="23" t="s">
        <v>228</v>
      </c>
      <c r="B171" s="26">
        <v>4.8000000000000001E-5</v>
      </c>
      <c r="C171" s="27">
        <f t="shared" si="0"/>
        <v>86.375175252488248</v>
      </c>
      <c r="D171" s="27">
        <v>260</v>
      </c>
      <c r="E171" s="27">
        <v>2750</v>
      </c>
      <c r="F171" s="8" t="s">
        <v>10</v>
      </c>
      <c r="G171" s="9"/>
      <c r="H171" s="10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">
      <c r="A172" s="23" t="s">
        <v>229</v>
      </c>
      <c r="B172" s="26">
        <v>4.8999999999999998E-5</v>
      </c>
      <c r="C172" s="27">
        <f t="shared" si="0"/>
        <v>86.196078399429723</v>
      </c>
      <c r="D172" s="27">
        <v>500</v>
      </c>
      <c r="E172" s="27">
        <v>8500</v>
      </c>
      <c r="F172" s="8" t="s">
        <v>44</v>
      </c>
      <c r="G172" s="9"/>
      <c r="H172" s="10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">
      <c r="A173" s="23" t="s">
        <v>230</v>
      </c>
      <c r="B173" s="26">
        <v>5.0000000000000002E-5</v>
      </c>
      <c r="C173" s="27">
        <f t="shared" si="0"/>
        <v>86.020599913279625</v>
      </c>
      <c r="D173" s="27">
        <v>110</v>
      </c>
      <c r="E173" s="27">
        <v>1000</v>
      </c>
      <c r="F173" s="8" t="s">
        <v>10</v>
      </c>
      <c r="G173" s="9"/>
      <c r="H173" s="10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">
      <c r="A174" s="23" t="s">
        <v>231</v>
      </c>
      <c r="B174" s="26">
        <v>5.0000000000000002E-5</v>
      </c>
      <c r="C174" s="27">
        <f t="shared" si="0"/>
        <v>86.020599913279625</v>
      </c>
      <c r="D174" s="27">
        <v>210</v>
      </c>
      <c r="E174" s="27">
        <v>2500</v>
      </c>
      <c r="F174" s="8" t="str">
        <f>HYPERLINK("https://www.stereophile.com/content/mytek-hifi-brooklyn-amp-power-amplifier-measurements", "Stereophile")</f>
        <v>Stereophile</v>
      </c>
      <c r="G174" s="9"/>
      <c r="H174" s="10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">
      <c r="A175" s="23" t="s">
        <v>232</v>
      </c>
      <c r="B175" s="26">
        <v>5.0000000000000002E-5</v>
      </c>
      <c r="C175" s="27">
        <f t="shared" si="0"/>
        <v>86.020599913279625</v>
      </c>
      <c r="D175" s="27">
        <v>200</v>
      </c>
      <c r="E175" s="27">
        <v>3000</v>
      </c>
      <c r="F175" s="8" t="s">
        <v>51</v>
      </c>
      <c r="G175" s="9"/>
      <c r="H175" s="10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">
      <c r="A176" s="23" t="s">
        <v>233</v>
      </c>
      <c r="B176" s="26">
        <v>5.0000000000000002E-5</v>
      </c>
      <c r="C176" s="27">
        <f t="shared" si="0"/>
        <v>86.020599913279625</v>
      </c>
      <c r="D176" s="27">
        <v>499</v>
      </c>
      <c r="E176" s="27">
        <v>15000</v>
      </c>
      <c r="F176" s="8" t="s">
        <v>51</v>
      </c>
      <c r="G176" s="9"/>
      <c r="H176" s="10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">
      <c r="A177" s="23" t="s">
        <v>234</v>
      </c>
      <c r="B177" s="26">
        <v>5.0000000000000002E-5</v>
      </c>
      <c r="C177" s="27">
        <f t="shared" si="0"/>
        <v>86.020599913279625</v>
      </c>
      <c r="D177" s="27">
        <v>1953</v>
      </c>
      <c r="E177" s="27">
        <v>30000</v>
      </c>
      <c r="F177" s="8" t="s">
        <v>51</v>
      </c>
      <c r="G177" s="9"/>
      <c r="H177" s="10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">
      <c r="A178" s="23" t="s">
        <v>235</v>
      </c>
      <c r="B178" s="26">
        <v>5.0000000000000002E-5</v>
      </c>
      <c r="C178" s="27">
        <f t="shared" si="0"/>
        <v>86.020599913279625</v>
      </c>
      <c r="D178" s="27">
        <v>638</v>
      </c>
      <c r="E178" s="27">
        <v>15000</v>
      </c>
      <c r="F178" s="8" t="s">
        <v>51</v>
      </c>
      <c r="G178" s="9"/>
      <c r="H178" s="10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">
      <c r="A179" s="23" t="s">
        <v>236</v>
      </c>
      <c r="B179" s="26">
        <v>5.0000000000000002E-5</v>
      </c>
      <c r="C179" s="27">
        <f t="shared" si="0"/>
        <v>86.020599913279625</v>
      </c>
      <c r="D179" s="27">
        <v>749</v>
      </c>
      <c r="E179" s="27">
        <v>30000</v>
      </c>
      <c r="F179" s="8" t="s">
        <v>51</v>
      </c>
      <c r="G179" s="9"/>
      <c r="H179" s="10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">
      <c r="A180" s="23" t="s">
        <v>237</v>
      </c>
      <c r="B180" s="26">
        <v>5.0000000000000002E-5</v>
      </c>
      <c r="C180" s="27">
        <f t="shared" si="0"/>
        <v>86.020599913279625</v>
      </c>
      <c r="D180" s="27">
        <v>1050</v>
      </c>
      <c r="E180" s="27">
        <v>42000</v>
      </c>
      <c r="F180" s="8" t="s">
        <v>44</v>
      </c>
      <c r="G180" s="9"/>
      <c r="H180" s="10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">
      <c r="A181" s="23" t="s">
        <v>238</v>
      </c>
      <c r="B181" s="26">
        <v>5.0000000000000002E-5</v>
      </c>
      <c r="C181" s="27">
        <f t="shared" si="0"/>
        <v>86.020599913279625</v>
      </c>
      <c r="D181" s="27">
        <v>1450</v>
      </c>
      <c r="E181" s="27">
        <v>99000</v>
      </c>
      <c r="F181" s="8" t="s">
        <v>44</v>
      </c>
      <c r="G181" s="9"/>
      <c r="H181" s="10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">
      <c r="A182" s="23" t="s">
        <v>239</v>
      </c>
      <c r="B182" s="26">
        <v>5.0000000000000002E-5</v>
      </c>
      <c r="C182" s="27">
        <f t="shared" si="0"/>
        <v>86.020599913279625</v>
      </c>
      <c r="D182" s="27">
        <v>450</v>
      </c>
      <c r="E182" s="27">
        <v>99000</v>
      </c>
      <c r="F182" s="8" t="str">
        <f>HYPERLINK("https://www.stereophile.com/content/gryphon-apex-stereo-power-amplifier-measurements", "Stereophile")</f>
        <v>Stereophile</v>
      </c>
      <c r="G182" s="9"/>
      <c r="H182" s="10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">
      <c r="A183" s="23" t="s">
        <v>240</v>
      </c>
      <c r="B183" s="26">
        <v>5.1E-5</v>
      </c>
      <c r="C183" s="27">
        <f t="shared" si="0"/>
        <v>85.848596478041259</v>
      </c>
      <c r="D183" s="27">
        <v>94</v>
      </c>
      <c r="E183" s="27">
        <v>2500</v>
      </c>
      <c r="F183" s="8" t="s">
        <v>10</v>
      </c>
      <c r="G183" s="9"/>
      <c r="H183" s="10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">
      <c r="A184" s="23" t="s">
        <v>241</v>
      </c>
      <c r="B184" s="26">
        <v>5.1999999999999997E-5</v>
      </c>
      <c r="C184" s="27">
        <f t="shared" si="0"/>
        <v>85.679933127304011</v>
      </c>
      <c r="D184" s="27">
        <v>2000</v>
      </c>
      <c r="E184" s="27">
        <v>700</v>
      </c>
      <c r="F184" s="8" t="s">
        <v>93</v>
      </c>
      <c r="G184" s="9"/>
      <c r="H184" s="10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">
      <c r="A185" s="23" t="s">
        <v>242</v>
      </c>
      <c r="B185" s="26">
        <v>5.1999999999999997E-5</v>
      </c>
      <c r="C185" s="27">
        <f t="shared" si="0"/>
        <v>85.679933127304011</v>
      </c>
      <c r="D185" s="27">
        <v>120</v>
      </c>
      <c r="E185" s="27">
        <v>2500</v>
      </c>
      <c r="F185" s="11" t="s">
        <v>44</v>
      </c>
      <c r="G185" s="9"/>
      <c r="H185" s="10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">
      <c r="A186" s="23" t="s">
        <v>243</v>
      </c>
      <c r="B186" s="26">
        <v>5.3000000000000001E-5</v>
      </c>
      <c r="C186" s="27">
        <f t="shared" si="0"/>
        <v>85.51448260798422</v>
      </c>
      <c r="D186" s="27">
        <v>385</v>
      </c>
      <c r="E186" s="27">
        <v>800</v>
      </c>
      <c r="F186" s="8" t="s">
        <v>10</v>
      </c>
      <c r="G186" s="9"/>
      <c r="H186" s="10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">
      <c r="A187" s="23" t="s">
        <v>244</v>
      </c>
      <c r="B187" s="26">
        <v>5.3000000000000001E-5</v>
      </c>
      <c r="C187" s="27">
        <f t="shared" si="0"/>
        <v>85.51448260798422</v>
      </c>
      <c r="D187" s="27">
        <v>295</v>
      </c>
      <c r="E187" s="27">
        <v>850</v>
      </c>
      <c r="F187" s="8" t="s">
        <v>10</v>
      </c>
      <c r="G187" s="9"/>
      <c r="H187" s="10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">
      <c r="A188" s="23" t="s">
        <v>245</v>
      </c>
      <c r="B188" s="26">
        <v>5.3000000000000001E-5</v>
      </c>
      <c r="C188" s="27">
        <f t="shared" si="0"/>
        <v>85.51448260798422</v>
      </c>
      <c r="D188" s="27">
        <v>600</v>
      </c>
      <c r="E188" s="27">
        <v>1500</v>
      </c>
      <c r="F188" s="8" t="str">
        <f>HYPERLINK("https://www.audiosciencereview.com/forum/index.php?threads/peachtree-amp500-amplifier-review.40239/", "ASR")</f>
        <v>ASR</v>
      </c>
      <c r="G188" s="9"/>
      <c r="H188" s="10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">
      <c r="A189" s="23" t="s">
        <v>246</v>
      </c>
      <c r="B189" s="26">
        <v>5.3999999999999998E-5</v>
      </c>
      <c r="C189" s="27">
        <f t="shared" si="0"/>
        <v>85.352124803540633</v>
      </c>
      <c r="D189" s="27">
        <v>100</v>
      </c>
      <c r="E189" s="27">
        <v>150</v>
      </c>
      <c r="F189" s="11" t="s">
        <v>247</v>
      </c>
      <c r="G189" s="9"/>
      <c r="H189" s="10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">
      <c r="A190" s="23" t="s">
        <v>248</v>
      </c>
      <c r="B190" s="26">
        <v>5.3999999999999998E-5</v>
      </c>
      <c r="C190" s="27">
        <f t="shared" si="0"/>
        <v>85.352124803540633</v>
      </c>
      <c r="D190" s="27">
        <v>357</v>
      </c>
      <c r="E190" s="27">
        <v>800</v>
      </c>
      <c r="F190" s="8" t="str">
        <f>HYPERLINK("https://www.audiosciencereview.com/forum/index.php?threads/outlaw-2220-review-monoblock-amplifier.31520/", "ASR")</f>
        <v>ASR</v>
      </c>
      <c r="G190" s="9"/>
      <c r="H190" s="10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">
      <c r="A191" s="23" t="s">
        <v>249</v>
      </c>
      <c r="B191" s="26">
        <v>5.5000000000000002E-5</v>
      </c>
      <c r="C191" s="27">
        <f t="shared" si="0"/>
        <v>85.192746210115118</v>
      </c>
      <c r="D191" s="27">
        <v>120</v>
      </c>
      <c r="E191" s="27">
        <v>1100</v>
      </c>
      <c r="F191" s="8" t="s">
        <v>10</v>
      </c>
      <c r="G191" s="9"/>
      <c r="H191" s="10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">
      <c r="A192" s="23" t="s">
        <v>250</v>
      </c>
      <c r="B192" s="26">
        <v>5.5000000000000002E-5</v>
      </c>
      <c r="C192" s="27">
        <f t="shared" si="0"/>
        <v>85.192746210115118</v>
      </c>
      <c r="D192" s="27">
        <v>195</v>
      </c>
      <c r="E192" s="27">
        <v>5500</v>
      </c>
      <c r="F192" s="8" t="s">
        <v>44</v>
      </c>
      <c r="G192" s="9"/>
      <c r="H192" s="10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23" t="s">
        <v>251</v>
      </c>
      <c r="B193" s="26">
        <v>5.5000000000000002E-5</v>
      </c>
      <c r="C193" s="27">
        <f t="shared" si="0"/>
        <v>85.192746210115118</v>
      </c>
      <c r="D193" s="27">
        <v>552</v>
      </c>
      <c r="E193" s="27">
        <v>5700</v>
      </c>
      <c r="F193" s="8" t="s">
        <v>51</v>
      </c>
      <c r="G193" s="9"/>
      <c r="H193" s="28" t="s">
        <v>252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23" t="s">
        <v>253</v>
      </c>
      <c r="B194" s="26">
        <v>5.5000000000000002E-5</v>
      </c>
      <c r="C194" s="27">
        <f t="shared" si="0"/>
        <v>85.192746210115118</v>
      </c>
      <c r="D194" s="27">
        <v>230</v>
      </c>
      <c r="E194" s="27">
        <v>7000</v>
      </c>
      <c r="F194" s="34" t="str">
        <f>HYPERLINK("https://www.stereophile.com/content/bryston-b1353-integrated-amplifier-measurements", "Stereophile")</f>
        <v>Stereophile</v>
      </c>
      <c r="G194" s="9"/>
      <c r="H194" s="28" t="s">
        <v>0</v>
      </c>
      <c r="I194" s="28" t="s">
        <v>145</v>
      </c>
      <c r="J194" s="28" t="s">
        <v>146</v>
      </c>
      <c r="K194" s="28" t="s">
        <v>4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">
      <c r="A195" s="23" t="s">
        <v>254</v>
      </c>
      <c r="B195" s="26">
        <v>5.5000000000000002E-5</v>
      </c>
      <c r="C195" s="27">
        <f t="shared" si="0"/>
        <v>85.192746210115118</v>
      </c>
      <c r="D195" s="27">
        <v>525</v>
      </c>
      <c r="E195" s="27">
        <v>11000</v>
      </c>
      <c r="F195" s="8" t="s">
        <v>51</v>
      </c>
      <c r="G195" s="9"/>
      <c r="H195" s="21" t="s">
        <v>255</v>
      </c>
      <c r="I195" s="30">
        <f>VLOOKUP($H195,List!$A:$E,3,0)</f>
        <v>68.6359655186601</v>
      </c>
      <c r="J195" s="30">
        <f>VLOOKUP($H195,List!$A:$E,4,0)</f>
        <v>500</v>
      </c>
      <c r="K195" s="30">
        <f>VLOOKUP($H195,List!$A:$E,5,0)</f>
        <v>390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">
      <c r="A196" s="23" t="s">
        <v>256</v>
      </c>
      <c r="B196" s="26">
        <v>5.5000000000000002E-5</v>
      </c>
      <c r="C196" s="27">
        <f t="shared" si="0"/>
        <v>85.192746210115118</v>
      </c>
      <c r="D196" s="27">
        <v>543</v>
      </c>
      <c r="E196" s="27">
        <v>22000</v>
      </c>
      <c r="F196" s="8" t="s">
        <v>51</v>
      </c>
      <c r="G196" s="9"/>
      <c r="H196" s="21" t="s">
        <v>257</v>
      </c>
      <c r="I196" s="30">
        <f>VLOOKUP($H196,List!$A:$E,3,0)</f>
        <v>75.9176003468815</v>
      </c>
      <c r="J196" s="30">
        <f>VLOOKUP($H196,List!$A:$E,4,0)</f>
        <v>500</v>
      </c>
      <c r="K196" s="32">
        <f>VLOOKUP($H196,List!$A:$E,5,0)</f>
        <v>500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">
      <c r="A197" s="23" t="s">
        <v>258</v>
      </c>
      <c r="B197" s="26">
        <v>5.5000000000000002E-5</v>
      </c>
      <c r="C197" s="27">
        <f t="shared" si="0"/>
        <v>85.192746210115118</v>
      </c>
      <c r="D197" s="27">
        <v>665</v>
      </c>
      <c r="E197" s="27">
        <v>55000</v>
      </c>
      <c r="F197" s="8" t="s">
        <v>51</v>
      </c>
      <c r="G197" s="9"/>
      <c r="H197" s="21" t="s">
        <v>172</v>
      </c>
      <c r="I197" s="30">
        <f>VLOOKUP($H197,List!$A:$E,3,0)</f>
        <v>91.700533040583636</v>
      </c>
      <c r="J197" s="30">
        <f>VLOOKUP($H197,List!$A:$E,4,0)</f>
        <v>720</v>
      </c>
      <c r="K197" s="30">
        <f>VLOOKUP($H197,List!$A:$E,5,0)</f>
        <v>576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">
      <c r="A198" s="23" t="s">
        <v>259</v>
      </c>
      <c r="B198" s="26">
        <v>5.7000000000000003E-5</v>
      </c>
      <c r="C198" s="27">
        <f t="shared" si="0"/>
        <v>84.882502886550171</v>
      </c>
      <c r="D198" s="27">
        <v>140</v>
      </c>
      <c r="E198" s="27">
        <v>1300</v>
      </c>
      <c r="F198" s="8" t="s">
        <v>10</v>
      </c>
      <c r="G198" s="9"/>
      <c r="H198" s="21" t="s">
        <v>85</v>
      </c>
      <c r="I198" s="30">
        <f>VLOOKUP($H198,List!$A:$E,3,0)</f>
        <v>101.41162148571414</v>
      </c>
      <c r="J198" s="30">
        <f>VLOOKUP($H198,List!$A:$E,4,0)</f>
        <v>500</v>
      </c>
      <c r="K198" s="32">
        <f>VLOOKUP($H198,List!$A:$E,5,0)</f>
        <v>635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">
      <c r="A199" s="23" t="s">
        <v>260</v>
      </c>
      <c r="B199" s="26">
        <v>5.8E-5</v>
      </c>
      <c r="C199" s="27">
        <f t="shared" si="0"/>
        <v>84.731440128741269</v>
      </c>
      <c r="D199" s="27">
        <v>18</v>
      </c>
      <c r="E199" s="27">
        <v>300</v>
      </c>
      <c r="F199" s="8" t="str">
        <f>HYPERLINK("https://www.schiit.com/public/upload/PDF/Schiit%20Amp%20APx555%20Standard%20Test_%20Gjallarhorn.pdf", "Schiit")</f>
        <v>Schiit</v>
      </c>
      <c r="G199" s="9"/>
      <c r="H199" s="21" t="s">
        <v>22</v>
      </c>
      <c r="I199" s="30">
        <f>VLOOKUP($H199,List!$A:$E,3,0)</f>
        <v>113.15154638355587</v>
      </c>
      <c r="J199" s="30">
        <f>VLOOKUP($H199,List!$A:$E,4,0)</f>
        <v>656</v>
      </c>
      <c r="K199" s="32">
        <f>VLOOKUP($H199,List!$A:$E,5,0)</f>
        <v>970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">
      <c r="A200" s="23" t="s">
        <v>261</v>
      </c>
      <c r="B200" s="26">
        <v>5.8E-5</v>
      </c>
      <c r="C200" s="27">
        <f t="shared" si="0"/>
        <v>84.731440128741269</v>
      </c>
      <c r="D200" s="27">
        <v>225</v>
      </c>
      <c r="E200" s="27">
        <v>500</v>
      </c>
      <c r="F200" s="8" t="s">
        <v>262</v>
      </c>
      <c r="G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">
      <c r="A201" s="23" t="s">
        <v>263</v>
      </c>
      <c r="B201" s="26">
        <v>5.8E-5</v>
      </c>
      <c r="C201" s="27">
        <f t="shared" si="0"/>
        <v>84.731440128741269</v>
      </c>
      <c r="D201" s="27">
        <v>305</v>
      </c>
      <c r="E201" s="27">
        <v>3350</v>
      </c>
      <c r="F201" s="8" t="str">
        <f>HYPERLINK("https://www.stereophile.com/content/lkv-pwr-3-power-amplifier-measurements", "Stereophile")</f>
        <v>Stereophile</v>
      </c>
      <c r="G201" s="9"/>
      <c r="H201" s="10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">
      <c r="A202" s="23" t="s">
        <v>264</v>
      </c>
      <c r="B202" s="26">
        <v>6.0000000000000002E-5</v>
      </c>
      <c r="C202" s="27">
        <f t="shared" si="0"/>
        <v>84.436974992327123</v>
      </c>
      <c r="D202" s="27">
        <v>213</v>
      </c>
      <c r="E202" s="27">
        <v>2650</v>
      </c>
      <c r="F202" s="8" t="s">
        <v>51</v>
      </c>
      <c r="G202" s="9"/>
      <c r="H202" s="10" t="s">
        <v>265</v>
      </c>
      <c r="I202" s="10"/>
      <c r="J202" s="10"/>
      <c r="K202" s="10"/>
      <c r="L202" s="10"/>
      <c r="M202" s="10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">
      <c r="A203" s="23" t="s">
        <v>266</v>
      </c>
      <c r="B203" s="26">
        <v>6.0000000000000002E-5</v>
      </c>
      <c r="C203" s="27">
        <f t="shared" si="0"/>
        <v>84.436974992327123</v>
      </c>
      <c r="D203" s="27">
        <v>468</v>
      </c>
      <c r="E203" s="27">
        <v>5700</v>
      </c>
      <c r="F203" s="8" t="s">
        <v>51</v>
      </c>
      <c r="G203" s="9"/>
      <c r="H203" s="10" t="s">
        <v>267</v>
      </c>
      <c r="I203" s="10"/>
      <c r="J203" s="10"/>
      <c r="K203" s="10"/>
      <c r="L203" s="10"/>
      <c r="M203" s="10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">
      <c r="A204" s="23" t="s">
        <v>268</v>
      </c>
      <c r="B204" s="26">
        <v>6.0000000000000002E-5</v>
      </c>
      <c r="C204" s="27">
        <f t="shared" si="0"/>
        <v>84.436974992327123</v>
      </c>
      <c r="D204" s="27">
        <v>655</v>
      </c>
      <c r="E204" s="27">
        <v>12500</v>
      </c>
      <c r="F204" s="8" t="s">
        <v>44</v>
      </c>
      <c r="G204" s="9"/>
      <c r="H204" s="10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">
      <c r="A205" s="23" t="s">
        <v>269</v>
      </c>
      <c r="B205" s="26">
        <v>6.0000000000000002E-5</v>
      </c>
      <c r="C205" s="27">
        <f t="shared" si="0"/>
        <v>84.436974992327123</v>
      </c>
      <c r="D205" s="27">
        <v>360</v>
      </c>
      <c r="E205" s="27">
        <v>13450</v>
      </c>
      <c r="F205" s="33" t="s">
        <v>44</v>
      </c>
      <c r="G205" s="9"/>
      <c r="H205" s="10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">
      <c r="A206" s="23" t="s">
        <v>270</v>
      </c>
      <c r="B206" s="26">
        <v>6.0000000000000002E-5</v>
      </c>
      <c r="C206" s="27">
        <f t="shared" si="0"/>
        <v>84.436974992327123</v>
      </c>
      <c r="D206" s="27">
        <v>128</v>
      </c>
      <c r="E206" s="27">
        <v>24900</v>
      </c>
      <c r="F206" s="8" t="s">
        <v>44</v>
      </c>
      <c r="G206" s="9"/>
      <c r="H206" s="10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">
      <c r="A207" s="23" t="s">
        <v>271</v>
      </c>
      <c r="B207" s="26">
        <v>6.0000000000000002E-5</v>
      </c>
      <c r="C207" s="27">
        <f t="shared" si="0"/>
        <v>84.436974992327123</v>
      </c>
      <c r="D207" s="27">
        <v>880</v>
      </c>
      <c r="E207" s="27">
        <v>55000</v>
      </c>
      <c r="F207" s="8" t="s">
        <v>44</v>
      </c>
      <c r="G207" s="9"/>
      <c r="H207" s="10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">
      <c r="A208" s="23" t="s">
        <v>272</v>
      </c>
      <c r="B208" s="26">
        <v>6.0000000000000002E-5</v>
      </c>
      <c r="C208" s="27">
        <f t="shared" si="0"/>
        <v>84.436974992327123</v>
      </c>
      <c r="D208" s="27">
        <v>280</v>
      </c>
      <c r="E208" s="27"/>
      <c r="F208" s="8" t="s">
        <v>93</v>
      </c>
      <c r="G208" s="9"/>
      <c r="H208" s="10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">
      <c r="A209" s="23" t="s">
        <v>273</v>
      </c>
      <c r="B209" s="26">
        <v>6.0000000000000002E-5</v>
      </c>
      <c r="C209" s="27">
        <f t="shared" si="0"/>
        <v>84.436974992327123</v>
      </c>
      <c r="D209" s="27">
        <v>180</v>
      </c>
      <c r="E209" s="27">
        <v>4000</v>
      </c>
      <c r="F209" s="8" t="s">
        <v>44</v>
      </c>
      <c r="G209" s="9"/>
      <c r="H209" s="10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">
      <c r="A210" s="23" t="s">
        <v>274</v>
      </c>
      <c r="B210" s="26">
        <v>6.0000000000000002E-5</v>
      </c>
      <c r="C210" s="27">
        <f t="shared" si="0"/>
        <v>84.436974992327123</v>
      </c>
      <c r="D210" s="27">
        <v>487</v>
      </c>
      <c r="E210" s="27">
        <v>19500</v>
      </c>
      <c r="F210" s="8" t="str">
        <f>HYPERLINK("https://www.soundstagenetwork.com/index.php?option=com_content&amp;view=article&amp;id=2645:simaudio-moon-860a-v2-stereo-mono-amplifier-measurements&amp;catid=97:amplifier-measurements&amp;Itemid=154", "SoundStage!")</f>
        <v>SoundStage!</v>
      </c>
      <c r="G210" s="9"/>
      <c r="H210" s="10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">
      <c r="A211" s="23" t="s">
        <v>275</v>
      </c>
      <c r="B211" s="26">
        <v>6.2000000000000003E-5</v>
      </c>
      <c r="C211" s="27">
        <f t="shared" si="0"/>
        <v>84.15216621003492</v>
      </c>
      <c r="D211" s="27">
        <v>352</v>
      </c>
      <c r="E211" s="27">
        <v>3300</v>
      </c>
      <c r="F211" s="8" t="s">
        <v>51</v>
      </c>
      <c r="G211" s="9"/>
      <c r="H211" s="10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">
      <c r="A212" s="23" t="s">
        <v>276</v>
      </c>
      <c r="B212" s="26">
        <v>6.2000000000000003E-5</v>
      </c>
      <c r="C212" s="27">
        <f t="shared" si="0"/>
        <v>84.15216621003492</v>
      </c>
      <c r="D212" s="27">
        <v>210</v>
      </c>
      <c r="E212" s="27">
        <v>11000</v>
      </c>
      <c r="F212" s="8" t="s">
        <v>44</v>
      </c>
      <c r="G212" s="9"/>
      <c r="H212" s="10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">
      <c r="A213" s="23" t="s">
        <v>277</v>
      </c>
      <c r="B213" s="26">
        <v>6.3E-5</v>
      </c>
      <c r="C213" s="27">
        <f t="shared" si="0"/>
        <v>84.013189010928357</v>
      </c>
      <c r="D213" s="27">
        <v>1080</v>
      </c>
      <c r="E213" s="27">
        <v>50000</v>
      </c>
      <c r="F213" s="8" t="s">
        <v>44</v>
      </c>
      <c r="G213" s="9"/>
      <c r="H213" s="10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">
      <c r="A214" s="23" t="s">
        <v>278</v>
      </c>
      <c r="B214" s="26">
        <v>6.4999999999999994E-5</v>
      </c>
      <c r="C214" s="27">
        <f t="shared" si="0"/>
        <v>83.741732867142886</v>
      </c>
      <c r="D214" s="27">
        <v>400</v>
      </c>
      <c r="E214" s="27">
        <v>1900</v>
      </c>
      <c r="F214" s="8" t="s">
        <v>44</v>
      </c>
      <c r="G214" s="9"/>
      <c r="H214" s="10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">
      <c r="A215" s="23" t="s">
        <v>279</v>
      </c>
      <c r="B215" s="26">
        <v>6.4999999999999994E-5</v>
      </c>
      <c r="C215" s="27">
        <f t="shared" si="0"/>
        <v>83.741732867142886</v>
      </c>
      <c r="D215" s="27">
        <v>472</v>
      </c>
      <c r="E215" s="27">
        <v>11000</v>
      </c>
      <c r="F215" s="11" t="s">
        <v>51</v>
      </c>
      <c r="G215" s="9"/>
      <c r="H215" s="10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">
      <c r="A216" s="23" t="s">
        <v>280</v>
      </c>
      <c r="B216" s="26">
        <v>6.6000000000000005E-5</v>
      </c>
      <c r="C216" s="27">
        <f t="shared" si="0"/>
        <v>83.60912128916263</v>
      </c>
      <c r="D216" s="27">
        <v>62</v>
      </c>
      <c r="E216" s="27">
        <v>129</v>
      </c>
      <c r="F216" s="8" t="s">
        <v>10</v>
      </c>
      <c r="G216" s="9"/>
      <c r="H216" s="10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">
      <c r="A217" s="23" t="s">
        <v>281</v>
      </c>
      <c r="B217" s="26">
        <v>6.6000000000000005E-5</v>
      </c>
      <c r="C217" s="27">
        <f t="shared" si="0"/>
        <v>83.60912128916263</v>
      </c>
      <c r="D217" s="27">
        <v>180</v>
      </c>
      <c r="E217" s="27">
        <v>300</v>
      </c>
      <c r="F217" s="8" t="s">
        <v>10</v>
      </c>
      <c r="G217" s="9"/>
      <c r="H217" s="10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">
      <c r="A218" s="23" t="s">
        <v>282</v>
      </c>
      <c r="B218" s="26">
        <v>6.6000000000000005E-5</v>
      </c>
      <c r="C218" s="27">
        <f t="shared" si="0"/>
        <v>83.60912128916263</v>
      </c>
      <c r="D218" s="27">
        <v>435</v>
      </c>
      <c r="E218" s="27">
        <v>2500</v>
      </c>
      <c r="F218" s="11" t="s">
        <v>10</v>
      </c>
      <c r="G218" s="9"/>
      <c r="H218" s="10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">
      <c r="A219" s="23" t="s">
        <v>283</v>
      </c>
      <c r="B219" s="26">
        <v>6.6000000000000005E-5</v>
      </c>
      <c r="C219" s="27">
        <f t="shared" si="0"/>
        <v>83.60912128916263</v>
      </c>
      <c r="D219" s="27">
        <v>111</v>
      </c>
      <c r="E219" s="27">
        <v>4200</v>
      </c>
      <c r="F219" s="8" t="str">
        <f>HYPERLINK("https://www.stereophile.com/content/threshold-t-200-power-amplifier-measurements", "Stereophile")</f>
        <v>Stereophile</v>
      </c>
      <c r="G219" s="9"/>
      <c r="H219" s="10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">
      <c r="A220" s="23" t="s">
        <v>284</v>
      </c>
      <c r="B220" s="26">
        <v>6.7000000000000002E-5</v>
      </c>
      <c r="C220" s="27">
        <f t="shared" si="0"/>
        <v>83.478503945983476</v>
      </c>
      <c r="D220" s="27">
        <v>108</v>
      </c>
      <c r="E220" s="27">
        <v>90</v>
      </c>
      <c r="F220" s="11" t="s">
        <v>10</v>
      </c>
      <c r="G220" s="9"/>
      <c r="H220" s="10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">
      <c r="A221" s="23" t="s">
        <v>285</v>
      </c>
      <c r="B221" s="26">
        <v>6.7999999999999999E-5</v>
      </c>
      <c r="C221" s="27">
        <f t="shared" si="0"/>
        <v>83.349821745875261</v>
      </c>
      <c r="D221" s="27">
        <v>490</v>
      </c>
      <c r="E221" s="27">
        <v>2200</v>
      </c>
      <c r="F221" s="8" t="str">
        <f>HYPERLINK("https://www.audiosciencereview.com/forum/index.php?threads/peachtree-nova-300-review-dac-amplifier.22795/", "ASR")</f>
        <v>ASR</v>
      </c>
      <c r="G221" s="9"/>
      <c r="H221" s="10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">
      <c r="A222" s="23" t="s">
        <v>286</v>
      </c>
      <c r="B222" s="26">
        <v>6.8999999999999997E-5</v>
      </c>
      <c r="C222" s="27">
        <f t="shared" si="0"/>
        <v>83.223018185254887</v>
      </c>
      <c r="D222" s="27">
        <v>77</v>
      </c>
      <c r="E222" s="27">
        <v>100</v>
      </c>
      <c r="F222" s="11" t="s">
        <v>10</v>
      </c>
      <c r="G222" s="9"/>
      <c r="H222" s="10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">
      <c r="A223" s="23" t="s">
        <v>287</v>
      </c>
      <c r="B223" s="26">
        <v>6.9999999999999994E-5</v>
      </c>
      <c r="C223" s="27">
        <f t="shared" si="0"/>
        <v>83.098039199714862</v>
      </c>
      <c r="D223" s="27">
        <v>180</v>
      </c>
      <c r="E223" s="27">
        <v>140</v>
      </c>
      <c r="F223" s="11" t="s">
        <v>10</v>
      </c>
      <c r="G223" s="9"/>
      <c r="H223" s="10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">
      <c r="A224" s="23" t="s">
        <v>288</v>
      </c>
      <c r="B224" s="26">
        <v>6.9999999999999994E-5</v>
      </c>
      <c r="C224" s="27">
        <f t="shared" si="0"/>
        <v>83.098039199714862</v>
      </c>
      <c r="D224" s="27">
        <v>79</v>
      </c>
      <c r="E224" s="27">
        <v>540</v>
      </c>
      <c r="F224" s="8" t="s">
        <v>10</v>
      </c>
      <c r="G224" s="9"/>
      <c r="H224" s="10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">
      <c r="A225" s="23" t="s">
        <v>289</v>
      </c>
      <c r="B225" s="26">
        <v>6.9999999999999994E-5</v>
      </c>
      <c r="C225" s="27">
        <f t="shared" si="0"/>
        <v>83.098039199714862</v>
      </c>
      <c r="D225" s="27">
        <v>415</v>
      </c>
      <c r="E225" s="27">
        <v>3000</v>
      </c>
      <c r="F225" s="8" t="str">
        <f>HYPERLINK("https://www.audiosciencereview.com/forum/index.php?threads/lsa-voyager-gan-350-review-stereo-amplifier.28115/", "ASR")</f>
        <v>ASR</v>
      </c>
      <c r="G225" s="9"/>
      <c r="H225" s="10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">
      <c r="A226" s="23" t="s">
        <v>290</v>
      </c>
      <c r="B226" s="26">
        <v>6.9999999999999994E-5</v>
      </c>
      <c r="C226" s="27">
        <f t="shared" si="0"/>
        <v>83.098039199714862</v>
      </c>
      <c r="D226" s="27">
        <v>519</v>
      </c>
      <c r="E226" s="27">
        <v>12500</v>
      </c>
      <c r="F226" s="11" t="s">
        <v>51</v>
      </c>
      <c r="G226" s="9"/>
      <c r="H226" s="10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">
      <c r="A227" s="23" t="s">
        <v>291</v>
      </c>
      <c r="B227" s="26">
        <v>6.9999999999999994E-5</v>
      </c>
      <c r="C227" s="27">
        <f t="shared" si="0"/>
        <v>83.098039199714862</v>
      </c>
      <c r="D227" s="27">
        <v>525</v>
      </c>
      <c r="E227" s="27">
        <v>19000</v>
      </c>
      <c r="F227" s="11" t="s">
        <v>51</v>
      </c>
      <c r="G227" s="9"/>
      <c r="H227" s="10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">
      <c r="A228" s="23" t="s">
        <v>292</v>
      </c>
      <c r="B228" s="26">
        <v>6.9999999999999994E-5</v>
      </c>
      <c r="C228" s="27">
        <f t="shared" si="0"/>
        <v>83.098039199714862</v>
      </c>
      <c r="D228" s="27">
        <v>500</v>
      </c>
      <c r="E228" s="27">
        <v>20000</v>
      </c>
      <c r="F228" s="8" t="s">
        <v>44</v>
      </c>
      <c r="G228" s="9"/>
      <c r="H228" s="10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">
      <c r="A229" s="23" t="s">
        <v>293</v>
      </c>
      <c r="B229" s="26">
        <v>6.9999999999999994E-5</v>
      </c>
      <c r="C229" s="27">
        <f t="shared" si="0"/>
        <v>83.098039199714862</v>
      </c>
      <c r="D229" s="27">
        <v>385</v>
      </c>
      <c r="E229" s="27">
        <v>25000</v>
      </c>
      <c r="F229" s="8" t="s">
        <v>44</v>
      </c>
      <c r="G229" s="9"/>
      <c r="H229" s="10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">
      <c r="A230" s="23" t="s">
        <v>294</v>
      </c>
      <c r="B230" s="26">
        <v>6.9999999999999994E-5</v>
      </c>
      <c r="C230" s="27">
        <f t="shared" si="0"/>
        <v>83.098039199714862</v>
      </c>
      <c r="D230" s="27">
        <v>480</v>
      </c>
      <c r="E230" s="27">
        <v>42000</v>
      </c>
      <c r="F230" s="8" t="s">
        <v>44</v>
      </c>
      <c r="G230" s="9"/>
      <c r="H230" s="10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">
      <c r="A231" s="23" t="s">
        <v>295</v>
      </c>
      <c r="B231" s="26">
        <v>6.9999999999999994E-5</v>
      </c>
      <c r="C231" s="27">
        <f t="shared" si="0"/>
        <v>83.098039199714862</v>
      </c>
      <c r="D231" s="27">
        <v>620</v>
      </c>
      <c r="E231" s="27">
        <v>71000</v>
      </c>
      <c r="F231" s="11" t="s">
        <v>44</v>
      </c>
      <c r="G231" s="9"/>
      <c r="H231" s="10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">
      <c r="A232" s="23" t="s">
        <v>296</v>
      </c>
      <c r="B232" s="26">
        <v>7.2999999999999999E-5</v>
      </c>
      <c r="C232" s="27">
        <f t="shared" si="0"/>
        <v>82.733542797590886</v>
      </c>
      <c r="D232" s="27">
        <v>115</v>
      </c>
      <c r="E232" s="27">
        <v>106</v>
      </c>
      <c r="F232" s="11" t="s">
        <v>10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">
      <c r="A233" s="23" t="s">
        <v>148</v>
      </c>
      <c r="B233" s="26">
        <v>7.3999999999999996E-5</v>
      </c>
      <c r="C233" s="27">
        <f t="shared" si="0"/>
        <v>82.615365605380475</v>
      </c>
      <c r="D233" s="27">
        <v>77</v>
      </c>
      <c r="E233" s="27">
        <v>66</v>
      </c>
      <c r="F233" s="8" t="s">
        <v>10</v>
      </c>
      <c r="G233" s="9"/>
      <c r="H233" s="10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">
      <c r="A234" s="23" t="s">
        <v>297</v>
      </c>
      <c r="B234" s="26">
        <v>7.4999999999999993E-5</v>
      </c>
      <c r="C234" s="27">
        <f t="shared" si="0"/>
        <v>82.498774732165998</v>
      </c>
      <c r="D234" s="27">
        <v>110</v>
      </c>
      <c r="E234" s="27">
        <v>400</v>
      </c>
      <c r="F234" s="8" t="s">
        <v>298</v>
      </c>
      <c r="G234" s="9"/>
      <c r="H234" s="10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">
      <c r="A235" s="23" t="s">
        <v>299</v>
      </c>
      <c r="B235" s="26">
        <v>7.4999999999999993E-5</v>
      </c>
      <c r="C235" s="27">
        <f t="shared" si="0"/>
        <v>82.498774732165998</v>
      </c>
      <c r="D235" s="27">
        <v>300</v>
      </c>
      <c r="E235" s="27">
        <v>3500</v>
      </c>
      <c r="F235" s="8" t="s">
        <v>51</v>
      </c>
      <c r="G235" s="9"/>
      <c r="H235" s="10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">
      <c r="A236" s="23" t="s">
        <v>300</v>
      </c>
      <c r="B236" s="26">
        <v>7.4999999999999993E-5</v>
      </c>
      <c r="C236" s="27">
        <f t="shared" si="0"/>
        <v>82.498774732165998</v>
      </c>
      <c r="D236" s="27">
        <v>830</v>
      </c>
      <c r="E236" s="27">
        <v>17000</v>
      </c>
      <c r="F236" s="8" t="s">
        <v>44</v>
      </c>
      <c r="G236" s="9"/>
      <c r="H236" s="10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">
      <c r="A237" s="23" t="s">
        <v>301</v>
      </c>
      <c r="B237" s="26">
        <v>7.4999999999999993E-5</v>
      </c>
      <c r="C237" s="27">
        <f t="shared" si="0"/>
        <v>82.498774732165998</v>
      </c>
      <c r="D237" s="27">
        <v>890</v>
      </c>
      <c r="E237" s="27">
        <v>50000</v>
      </c>
      <c r="F237" s="33" t="s">
        <v>44</v>
      </c>
      <c r="G237" s="9"/>
      <c r="H237" s="10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">
      <c r="A238" s="23" t="s">
        <v>302</v>
      </c>
      <c r="B238" s="26">
        <v>7.7000000000000001E-5</v>
      </c>
      <c r="C238" s="27">
        <f t="shared" si="0"/>
        <v>82.270185496550354</v>
      </c>
      <c r="D238" s="27">
        <v>225</v>
      </c>
      <c r="E238" s="27">
        <v>12500</v>
      </c>
      <c r="F238" s="11" t="s">
        <v>44</v>
      </c>
      <c r="G238" s="9"/>
      <c r="H238" s="10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">
      <c r="A239" s="23" t="s">
        <v>303</v>
      </c>
      <c r="B239" s="26">
        <v>7.7999999999999999E-5</v>
      </c>
      <c r="C239" s="27">
        <f t="shared" si="0"/>
        <v>82.158107946190384</v>
      </c>
      <c r="D239" s="27">
        <v>360</v>
      </c>
      <c r="E239" s="27">
        <v>3200</v>
      </c>
      <c r="F239" s="8" t="str">
        <f>HYPERLINK("https://www.stereophile.com/content/schiit-audio-tyr-monoblock-power-amplifier-measurements", "Stereophile")</f>
        <v>Stereophile</v>
      </c>
      <c r="G239" s="9"/>
      <c r="H239" s="10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">
      <c r="A240" s="23" t="s">
        <v>304</v>
      </c>
      <c r="B240" s="26">
        <v>8.0000000000000007E-5</v>
      </c>
      <c r="C240" s="27">
        <f t="shared" si="0"/>
        <v>81.938200260161125</v>
      </c>
      <c r="D240" s="27">
        <v>155</v>
      </c>
      <c r="E240" s="27">
        <v>1000</v>
      </c>
      <c r="F240" s="8" t="s">
        <v>10</v>
      </c>
      <c r="G240" s="9"/>
      <c r="H240" s="10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">
      <c r="A241" s="23" t="s">
        <v>305</v>
      </c>
      <c r="B241" s="26">
        <v>8.0000000000000007E-5</v>
      </c>
      <c r="C241" s="27">
        <f t="shared" si="0"/>
        <v>81.938200260161125</v>
      </c>
      <c r="D241" s="27">
        <v>136</v>
      </c>
      <c r="E241" s="27">
        <v>2000</v>
      </c>
      <c r="F241" s="8" t="s">
        <v>51</v>
      </c>
      <c r="G241" s="9"/>
      <c r="H241" s="10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">
      <c r="A242" s="23" t="s">
        <v>306</v>
      </c>
      <c r="B242" s="26">
        <v>8.0000000000000007E-5</v>
      </c>
      <c r="C242" s="27">
        <f t="shared" si="0"/>
        <v>81.938200260161125</v>
      </c>
      <c r="D242" s="27">
        <v>126</v>
      </c>
      <c r="E242" s="27">
        <v>2600</v>
      </c>
      <c r="F242" s="8" t="s">
        <v>44</v>
      </c>
      <c r="G242" s="9"/>
      <c r="H242" s="10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">
      <c r="A243" s="23" t="s">
        <v>307</v>
      </c>
      <c r="B243" s="26">
        <v>8.0000000000000007E-5</v>
      </c>
      <c r="C243" s="27">
        <f t="shared" si="0"/>
        <v>81.938200260161125</v>
      </c>
      <c r="D243" s="27">
        <v>1200</v>
      </c>
      <c r="E243" s="27">
        <v>5000</v>
      </c>
      <c r="F243" s="8" t="s">
        <v>44</v>
      </c>
      <c r="G243" s="9"/>
      <c r="H243" s="10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">
      <c r="A244" s="23" t="s">
        <v>308</v>
      </c>
      <c r="B244" s="26">
        <v>8.0000000000000007E-5</v>
      </c>
      <c r="C244" s="27">
        <f t="shared" si="0"/>
        <v>81.938200260161125</v>
      </c>
      <c r="D244" s="27">
        <v>250</v>
      </c>
      <c r="E244" s="27">
        <v>9500</v>
      </c>
      <c r="F244" s="8" t="s">
        <v>44</v>
      </c>
      <c r="G244" s="9"/>
      <c r="H244" s="10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">
      <c r="A245" s="23" t="s">
        <v>309</v>
      </c>
      <c r="B245" s="26">
        <v>8.0000000000000007E-5</v>
      </c>
      <c r="C245" s="27">
        <f t="shared" si="0"/>
        <v>81.938200260161125</v>
      </c>
      <c r="D245" s="27">
        <v>830</v>
      </c>
      <c r="E245" s="27">
        <v>54000</v>
      </c>
      <c r="F245" s="8" t="s">
        <v>44</v>
      </c>
      <c r="G245" s="9"/>
      <c r="H245" s="10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">
      <c r="A246" s="23" t="s">
        <v>310</v>
      </c>
      <c r="B246" s="26">
        <v>8.2000000000000001E-5</v>
      </c>
      <c r="C246" s="27">
        <f t="shared" si="0"/>
        <v>81.723722952325659</v>
      </c>
      <c r="D246" s="27">
        <v>490</v>
      </c>
      <c r="E246" s="27">
        <v>1500</v>
      </c>
      <c r="F246" s="8" t="s">
        <v>93</v>
      </c>
      <c r="G246" s="9"/>
      <c r="H246" s="10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">
      <c r="A247" s="23" t="s">
        <v>311</v>
      </c>
      <c r="B247" s="26">
        <v>8.2999999999999998E-5</v>
      </c>
      <c r="C247" s="27">
        <f t="shared" si="0"/>
        <v>81.618438152478518</v>
      </c>
      <c r="D247" s="27">
        <v>190</v>
      </c>
      <c r="E247" s="27">
        <v>3000</v>
      </c>
      <c r="F247" s="8" t="s">
        <v>10</v>
      </c>
      <c r="G247" s="9"/>
      <c r="H247" s="10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">
      <c r="A248" s="23" t="s">
        <v>312</v>
      </c>
      <c r="B248" s="26">
        <v>8.5000000000000006E-5</v>
      </c>
      <c r="C248" s="27">
        <f t="shared" si="0"/>
        <v>81.411621485714136</v>
      </c>
      <c r="D248" s="27">
        <v>82</v>
      </c>
      <c r="E248" s="27">
        <v>160</v>
      </c>
      <c r="F248" s="11" t="s">
        <v>10</v>
      </c>
      <c r="G248" s="9"/>
      <c r="H248" s="10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">
      <c r="A249" s="23" t="s">
        <v>313</v>
      </c>
      <c r="B249" s="26">
        <v>8.5000000000000006E-5</v>
      </c>
      <c r="C249" s="27">
        <f t="shared" si="0"/>
        <v>81.411621485714136</v>
      </c>
      <c r="D249" s="27">
        <v>99</v>
      </c>
      <c r="E249" s="27">
        <v>2000</v>
      </c>
      <c r="F249" s="8" t="s">
        <v>10</v>
      </c>
      <c r="G249" s="9"/>
      <c r="H249" s="10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">
      <c r="A250" s="23" t="s">
        <v>314</v>
      </c>
      <c r="B250" s="26">
        <v>8.5000000000000006E-5</v>
      </c>
      <c r="C250" s="27">
        <f t="shared" si="0"/>
        <v>81.411621485714136</v>
      </c>
      <c r="D250" s="27">
        <v>1320</v>
      </c>
      <c r="E250" s="27">
        <v>11500</v>
      </c>
      <c r="F250" s="8" t="s">
        <v>44</v>
      </c>
      <c r="G250" s="9"/>
      <c r="H250" s="10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">
      <c r="A251" s="23" t="s">
        <v>315</v>
      </c>
      <c r="B251" s="26">
        <v>8.6000000000000003E-5</v>
      </c>
      <c r="C251" s="27">
        <f t="shared" si="0"/>
        <v>81.310030975128655</v>
      </c>
      <c r="D251" s="27">
        <v>39</v>
      </c>
      <c r="E251" s="27">
        <v>100</v>
      </c>
      <c r="F251" s="8" t="str">
        <f>HYPERLINK("https://www.audiosciencereview.com/forum/index.php?threads/smsl-da-6-stereo-amplifier-review.35576/", "ASR")</f>
        <v>ASR</v>
      </c>
      <c r="G251" s="9"/>
      <c r="H251" s="10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">
      <c r="A252" s="23" t="s">
        <v>316</v>
      </c>
      <c r="B252" s="26">
        <v>8.6000000000000003E-5</v>
      </c>
      <c r="C252" s="27">
        <f t="shared" si="0"/>
        <v>81.310030975128655</v>
      </c>
      <c r="D252" s="27">
        <v>46</v>
      </c>
      <c r="E252" s="27">
        <v>175</v>
      </c>
      <c r="F252" s="8" t="s">
        <v>10</v>
      </c>
      <c r="G252" s="9"/>
      <c r="H252" s="10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">
      <c r="A253" s="23" t="s">
        <v>317</v>
      </c>
      <c r="B253" s="26">
        <v>8.6000000000000003E-5</v>
      </c>
      <c r="C253" s="27">
        <f t="shared" si="0"/>
        <v>81.310030975128655</v>
      </c>
      <c r="D253" s="27">
        <v>147</v>
      </c>
      <c r="E253" s="27">
        <v>230</v>
      </c>
      <c r="F253" s="8" t="s">
        <v>10</v>
      </c>
      <c r="G253" s="9"/>
      <c r="H253" s="10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">
      <c r="A254" s="23" t="s">
        <v>318</v>
      </c>
      <c r="B254" s="26">
        <v>8.7000000000000001E-5</v>
      </c>
      <c r="C254" s="27">
        <f t="shared" si="0"/>
        <v>81.209614947627642</v>
      </c>
      <c r="D254" s="27">
        <v>228</v>
      </c>
      <c r="E254" s="27">
        <v>600</v>
      </c>
      <c r="F254" s="8" t="s">
        <v>10</v>
      </c>
      <c r="G254" s="9"/>
      <c r="H254" s="10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">
      <c r="A255" s="23" t="s">
        <v>319</v>
      </c>
      <c r="B255" s="26">
        <v>8.7000000000000001E-5</v>
      </c>
      <c r="C255" s="27">
        <f t="shared" si="0"/>
        <v>81.209614947627642</v>
      </c>
      <c r="D255" s="27">
        <v>536</v>
      </c>
      <c r="E255" s="27">
        <v>3500</v>
      </c>
      <c r="F255" s="11" t="s">
        <v>10</v>
      </c>
      <c r="G255" s="9"/>
      <c r="H255" s="10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">
      <c r="A256" s="23" t="s">
        <v>320</v>
      </c>
      <c r="B256" s="26">
        <v>8.7000000000000001E-5</v>
      </c>
      <c r="C256" s="27">
        <f t="shared" si="0"/>
        <v>81.209614947627642</v>
      </c>
      <c r="D256" s="27">
        <v>400</v>
      </c>
      <c r="E256" s="27">
        <v>7000</v>
      </c>
      <c r="F256" s="11" t="s">
        <v>44</v>
      </c>
      <c r="G256" s="9"/>
      <c r="H256" s="10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">
      <c r="A257" s="23" t="s">
        <v>321</v>
      </c>
      <c r="B257" s="26">
        <v>8.7999999999999998E-5</v>
      </c>
      <c r="C257" s="27">
        <f t="shared" ref="C257:C289" si="3">-20*LOG(B257)</f>
        <v>81.110346556996632</v>
      </c>
      <c r="D257" s="27">
        <v>293</v>
      </c>
      <c r="E257" s="27">
        <v>30000</v>
      </c>
      <c r="F257" s="8" t="s">
        <v>44</v>
      </c>
      <c r="G257" s="9"/>
      <c r="H257" s="10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">
      <c r="A258" s="23" t="s">
        <v>322</v>
      </c>
      <c r="B258" s="26">
        <v>8.8999999999999995E-5</v>
      </c>
      <c r="C258" s="27">
        <f t="shared" si="3"/>
        <v>81.012199867101756</v>
      </c>
      <c r="D258" s="27">
        <v>178</v>
      </c>
      <c r="E258" s="27">
        <v>550</v>
      </c>
      <c r="F258" s="8" t="s">
        <v>10</v>
      </c>
      <c r="G258" s="9"/>
      <c r="H258" s="10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">
      <c r="A259" s="23" t="s">
        <v>323</v>
      </c>
      <c r="B259" s="26">
        <v>8.8999999999999995E-5</v>
      </c>
      <c r="C259" s="27">
        <f t="shared" si="3"/>
        <v>81.012199867101756</v>
      </c>
      <c r="D259" s="27">
        <v>465</v>
      </c>
      <c r="E259" s="27">
        <v>5000</v>
      </c>
      <c r="F259" s="8" t="s">
        <v>10</v>
      </c>
      <c r="G259" s="9"/>
      <c r="H259" s="10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">
      <c r="A260" s="23" t="s">
        <v>324</v>
      </c>
      <c r="B260" s="26">
        <v>9.0000000000000006E-5</v>
      </c>
      <c r="C260" s="27">
        <f t="shared" si="3"/>
        <v>80.915149811213496</v>
      </c>
      <c r="D260" s="27">
        <v>230</v>
      </c>
      <c r="E260" s="27">
        <v>700</v>
      </c>
      <c r="F260" s="8" t="s">
        <v>10</v>
      </c>
      <c r="G260" s="9"/>
      <c r="H260" s="10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">
      <c r="A261" s="23" t="s">
        <v>325</v>
      </c>
      <c r="B261" s="26">
        <v>9.0000000000000006E-5</v>
      </c>
      <c r="C261" s="27">
        <f t="shared" si="3"/>
        <v>80.915149811213496</v>
      </c>
      <c r="D261" s="27">
        <v>270</v>
      </c>
      <c r="E261" s="27">
        <v>3500</v>
      </c>
      <c r="F261" s="8" t="s">
        <v>44</v>
      </c>
      <c r="G261" s="9"/>
      <c r="H261" s="10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">
      <c r="A262" s="23" t="s">
        <v>326</v>
      </c>
      <c r="B262" s="26">
        <v>9.0000000000000006E-5</v>
      </c>
      <c r="C262" s="27">
        <f t="shared" si="3"/>
        <v>80.915149811213496</v>
      </c>
      <c r="D262" s="27">
        <v>280</v>
      </c>
      <c r="E262" s="27">
        <v>16000</v>
      </c>
      <c r="F262" s="8" t="s">
        <v>44</v>
      </c>
      <c r="G262" s="9"/>
      <c r="H262" s="10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">
      <c r="A263" s="23" t="s">
        <v>327</v>
      </c>
      <c r="B263" s="26">
        <v>9.0000000000000006E-5</v>
      </c>
      <c r="C263" s="27">
        <f t="shared" si="3"/>
        <v>80.915149811213496</v>
      </c>
      <c r="D263" s="27">
        <v>500</v>
      </c>
      <c r="E263" s="27"/>
      <c r="F263" s="8" t="s">
        <v>93</v>
      </c>
      <c r="G263" s="9"/>
      <c r="H263" s="10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">
      <c r="A264" s="23" t="s">
        <v>328</v>
      </c>
      <c r="B264" s="26">
        <v>9.2E-5</v>
      </c>
      <c r="C264" s="27">
        <f t="shared" si="3"/>
        <v>80.724243453088889</v>
      </c>
      <c r="D264" s="27">
        <v>108</v>
      </c>
      <c r="E264" s="27">
        <v>196</v>
      </c>
      <c r="F264" s="11" t="s">
        <v>10</v>
      </c>
      <c r="G264" s="9"/>
      <c r="H264" s="10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">
      <c r="A265" s="23" t="s">
        <v>329</v>
      </c>
      <c r="B265" s="26">
        <v>9.2E-5</v>
      </c>
      <c r="C265" s="27">
        <f t="shared" si="3"/>
        <v>80.724243453088889</v>
      </c>
      <c r="D265" s="27">
        <v>216</v>
      </c>
      <c r="E265" s="27">
        <v>900</v>
      </c>
      <c r="F265" s="11" t="s">
        <v>10</v>
      </c>
      <c r="G265" s="9"/>
      <c r="H265" s="10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">
      <c r="A266" s="23" t="s">
        <v>330</v>
      </c>
      <c r="B266" s="26">
        <v>9.5000000000000005E-5</v>
      </c>
      <c r="C266" s="27">
        <f t="shared" si="3"/>
        <v>80.445527894223048</v>
      </c>
      <c r="D266" s="27">
        <v>55</v>
      </c>
      <c r="E266" s="27">
        <v>450</v>
      </c>
      <c r="F266" s="8" t="s">
        <v>44</v>
      </c>
      <c r="G266" s="9"/>
      <c r="H266" s="10"/>
      <c r="I266" s="1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">
      <c r="A267" s="23" t="s">
        <v>331</v>
      </c>
      <c r="B267" s="26">
        <v>9.5000000000000005E-5</v>
      </c>
      <c r="C267" s="27">
        <f t="shared" si="3"/>
        <v>80.445527894223048</v>
      </c>
      <c r="D267" s="27">
        <v>100</v>
      </c>
      <c r="E267" s="27">
        <v>600</v>
      </c>
      <c r="F267" s="8" t="str">
        <f>HYPERLINK("https://www.audiosciencereview.com/forum/index.php?threads/parasound-275v2-measurements.24938/post-845264", "Orchard")</f>
        <v>Orchard</v>
      </c>
      <c r="G267" s="9"/>
      <c r="H267" s="10"/>
      <c r="I267" s="1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">
      <c r="A268" s="23" t="s">
        <v>332</v>
      </c>
      <c r="B268" s="26">
        <v>9.5000000000000005E-5</v>
      </c>
      <c r="C268" s="27">
        <f t="shared" si="3"/>
        <v>80.445527894223048</v>
      </c>
      <c r="D268" s="27">
        <v>750</v>
      </c>
      <c r="E268" s="27">
        <v>2000</v>
      </c>
      <c r="F268" s="8" t="s">
        <v>44</v>
      </c>
      <c r="G268" s="9"/>
      <c r="H268" s="10"/>
      <c r="I268" s="1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">
      <c r="A269" s="23" t="s">
        <v>333</v>
      </c>
      <c r="B269" s="26">
        <v>9.5000000000000005E-5</v>
      </c>
      <c r="C269" s="27">
        <f t="shared" si="3"/>
        <v>80.445527894223048</v>
      </c>
      <c r="D269" s="27">
        <v>107</v>
      </c>
      <c r="E269" s="27">
        <v>2000</v>
      </c>
      <c r="F269" s="8" t="s">
        <v>51</v>
      </c>
      <c r="G269" s="9"/>
      <c r="H269" s="10"/>
      <c r="I269" s="1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">
      <c r="A270" s="23" t="s">
        <v>334</v>
      </c>
      <c r="B270" s="26">
        <v>9.6000000000000002E-5</v>
      </c>
      <c r="C270" s="27">
        <f t="shared" si="3"/>
        <v>80.354575339208637</v>
      </c>
      <c r="D270" s="27">
        <v>200</v>
      </c>
      <c r="E270" s="27">
        <v>500</v>
      </c>
      <c r="F270" s="8" t="s">
        <v>10</v>
      </c>
      <c r="G270" s="9"/>
      <c r="H270" s="10"/>
      <c r="I270" s="1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">
      <c r="A271" s="23" t="s">
        <v>335</v>
      </c>
      <c r="B271" s="26">
        <v>9.7999999999999997E-5</v>
      </c>
      <c r="C271" s="27">
        <f t="shared" si="3"/>
        <v>80.175478486150098</v>
      </c>
      <c r="D271" s="27">
        <v>96</v>
      </c>
      <c r="E271" s="27">
        <v>1200</v>
      </c>
      <c r="F271" s="8" t="s">
        <v>44</v>
      </c>
      <c r="G271" s="9"/>
      <c r="H271" s="10"/>
      <c r="I271" s="1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">
      <c r="A272" s="23" t="s">
        <v>336</v>
      </c>
      <c r="B272" s="35">
        <v>1E-4</v>
      </c>
      <c r="C272" s="27">
        <f t="shared" si="3"/>
        <v>80</v>
      </c>
      <c r="D272" s="27">
        <v>75</v>
      </c>
      <c r="E272" s="27">
        <v>116</v>
      </c>
      <c r="F272" s="8" t="s">
        <v>10</v>
      </c>
      <c r="G272" s="9"/>
      <c r="H272" s="10"/>
      <c r="I272" s="1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">
      <c r="A273" s="23" t="s">
        <v>337</v>
      </c>
      <c r="B273" s="35">
        <v>1E-4</v>
      </c>
      <c r="C273" s="27">
        <f t="shared" si="3"/>
        <v>80</v>
      </c>
      <c r="D273" s="27">
        <v>254</v>
      </c>
      <c r="E273" s="27">
        <v>700</v>
      </c>
      <c r="F273" s="8" t="str">
        <f>HYPERLINK("https://www.audiosciencereview.com/forum/index.php?threads/rotel-rb-1070-amplifier-review.41193/", "ASR")</f>
        <v>ASR</v>
      </c>
      <c r="G273" s="9"/>
      <c r="H273" s="10"/>
      <c r="I273" s="1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">
      <c r="A274" s="23" t="s">
        <v>338</v>
      </c>
      <c r="B274" s="35">
        <v>1E-4</v>
      </c>
      <c r="C274" s="27">
        <f t="shared" si="3"/>
        <v>80</v>
      </c>
      <c r="D274" s="27">
        <v>77</v>
      </c>
      <c r="E274" s="27">
        <v>750</v>
      </c>
      <c r="F274" s="8" t="s">
        <v>51</v>
      </c>
      <c r="G274" s="9"/>
      <c r="H274" s="10"/>
      <c r="I274" s="1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">
      <c r="A275" s="23" t="s">
        <v>339</v>
      </c>
      <c r="B275" s="35">
        <v>1E-4</v>
      </c>
      <c r="C275" s="27">
        <f t="shared" si="3"/>
        <v>80</v>
      </c>
      <c r="D275" s="27">
        <v>230</v>
      </c>
      <c r="E275" s="27">
        <v>2700</v>
      </c>
      <c r="F275" s="11" t="s">
        <v>7</v>
      </c>
      <c r="G275" s="9"/>
      <c r="H275" s="10"/>
      <c r="I275" s="1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">
      <c r="A276" s="23" t="s">
        <v>340</v>
      </c>
      <c r="B276" s="35">
        <v>1E-4</v>
      </c>
      <c r="C276" s="27">
        <f t="shared" si="3"/>
        <v>80</v>
      </c>
      <c r="D276" s="27">
        <v>149</v>
      </c>
      <c r="E276" s="27">
        <v>3120</v>
      </c>
      <c r="F276" s="8" t="s">
        <v>49</v>
      </c>
      <c r="G276" s="9"/>
      <c r="H276" s="10"/>
      <c r="I276" s="1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">
      <c r="A277" s="23" t="s">
        <v>341</v>
      </c>
      <c r="B277" s="35">
        <v>1E-4</v>
      </c>
      <c r="C277" s="27">
        <f t="shared" si="3"/>
        <v>80</v>
      </c>
      <c r="D277" s="27">
        <v>399</v>
      </c>
      <c r="E277" s="27">
        <v>5500</v>
      </c>
      <c r="F277" s="8" t="s">
        <v>49</v>
      </c>
      <c r="G277" s="9"/>
      <c r="H277" s="10"/>
      <c r="I277" s="1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">
      <c r="A278" s="23" t="s">
        <v>342</v>
      </c>
      <c r="B278" s="35">
        <v>1E-4</v>
      </c>
      <c r="C278" s="27">
        <f t="shared" si="3"/>
        <v>80</v>
      </c>
      <c r="D278" s="27">
        <v>666</v>
      </c>
      <c r="E278" s="27">
        <v>6000</v>
      </c>
      <c r="F278" s="8" t="s">
        <v>51</v>
      </c>
      <c r="G278" s="9"/>
      <c r="H278" s="10"/>
      <c r="I278" s="1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">
      <c r="A279" s="23" t="s">
        <v>343</v>
      </c>
      <c r="B279" s="35">
        <v>1E-4</v>
      </c>
      <c r="C279" s="27">
        <f t="shared" si="3"/>
        <v>80</v>
      </c>
      <c r="D279" s="27">
        <v>340</v>
      </c>
      <c r="E279" s="27">
        <v>7500</v>
      </c>
      <c r="F279" s="29" t="str">
        <f>HYPERLINK("https://www.stereophile.com/content/mcintosh-mac7200-stereo-receiver-measurements", "Stereophile")</f>
        <v>Stereophile</v>
      </c>
      <c r="G279" s="9"/>
      <c r="H279" s="10"/>
      <c r="I279" s="1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">
      <c r="A280" s="23" t="s">
        <v>344</v>
      </c>
      <c r="B280" s="35">
        <v>1E-4</v>
      </c>
      <c r="C280" s="27">
        <f t="shared" si="3"/>
        <v>80</v>
      </c>
      <c r="D280" s="27">
        <v>222</v>
      </c>
      <c r="E280" s="27">
        <v>9000</v>
      </c>
      <c r="F280" s="11" t="s">
        <v>51</v>
      </c>
      <c r="G280" s="9"/>
      <c r="H280" s="10"/>
      <c r="I280" s="1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">
      <c r="A281" s="23" t="s">
        <v>345</v>
      </c>
      <c r="B281" s="35">
        <v>1E-4</v>
      </c>
      <c r="C281" s="27">
        <f t="shared" si="3"/>
        <v>80</v>
      </c>
      <c r="D281" s="27">
        <v>1342</v>
      </c>
      <c r="E281" s="27">
        <v>118888</v>
      </c>
      <c r="F281" s="11" t="s">
        <v>49</v>
      </c>
      <c r="G281" s="9"/>
      <c r="H281" s="10"/>
      <c r="I281" s="1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">
      <c r="A282" s="23" t="s">
        <v>346</v>
      </c>
      <c r="B282" s="35">
        <v>1.1E-4</v>
      </c>
      <c r="C282" s="27">
        <f t="shared" si="3"/>
        <v>79.172146296835507</v>
      </c>
      <c r="D282" s="27">
        <v>320</v>
      </c>
      <c r="E282" s="27">
        <v>650</v>
      </c>
      <c r="F282" s="8" t="s">
        <v>10</v>
      </c>
      <c r="G282" s="9"/>
      <c r="H282" s="10"/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">
      <c r="A283" s="23" t="s">
        <v>347</v>
      </c>
      <c r="B283" s="35">
        <v>1.1E-4</v>
      </c>
      <c r="C283" s="27">
        <f t="shared" si="3"/>
        <v>79.172146296835507</v>
      </c>
      <c r="D283" s="27">
        <v>155</v>
      </c>
      <c r="E283" s="27">
        <v>1972</v>
      </c>
      <c r="F283" s="11" t="s">
        <v>44</v>
      </c>
      <c r="G283" s="9"/>
      <c r="H283" s="10"/>
      <c r="I283" s="1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">
      <c r="A284" s="23" t="s">
        <v>348</v>
      </c>
      <c r="B284" s="35">
        <v>1.1E-4</v>
      </c>
      <c r="C284" s="27">
        <f t="shared" si="3"/>
        <v>79.172146296835507</v>
      </c>
      <c r="D284" s="27">
        <v>620</v>
      </c>
      <c r="E284" s="27">
        <v>3000</v>
      </c>
      <c r="F284" s="8" t="s">
        <v>44</v>
      </c>
      <c r="G284" s="9"/>
      <c r="H284" s="10"/>
      <c r="I284" s="1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">
      <c r="A285" s="23" t="s">
        <v>349</v>
      </c>
      <c r="B285" s="35">
        <v>1.1E-4</v>
      </c>
      <c r="C285" s="27">
        <f t="shared" si="3"/>
        <v>79.172146296835507</v>
      </c>
      <c r="D285" s="27">
        <v>240</v>
      </c>
      <c r="E285" s="27">
        <v>3500</v>
      </c>
      <c r="F285" s="33" t="s">
        <v>44</v>
      </c>
      <c r="G285" s="9"/>
      <c r="H285" s="10"/>
      <c r="I285" s="1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">
      <c r="A286" s="23" t="s">
        <v>350</v>
      </c>
      <c r="B286" s="35">
        <v>1.1E-4</v>
      </c>
      <c r="C286" s="27">
        <f t="shared" si="3"/>
        <v>79.172146296835507</v>
      </c>
      <c r="D286" s="27">
        <v>1500</v>
      </c>
      <c r="E286" s="27">
        <v>78000</v>
      </c>
      <c r="F286" s="31" t="s">
        <v>44</v>
      </c>
      <c r="G286" s="9"/>
      <c r="H286" s="10"/>
      <c r="I286" s="1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">
      <c r="A287" s="24" t="s">
        <v>351</v>
      </c>
      <c r="B287" s="36">
        <v>1.2E-4</v>
      </c>
      <c r="C287" s="37">
        <f t="shared" si="3"/>
        <v>78.416375079047512</v>
      </c>
      <c r="D287" s="37">
        <v>103</v>
      </c>
      <c r="E287" s="37">
        <v>144</v>
      </c>
      <c r="F287" s="11" t="s">
        <v>10</v>
      </c>
      <c r="G287" s="9"/>
      <c r="H287" s="10"/>
      <c r="I287" s="1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">
      <c r="A288" s="24" t="s">
        <v>352</v>
      </c>
      <c r="B288" s="36">
        <v>1.2E-4</v>
      </c>
      <c r="C288" s="37">
        <f t="shared" si="3"/>
        <v>78.416375079047512</v>
      </c>
      <c r="D288" s="37">
        <v>153</v>
      </c>
      <c r="E288" s="37">
        <v>310</v>
      </c>
      <c r="F288" s="8" t="s">
        <v>10</v>
      </c>
      <c r="G288" s="9"/>
      <c r="H288" s="10"/>
      <c r="I288" s="1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">
      <c r="A289" s="24" t="s">
        <v>353</v>
      </c>
      <c r="B289" s="36">
        <v>1.2E-4</v>
      </c>
      <c r="C289" s="37">
        <f t="shared" si="3"/>
        <v>78.416375079047512</v>
      </c>
      <c r="D289" s="37">
        <v>68</v>
      </c>
      <c r="E289" s="37">
        <v>450</v>
      </c>
      <c r="F289" s="8" t="s">
        <v>44</v>
      </c>
      <c r="G289" s="9"/>
      <c r="H289" s="10"/>
      <c r="I289" s="1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">
      <c r="A290" s="24" t="s">
        <v>354</v>
      </c>
      <c r="B290" s="36">
        <v>1.2E-4</v>
      </c>
      <c r="C290" s="37">
        <v>78</v>
      </c>
      <c r="D290" s="37">
        <v>180</v>
      </c>
      <c r="E290" s="37">
        <v>530</v>
      </c>
      <c r="F290" s="11" t="s">
        <v>10</v>
      </c>
      <c r="G290" s="9"/>
      <c r="H290" s="10"/>
      <c r="I290" s="1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">
      <c r="A291" s="24" t="s">
        <v>355</v>
      </c>
      <c r="B291" s="36">
        <v>1.2E-4</v>
      </c>
      <c r="C291" s="37">
        <f t="shared" ref="C291:C545" si="4">-20*LOG(B291)</f>
        <v>78.416375079047512</v>
      </c>
      <c r="D291" s="37">
        <v>100</v>
      </c>
      <c r="E291" s="37">
        <v>1500</v>
      </c>
      <c r="F291" s="8" t="s">
        <v>356</v>
      </c>
      <c r="G291" s="9"/>
      <c r="H291" s="10"/>
      <c r="I291" s="1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">
      <c r="A292" s="24" t="s">
        <v>357</v>
      </c>
      <c r="B292" s="36">
        <v>1.2E-4</v>
      </c>
      <c r="C292" s="37">
        <f t="shared" si="4"/>
        <v>78.416375079047512</v>
      </c>
      <c r="D292" s="37">
        <v>160</v>
      </c>
      <c r="E292" s="37">
        <v>3600</v>
      </c>
      <c r="F292" s="8" t="s">
        <v>44</v>
      </c>
      <c r="G292" s="9"/>
      <c r="H292" s="10"/>
      <c r="I292" s="1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">
      <c r="A293" s="24" t="s">
        <v>358</v>
      </c>
      <c r="B293" s="36">
        <v>1.2E-4</v>
      </c>
      <c r="C293" s="37">
        <f t="shared" si="4"/>
        <v>78.416375079047512</v>
      </c>
      <c r="D293" s="37">
        <v>90</v>
      </c>
      <c r="E293" s="37">
        <v>4200</v>
      </c>
      <c r="F293" s="8" t="s">
        <v>10</v>
      </c>
      <c r="G293" s="9"/>
      <c r="H293" s="10"/>
      <c r="I293" s="1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">
      <c r="A294" s="24" t="s">
        <v>359</v>
      </c>
      <c r="B294" s="36">
        <v>1.2E-4</v>
      </c>
      <c r="C294" s="37">
        <f t="shared" si="4"/>
        <v>78.416375079047512</v>
      </c>
      <c r="D294" s="37">
        <v>344</v>
      </c>
      <c r="E294" s="37">
        <v>4150</v>
      </c>
      <c r="F294" s="8" t="s">
        <v>49</v>
      </c>
      <c r="G294" s="9"/>
      <c r="H294" s="10"/>
      <c r="I294" s="1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">
      <c r="A295" s="24" t="s">
        <v>360</v>
      </c>
      <c r="B295" s="36">
        <v>1.2E-4</v>
      </c>
      <c r="C295" s="37">
        <f t="shared" si="4"/>
        <v>78.416375079047512</v>
      </c>
      <c r="D295" s="37">
        <v>410</v>
      </c>
      <c r="E295" s="37">
        <v>5500</v>
      </c>
      <c r="F295" s="8" t="s">
        <v>44</v>
      </c>
      <c r="G295" s="9"/>
      <c r="H295" s="10"/>
      <c r="I295" s="1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">
      <c r="A296" s="24" t="s">
        <v>361</v>
      </c>
      <c r="B296" s="36">
        <v>1.2E-4</v>
      </c>
      <c r="C296" s="37">
        <f t="shared" si="4"/>
        <v>78.416375079047512</v>
      </c>
      <c r="D296" s="37">
        <v>355</v>
      </c>
      <c r="E296" s="37">
        <v>9500</v>
      </c>
      <c r="F296" s="33" t="s">
        <v>44</v>
      </c>
      <c r="G296" s="9"/>
      <c r="H296" s="10"/>
      <c r="I296" s="1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">
      <c r="A297" s="24" t="s">
        <v>362</v>
      </c>
      <c r="B297" s="36">
        <v>1.2999999999999999E-4</v>
      </c>
      <c r="C297" s="37">
        <f t="shared" si="4"/>
        <v>77.721132953863261</v>
      </c>
      <c r="D297" s="38">
        <v>163</v>
      </c>
      <c r="E297" s="39">
        <v>200</v>
      </c>
      <c r="F297" s="40" t="s">
        <v>10</v>
      </c>
      <c r="G297" s="9"/>
      <c r="H297" s="10"/>
      <c r="I297" s="1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">
      <c r="A298" s="24" t="s">
        <v>363</v>
      </c>
      <c r="B298" s="36">
        <v>1.2999999999999999E-4</v>
      </c>
      <c r="C298" s="37">
        <f t="shared" si="4"/>
        <v>77.721132953863261</v>
      </c>
      <c r="D298" s="38">
        <v>79</v>
      </c>
      <c r="E298" s="39">
        <v>1300</v>
      </c>
      <c r="F298" s="40" t="s">
        <v>364</v>
      </c>
      <c r="G298" s="9"/>
      <c r="H298" s="10"/>
      <c r="I298" s="1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">
      <c r="A299" s="24" t="s">
        <v>365</v>
      </c>
      <c r="B299" s="36">
        <v>1.2999999999999999E-4</v>
      </c>
      <c r="C299" s="37">
        <f t="shared" si="4"/>
        <v>77.721132953863261</v>
      </c>
      <c r="D299" s="37">
        <v>400</v>
      </c>
      <c r="E299" s="37">
        <v>3000</v>
      </c>
      <c r="F299" s="8" t="s">
        <v>44</v>
      </c>
      <c r="G299" s="9"/>
      <c r="H299" s="10"/>
      <c r="I299" s="1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">
      <c r="A300" s="24" t="s">
        <v>366</v>
      </c>
      <c r="B300" s="36">
        <v>1.2999999999999999E-4</v>
      </c>
      <c r="C300" s="37">
        <f t="shared" si="4"/>
        <v>77.721132953863261</v>
      </c>
      <c r="D300" s="37">
        <v>284</v>
      </c>
      <c r="E300" s="37">
        <v>7150</v>
      </c>
      <c r="F300" s="8" t="s">
        <v>44</v>
      </c>
      <c r="G300" s="9"/>
      <c r="H300" s="10"/>
      <c r="I300" s="1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">
      <c r="A301" s="24" t="s">
        <v>367</v>
      </c>
      <c r="B301" s="36">
        <v>1.2999999999999999E-4</v>
      </c>
      <c r="C301" s="37">
        <f t="shared" si="4"/>
        <v>77.721132953863261</v>
      </c>
      <c r="D301" s="37">
        <v>50</v>
      </c>
      <c r="E301" s="37">
        <v>7250</v>
      </c>
      <c r="F301" s="8" t="s">
        <v>44</v>
      </c>
      <c r="G301" s="9"/>
      <c r="H301" s="10"/>
      <c r="I301" s="1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">
      <c r="A302" s="24" t="s">
        <v>368</v>
      </c>
      <c r="B302" s="36">
        <v>1.2999999999999999E-4</v>
      </c>
      <c r="C302" s="37">
        <f t="shared" si="4"/>
        <v>77.721132953863261</v>
      </c>
      <c r="D302" s="37">
        <v>132</v>
      </c>
      <c r="E302" s="37">
        <v>10000</v>
      </c>
      <c r="F302" s="8" t="s">
        <v>49</v>
      </c>
      <c r="G302" s="9"/>
      <c r="H302" s="10"/>
      <c r="I302" s="1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">
      <c r="A303" s="24" t="s">
        <v>369</v>
      </c>
      <c r="B303" s="36">
        <v>1.2999999999999999E-4</v>
      </c>
      <c r="C303" s="37">
        <f t="shared" si="4"/>
        <v>77.721132953863261</v>
      </c>
      <c r="D303" s="37">
        <v>480</v>
      </c>
      <c r="E303" s="37">
        <v>11000</v>
      </c>
      <c r="F303" s="8" t="s">
        <v>44</v>
      </c>
      <c r="G303" s="9"/>
      <c r="H303" s="10"/>
      <c r="I303" s="1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">
      <c r="A304" s="24" t="s">
        <v>370</v>
      </c>
      <c r="B304" s="36">
        <v>1.2999999999999999E-4</v>
      </c>
      <c r="C304" s="37">
        <f t="shared" si="4"/>
        <v>77.721132953863261</v>
      </c>
      <c r="D304" s="37">
        <v>305</v>
      </c>
      <c r="E304" s="37">
        <v>12000</v>
      </c>
      <c r="F304" s="8" t="s">
        <v>44</v>
      </c>
      <c r="G304" s="9"/>
      <c r="H304" s="10"/>
      <c r="I304" s="1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">
      <c r="A305" s="24" t="s">
        <v>371</v>
      </c>
      <c r="B305" s="36">
        <v>1.2999999999999999E-4</v>
      </c>
      <c r="C305" s="37">
        <f t="shared" si="4"/>
        <v>77.721132953863261</v>
      </c>
      <c r="D305" s="37">
        <v>372</v>
      </c>
      <c r="E305" s="37">
        <v>15000</v>
      </c>
      <c r="F305" s="8" t="s">
        <v>51</v>
      </c>
      <c r="G305" s="9"/>
      <c r="H305" s="10"/>
      <c r="I305" s="1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">
      <c r="A306" s="24" t="s">
        <v>217</v>
      </c>
      <c r="B306" s="36">
        <v>1.3999999999999999E-4</v>
      </c>
      <c r="C306" s="37">
        <f t="shared" si="4"/>
        <v>77.077439286435236</v>
      </c>
      <c r="D306" s="37">
        <v>310</v>
      </c>
      <c r="E306" s="37">
        <v>300</v>
      </c>
      <c r="F306" s="8" t="s">
        <v>10</v>
      </c>
      <c r="G306" s="9"/>
      <c r="H306" s="10"/>
      <c r="I306" s="1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">
      <c r="A307" s="24" t="s">
        <v>372</v>
      </c>
      <c r="B307" s="36">
        <v>1.3999999999999999E-4</v>
      </c>
      <c r="C307" s="37">
        <f t="shared" si="4"/>
        <v>77.077439286435236</v>
      </c>
      <c r="D307" s="37">
        <v>175</v>
      </c>
      <c r="E307" s="37">
        <v>700</v>
      </c>
      <c r="F307" s="8" t="s">
        <v>44</v>
      </c>
      <c r="G307" s="9"/>
      <c r="H307" s="10"/>
      <c r="I307" s="1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">
      <c r="A308" s="24" t="s">
        <v>373</v>
      </c>
      <c r="B308" s="36">
        <v>1.3999999999999999E-4</v>
      </c>
      <c r="C308" s="37">
        <f t="shared" si="4"/>
        <v>77.077439286435236</v>
      </c>
      <c r="D308" s="37">
        <v>141</v>
      </c>
      <c r="E308" s="37">
        <v>1500</v>
      </c>
      <c r="F308" s="8" t="s">
        <v>10</v>
      </c>
      <c r="G308" s="9"/>
      <c r="H308" s="10"/>
      <c r="I308" s="1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">
      <c r="A309" s="24" t="s">
        <v>374</v>
      </c>
      <c r="B309" s="36">
        <v>1.3999999999999999E-4</v>
      </c>
      <c r="C309" s="37">
        <f t="shared" si="4"/>
        <v>77.077439286435236</v>
      </c>
      <c r="D309" s="37">
        <v>315</v>
      </c>
      <c r="E309" s="37">
        <v>5900</v>
      </c>
      <c r="F309" s="8" t="s">
        <v>10</v>
      </c>
      <c r="G309" s="9"/>
      <c r="H309" s="10"/>
      <c r="I309" s="1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">
      <c r="A310" s="24" t="s">
        <v>375</v>
      </c>
      <c r="B310" s="36">
        <v>1.3999999999999999E-4</v>
      </c>
      <c r="C310" s="37">
        <f t="shared" si="4"/>
        <v>77.077439286435236</v>
      </c>
      <c r="D310" s="37">
        <v>1520</v>
      </c>
      <c r="E310" s="37">
        <v>22000</v>
      </c>
      <c r="F310" s="8" t="s">
        <v>51</v>
      </c>
      <c r="G310" s="9"/>
      <c r="H310" s="10"/>
      <c r="I310" s="1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">
      <c r="A311" s="24" t="s">
        <v>376</v>
      </c>
      <c r="B311" s="36">
        <v>1.4999999999999999E-4</v>
      </c>
      <c r="C311" s="37">
        <f t="shared" si="4"/>
        <v>76.478174818886373</v>
      </c>
      <c r="D311" s="37">
        <v>86</v>
      </c>
      <c r="E311" s="37">
        <v>550</v>
      </c>
      <c r="F311" s="8" t="s">
        <v>51</v>
      </c>
      <c r="G311" s="9"/>
      <c r="H311" s="10"/>
      <c r="I311" s="1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">
      <c r="A312" s="24" t="s">
        <v>377</v>
      </c>
      <c r="B312" s="36">
        <v>1.4999999999999999E-4</v>
      </c>
      <c r="C312" s="37">
        <f t="shared" si="4"/>
        <v>76.478174818886373</v>
      </c>
      <c r="D312" s="37">
        <v>135</v>
      </c>
      <c r="E312" s="37">
        <v>600</v>
      </c>
      <c r="F312" s="11" t="s">
        <v>378</v>
      </c>
      <c r="G312" s="9"/>
      <c r="H312" s="10"/>
      <c r="I312" s="1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">
      <c r="A313" s="24" t="s">
        <v>379</v>
      </c>
      <c r="B313" s="36">
        <v>1.4999999999999999E-4</v>
      </c>
      <c r="C313" s="37">
        <f t="shared" si="4"/>
        <v>76.478174818886373</v>
      </c>
      <c r="D313" s="37">
        <v>94</v>
      </c>
      <c r="E313" s="37">
        <v>2000</v>
      </c>
      <c r="F313" s="11" t="s">
        <v>51</v>
      </c>
      <c r="G313" s="9"/>
      <c r="H313" s="10"/>
      <c r="I313" s="1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">
      <c r="A314" s="24" t="s">
        <v>380</v>
      </c>
      <c r="B314" s="36">
        <v>1.4999999999999999E-4</v>
      </c>
      <c r="C314" s="37">
        <f t="shared" si="4"/>
        <v>76.478174818886373</v>
      </c>
      <c r="D314" s="37">
        <v>200</v>
      </c>
      <c r="E314" s="37">
        <v>3200</v>
      </c>
      <c r="F314" s="8" t="s">
        <v>44</v>
      </c>
      <c r="G314" s="9"/>
      <c r="H314" s="10"/>
      <c r="I314" s="1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">
      <c r="A315" s="24" t="s">
        <v>381</v>
      </c>
      <c r="B315" s="36">
        <v>1.4999999999999999E-4</v>
      </c>
      <c r="C315" s="37">
        <f t="shared" si="4"/>
        <v>76.478174818886373</v>
      </c>
      <c r="D315" s="41">
        <v>2160</v>
      </c>
      <c r="E315" s="42">
        <v>3500</v>
      </c>
      <c r="F315" s="43" t="s">
        <v>51</v>
      </c>
      <c r="G315" s="9"/>
      <c r="H315" s="10"/>
      <c r="I315" s="1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">
      <c r="A316" s="24" t="s">
        <v>382</v>
      </c>
      <c r="B316" s="36">
        <v>1.4999999999999999E-4</v>
      </c>
      <c r="C316" s="37">
        <f t="shared" si="4"/>
        <v>76.478174818886373</v>
      </c>
      <c r="D316" s="37">
        <v>149</v>
      </c>
      <c r="E316" s="37">
        <v>4000</v>
      </c>
      <c r="F316" s="31" t="s">
        <v>51</v>
      </c>
      <c r="G316" s="9"/>
      <c r="H316" s="10"/>
      <c r="I316" s="1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">
      <c r="A317" s="24" t="s">
        <v>383</v>
      </c>
      <c r="B317" s="36">
        <v>1.4999999999999999E-4</v>
      </c>
      <c r="C317" s="37">
        <f t="shared" si="4"/>
        <v>76.478174818886373</v>
      </c>
      <c r="D317" s="37">
        <v>1500</v>
      </c>
      <c r="E317" s="37">
        <v>14000</v>
      </c>
      <c r="F317" s="33" t="s">
        <v>44</v>
      </c>
      <c r="G317" s="9"/>
      <c r="H317" s="10"/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">
      <c r="A318" s="24" t="s">
        <v>384</v>
      </c>
      <c r="B318" s="36">
        <v>1.4999999999999999E-4</v>
      </c>
      <c r="C318" s="37">
        <f t="shared" si="4"/>
        <v>76.478174818886373</v>
      </c>
      <c r="D318" s="37">
        <v>600</v>
      </c>
      <c r="E318" s="37">
        <v>55000</v>
      </c>
      <c r="F318" s="8" t="s">
        <v>44</v>
      </c>
      <c r="G318" s="9"/>
      <c r="H318" s="10"/>
      <c r="I318" s="1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">
      <c r="A319" s="24" t="s">
        <v>385</v>
      </c>
      <c r="B319" s="36">
        <v>1.6000000000000001E-4</v>
      </c>
      <c r="C319" s="37">
        <f t="shared" si="4"/>
        <v>75.9176003468815</v>
      </c>
      <c r="D319" s="37">
        <v>98</v>
      </c>
      <c r="E319" s="37">
        <v>70</v>
      </c>
      <c r="F319" s="11" t="s">
        <v>10</v>
      </c>
      <c r="G319" s="9"/>
      <c r="H319" s="10"/>
      <c r="I319" s="1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">
      <c r="A320" s="24" t="s">
        <v>386</v>
      </c>
      <c r="B320" s="36">
        <v>1.6000000000000001E-4</v>
      </c>
      <c r="C320" s="37">
        <f t="shared" si="4"/>
        <v>75.9176003468815</v>
      </c>
      <c r="D320" s="37">
        <v>55</v>
      </c>
      <c r="E320" s="37">
        <v>70</v>
      </c>
      <c r="F320" s="8" t="s">
        <v>387</v>
      </c>
      <c r="G320" s="9"/>
      <c r="H320" s="10"/>
      <c r="I320" s="1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">
      <c r="A321" s="24" t="s">
        <v>388</v>
      </c>
      <c r="B321" s="36">
        <v>1.6000000000000001E-4</v>
      </c>
      <c r="C321" s="37">
        <f t="shared" si="4"/>
        <v>75.9176003468815</v>
      </c>
      <c r="D321" s="37">
        <v>47</v>
      </c>
      <c r="E321" s="37">
        <v>100</v>
      </c>
      <c r="F321" s="8" t="s">
        <v>10</v>
      </c>
      <c r="G321" s="9"/>
      <c r="H321" s="10"/>
      <c r="I321" s="1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">
      <c r="A322" s="24" t="s">
        <v>389</v>
      </c>
      <c r="B322" s="36">
        <v>1.6000000000000001E-4</v>
      </c>
      <c r="C322" s="37">
        <f t="shared" si="4"/>
        <v>75.9176003468815</v>
      </c>
      <c r="D322" s="37">
        <v>130</v>
      </c>
      <c r="E322" s="37">
        <v>135</v>
      </c>
      <c r="F322" s="8" t="s">
        <v>298</v>
      </c>
      <c r="G322" s="9"/>
      <c r="H322" s="10"/>
      <c r="I322" s="1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">
      <c r="A323" s="24" t="s">
        <v>390</v>
      </c>
      <c r="B323" s="36">
        <v>1.6000000000000001E-4</v>
      </c>
      <c r="C323" s="37">
        <f t="shared" si="4"/>
        <v>75.9176003468815</v>
      </c>
      <c r="D323" s="37">
        <v>90</v>
      </c>
      <c r="E323" s="37">
        <v>230</v>
      </c>
      <c r="F323" s="8" t="str">
        <f>HYPERLINK("https://www.audiosciencereview.com/forum/index.php?threads/emotiva-basx-a-100-review-stereo-amplifier.20644/", "ASR")</f>
        <v>ASR</v>
      </c>
      <c r="G323" s="9"/>
      <c r="H323" s="10"/>
      <c r="I323" s="1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">
      <c r="A324" s="24" t="s">
        <v>391</v>
      </c>
      <c r="B324" s="36">
        <v>1.6000000000000001E-4</v>
      </c>
      <c r="C324" s="37">
        <f t="shared" si="4"/>
        <v>75.9176003468815</v>
      </c>
      <c r="D324" s="37">
        <v>110</v>
      </c>
      <c r="E324" s="15">
        <v>380</v>
      </c>
      <c r="F324" s="8" t="s">
        <v>10</v>
      </c>
      <c r="G324" s="9"/>
      <c r="H324" s="10"/>
      <c r="I324" s="1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">
      <c r="A325" s="24" t="s">
        <v>257</v>
      </c>
      <c r="B325" s="36">
        <v>1.6000000000000001E-4</v>
      </c>
      <c r="C325" s="37">
        <f t="shared" si="4"/>
        <v>75.9176003468815</v>
      </c>
      <c r="D325" s="37">
        <v>500</v>
      </c>
      <c r="E325" s="15">
        <v>500</v>
      </c>
      <c r="F325" s="8" t="s">
        <v>10</v>
      </c>
      <c r="G325" s="9"/>
      <c r="H325" s="10"/>
      <c r="I325" s="1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">
      <c r="A326" s="24" t="s">
        <v>392</v>
      </c>
      <c r="B326" s="36">
        <v>1.6000000000000001E-4</v>
      </c>
      <c r="C326" s="37">
        <f t="shared" si="4"/>
        <v>75.9176003468815</v>
      </c>
      <c r="D326" s="37">
        <v>230</v>
      </c>
      <c r="E326" s="37">
        <v>1100</v>
      </c>
      <c r="F326" s="8" t="s">
        <v>10</v>
      </c>
      <c r="G326" s="9"/>
      <c r="H326" s="10"/>
      <c r="I326" s="1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">
      <c r="A327" s="24" t="s">
        <v>393</v>
      </c>
      <c r="B327" s="36">
        <v>1.6000000000000001E-4</v>
      </c>
      <c r="C327" s="37">
        <f t="shared" si="4"/>
        <v>75.9176003468815</v>
      </c>
      <c r="D327" s="37">
        <v>226</v>
      </c>
      <c r="E327" s="37">
        <v>2100</v>
      </c>
      <c r="F327" s="8" t="s">
        <v>51</v>
      </c>
      <c r="G327" s="9"/>
      <c r="H327" s="10"/>
      <c r="I327" s="1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">
      <c r="A328" s="24" t="s">
        <v>394</v>
      </c>
      <c r="B328" s="36">
        <v>1.6000000000000001E-4</v>
      </c>
      <c r="C328" s="37">
        <f t="shared" si="4"/>
        <v>75.9176003468815</v>
      </c>
      <c r="D328" s="37">
        <v>389</v>
      </c>
      <c r="E328" s="37">
        <v>7000</v>
      </c>
      <c r="F328" s="8" t="s">
        <v>44</v>
      </c>
      <c r="G328" s="9"/>
      <c r="H328" s="10"/>
      <c r="I328" s="1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">
      <c r="A329" s="24" t="s">
        <v>395</v>
      </c>
      <c r="B329" s="36">
        <v>1.6000000000000001E-4</v>
      </c>
      <c r="C329" s="37">
        <f t="shared" si="4"/>
        <v>75.9176003468815</v>
      </c>
      <c r="D329" s="37">
        <v>170</v>
      </c>
      <c r="E329" s="37">
        <v>7500</v>
      </c>
      <c r="F329" s="8" t="str">
        <f>HYPERLINK("https://www.soundstagenetwork.com/index.php?option=com_content&amp;view=article&amp;id=2441", "SoundStage!")</f>
        <v>SoundStage!</v>
      </c>
      <c r="G329" s="9"/>
      <c r="H329" s="10"/>
      <c r="I329" s="1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">
      <c r="A330" s="24" t="s">
        <v>396</v>
      </c>
      <c r="B330" s="36">
        <v>1.6000000000000001E-4</v>
      </c>
      <c r="C330" s="37">
        <f t="shared" si="4"/>
        <v>75.9176003468815</v>
      </c>
      <c r="D330" s="37">
        <v>205</v>
      </c>
      <c r="E330" s="37">
        <v>9950</v>
      </c>
      <c r="F330" s="8" t="s">
        <v>44</v>
      </c>
      <c r="G330" s="9"/>
      <c r="H330" s="10"/>
      <c r="I330" s="1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">
      <c r="A331" s="24" t="s">
        <v>397</v>
      </c>
      <c r="B331" s="36">
        <v>1.6000000000000001E-4</v>
      </c>
      <c r="C331" s="37">
        <f t="shared" si="4"/>
        <v>75.9176003468815</v>
      </c>
      <c r="D331" s="37">
        <v>520</v>
      </c>
      <c r="E331" s="37">
        <v>12500</v>
      </c>
      <c r="F331" s="8" t="s">
        <v>44</v>
      </c>
      <c r="G331" s="9"/>
      <c r="H331" s="10"/>
      <c r="I331" s="1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">
      <c r="A332" s="24" t="s">
        <v>398</v>
      </c>
      <c r="B332" s="36">
        <v>1.6000000000000001E-4</v>
      </c>
      <c r="C332" s="37">
        <f t="shared" si="4"/>
        <v>75.9176003468815</v>
      </c>
      <c r="D332" s="37">
        <v>400</v>
      </c>
      <c r="E332" s="37">
        <v>13000</v>
      </c>
      <c r="F332" s="8" t="s">
        <v>44</v>
      </c>
      <c r="G332" s="9"/>
      <c r="H332" s="10"/>
      <c r="I332" s="1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">
      <c r="A333" s="24" t="s">
        <v>399</v>
      </c>
      <c r="B333" s="36">
        <v>1.7000000000000001E-4</v>
      </c>
      <c r="C333" s="37">
        <f t="shared" si="4"/>
        <v>75.391021572434511</v>
      </c>
      <c r="D333" s="37">
        <v>1175</v>
      </c>
      <c r="E333" s="15">
        <f>2*378+380</f>
        <v>1136</v>
      </c>
      <c r="F333" s="8" t="s">
        <v>111</v>
      </c>
      <c r="G333" s="9"/>
      <c r="H333" s="10"/>
      <c r="I333" s="1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">
      <c r="A334" s="24" t="s">
        <v>400</v>
      </c>
      <c r="B334" s="36">
        <v>1.7000000000000001E-4</v>
      </c>
      <c r="C334" s="37">
        <f t="shared" si="4"/>
        <v>75.391021572434511</v>
      </c>
      <c r="D334" s="37">
        <v>237</v>
      </c>
      <c r="E334" s="37">
        <v>540</v>
      </c>
      <c r="F334" s="8" t="s">
        <v>10</v>
      </c>
      <c r="G334" s="9"/>
      <c r="H334" s="10"/>
      <c r="I334" s="1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">
      <c r="A335" s="24" t="s">
        <v>401</v>
      </c>
      <c r="B335" s="36">
        <v>1.7000000000000001E-4</v>
      </c>
      <c r="C335" s="37">
        <f t="shared" si="4"/>
        <v>75.391021572434511</v>
      </c>
      <c r="D335" s="37">
        <v>120</v>
      </c>
      <c r="E335" s="37">
        <v>600</v>
      </c>
      <c r="F335" s="8" t="s">
        <v>10</v>
      </c>
      <c r="G335" s="9"/>
      <c r="H335" s="10"/>
      <c r="I335" s="1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">
      <c r="A336" s="24" t="s">
        <v>402</v>
      </c>
      <c r="B336" s="36">
        <v>1.7000000000000001E-4</v>
      </c>
      <c r="C336" s="37">
        <f t="shared" si="4"/>
        <v>75.391021572434511</v>
      </c>
      <c r="D336" s="37">
        <v>83</v>
      </c>
      <c r="E336" s="37">
        <v>950</v>
      </c>
      <c r="F336" s="11" t="s">
        <v>10</v>
      </c>
      <c r="G336" s="9"/>
      <c r="H336" s="10"/>
      <c r="I336" s="1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">
      <c r="A337" s="24" t="s">
        <v>403</v>
      </c>
      <c r="B337" s="36">
        <v>1.7000000000000001E-4</v>
      </c>
      <c r="C337" s="37">
        <f t="shared" si="4"/>
        <v>75.391021572434511</v>
      </c>
      <c r="D337" s="37">
        <v>100</v>
      </c>
      <c r="E337" s="37">
        <v>1500</v>
      </c>
      <c r="F337" s="8" t="s">
        <v>44</v>
      </c>
      <c r="G337" s="9"/>
      <c r="H337" s="10"/>
      <c r="I337" s="1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">
      <c r="A338" s="24" t="s">
        <v>404</v>
      </c>
      <c r="B338" s="36">
        <v>1.7000000000000001E-4</v>
      </c>
      <c r="C338" s="37">
        <f t="shared" si="4"/>
        <v>75.391021572434511</v>
      </c>
      <c r="D338" s="37">
        <v>115</v>
      </c>
      <c r="E338" s="37">
        <v>1895</v>
      </c>
      <c r="F338" s="8" t="s">
        <v>44</v>
      </c>
      <c r="G338" s="9"/>
      <c r="H338" s="10"/>
      <c r="I338" s="1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">
      <c r="A339" s="24" t="s">
        <v>405</v>
      </c>
      <c r="B339" s="36">
        <v>1.7000000000000001E-4</v>
      </c>
      <c r="C339" s="37">
        <f t="shared" si="4"/>
        <v>75.391021572434511</v>
      </c>
      <c r="D339" s="37">
        <v>180</v>
      </c>
      <c r="E339" s="37">
        <v>2200</v>
      </c>
      <c r="F339" s="8" t="s">
        <v>44</v>
      </c>
      <c r="G339" s="9"/>
      <c r="H339" s="10"/>
      <c r="I339" s="1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">
      <c r="A340" s="24" t="s">
        <v>406</v>
      </c>
      <c r="B340" s="36">
        <v>1.7000000000000001E-4</v>
      </c>
      <c r="C340" s="37">
        <f t="shared" si="4"/>
        <v>75.391021572434511</v>
      </c>
      <c r="D340" s="37">
        <v>300</v>
      </c>
      <c r="E340" s="37">
        <v>2600</v>
      </c>
      <c r="F340" s="8" t="s">
        <v>44</v>
      </c>
      <c r="G340" s="9"/>
      <c r="H340" s="10"/>
      <c r="I340" s="1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">
      <c r="A341" s="24" t="s">
        <v>407</v>
      </c>
      <c r="B341" s="36">
        <v>1.7000000000000001E-4</v>
      </c>
      <c r="C341" s="37">
        <f t="shared" si="4"/>
        <v>75.391021572434511</v>
      </c>
      <c r="D341" s="37">
        <v>400</v>
      </c>
      <c r="E341" s="37">
        <v>4500</v>
      </c>
      <c r="F341" s="8" t="s">
        <v>44</v>
      </c>
      <c r="G341" s="9"/>
      <c r="H341" s="10"/>
      <c r="I341" s="1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">
      <c r="A342" s="24" t="s">
        <v>408</v>
      </c>
      <c r="B342" s="36">
        <v>1.7000000000000001E-4</v>
      </c>
      <c r="C342" s="37">
        <f t="shared" si="4"/>
        <v>75.391021572434511</v>
      </c>
      <c r="D342" s="37">
        <v>248</v>
      </c>
      <c r="E342" s="37">
        <v>7000</v>
      </c>
      <c r="F342" s="8" t="s">
        <v>49</v>
      </c>
      <c r="G342" s="9"/>
      <c r="H342" s="10"/>
      <c r="I342" s="1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">
      <c r="A343" s="24" t="s">
        <v>409</v>
      </c>
      <c r="B343" s="36">
        <v>1.7000000000000001E-4</v>
      </c>
      <c r="C343" s="37">
        <f t="shared" si="4"/>
        <v>75.391021572434511</v>
      </c>
      <c r="D343" s="37">
        <v>306</v>
      </c>
      <c r="E343" s="37">
        <v>9300</v>
      </c>
      <c r="F343" s="8" t="s">
        <v>49</v>
      </c>
      <c r="G343" s="9"/>
      <c r="H343" s="10"/>
      <c r="I343" s="1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">
      <c r="A344" s="24" t="s">
        <v>410</v>
      </c>
      <c r="B344" s="36">
        <v>1.7000000000000001E-4</v>
      </c>
      <c r="C344" s="37">
        <f t="shared" si="4"/>
        <v>75.391021572434511</v>
      </c>
      <c r="D344" s="37">
        <v>390</v>
      </c>
      <c r="E344" s="37">
        <v>12000</v>
      </c>
      <c r="F344" s="8" t="s">
        <v>44</v>
      </c>
      <c r="G344" s="9"/>
      <c r="H344" s="10"/>
      <c r="I344" s="1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">
      <c r="A345" s="24" t="s">
        <v>411</v>
      </c>
      <c r="B345" s="36">
        <v>1.7000000000000001E-4</v>
      </c>
      <c r="C345" s="37">
        <f t="shared" si="4"/>
        <v>75.391021572434511</v>
      </c>
      <c r="D345" s="37">
        <v>812</v>
      </c>
      <c r="E345" s="37">
        <v>23000</v>
      </c>
      <c r="F345" s="8" t="s">
        <v>49</v>
      </c>
      <c r="G345" s="9"/>
      <c r="H345" s="10"/>
      <c r="I345" s="1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">
      <c r="A346" s="24" t="s">
        <v>412</v>
      </c>
      <c r="B346" s="36">
        <v>1.8000000000000001E-4</v>
      </c>
      <c r="C346" s="37">
        <f t="shared" si="4"/>
        <v>74.894549897933885</v>
      </c>
      <c r="D346" s="37">
        <v>330</v>
      </c>
      <c r="E346" s="37">
        <v>340</v>
      </c>
      <c r="F346" s="8" t="s">
        <v>10</v>
      </c>
      <c r="G346" s="9"/>
      <c r="H346" s="10"/>
      <c r="I346" s="1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">
      <c r="A347" s="24" t="s">
        <v>413</v>
      </c>
      <c r="B347" s="36">
        <f>(0.02788+0.007956)/200</f>
        <v>1.7918E-4</v>
      </c>
      <c r="C347" s="37">
        <f t="shared" si="4"/>
        <v>74.93420935490397</v>
      </c>
      <c r="D347" s="37">
        <v>220</v>
      </c>
      <c r="E347" s="37">
        <v>1500</v>
      </c>
      <c r="F347" s="8" t="s">
        <v>44</v>
      </c>
      <c r="G347" s="9"/>
      <c r="H347" s="10"/>
      <c r="I347" s="1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">
      <c r="A348" s="24" t="s">
        <v>414</v>
      </c>
      <c r="B348" s="36">
        <v>1.8000000000000001E-4</v>
      </c>
      <c r="C348" s="37">
        <f t="shared" si="4"/>
        <v>74.894549897933885</v>
      </c>
      <c r="D348" s="37">
        <v>205</v>
      </c>
      <c r="E348" s="37">
        <v>2200</v>
      </c>
      <c r="F348" s="8" t="s">
        <v>44</v>
      </c>
      <c r="G348" s="9"/>
      <c r="H348" s="10"/>
      <c r="I348" s="1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">
      <c r="A349" s="24" t="s">
        <v>415</v>
      </c>
      <c r="B349" s="36">
        <v>1.8000000000000001E-4</v>
      </c>
      <c r="C349" s="37">
        <f t="shared" si="4"/>
        <v>74.894549897933885</v>
      </c>
      <c r="D349" s="37">
        <v>240</v>
      </c>
      <c r="E349" s="37">
        <v>2500</v>
      </c>
      <c r="F349" s="8" t="s">
        <v>44</v>
      </c>
      <c r="G349" s="9"/>
      <c r="H349" s="10"/>
      <c r="I349" s="1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">
      <c r="A350" s="24" t="s">
        <v>416</v>
      </c>
      <c r="B350" s="36">
        <v>1.8000000000000001E-4</v>
      </c>
      <c r="C350" s="37">
        <f t="shared" si="4"/>
        <v>74.894549897933885</v>
      </c>
      <c r="D350" s="37">
        <v>357</v>
      </c>
      <c r="E350" s="37">
        <v>3700</v>
      </c>
      <c r="F350" s="11" t="s">
        <v>44</v>
      </c>
      <c r="G350" s="9"/>
      <c r="H350" s="10"/>
      <c r="I350" s="1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">
      <c r="A351" s="24" t="s">
        <v>417</v>
      </c>
      <c r="B351" s="36">
        <v>1.8000000000000001E-4</v>
      </c>
      <c r="C351" s="37">
        <f t="shared" si="4"/>
        <v>74.894549897933885</v>
      </c>
      <c r="D351" s="37">
        <v>196</v>
      </c>
      <c r="E351" s="37">
        <v>4300</v>
      </c>
      <c r="F351" s="8" t="s">
        <v>51</v>
      </c>
      <c r="G351" s="9"/>
      <c r="H351" s="10"/>
      <c r="I351" s="1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">
      <c r="A352" s="24" t="s">
        <v>418</v>
      </c>
      <c r="B352" s="36">
        <v>1.8000000000000001E-4</v>
      </c>
      <c r="C352" s="37">
        <f t="shared" si="4"/>
        <v>74.894549897933885</v>
      </c>
      <c r="D352" s="37">
        <v>650</v>
      </c>
      <c r="E352" s="37">
        <v>6500</v>
      </c>
      <c r="F352" s="8" t="s">
        <v>44</v>
      </c>
      <c r="G352" s="9"/>
      <c r="H352" s="10"/>
      <c r="I352" s="1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">
      <c r="A353" s="24" t="s">
        <v>419</v>
      </c>
      <c r="B353" s="36">
        <v>1.8000000000000001E-4</v>
      </c>
      <c r="C353" s="37">
        <f t="shared" si="4"/>
        <v>74.894549897933885</v>
      </c>
      <c r="D353" s="37">
        <v>320</v>
      </c>
      <c r="E353" s="37">
        <v>7000</v>
      </c>
      <c r="F353" s="8" t="s">
        <v>44</v>
      </c>
      <c r="G353" s="9"/>
      <c r="H353" s="10"/>
      <c r="I353" s="1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">
      <c r="A354" s="24" t="s">
        <v>420</v>
      </c>
      <c r="B354" s="36">
        <v>1.8000000000000001E-4</v>
      </c>
      <c r="C354" s="37">
        <f t="shared" si="4"/>
        <v>74.894549897933885</v>
      </c>
      <c r="D354" s="37">
        <v>100</v>
      </c>
      <c r="E354" s="37">
        <v>55000</v>
      </c>
      <c r="F354" s="11" t="s">
        <v>44</v>
      </c>
      <c r="G354" s="9"/>
      <c r="H354" s="10"/>
      <c r="I354" s="1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">
      <c r="A355" s="24" t="s">
        <v>421</v>
      </c>
      <c r="B355" s="36">
        <v>1.8000000000000001E-4</v>
      </c>
      <c r="C355" s="37">
        <f t="shared" si="4"/>
        <v>74.894549897933885</v>
      </c>
      <c r="D355" s="37">
        <v>165</v>
      </c>
      <c r="E355" s="37">
        <v>30000</v>
      </c>
      <c r="F355" s="8" t="s">
        <v>51</v>
      </c>
      <c r="G355" s="9"/>
      <c r="H355" s="10"/>
      <c r="I355" s="1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">
      <c r="A356" s="24" t="s">
        <v>422</v>
      </c>
      <c r="B356" s="36">
        <v>1.8000000000000001E-4</v>
      </c>
      <c r="C356" s="37">
        <f t="shared" si="4"/>
        <v>74.894549897933885</v>
      </c>
      <c r="D356" s="37">
        <v>515</v>
      </c>
      <c r="E356" s="37">
        <v>77000</v>
      </c>
      <c r="F356" s="11" t="s">
        <v>44</v>
      </c>
      <c r="G356" s="9"/>
      <c r="H356" s="10"/>
      <c r="I356" s="1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">
      <c r="A357" s="24" t="s">
        <v>423</v>
      </c>
      <c r="B357" s="36">
        <v>1.9000000000000001E-4</v>
      </c>
      <c r="C357" s="37">
        <f t="shared" si="4"/>
        <v>74.424927980943423</v>
      </c>
      <c r="D357" s="37">
        <v>121</v>
      </c>
      <c r="E357" s="37">
        <v>2135</v>
      </c>
      <c r="F357" s="8" t="s">
        <v>49</v>
      </c>
      <c r="G357" s="9"/>
      <c r="H357" s="10"/>
      <c r="I357" s="1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">
      <c r="A358" s="24" t="s">
        <v>424</v>
      </c>
      <c r="B358" s="36">
        <v>1.9000000000000001E-4</v>
      </c>
      <c r="C358" s="37">
        <f t="shared" si="4"/>
        <v>74.424927980943423</v>
      </c>
      <c r="D358" s="37">
        <v>122</v>
      </c>
      <c r="E358" s="37">
        <v>4500</v>
      </c>
      <c r="F358" s="11" t="s">
        <v>51</v>
      </c>
      <c r="G358" s="9"/>
      <c r="H358" s="10"/>
      <c r="I358" s="1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">
      <c r="A359" s="24" t="s">
        <v>425</v>
      </c>
      <c r="B359" s="36">
        <v>1.9000000000000001E-4</v>
      </c>
      <c r="C359" s="37">
        <f t="shared" si="4"/>
        <v>74.424927980943423</v>
      </c>
      <c r="D359" s="37">
        <v>287</v>
      </c>
      <c r="E359" s="37">
        <v>6900</v>
      </c>
      <c r="F359" s="11" t="s">
        <v>49</v>
      </c>
      <c r="G359" s="9"/>
      <c r="H359" s="10"/>
      <c r="I359" s="1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">
      <c r="A360" s="24" t="s">
        <v>426</v>
      </c>
      <c r="B360" s="36">
        <v>1.9000000000000001E-4</v>
      </c>
      <c r="C360" s="37">
        <f t="shared" si="4"/>
        <v>74.424927980943423</v>
      </c>
      <c r="D360" s="37">
        <v>660</v>
      </c>
      <c r="E360" s="37">
        <v>8000</v>
      </c>
      <c r="F360" s="11" t="s">
        <v>51</v>
      </c>
      <c r="G360" s="9"/>
      <c r="H360" s="10"/>
      <c r="I360" s="1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">
      <c r="A361" s="24" t="s">
        <v>427</v>
      </c>
      <c r="B361" s="36">
        <v>2.0000000000000001E-4</v>
      </c>
      <c r="C361" s="37">
        <f t="shared" si="4"/>
        <v>73.979400086720375</v>
      </c>
      <c r="D361" s="37">
        <v>118</v>
      </c>
      <c r="E361" s="37">
        <v>800</v>
      </c>
      <c r="F361" s="8" t="s">
        <v>10</v>
      </c>
      <c r="G361" s="9"/>
      <c r="H361" s="10"/>
      <c r="I361" s="1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">
      <c r="A362" s="24" t="s">
        <v>428</v>
      </c>
      <c r="B362" s="36">
        <v>2.0000000000000001E-4</v>
      </c>
      <c r="C362" s="37">
        <f t="shared" si="4"/>
        <v>73.979400086720375</v>
      </c>
      <c r="D362" s="37">
        <v>520</v>
      </c>
      <c r="E362" s="37">
        <v>1000</v>
      </c>
      <c r="F362" s="8" t="s">
        <v>44</v>
      </c>
      <c r="G362" s="9"/>
      <c r="H362" s="10"/>
      <c r="I362" s="1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">
      <c r="A363" s="24" t="s">
        <v>429</v>
      </c>
      <c r="B363" s="36">
        <v>2.0000000000000001E-4</v>
      </c>
      <c r="C363" s="37">
        <f t="shared" si="4"/>
        <v>73.979400086720375</v>
      </c>
      <c r="D363" s="37">
        <v>410</v>
      </c>
      <c r="E363" s="37">
        <v>4500</v>
      </c>
      <c r="F363" s="11" t="s">
        <v>44</v>
      </c>
      <c r="G363" s="9"/>
      <c r="H363" s="10"/>
      <c r="I363" s="1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">
      <c r="A364" s="24" t="s">
        <v>430</v>
      </c>
      <c r="B364" s="36">
        <v>2.0000000000000001E-4</v>
      </c>
      <c r="C364" s="37">
        <f t="shared" si="4"/>
        <v>73.979400086720375</v>
      </c>
      <c r="D364" s="37">
        <v>700</v>
      </c>
      <c r="E364" s="37">
        <v>8500</v>
      </c>
      <c r="F364" s="8" t="str">
        <f>HYPERLINK("https://www.stereophile.com/content/mark-levinson-no333-power-amplifier-measurements", "Stereophile")</f>
        <v>Stereophile</v>
      </c>
      <c r="G364" s="9"/>
      <c r="H364" s="10"/>
      <c r="I364" s="1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">
      <c r="A365" s="24" t="s">
        <v>431</v>
      </c>
      <c r="B365" s="36">
        <v>2.0000000000000001E-4</v>
      </c>
      <c r="C365" s="37">
        <f t="shared" si="4"/>
        <v>73.979400086720375</v>
      </c>
      <c r="D365" s="37">
        <v>310</v>
      </c>
      <c r="E365" s="37">
        <v>12000</v>
      </c>
      <c r="F365" s="8" t="s">
        <v>44</v>
      </c>
      <c r="G365" s="9"/>
      <c r="H365" s="10"/>
      <c r="I365" s="1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">
      <c r="A366" s="24" t="s">
        <v>432</v>
      </c>
      <c r="B366" s="36">
        <v>2.0000000000000001E-4</v>
      </c>
      <c r="C366" s="37">
        <f t="shared" si="4"/>
        <v>73.979400086720375</v>
      </c>
      <c r="D366" s="37">
        <v>310</v>
      </c>
      <c r="E366" s="37">
        <v>12000</v>
      </c>
      <c r="F366" s="8" t="s">
        <v>433</v>
      </c>
      <c r="G366" s="9"/>
      <c r="H366" s="10"/>
      <c r="I366" s="1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">
      <c r="A367" s="24" t="s">
        <v>434</v>
      </c>
      <c r="B367" s="36">
        <v>2.0000000000000001E-4</v>
      </c>
      <c r="C367" s="37">
        <f t="shared" si="4"/>
        <v>73.979400086720375</v>
      </c>
      <c r="D367" s="37">
        <v>246</v>
      </c>
      <c r="E367" s="37">
        <v>14500</v>
      </c>
      <c r="F367" s="8" t="s">
        <v>44</v>
      </c>
      <c r="G367" s="9"/>
      <c r="H367" s="10"/>
      <c r="I367" s="1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">
      <c r="A368" s="24" t="s">
        <v>435</v>
      </c>
      <c r="B368" s="36">
        <v>2.0000000000000001E-4</v>
      </c>
      <c r="C368" s="37">
        <f t="shared" si="4"/>
        <v>73.979400086720375</v>
      </c>
      <c r="D368" s="37">
        <v>595</v>
      </c>
      <c r="E368" s="37">
        <v>30000</v>
      </c>
      <c r="F368" s="8" t="s">
        <v>44</v>
      </c>
      <c r="G368" s="9"/>
      <c r="H368" s="10"/>
      <c r="I368" s="1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">
      <c r="A369" s="24" t="s">
        <v>436</v>
      </c>
      <c r="B369" s="36">
        <v>2.0000000000000001E-4</v>
      </c>
      <c r="C369" s="37">
        <f t="shared" si="4"/>
        <v>73.979400086720375</v>
      </c>
      <c r="D369" s="37">
        <v>425</v>
      </c>
      <c r="E369" s="37">
        <v>65000</v>
      </c>
      <c r="F369" s="8" t="s">
        <v>44</v>
      </c>
      <c r="G369" s="9"/>
      <c r="H369" s="10"/>
      <c r="I369" s="1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">
      <c r="A370" s="24" t="s">
        <v>437</v>
      </c>
      <c r="B370" s="36">
        <v>2.0000000000000001E-4</v>
      </c>
      <c r="C370" s="37">
        <f t="shared" si="4"/>
        <v>73.979400086720375</v>
      </c>
      <c r="D370" s="37">
        <v>980</v>
      </c>
      <c r="E370" s="37">
        <v>75000</v>
      </c>
      <c r="F370" s="8" t="s">
        <v>44</v>
      </c>
      <c r="G370" s="9"/>
      <c r="H370" s="10"/>
      <c r="I370" s="1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">
      <c r="A371" s="24" t="s">
        <v>438</v>
      </c>
      <c r="B371" s="36">
        <v>2.1000000000000001E-4</v>
      </c>
      <c r="C371" s="37">
        <f t="shared" si="4"/>
        <v>73.555614105321624</v>
      </c>
      <c r="D371" s="37">
        <v>80</v>
      </c>
      <c r="E371" s="37">
        <v>80</v>
      </c>
      <c r="F371" s="8" t="s">
        <v>10</v>
      </c>
      <c r="G371" s="9"/>
      <c r="H371" s="10"/>
      <c r="I371" s="1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">
      <c r="A372" s="24" t="s">
        <v>439</v>
      </c>
      <c r="B372" s="36">
        <v>2.1000000000000001E-4</v>
      </c>
      <c r="C372" s="37">
        <f t="shared" si="4"/>
        <v>73.555614105321624</v>
      </c>
      <c r="D372" s="37">
        <v>157</v>
      </c>
      <c r="E372" s="37">
        <v>152</v>
      </c>
      <c r="F372" s="8" t="s">
        <v>10</v>
      </c>
      <c r="G372" s="9"/>
      <c r="H372" s="10"/>
      <c r="I372" s="1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">
      <c r="A373" s="24" t="s">
        <v>440</v>
      </c>
      <c r="B373" s="36">
        <v>2.1000000000000001E-4</v>
      </c>
      <c r="C373" s="37">
        <f t="shared" si="4"/>
        <v>73.555614105321624</v>
      </c>
      <c r="D373" s="37">
        <v>287</v>
      </c>
      <c r="E373" s="37">
        <v>2750</v>
      </c>
      <c r="F373" s="8" t="s">
        <v>51</v>
      </c>
      <c r="G373" s="9"/>
      <c r="H373" s="10"/>
      <c r="I373" s="1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">
      <c r="A374" s="24" t="s">
        <v>253</v>
      </c>
      <c r="B374" s="36">
        <v>2.1000000000000001E-4</v>
      </c>
      <c r="C374" s="37">
        <f t="shared" si="4"/>
        <v>73.555614105321624</v>
      </c>
      <c r="D374" s="37">
        <v>250</v>
      </c>
      <c r="E374" s="37">
        <v>6700</v>
      </c>
      <c r="F374" s="8" t="s">
        <v>51</v>
      </c>
      <c r="G374" s="9"/>
      <c r="H374" s="10"/>
      <c r="I374" s="1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">
      <c r="A375" s="24" t="s">
        <v>441</v>
      </c>
      <c r="B375" s="36">
        <v>2.1000000000000001E-4</v>
      </c>
      <c r="C375" s="37">
        <f t="shared" si="4"/>
        <v>73.555614105321624</v>
      </c>
      <c r="D375" s="37">
        <v>500</v>
      </c>
      <c r="E375" s="37">
        <v>6000</v>
      </c>
      <c r="F375" s="8" t="s">
        <v>44</v>
      </c>
      <c r="G375" s="9"/>
      <c r="H375" s="10"/>
      <c r="I375" s="1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">
      <c r="A376" s="24" t="s">
        <v>442</v>
      </c>
      <c r="B376" s="36">
        <v>2.1000000000000001E-4</v>
      </c>
      <c r="C376" s="37">
        <f t="shared" si="4"/>
        <v>73.555614105321624</v>
      </c>
      <c r="D376" s="37">
        <v>940</v>
      </c>
      <c r="E376" s="37">
        <v>22500</v>
      </c>
      <c r="F376" s="8" t="s">
        <v>44</v>
      </c>
      <c r="G376" s="9"/>
      <c r="H376" s="10"/>
      <c r="I376" s="1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">
      <c r="A377" s="24" t="s">
        <v>443</v>
      </c>
      <c r="B377" s="36">
        <v>2.2000000000000001E-4</v>
      </c>
      <c r="C377" s="37">
        <f t="shared" si="4"/>
        <v>73.151546383555882</v>
      </c>
      <c r="D377" s="37">
        <v>125</v>
      </c>
      <c r="E377" s="37">
        <v>900</v>
      </c>
      <c r="F377" s="8" t="s">
        <v>10</v>
      </c>
      <c r="G377" s="9"/>
      <c r="H377" s="10"/>
      <c r="I377" s="1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">
      <c r="A378" s="24" t="s">
        <v>444</v>
      </c>
      <c r="B378" s="36">
        <v>2.2000000000000001E-4</v>
      </c>
      <c r="C378" s="37">
        <f t="shared" si="4"/>
        <v>73.151546383555882</v>
      </c>
      <c r="D378" s="37">
        <v>200</v>
      </c>
      <c r="E378" s="37">
        <v>1050</v>
      </c>
      <c r="F378" s="8" t="s">
        <v>44</v>
      </c>
      <c r="G378" s="9"/>
      <c r="H378" s="10"/>
      <c r="I378" s="1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">
      <c r="A379" s="24" t="s">
        <v>445</v>
      </c>
      <c r="B379" s="36">
        <v>2.2000000000000001E-4</v>
      </c>
      <c r="C379" s="37">
        <f t="shared" si="4"/>
        <v>73.151546383555882</v>
      </c>
      <c r="D379" s="37">
        <v>288</v>
      </c>
      <c r="E379" s="37">
        <v>1500</v>
      </c>
      <c r="F379" s="8" t="s">
        <v>51</v>
      </c>
      <c r="G379" s="9"/>
      <c r="H379" s="10"/>
      <c r="I379" s="1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">
      <c r="A380" s="24" t="s">
        <v>446</v>
      </c>
      <c r="B380" s="36">
        <v>2.2000000000000001E-4</v>
      </c>
      <c r="C380" s="37">
        <f t="shared" si="4"/>
        <v>73.151546383555882</v>
      </c>
      <c r="D380" s="37">
        <v>106</v>
      </c>
      <c r="E380" s="37">
        <v>1800</v>
      </c>
      <c r="F380" s="8" t="s">
        <v>44</v>
      </c>
      <c r="G380" s="9"/>
      <c r="H380" s="10"/>
      <c r="I380" s="1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">
      <c r="A381" s="24" t="s">
        <v>447</v>
      </c>
      <c r="B381" s="36">
        <v>2.2000000000000001E-4</v>
      </c>
      <c r="C381" s="37">
        <f t="shared" si="4"/>
        <v>73.151546383555882</v>
      </c>
      <c r="D381" s="37">
        <v>149</v>
      </c>
      <c r="E381" s="37">
        <v>2000</v>
      </c>
      <c r="F381" s="8" t="s">
        <v>49</v>
      </c>
      <c r="G381" s="9"/>
      <c r="H381" s="10"/>
      <c r="I381" s="1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">
      <c r="A382" s="24" t="s">
        <v>448</v>
      </c>
      <c r="B382" s="36">
        <v>2.2000000000000001E-4</v>
      </c>
      <c r="C382" s="37">
        <f t="shared" si="4"/>
        <v>73.151546383555882</v>
      </c>
      <c r="D382" s="37">
        <v>200</v>
      </c>
      <c r="E382" s="37">
        <v>2600</v>
      </c>
      <c r="F382" s="8" t="s">
        <v>44</v>
      </c>
      <c r="G382" s="9"/>
      <c r="H382" s="10"/>
      <c r="I382" s="1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">
      <c r="A383" s="24" t="s">
        <v>449</v>
      </c>
      <c r="B383" s="36">
        <v>2.2000000000000001E-4</v>
      </c>
      <c r="C383" s="37">
        <f t="shared" si="4"/>
        <v>73.151546383555882</v>
      </c>
      <c r="D383" s="37">
        <v>275</v>
      </c>
      <c r="E383" s="37">
        <v>3500</v>
      </c>
      <c r="F383" s="8" t="s">
        <v>51</v>
      </c>
      <c r="G383" s="9"/>
      <c r="H383" s="10"/>
      <c r="I383" s="1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">
      <c r="A384" s="24" t="s">
        <v>450</v>
      </c>
      <c r="B384" s="36">
        <v>2.2000000000000001E-4</v>
      </c>
      <c r="C384" s="37">
        <f t="shared" si="4"/>
        <v>73.151546383555882</v>
      </c>
      <c r="D384" s="37">
        <v>600</v>
      </c>
      <c r="E384" s="37">
        <v>12000</v>
      </c>
      <c r="F384" s="8" t="s">
        <v>44</v>
      </c>
      <c r="G384" s="9"/>
      <c r="H384" s="10"/>
      <c r="I384" s="1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">
      <c r="A385" s="24" t="s">
        <v>451</v>
      </c>
      <c r="B385" s="36">
        <v>2.2000000000000001E-4</v>
      </c>
      <c r="C385" s="37">
        <f t="shared" si="4"/>
        <v>73.151546383555882</v>
      </c>
      <c r="D385" s="37">
        <v>240</v>
      </c>
      <c r="E385" s="37">
        <v>13500</v>
      </c>
      <c r="F385" s="8" t="s">
        <v>44</v>
      </c>
      <c r="G385" s="9"/>
      <c r="H385" s="10"/>
      <c r="I385" s="1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">
      <c r="A386" s="24" t="s">
        <v>452</v>
      </c>
      <c r="B386" s="36">
        <v>2.2000000000000001E-4</v>
      </c>
      <c r="C386" s="37">
        <f t="shared" si="4"/>
        <v>73.151546383555882</v>
      </c>
      <c r="D386" s="37">
        <v>490</v>
      </c>
      <c r="E386" s="37">
        <v>30000</v>
      </c>
      <c r="F386" s="8" t="s">
        <v>44</v>
      </c>
      <c r="G386" s="9"/>
      <c r="H386" s="10"/>
      <c r="I386" s="1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">
      <c r="A387" s="24" t="s">
        <v>453</v>
      </c>
      <c r="B387" s="36">
        <v>2.3000000000000001E-4</v>
      </c>
      <c r="C387" s="37">
        <f t="shared" si="4"/>
        <v>72.765443279648139</v>
      </c>
      <c r="D387" s="37">
        <v>82</v>
      </c>
      <c r="E387" s="37">
        <v>500</v>
      </c>
      <c r="F387" s="11" t="s">
        <v>10</v>
      </c>
      <c r="G387" s="9"/>
      <c r="H387" s="10"/>
      <c r="I387" s="1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">
      <c r="A388" s="24" t="s">
        <v>454</v>
      </c>
      <c r="B388" s="36">
        <v>2.3000000000000001E-4</v>
      </c>
      <c r="C388" s="37">
        <f t="shared" si="4"/>
        <v>72.765443279648139</v>
      </c>
      <c r="D388" s="37">
        <v>116</v>
      </c>
      <c r="E388" s="37">
        <v>5000</v>
      </c>
      <c r="F388" s="8" t="s">
        <v>49</v>
      </c>
      <c r="G388" s="9"/>
      <c r="H388" s="10"/>
      <c r="I388" s="1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">
      <c r="A389" s="24" t="s">
        <v>455</v>
      </c>
      <c r="B389" s="36">
        <v>2.3000000000000001E-4</v>
      </c>
      <c r="C389" s="37">
        <f t="shared" si="4"/>
        <v>72.765443279648139</v>
      </c>
      <c r="D389" s="37">
        <v>397</v>
      </c>
      <c r="E389" s="37">
        <v>3200</v>
      </c>
      <c r="F389" s="8" t="s">
        <v>49</v>
      </c>
      <c r="G389" s="9"/>
      <c r="H389" s="10"/>
      <c r="I389" s="1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">
      <c r="A390" s="24" t="s">
        <v>456</v>
      </c>
      <c r="B390" s="36">
        <v>2.3000000000000001E-4</v>
      </c>
      <c r="C390" s="37">
        <f t="shared" si="4"/>
        <v>72.765443279648139</v>
      </c>
      <c r="D390" s="37">
        <v>646</v>
      </c>
      <c r="E390" s="37">
        <v>7000</v>
      </c>
      <c r="F390" s="8" t="s">
        <v>51</v>
      </c>
      <c r="G390" s="9"/>
      <c r="H390" s="10"/>
      <c r="I390" s="1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">
      <c r="A391" s="24" t="s">
        <v>457</v>
      </c>
      <c r="B391" s="36">
        <v>2.3000000000000001E-4</v>
      </c>
      <c r="C391" s="37">
        <f t="shared" si="4"/>
        <v>72.765443279648139</v>
      </c>
      <c r="D391" s="37">
        <v>667</v>
      </c>
      <c r="E391" s="37">
        <v>16500</v>
      </c>
      <c r="F391" s="8" t="s">
        <v>44</v>
      </c>
      <c r="G391" s="9"/>
      <c r="H391" s="10"/>
      <c r="I391" s="1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">
      <c r="A392" s="24" t="s">
        <v>458</v>
      </c>
      <c r="B392" s="36">
        <v>2.4000000000000001E-4</v>
      </c>
      <c r="C392" s="37">
        <f t="shared" si="4"/>
        <v>72.395775165767887</v>
      </c>
      <c r="D392" s="37">
        <v>638</v>
      </c>
      <c r="E392" s="37">
        <f>880*2</f>
        <v>1760</v>
      </c>
      <c r="F392" s="8" t="str">
        <f>HYPERLINK("https://www.audiosciencereview.com/forum/index.php?threads/emotiva-xpa-hc-1-amplifier-reivew.45258/", "ASR")</f>
        <v>ASR</v>
      </c>
      <c r="G392" s="9"/>
      <c r="H392" s="10"/>
      <c r="I392" s="1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">
      <c r="A393" s="24" t="s">
        <v>459</v>
      </c>
      <c r="B393" s="36">
        <v>2.4000000000000001E-4</v>
      </c>
      <c r="C393" s="37">
        <f t="shared" si="4"/>
        <v>72.395775165767887</v>
      </c>
      <c r="D393" s="37">
        <v>128</v>
      </c>
      <c r="E393" s="37">
        <v>3400</v>
      </c>
      <c r="F393" s="8" t="str">
        <f>HYPERLINK("https://www.stereophile.com/content/roksan-attessa-streaming-integrated-amplifier-measurements", "Stereophile")</f>
        <v>Stereophile</v>
      </c>
      <c r="G393" s="9"/>
      <c r="H393" s="10"/>
      <c r="I393" s="1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">
      <c r="A394" s="24" t="s">
        <v>460</v>
      </c>
      <c r="B394" s="36">
        <v>2.4000000000000001E-4</v>
      </c>
      <c r="C394" s="37">
        <f t="shared" si="4"/>
        <v>72.395775165767887</v>
      </c>
      <c r="D394" s="37">
        <v>199</v>
      </c>
      <c r="E394" s="37">
        <v>4000</v>
      </c>
      <c r="F394" s="8" t="s">
        <v>49</v>
      </c>
      <c r="G394" s="9"/>
      <c r="H394" s="10"/>
      <c r="I394" s="1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">
      <c r="A395" s="24" t="s">
        <v>461</v>
      </c>
      <c r="B395" s="36">
        <v>2.5000000000000001E-4</v>
      </c>
      <c r="C395" s="37">
        <f t="shared" si="4"/>
        <v>72.04119982655925</v>
      </c>
      <c r="D395" s="37">
        <v>200</v>
      </c>
      <c r="E395" s="37">
        <v>5000</v>
      </c>
      <c r="F395" s="8" t="s">
        <v>44</v>
      </c>
      <c r="G395" s="9"/>
      <c r="H395" s="10"/>
      <c r="I395" s="1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">
      <c r="A396" s="24" t="s">
        <v>462</v>
      </c>
      <c r="B396" s="36">
        <v>2.5000000000000001E-4</v>
      </c>
      <c r="C396" s="37">
        <f t="shared" si="4"/>
        <v>72.04119982655925</v>
      </c>
      <c r="D396" s="37">
        <v>369</v>
      </c>
      <c r="E396" s="37">
        <v>9300</v>
      </c>
      <c r="F396" s="8" t="s">
        <v>49</v>
      </c>
      <c r="G396" s="9"/>
      <c r="H396" s="10"/>
      <c r="I396" s="1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">
      <c r="A397" s="24" t="s">
        <v>463</v>
      </c>
      <c r="B397" s="36">
        <v>2.5000000000000001E-4</v>
      </c>
      <c r="C397" s="37">
        <f t="shared" si="4"/>
        <v>72.04119982655925</v>
      </c>
      <c r="D397" s="37">
        <v>515</v>
      </c>
      <c r="E397" s="37">
        <v>25000</v>
      </c>
      <c r="F397" s="8" t="s">
        <v>44</v>
      </c>
      <c r="G397" s="9"/>
      <c r="H397" s="10"/>
      <c r="I397" s="1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">
      <c r="A398" s="24" t="s">
        <v>464</v>
      </c>
      <c r="B398" s="36">
        <v>2.5000000000000001E-4</v>
      </c>
      <c r="C398" s="37">
        <f t="shared" si="4"/>
        <v>72.04119982655925</v>
      </c>
      <c r="D398" s="37">
        <v>800</v>
      </c>
      <c r="E398" s="37">
        <v>30000</v>
      </c>
      <c r="F398" s="8" t="s">
        <v>44</v>
      </c>
      <c r="G398" s="9"/>
      <c r="H398" s="10"/>
      <c r="I398" s="1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">
      <c r="A399" s="24" t="s">
        <v>465</v>
      </c>
      <c r="B399" s="36">
        <v>2.5999999999999998E-4</v>
      </c>
      <c r="C399" s="37">
        <f t="shared" si="4"/>
        <v>71.70053304058365</v>
      </c>
      <c r="D399" s="37">
        <v>75</v>
      </c>
      <c r="E399" s="37">
        <v>116</v>
      </c>
      <c r="F399" s="8" t="s">
        <v>10</v>
      </c>
      <c r="G399" s="9"/>
      <c r="H399" s="10"/>
      <c r="I399" s="1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">
      <c r="A400" s="24" t="s">
        <v>466</v>
      </c>
      <c r="B400" s="36">
        <v>2.5999999999999998E-4</v>
      </c>
      <c r="C400" s="37">
        <f t="shared" si="4"/>
        <v>71.70053304058365</v>
      </c>
      <c r="D400" s="37">
        <v>50</v>
      </c>
      <c r="E400" s="37">
        <v>650</v>
      </c>
      <c r="F400" s="8" t="str">
        <f>HYPERLINK("https://www.audiosciencereview.com/forum/index.php?threads/rega-io-review-stereo-amplifier.27705/", "ASR")</f>
        <v>ASR</v>
      </c>
      <c r="G400" s="9"/>
      <c r="H400" s="10"/>
      <c r="I400" s="1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">
      <c r="A401" s="24" t="s">
        <v>467</v>
      </c>
      <c r="B401" s="36">
        <v>2.7E-4</v>
      </c>
      <c r="C401" s="37">
        <f t="shared" si="4"/>
        <v>71.372724716820258</v>
      </c>
      <c r="D401" s="37">
        <v>401</v>
      </c>
      <c r="E401" s="37">
        <v>5000</v>
      </c>
      <c r="F401" s="8" t="s">
        <v>49</v>
      </c>
      <c r="G401" s="9"/>
      <c r="H401" s="10"/>
      <c r="I401" s="1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">
      <c r="A402" s="24" t="s">
        <v>468</v>
      </c>
      <c r="B402" s="36">
        <v>2.7E-4</v>
      </c>
      <c r="C402" s="37">
        <f t="shared" si="4"/>
        <v>71.372724716820258</v>
      </c>
      <c r="D402" s="37">
        <v>582</v>
      </c>
      <c r="E402" s="37">
        <v>6000</v>
      </c>
      <c r="F402" s="8" t="s">
        <v>49</v>
      </c>
      <c r="G402" s="9"/>
      <c r="H402" s="10"/>
      <c r="I402" s="1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">
      <c r="A403" s="24" t="s">
        <v>469</v>
      </c>
      <c r="B403" s="36">
        <v>2.7E-4</v>
      </c>
      <c r="C403" s="37">
        <f t="shared" si="4"/>
        <v>71.372724716820258</v>
      </c>
      <c r="D403" s="37">
        <v>169</v>
      </c>
      <c r="E403" s="37">
        <v>8150</v>
      </c>
      <c r="F403" s="8" t="s">
        <v>49</v>
      </c>
      <c r="G403" s="9"/>
      <c r="H403" s="10"/>
      <c r="I403" s="1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">
      <c r="A404" s="24" t="s">
        <v>470</v>
      </c>
      <c r="B404" s="36">
        <v>2.7E-4</v>
      </c>
      <c r="C404" s="37">
        <f t="shared" si="4"/>
        <v>71.372724716820258</v>
      </c>
      <c r="D404" s="37">
        <v>230</v>
      </c>
      <c r="E404" s="37">
        <v>60000</v>
      </c>
      <c r="F404" s="8" t="s">
        <v>49</v>
      </c>
      <c r="G404" s="9"/>
      <c r="H404" s="10"/>
      <c r="I404" s="1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">
      <c r="A405" s="24" t="s">
        <v>471</v>
      </c>
      <c r="B405" s="36">
        <v>2.7999999999999998E-4</v>
      </c>
      <c r="C405" s="37">
        <f t="shared" si="4"/>
        <v>71.056839373155626</v>
      </c>
      <c r="D405" s="37">
        <v>142</v>
      </c>
      <c r="E405" s="37">
        <v>1100</v>
      </c>
      <c r="F405" s="8" t="s">
        <v>51</v>
      </c>
      <c r="G405" s="9"/>
      <c r="H405" s="10"/>
      <c r="I405" s="1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">
      <c r="A406" s="24" t="s">
        <v>472</v>
      </c>
      <c r="B406" s="36">
        <v>2.7999999999999998E-4</v>
      </c>
      <c r="C406" s="37">
        <f t="shared" si="4"/>
        <v>71.056839373155626</v>
      </c>
      <c r="D406" s="37">
        <v>103</v>
      </c>
      <c r="E406" s="37">
        <v>2400</v>
      </c>
      <c r="F406" s="11" t="s">
        <v>49</v>
      </c>
      <c r="G406" s="9"/>
      <c r="H406" s="10"/>
      <c r="I406" s="1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">
      <c r="A407" s="24" t="s">
        <v>473</v>
      </c>
      <c r="B407" s="36">
        <v>2.7999999999999998E-4</v>
      </c>
      <c r="C407" s="37">
        <f t="shared" si="4"/>
        <v>71.056839373155626</v>
      </c>
      <c r="D407" s="37">
        <v>140</v>
      </c>
      <c r="E407" s="37">
        <v>3100</v>
      </c>
      <c r="F407" s="8" t="s">
        <v>44</v>
      </c>
      <c r="G407" s="9"/>
      <c r="H407" s="10"/>
      <c r="I407" s="1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">
      <c r="A408" s="24" t="s">
        <v>474</v>
      </c>
      <c r="B408" s="36">
        <v>2.7999999999999998E-4</v>
      </c>
      <c r="C408" s="37">
        <f t="shared" si="4"/>
        <v>71.056839373155626</v>
      </c>
      <c r="D408" s="37">
        <v>60</v>
      </c>
      <c r="E408" s="37">
        <v>5000</v>
      </c>
      <c r="F408" s="8" t="s">
        <v>44</v>
      </c>
      <c r="G408" s="9"/>
      <c r="H408" s="10"/>
      <c r="I408" s="1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">
      <c r="A409" s="24" t="s">
        <v>475</v>
      </c>
      <c r="B409" s="36">
        <v>2.7999999999999998E-4</v>
      </c>
      <c r="C409" s="37">
        <f t="shared" si="4"/>
        <v>71.056839373155626</v>
      </c>
      <c r="D409" s="37">
        <v>145</v>
      </c>
      <c r="E409" s="37">
        <v>58000</v>
      </c>
      <c r="F409" s="8" t="s">
        <v>44</v>
      </c>
      <c r="G409" s="9"/>
      <c r="H409" s="10"/>
      <c r="I409" s="1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">
      <c r="A410" s="24" t="s">
        <v>476</v>
      </c>
      <c r="B410" s="36">
        <v>2.9E-4</v>
      </c>
      <c r="C410" s="37">
        <f t="shared" si="4"/>
        <v>70.75204004202088</v>
      </c>
      <c r="D410" s="37">
        <v>95</v>
      </c>
      <c r="E410" s="37">
        <v>177</v>
      </c>
      <c r="F410" s="8" t="s">
        <v>10</v>
      </c>
      <c r="G410" s="9"/>
      <c r="H410" s="10"/>
      <c r="I410" s="1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">
      <c r="A411" s="24" t="s">
        <v>477</v>
      </c>
      <c r="B411" s="36">
        <v>2.9E-4</v>
      </c>
      <c r="C411" s="37">
        <f t="shared" si="4"/>
        <v>70.75204004202088</v>
      </c>
      <c r="D411" s="37">
        <v>800</v>
      </c>
      <c r="E411" s="37">
        <v>650</v>
      </c>
      <c r="F411" s="8" t="s">
        <v>10</v>
      </c>
      <c r="G411" s="9"/>
      <c r="H411" s="10"/>
      <c r="I411" s="1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">
      <c r="A412" s="24" t="s">
        <v>478</v>
      </c>
      <c r="B412" s="36">
        <v>2.9E-4</v>
      </c>
      <c r="C412" s="37">
        <f t="shared" si="4"/>
        <v>70.75204004202088</v>
      </c>
      <c r="D412" s="37">
        <v>354</v>
      </c>
      <c r="E412" s="37">
        <v>650</v>
      </c>
      <c r="F412" s="8" t="s">
        <v>10</v>
      </c>
      <c r="G412" s="9"/>
      <c r="H412" s="10"/>
      <c r="I412" s="1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">
      <c r="A413" s="24" t="s">
        <v>479</v>
      </c>
      <c r="B413" s="36">
        <v>2.9E-4</v>
      </c>
      <c r="C413" s="37">
        <f t="shared" si="4"/>
        <v>70.75204004202088</v>
      </c>
      <c r="D413" s="37">
        <v>275</v>
      </c>
      <c r="E413" s="37">
        <v>8000</v>
      </c>
      <c r="F413" s="8" t="s">
        <v>44</v>
      </c>
      <c r="G413" s="9"/>
      <c r="H413" s="10"/>
      <c r="I413" s="1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">
      <c r="A414" s="24" t="s">
        <v>480</v>
      </c>
      <c r="B414" s="36">
        <v>2.9999999999999997E-4</v>
      </c>
      <c r="C414" s="37">
        <f t="shared" si="4"/>
        <v>70.457574905606748</v>
      </c>
      <c r="D414" s="37">
        <v>65</v>
      </c>
      <c r="E414" s="37">
        <v>1200</v>
      </c>
      <c r="F414" s="8" t="s">
        <v>49</v>
      </c>
      <c r="G414" s="9"/>
      <c r="H414" s="10"/>
      <c r="I414" s="1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">
      <c r="A415" s="24" t="s">
        <v>481</v>
      </c>
      <c r="B415" s="36">
        <v>2.9999999999999997E-4</v>
      </c>
      <c r="C415" s="37">
        <f t="shared" si="4"/>
        <v>70.457574905606748</v>
      </c>
      <c r="D415" s="37">
        <v>210</v>
      </c>
      <c r="E415" s="37">
        <v>3300</v>
      </c>
      <c r="F415" s="8" t="s">
        <v>44</v>
      </c>
      <c r="G415" s="9"/>
      <c r="H415" s="10"/>
      <c r="I415" s="1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">
      <c r="A416" s="24" t="s">
        <v>482</v>
      </c>
      <c r="B416" s="36">
        <v>2.9999999999999997E-4</v>
      </c>
      <c r="C416" s="37">
        <f t="shared" si="4"/>
        <v>70.457574905606748</v>
      </c>
      <c r="D416" s="37">
        <v>326</v>
      </c>
      <c r="E416" s="37">
        <v>6000</v>
      </c>
      <c r="F416" s="8" t="s">
        <v>44</v>
      </c>
      <c r="G416" s="9"/>
      <c r="H416" s="10"/>
      <c r="I416" s="1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">
      <c r="A417" s="24" t="s">
        <v>483</v>
      </c>
      <c r="B417" s="36">
        <v>2.9999999999999997E-4</v>
      </c>
      <c r="C417" s="37">
        <f t="shared" si="4"/>
        <v>70.457574905606748</v>
      </c>
      <c r="D417" s="37">
        <v>618</v>
      </c>
      <c r="E417" s="37">
        <v>6500</v>
      </c>
      <c r="F417" s="8" t="s">
        <v>51</v>
      </c>
      <c r="G417" s="9"/>
      <c r="H417" s="10"/>
      <c r="I417" s="1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">
      <c r="A418" s="24" t="s">
        <v>484</v>
      </c>
      <c r="B418" s="36">
        <v>2.9999999999999997E-4</v>
      </c>
      <c r="C418" s="37">
        <f t="shared" si="4"/>
        <v>70.457574905606748</v>
      </c>
      <c r="D418" s="37">
        <v>200</v>
      </c>
      <c r="E418" s="37">
        <v>8940</v>
      </c>
      <c r="F418" s="33" t="s">
        <v>49</v>
      </c>
      <c r="G418" s="9"/>
      <c r="H418" s="10"/>
      <c r="I418" s="1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">
      <c r="A419" s="24" t="s">
        <v>485</v>
      </c>
      <c r="B419" s="36">
        <v>2.9999999999999997E-4</v>
      </c>
      <c r="C419" s="37">
        <f t="shared" si="4"/>
        <v>70.457574905606748</v>
      </c>
      <c r="D419" s="37">
        <v>315</v>
      </c>
      <c r="E419" s="37">
        <v>8295</v>
      </c>
      <c r="F419" s="33" t="s">
        <v>44</v>
      </c>
      <c r="G419" s="9"/>
      <c r="H419" s="10"/>
      <c r="I419" s="1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">
      <c r="A420" s="24" t="s">
        <v>486</v>
      </c>
      <c r="B420" s="36">
        <v>2.9999999999999997E-4</v>
      </c>
      <c r="C420" s="37">
        <f t="shared" si="4"/>
        <v>70.457574905606748</v>
      </c>
      <c r="D420" s="37">
        <v>300</v>
      </c>
      <c r="E420" s="37">
        <v>19600</v>
      </c>
      <c r="F420" s="8" t="s">
        <v>51</v>
      </c>
      <c r="G420" s="9"/>
      <c r="H420" s="10"/>
      <c r="I420" s="1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">
      <c r="A421" s="24" t="s">
        <v>487</v>
      </c>
      <c r="B421" s="36">
        <v>3.1E-4</v>
      </c>
      <c r="C421" s="37">
        <f t="shared" si="4"/>
        <v>70.172766123314545</v>
      </c>
      <c r="D421" s="37">
        <v>21</v>
      </c>
      <c r="E421" s="37">
        <v>389</v>
      </c>
      <c r="F421" s="8" t="s">
        <v>10</v>
      </c>
      <c r="G421" s="9"/>
      <c r="H421" s="10"/>
      <c r="I421" s="1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">
      <c r="A422" s="24" t="s">
        <v>488</v>
      </c>
      <c r="B422" s="36">
        <v>3.1E-4</v>
      </c>
      <c r="C422" s="37">
        <f t="shared" si="4"/>
        <v>70.172766123314545</v>
      </c>
      <c r="D422" s="37">
        <v>270</v>
      </c>
      <c r="E422" s="37">
        <v>8350</v>
      </c>
      <c r="F422" s="8" t="s">
        <v>49</v>
      </c>
      <c r="G422" s="9"/>
      <c r="H422" s="10"/>
      <c r="I422" s="1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">
      <c r="A423" s="24" t="s">
        <v>489</v>
      </c>
      <c r="B423" s="36">
        <v>3.2000000000000003E-4</v>
      </c>
      <c r="C423" s="37">
        <f t="shared" si="4"/>
        <v>69.897000433601889</v>
      </c>
      <c r="D423" s="37">
        <v>225</v>
      </c>
      <c r="E423" s="37">
        <v>3385</v>
      </c>
      <c r="F423" s="8" t="s">
        <v>49</v>
      </c>
      <c r="G423" s="9"/>
      <c r="H423" s="10"/>
      <c r="I423" s="1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">
      <c r="A424" s="24" t="s">
        <v>490</v>
      </c>
      <c r="B424" s="36">
        <v>3.2000000000000003E-4</v>
      </c>
      <c r="C424" s="37">
        <f t="shared" si="4"/>
        <v>69.897000433601889</v>
      </c>
      <c r="D424" s="37">
        <v>105</v>
      </c>
      <c r="E424" s="37">
        <v>3500</v>
      </c>
      <c r="F424" s="8" t="s">
        <v>49</v>
      </c>
      <c r="G424" s="9"/>
      <c r="H424" s="10"/>
      <c r="I424" s="1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">
      <c r="A425" s="24" t="s">
        <v>491</v>
      </c>
      <c r="B425" s="36">
        <v>3.3E-4</v>
      </c>
      <c r="C425" s="37">
        <f t="shared" si="4"/>
        <v>69.629721202442255</v>
      </c>
      <c r="D425" s="37">
        <v>65</v>
      </c>
      <c r="E425" s="37">
        <v>277</v>
      </c>
      <c r="F425" s="8" t="s">
        <v>10</v>
      </c>
      <c r="G425" s="9"/>
      <c r="H425" s="10"/>
      <c r="I425" s="1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">
      <c r="A426" s="24" t="s">
        <v>492</v>
      </c>
      <c r="B426" s="36">
        <v>3.3E-4</v>
      </c>
      <c r="C426" s="37">
        <f t="shared" si="4"/>
        <v>69.629721202442255</v>
      </c>
      <c r="D426" s="37">
        <v>67</v>
      </c>
      <c r="E426" s="37">
        <v>500</v>
      </c>
      <c r="F426" s="8" t="s">
        <v>10</v>
      </c>
      <c r="G426" s="9"/>
      <c r="H426" s="10"/>
      <c r="I426" s="1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">
      <c r="A427" s="24" t="s">
        <v>493</v>
      </c>
      <c r="B427" s="36">
        <v>3.3E-4</v>
      </c>
      <c r="C427" s="37">
        <f t="shared" si="4"/>
        <v>69.629721202442255</v>
      </c>
      <c r="D427" s="37">
        <v>237</v>
      </c>
      <c r="E427" s="37">
        <v>6300</v>
      </c>
      <c r="F427" s="8" t="s">
        <v>51</v>
      </c>
      <c r="G427" s="9"/>
      <c r="H427" s="10"/>
      <c r="I427" s="1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">
      <c r="A428" s="24" t="s">
        <v>494</v>
      </c>
      <c r="B428" s="36">
        <v>3.4000000000000002E-4</v>
      </c>
      <c r="C428" s="37">
        <f t="shared" si="4"/>
        <v>69.370421659154886</v>
      </c>
      <c r="D428" s="37">
        <v>65</v>
      </c>
      <c r="E428" s="37">
        <v>3800</v>
      </c>
      <c r="F428" s="8" t="str">
        <f>HYPERLINK("https://www.audiosciencereview.com/forum/index.php?threads/naim-uniti-atom-review-streamer-amp.35213/", "ASR")</f>
        <v>ASR</v>
      </c>
      <c r="G428" s="9"/>
      <c r="H428" s="10"/>
      <c r="I428" s="1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">
      <c r="A429" s="24" t="s">
        <v>495</v>
      </c>
      <c r="B429" s="36">
        <v>3.4000000000000002E-4</v>
      </c>
      <c r="C429" s="37">
        <f t="shared" si="4"/>
        <v>69.370421659154886</v>
      </c>
      <c r="D429" s="37">
        <v>160</v>
      </c>
      <c r="E429" s="37">
        <v>7500</v>
      </c>
      <c r="F429" s="8" t="s">
        <v>44</v>
      </c>
      <c r="G429" s="9"/>
      <c r="H429" s="10"/>
      <c r="I429" s="1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">
      <c r="A430" s="24" t="s">
        <v>496</v>
      </c>
      <c r="B430" s="36">
        <v>3.5E-4</v>
      </c>
      <c r="C430" s="37">
        <f t="shared" si="4"/>
        <v>69.118639112994487</v>
      </c>
      <c r="D430" s="37">
        <v>310</v>
      </c>
      <c r="E430" s="37">
        <v>3500</v>
      </c>
      <c r="F430" s="8" t="str">
        <f>HYPERLINK("https://www.audiosciencereview.com/forum/index.php?threads/audio-research-d300-power-amplifier-review.10158/#lg=attachment40813&amp;slide=0", "ASR")</f>
        <v>ASR</v>
      </c>
      <c r="G430" s="9"/>
      <c r="H430" s="10"/>
      <c r="I430" s="1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">
      <c r="A431" s="24" t="s">
        <v>497</v>
      </c>
      <c r="B431" s="36">
        <v>3.5E-4</v>
      </c>
      <c r="C431" s="37">
        <f t="shared" si="4"/>
        <v>69.118639112994487</v>
      </c>
      <c r="D431" s="37">
        <v>136</v>
      </c>
      <c r="E431" s="37">
        <v>6500</v>
      </c>
      <c r="F431" s="8" t="str">
        <f>HYPERLINK("https://www.soundstagenetwork.com/index.php?option=com_content&amp;view=article&amp;id=2591:lyngdorf-audio-tdai-1120-integrated-amplifier-dac&amp;catid=97:amplifier-measurements&amp;Itemid=154", "SoundStage!")</f>
        <v>SoundStage!</v>
      </c>
      <c r="G431" s="9"/>
      <c r="H431" s="10"/>
      <c r="I431" s="1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">
      <c r="A432" s="24" t="s">
        <v>498</v>
      </c>
      <c r="B432" s="36">
        <v>3.5E-4</v>
      </c>
      <c r="C432" s="37">
        <f t="shared" si="4"/>
        <v>69.118639112994487</v>
      </c>
      <c r="D432" s="37">
        <v>241</v>
      </c>
      <c r="E432" s="37">
        <v>6530</v>
      </c>
      <c r="F432" s="8" t="s">
        <v>49</v>
      </c>
      <c r="G432" s="9"/>
      <c r="H432" s="10"/>
      <c r="I432" s="1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">
      <c r="A433" s="24" t="s">
        <v>499</v>
      </c>
      <c r="B433" s="36">
        <v>3.6000000000000002E-4</v>
      </c>
      <c r="C433" s="37">
        <f t="shared" si="4"/>
        <v>68.87394998465426</v>
      </c>
      <c r="D433" s="37">
        <v>80</v>
      </c>
      <c r="E433" s="37">
        <v>120</v>
      </c>
      <c r="F433" s="8" t="str">
        <f>HYPERLINK("https://www.audiosciencereview.com/forum/index.php?threads/topping-pa3-review-stereo-amplifier.20085/", "ASR")</f>
        <v>ASR</v>
      </c>
      <c r="G433" s="9"/>
      <c r="H433" s="10"/>
      <c r="I433" s="1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">
      <c r="A434" s="24" t="s">
        <v>500</v>
      </c>
      <c r="B434" s="36">
        <v>3.6000000000000002E-4</v>
      </c>
      <c r="C434" s="37">
        <f t="shared" si="4"/>
        <v>68.87394998465426</v>
      </c>
      <c r="D434" s="37">
        <v>155</v>
      </c>
      <c r="E434" s="37">
        <v>1600</v>
      </c>
      <c r="F434" s="8" t="str">
        <f>HYPERLINK("https://www.audiosciencereview.com/forum/index.php?threads/rogue-audio-sphinx-v3-review-tube-amplifier.24591/", "ASR")</f>
        <v>ASR</v>
      </c>
      <c r="G434" s="9"/>
      <c r="H434" s="10"/>
      <c r="I434" s="1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">
      <c r="A435" s="24" t="s">
        <v>255</v>
      </c>
      <c r="B435" s="36">
        <v>3.6999999999999999E-4</v>
      </c>
      <c r="C435" s="37">
        <f t="shared" si="4"/>
        <v>68.6359655186601</v>
      </c>
      <c r="D435" s="37">
        <v>500</v>
      </c>
      <c r="E435" s="37">
        <v>390</v>
      </c>
      <c r="F435" s="8" t="s">
        <v>10</v>
      </c>
      <c r="G435" s="9"/>
      <c r="H435" s="10"/>
      <c r="I435" s="1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">
      <c r="A436" s="24" t="s">
        <v>501</v>
      </c>
      <c r="B436" s="36">
        <v>3.6999999999999999E-4</v>
      </c>
      <c r="C436" s="37">
        <f t="shared" si="4"/>
        <v>68.6359655186601</v>
      </c>
      <c r="D436" s="37">
        <v>12</v>
      </c>
      <c r="E436" s="37">
        <v>3300</v>
      </c>
      <c r="F436" s="8" t="s">
        <v>10</v>
      </c>
      <c r="G436" s="9"/>
      <c r="H436" s="10"/>
      <c r="I436" s="1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">
      <c r="A437" s="24" t="s">
        <v>502</v>
      </c>
      <c r="B437" s="36">
        <v>3.8000000000000002E-4</v>
      </c>
      <c r="C437" s="37">
        <f t="shared" si="4"/>
        <v>68.404328067663798</v>
      </c>
      <c r="D437" s="37">
        <v>81</v>
      </c>
      <c r="E437" s="37">
        <v>710</v>
      </c>
      <c r="F437" s="8" t="s">
        <v>49</v>
      </c>
      <c r="G437" s="9"/>
      <c r="H437" s="10"/>
      <c r="I437" s="1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">
      <c r="A438" s="24" t="s">
        <v>503</v>
      </c>
      <c r="B438" s="36">
        <v>3.8000000000000002E-4</v>
      </c>
      <c r="C438" s="37">
        <f t="shared" si="4"/>
        <v>68.404328067663798</v>
      </c>
      <c r="D438" s="37">
        <v>90</v>
      </c>
      <c r="E438" s="37">
        <v>1300</v>
      </c>
      <c r="F438" s="8" t="s">
        <v>10</v>
      </c>
      <c r="G438" s="9"/>
      <c r="H438" s="10"/>
      <c r="I438" s="1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">
      <c r="A439" s="24" t="s">
        <v>504</v>
      </c>
      <c r="B439" s="36">
        <v>3.8000000000000002E-4</v>
      </c>
      <c r="C439" s="37">
        <f t="shared" si="4"/>
        <v>68.404328067663798</v>
      </c>
      <c r="D439" s="37">
        <v>156</v>
      </c>
      <c r="E439" s="37">
        <v>2700</v>
      </c>
      <c r="F439" s="11" t="s">
        <v>51</v>
      </c>
      <c r="G439" s="9"/>
      <c r="H439" s="10"/>
      <c r="I439" s="1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">
      <c r="A440" s="24" t="s">
        <v>505</v>
      </c>
      <c r="B440" s="36">
        <v>3.8000000000000002E-4</v>
      </c>
      <c r="C440" s="37">
        <f t="shared" si="4"/>
        <v>68.404328067663798</v>
      </c>
      <c r="D440" s="37">
        <v>492</v>
      </c>
      <c r="E440" s="37">
        <v>3050</v>
      </c>
      <c r="F440" s="8" t="s">
        <v>49</v>
      </c>
      <c r="G440" s="9"/>
      <c r="H440" s="10"/>
      <c r="I440" s="1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">
      <c r="A441" s="24" t="s">
        <v>506</v>
      </c>
      <c r="B441" s="36">
        <v>3.8000000000000002E-4</v>
      </c>
      <c r="C441" s="37">
        <f t="shared" si="4"/>
        <v>68.404328067663798</v>
      </c>
      <c r="D441" s="37">
        <v>286</v>
      </c>
      <c r="E441" s="37">
        <v>9000</v>
      </c>
      <c r="F441" s="8" t="s">
        <v>51</v>
      </c>
      <c r="G441" s="9"/>
      <c r="H441" s="10"/>
      <c r="I441" s="1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">
      <c r="A442" s="24" t="s">
        <v>507</v>
      </c>
      <c r="B442" s="36">
        <v>3.8999999999999999E-4</v>
      </c>
      <c r="C442" s="37">
        <f t="shared" si="4"/>
        <v>68.178707859470023</v>
      </c>
      <c r="D442" s="37">
        <v>22</v>
      </c>
      <c r="E442" s="37">
        <v>60</v>
      </c>
      <c r="F442" s="8" t="s">
        <v>10</v>
      </c>
      <c r="G442" s="9"/>
      <c r="H442" s="10"/>
      <c r="I442" s="1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">
      <c r="A443" s="24" t="s">
        <v>508</v>
      </c>
      <c r="B443" s="36">
        <v>3.8999999999999999E-4</v>
      </c>
      <c r="C443" s="37">
        <f t="shared" si="4"/>
        <v>68.178707859470023</v>
      </c>
      <c r="D443" s="37">
        <v>57</v>
      </c>
      <c r="E443" s="37">
        <v>400</v>
      </c>
      <c r="F443" s="11" t="s">
        <v>49</v>
      </c>
      <c r="G443" s="9"/>
      <c r="H443" s="10"/>
      <c r="I443" s="1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">
      <c r="A444" s="24" t="s">
        <v>509</v>
      </c>
      <c r="B444" s="36">
        <v>3.8999999999999999E-4</v>
      </c>
      <c r="C444" s="37">
        <f t="shared" si="4"/>
        <v>68.178707859470023</v>
      </c>
      <c r="D444" s="37">
        <v>103</v>
      </c>
      <c r="E444" s="37">
        <v>8700</v>
      </c>
      <c r="F444" s="8" t="s">
        <v>49</v>
      </c>
      <c r="G444" s="9"/>
      <c r="H444" s="10"/>
      <c r="I444" s="1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">
      <c r="A445" s="24" t="s">
        <v>510</v>
      </c>
      <c r="B445" s="36">
        <v>4.0000000000000002E-4</v>
      </c>
      <c r="C445" s="37">
        <f t="shared" si="4"/>
        <v>67.95880017344075</v>
      </c>
      <c r="D445" s="37">
        <v>227</v>
      </c>
      <c r="E445" s="37">
        <v>270</v>
      </c>
      <c r="F445" s="11" t="s">
        <v>10</v>
      </c>
      <c r="G445" s="9"/>
      <c r="H445" s="10"/>
      <c r="I445" s="1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">
      <c r="A446" s="24" t="s">
        <v>511</v>
      </c>
      <c r="B446" s="36">
        <v>4.0000000000000002E-4</v>
      </c>
      <c r="C446" s="37">
        <f t="shared" si="4"/>
        <v>67.95880017344075</v>
      </c>
      <c r="D446" s="37">
        <v>290</v>
      </c>
      <c r="E446" s="37">
        <v>2900</v>
      </c>
      <c r="F446" s="8" t="s">
        <v>51</v>
      </c>
      <c r="G446" s="9"/>
      <c r="H446" s="10"/>
      <c r="I446" s="1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">
      <c r="A447" s="24" t="s">
        <v>512</v>
      </c>
      <c r="B447" s="36">
        <v>4.0000000000000002E-4</v>
      </c>
      <c r="C447" s="37">
        <f t="shared" si="4"/>
        <v>67.95880017344075</v>
      </c>
      <c r="D447" s="37">
        <v>125</v>
      </c>
      <c r="E447" s="37">
        <v>9000</v>
      </c>
      <c r="F447" s="8" t="s">
        <v>44</v>
      </c>
      <c r="G447" s="9"/>
      <c r="H447" s="10"/>
      <c r="I447" s="1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">
      <c r="A448" s="24" t="s">
        <v>513</v>
      </c>
      <c r="B448" s="36">
        <v>4.0000000000000002E-4</v>
      </c>
      <c r="C448" s="37">
        <f t="shared" si="4"/>
        <v>67.95880017344075</v>
      </c>
      <c r="D448" s="37">
        <v>380</v>
      </c>
      <c r="E448" s="37">
        <v>13650</v>
      </c>
      <c r="F448" s="11" t="s">
        <v>364</v>
      </c>
      <c r="G448" s="9"/>
      <c r="H448" s="10"/>
      <c r="I448" s="1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">
      <c r="A449" s="24" t="s">
        <v>514</v>
      </c>
      <c r="B449" s="36">
        <v>4.0999999999999999E-4</v>
      </c>
      <c r="C449" s="37">
        <f t="shared" si="4"/>
        <v>67.744322865605284</v>
      </c>
      <c r="D449" s="37">
        <v>50</v>
      </c>
      <c r="E449" s="37">
        <v>130</v>
      </c>
      <c r="F449" s="8" t="s">
        <v>10</v>
      </c>
      <c r="G449" s="9"/>
      <c r="H449" s="10"/>
      <c r="I449" s="1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">
      <c r="A450" s="24" t="s">
        <v>515</v>
      </c>
      <c r="B450" s="36">
        <v>4.0999999999999999E-4</v>
      </c>
      <c r="C450" s="37">
        <f t="shared" si="4"/>
        <v>67.744322865605284</v>
      </c>
      <c r="D450" s="27">
        <v>552</v>
      </c>
      <c r="E450" s="27">
        <v>17500</v>
      </c>
      <c r="F450" s="8" t="s">
        <v>49</v>
      </c>
      <c r="G450" s="9"/>
      <c r="H450" s="10"/>
      <c r="I450" s="1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">
      <c r="A451" s="24" t="s">
        <v>516</v>
      </c>
      <c r="B451" s="36">
        <v>4.2000000000000002E-4</v>
      </c>
      <c r="C451" s="37">
        <f t="shared" si="4"/>
        <v>67.535014192041999</v>
      </c>
      <c r="D451" s="37">
        <v>25</v>
      </c>
      <c r="E451" s="37">
        <v>2500</v>
      </c>
      <c r="F451" s="8" t="s">
        <v>51</v>
      </c>
      <c r="G451" s="9"/>
      <c r="H451" s="10"/>
      <c r="I451" s="1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">
      <c r="A452" s="24" t="s">
        <v>517</v>
      </c>
      <c r="B452" s="36">
        <v>4.2000000000000002E-4</v>
      </c>
      <c r="C452" s="37">
        <f t="shared" si="4"/>
        <v>67.535014192041999</v>
      </c>
      <c r="D452" s="27">
        <v>200</v>
      </c>
      <c r="E452" s="27">
        <v>3900</v>
      </c>
      <c r="F452" s="8" t="s">
        <v>49</v>
      </c>
      <c r="G452" s="9"/>
      <c r="H452" s="10"/>
      <c r="I452" s="1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">
      <c r="A453" s="24" t="s">
        <v>518</v>
      </c>
      <c r="B453" s="36">
        <v>4.2999999999999999E-4</v>
      </c>
      <c r="C453" s="37">
        <f t="shared" si="4"/>
        <v>67.330630888408265</v>
      </c>
      <c r="D453" s="37">
        <v>200</v>
      </c>
      <c r="E453" s="37">
        <v>200</v>
      </c>
      <c r="F453" s="8" t="s">
        <v>10</v>
      </c>
      <c r="G453" s="9"/>
      <c r="H453" s="10"/>
      <c r="I453" s="1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">
      <c r="A454" s="24" t="s">
        <v>519</v>
      </c>
      <c r="B454" s="36">
        <v>4.2999999999999999E-4</v>
      </c>
      <c r="C454" s="37">
        <f t="shared" si="4"/>
        <v>67.330630888408265</v>
      </c>
      <c r="D454" s="37">
        <v>80</v>
      </c>
      <c r="E454" s="37">
        <v>1000</v>
      </c>
      <c r="F454" s="8" t="s">
        <v>44</v>
      </c>
      <c r="G454" s="9"/>
      <c r="H454" s="10"/>
      <c r="I454" s="1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">
      <c r="A455" s="24" t="s">
        <v>520</v>
      </c>
      <c r="B455" s="36">
        <v>4.2999999999999999E-4</v>
      </c>
      <c r="C455" s="37">
        <f t="shared" si="4"/>
        <v>67.330630888408265</v>
      </c>
      <c r="D455" s="37">
        <v>1800</v>
      </c>
      <c r="E455" s="37">
        <v>24000</v>
      </c>
      <c r="F455" s="8" t="s">
        <v>44</v>
      </c>
      <c r="G455" s="9"/>
      <c r="H455" s="10"/>
      <c r="I455" s="1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">
      <c r="A456" s="24" t="s">
        <v>521</v>
      </c>
      <c r="B456" s="36">
        <v>4.4000000000000002E-4</v>
      </c>
      <c r="C456" s="37">
        <f t="shared" si="4"/>
        <v>67.130946470276257</v>
      </c>
      <c r="D456" s="37">
        <v>77</v>
      </c>
      <c r="E456" s="37">
        <v>2300</v>
      </c>
      <c r="F456" s="8" t="s">
        <v>49</v>
      </c>
      <c r="G456" s="9"/>
      <c r="H456" s="10"/>
      <c r="I456" s="1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">
      <c r="A457" s="24" t="s">
        <v>522</v>
      </c>
      <c r="B457" s="36">
        <v>4.4000000000000002E-4</v>
      </c>
      <c r="C457" s="37">
        <f t="shared" si="4"/>
        <v>67.130946470276257</v>
      </c>
      <c r="D457" s="37">
        <v>490</v>
      </c>
      <c r="E457" s="37">
        <v>2375</v>
      </c>
      <c r="F457" s="8" t="s">
        <v>10</v>
      </c>
      <c r="G457" s="9"/>
      <c r="H457" s="10"/>
      <c r="I457" s="1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">
      <c r="A458" s="24" t="s">
        <v>523</v>
      </c>
      <c r="B458" s="36">
        <v>4.4999999999999999E-4</v>
      </c>
      <c r="C458" s="37">
        <f t="shared" si="4"/>
        <v>66.935749724493135</v>
      </c>
      <c r="D458" s="37">
        <v>800</v>
      </c>
      <c r="E458" s="37">
        <v>4800</v>
      </c>
      <c r="F458" s="8" t="s">
        <v>49</v>
      </c>
      <c r="G458" s="9"/>
      <c r="H458" s="10"/>
      <c r="I458" s="1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">
      <c r="A459" s="24" t="s">
        <v>524</v>
      </c>
      <c r="B459" s="36">
        <v>4.6000000000000001E-4</v>
      </c>
      <c r="C459" s="37">
        <f t="shared" si="4"/>
        <v>66.744843366368528</v>
      </c>
      <c r="D459" s="37">
        <v>80</v>
      </c>
      <c r="E459" s="37">
        <v>130</v>
      </c>
      <c r="F459" s="8" t="str">
        <f>HYPERLINK("https://www.audiosciencereview.com/forum/index.php?threads/amazon-basics-80-watt-class-d-amp-review.20943/", "ASR")</f>
        <v>ASR</v>
      </c>
      <c r="G459" s="9"/>
      <c r="H459" s="10"/>
      <c r="I459" s="1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">
      <c r="A460" s="24" t="s">
        <v>525</v>
      </c>
      <c r="B460" s="36">
        <v>4.6000000000000001E-4</v>
      </c>
      <c r="C460" s="37">
        <f t="shared" si="4"/>
        <v>66.744843366368528</v>
      </c>
      <c r="D460" s="37">
        <v>350</v>
      </c>
      <c r="E460" s="37">
        <v>2500</v>
      </c>
      <c r="F460" s="8" t="s">
        <v>44</v>
      </c>
      <c r="G460" s="9"/>
      <c r="H460" s="10"/>
      <c r="I460" s="1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">
      <c r="A461" s="24" t="s">
        <v>526</v>
      </c>
      <c r="B461" s="36">
        <v>4.8000000000000001E-4</v>
      </c>
      <c r="C461" s="37">
        <f t="shared" si="4"/>
        <v>66.375175252488262</v>
      </c>
      <c r="D461" s="37">
        <v>37</v>
      </c>
      <c r="E461" s="37">
        <v>225</v>
      </c>
      <c r="F461" s="8" t="s">
        <v>49</v>
      </c>
      <c r="G461" s="9"/>
      <c r="H461" s="10"/>
      <c r="I461" s="1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">
      <c r="A462" s="24" t="s">
        <v>527</v>
      </c>
      <c r="B462" s="36">
        <v>4.8000000000000001E-4</v>
      </c>
      <c r="C462" s="37">
        <f t="shared" si="4"/>
        <v>66.375175252488262</v>
      </c>
      <c r="D462" s="37">
        <v>50</v>
      </c>
      <c r="E462" s="37">
        <v>230</v>
      </c>
      <c r="F462" s="8" t="s">
        <v>10</v>
      </c>
      <c r="G462" s="9"/>
      <c r="H462" s="10"/>
      <c r="I462" s="1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">
      <c r="A463" s="24" t="s">
        <v>528</v>
      </c>
      <c r="B463" s="36">
        <v>4.8000000000000001E-4</v>
      </c>
      <c r="C463" s="37">
        <f t="shared" si="4"/>
        <v>66.375175252488262</v>
      </c>
      <c r="D463" s="37">
        <v>81</v>
      </c>
      <c r="E463" s="37">
        <v>1000</v>
      </c>
      <c r="F463" s="8" t="s">
        <v>49</v>
      </c>
      <c r="G463" s="9"/>
      <c r="H463" s="10"/>
      <c r="I463" s="1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">
      <c r="A464" s="24" t="s">
        <v>529</v>
      </c>
      <c r="B464" s="36">
        <v>4.8000000000000001E-4</v>
      </c>
      <c r="C464" s="37">
        <f t="shared" si="4"/>
        <v>66.375175252488262</v>
      </c>
      <c r="D464" s="37">
        <v>143</v>
      </c>
      <c r="E464" s="37">
        <v>1560</v>
      </c>
      <c r="F464" s="8" t="s">
        <v>49</v>
      </c>
      <c r="G464" s="9"/>
      <c r="H464" s="10"/>
      <c r="I464" s="1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">
      <c r="A465" s="24" t="s">
        <v>530</v>
      </c>
      <c r="B465" s="36">
        <v>4.8000000000000001E-4</v>
      </c>
      <c r="C465" s="37">
        <f t="shared" si="4"/>
        <v>66.375175252488262</v>
      </c>
      <c r="D465" s="37">
        <v>324</v>
      </c>
      <c r="E465" s="37">
        <v>14700</v>
      </c>
      <c r="F465" s="8" t="s">
        <v>49</v>
      </c>
      <c r="G465" s="9"/>
      <c r="H465" s="10"/>
      <c r="I465" s="1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">
      <c r="A466" s="24" t="s">
        <v>531</v>
      </c>
      <c r="B466" s="36">
        <v>4.8000000000000001E-4</v>
      </c>
      <c r="C466" s="37">
        <f t="shared" si="4"/>
        <v>66.375175252488262</v>
      </c>
      <c r="D466" s="37">
        <v>110</v>
      </c>
      <c r="E466" s="37">
        <v>24000</v>
      </c>
      <c r="F466" s="8" t="s">
        <v>44</v>
      </c>
      <c r="G466" s="9"/>
      <c r="H466" s="10"/>
      <c r="I466" s="1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">
      <c r="A467" s="24" t="s">
        <v>532</v>
      </c>
      <c r="B467" s="36">
        <v>4.8999999999999998E-4</v>
      </c>
      <c r="C467" s="37">
        <f t="shared" si="4"/>
        <v>66.196078399429723</v>
      </c>
      <c r="D467" s="37">
        <v>138</v>
      </c>
      <c r="E467" s="37">
        <v>510</v>
      </c>
      <c r="F467" s="8" t="s">
        <v>49</v>
      </c>
      <c r="G467" s="9"/>
      <c r="H467" s="10"/>
      <c r="I467" s="1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">
      <c r="A468" s="24" t="s">
        <v>533</v>
      </c>
      <c r="B468" s="36">
        <v>4.8999999999999998E-4</v>
      </c>
      <c r="C468" s="37">
        <f t="shared" si="4"/>
        <v>66.196078399429723</v>
      </c>
      <c r="D468" s="37">
        <v>84</v>
      </c>
      <c r="E468" s="37">
        <v>560</v>
      </c>
      <c r="F468" s="8" t="s">
        <v>49</v>
      </c>
      <c r="G468" s="9"/>
      <c r="H468" s="10"/>
      <c r="I468" s="1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">
      <c r="A469" s="24" t="s">
        <v>534</v>
      </c>
      <c r="B469" s="36">
        <v>4.8999999999999998E-4</v>
      </c>
      <c r="C469" s="37">
        <f t="shared" si="4"/>
        <v>66.196078399429723</v>
      </c>
      <c r="D469" s="37">
        <v>38</v>
      </c>
      <c r="E469" s="37">
        <v>600</v>
      </c>
      <c r="F469" s="11" t="s">
        <v>49</v>
      </c>
      <c r="G469" s="9"/>
      <c r="H469" s="10"/>
      <c r="I469" s="1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">
      <c r="A470" s="24" t="s">
        <v>535</v>
      </c>
      <c r="B470" s="36">
        <v>4.8999999999999998E-4</v>
      </c>
      <c r="C470" s="37">
        <f t="shared" si="4"/>
        <v>66.196078399429723</v>
      </c>
      <c r="D470" s="37">
        <v>353</v>
      </c>
      <c r="E470" s="37">
        <v>3500</v>
      </c>
      <c r="F470" s="8" t="s">
        <v>49</v>
      </c>
      <c r="G470" s="9"/>
      <c r="H470" s="10"/>
      <c r="I470" s="1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">
      <c r="A471" s="24" t="s">
        <v>536</v>
      </c>
      <c r="B471" s="36">
        <v>5.0000000000000001E-4</v>
      </c>
      <c r="C471" s="37">
        <f t="shared" si="4"/>
        <v>66.020599913279625</v>
      </c>
      <c r="D471" s="37">
        <v>36</v>
      </c>
      <c r="E471" s="37">
        <v>9665</v>
      </c>
      <c r="F471" s="8" t="s">
        <v>49</v>
      </c>
      <c r="G471" s="9"/>
      <c r="H471" s="10"/>
      <c r="I471" s="1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">
      <c r="A472" s="24" t="s">
        <v>537</v>
      </c>
      <c r="B472" s="36">
        <v>5.1999999999999995E-4</v>
      </c>
      <c r="C472" s="37">
        <f t="shared" si="4"/>
        <v>65.679933127304025</v>
      </c>
      <c r="D472" s="37">
        <v>125</v>
      </c>
      <c r="E472" s="37">
        <v>770</v>
      </c>
      <c r="F472" s="8" t="s">
        <v>10</v>
      </c>
      <c r="G472" s="9"/>
      <c r="H472" s="10"/>
      <c r="I472" s="1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">
      <c r="A473" s="24" t="s">
        <v>538</v>
      </c>
      <c r="B473" s="36">
        <v>5.1999999999999995E-4</v>
      </c>
      <c r="C473" s="37">
        <f t="shared" si="4"/>
        <v>65.679933127304025</v>
      </c>
      <c r="D473" s="37">
        <v>231</v>
      </c>
      <c r="E473" s="37">
        <v>2000</v>
      </c>
      <c r="F473" s="8" t="s">
        <v>44</v>
      </c>
      <c r="G473" s="9"/>
      <c r="H473" s="10"/>
      <c r="I473" s="1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">
      <c r="A474" s="24" t="s">
        <v>539</v>
      </c>
      <c r="B474" s="36">
        <v>5.2999999999999998E-4</v>
      </c>
      <c r="C474" s="37">
        <f t="shared" si="4"/>
        <v>65.51448260798422</v>
      </c>
      <c r="D474" s="37">
        <v>81</v>
      </c>
      <c r="E474" s="37">
        <v>700</v>
      </c>
      <c r="F474" s="8" t="s">
        <v>49</v>
      </c>
      <c r="G474" s="9"/>
      <c r="H474" s="10"/>
      <c r="I474" s="1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">
      <c r="A475" s="24" t="s">
        <v>540</v>
      </c>
      <c r="B475" s="36">
        <v>5.4000000000000001E-4</v>
      </c>
      <c r="C475" s="37">
        <f t="shared" si="4"/>
        <v>65.352124803540633</v>
      </c>
      <c r="D475" s="37">
        <v>200</v>
      </c>
      <c r="E475" s="37">
        <v>1600</v>
      </c>
      <c r="F475" s="11" t="s">
        <v>49</v>
      </c>
      <c r="G475" s="9"/>
      <c r="H475" s="10"/>
      <c r="I475" s="1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">
      <c r="A476" s="24" t="s">
        <v>541</v>
      </c>
      <c r="B476" s="36">
        <v>5.5000000000000003E-4</v>
      </c>
      <c r="C476" s="37">
        <f t="shared" si="4"/>
        <v>65.192746210115132</v>
      </c>
      <c r="D476" s="37">
        <v>87</v>
      </c>
      <c r="E476" s="37">
        <v>800</v>
      </c>
      <c r="F476" s="8" t="s">
        <v>49</v>
      </c>
      <c r="G476" s="9"/>
      <c r="H476" s="10"/>
      <c r="I476" s="1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">
      <c r="A477" s="24" t="s">
        <v>542</v>
      </c>
      <c r="B477" s="36">
        <v>5.6999999999999998E-4</v>
      </c>
      <c r="C477" s="37">
        <f t="shared" si="4"/>
        <v>64.882502886550171</v>
      </c>
      <c r="D477" s="37">
        <v>35</v>
      </c>
      <c r="E477" s="37">
        <v>60</v>
      </c>
      <c r="F477" s="8" t="s">
        <v>10</v>
      </c>
      <c r="G477" s="9"/>
      <c r="H477" s="10"/>
      <c r="I477" s="1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">
      <c r="A478" s="24" t="s">
        <v>543</v>
      </c>
      <c r="B478" s="36">
        <v>5.6999999999999998E-4</v>
      </c>
      <c r="C478" s="37">
        <f t="shared" si="4"/>
        <v>64.882502886550171</v>
      </c>
      <c r="D478" s="37">
        <v>220</v>
      </c>
      <c r="E478" s="37">
        <v>3500</v>
      </c>
      <c r="F478" s="44" t="str">
        <f>HYPERLINK("https://www.audiosciencereview.com/forum/index.php?threads/audio-research-100-2-power-amplifier-review.10684/", "ASR")</f>
        <v>ASR</v>
      </c>
      <c r="G478" s="9"/>
      <c r="H478" s="10"/>
      <c r="I478" s="1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">
      <c r="A479" s="24" t="s">
        <v>544</v>
      </c>
      <c r="B479" s="36">
        <v>5.8E-4</v>
      </c>
      <c r="C479" s="37">
        <f t="shared" si="4"/>
        <v>64.731440128741255</v>
      </c>
      <c r="D479" s="37">
        <v>142</v>
      </c>
      <c r="E479" s="37">
        <v>9930</v>
      </c>
      <c r="F479" s="8" t="s">
        <v>49</v>
      </c>
      <c r="G479" s="9"/>
      <c r="H479" s="10"/>
      <c r="I479" s="1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">
      <c r="A480" s="24" t="s">
        <v>545</v>
      </c>
      <c r="B480" s="36">
        <v>5.9000000000000003E-4</v>
      </c>
      <c r="C480" s="37">
        <f t="shared" si="4"/>
        <v>64.582959767157121</v>
      </c>
      <c r="D480" s="37">
        <v>196</v>
      </c>
      <c r="E480" s="37">
        <v>3000</v>
      </c>
      <c r="F480" s="8" t="s">
        <v>49</v>
      </c>
      <c r="G480" s="9"/>
      <c r="H480" s="10"/>
      <c r="I480" s="1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">
      <c r="A481" s="24" t="s">
        <v>546</v>
      </c>
      <c r="B481" s="36">
        <v>5.9000000000000003E-4</v>
      </c>
      <c r="C481" s="37">
        <f t="shared" si="4"/>
        <v>64.582959767157121</v>
      </c>
      <c r="D481" s="37">
        <v>380</v>
      </c>
      <c r="E481" s="37">
        <v>4000</v>
      </c>
      <c r="F481" s="11" t="s">
        <v>44</v>
      </c>
      <c r="G481" s="9"/>
      <c r="H481" s="10"/>
      <c r="I481" s="1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">
      <c r="A482" s="24" t="s">
        <v>547</v>
      </c>
      <c r="B482" s="36">
        <v>5.9999999999999995E-4</v>
      </c>
      <c r="C482" s="37">
        <f t="shared" si="4"/>
        <v>64.436974992327137</v>
      </c>
      <c r="D482" s="37">
        <v>189</v>
      </c>
      <c r="E482" s="37">
        <v>400</v>
      </c>
      <c r="F482" s="8" t="s">
        <v>49</v>
      </c>
      <c r="G482" s="9"/>
      <c r="H482" s="10"/>
      <c r="I482" s="1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">
      <c r="A483" s="24" t="s">
        <v>548</v>
      </c>
      <c r="B483" s="36">
        <v>5.9999999999999995E-4</v>
      </c>
      <c r="C483" s="37">
        <f t="shared" si="4"/>
        <v>64.436974992327137</v>
      </c>
      <c r="D483" s="37">
        <v>113</v>
      </c>
      <c r="E483" s="37">
        <v>1000</v>
      </c>
      <c r="F483" s="8" t="s">
        <v>49</v>
      </c>
      <c r="G483" s="9"/>
      <c r="H483" s="10"/>
      <c r="I483" s="1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">
      <c r="A484" s="24" t="s">
        <v>549</v>
      </c>
      <c r="B484" s="36">
        <v>5.9999999999999995E-4</v>
      </c>
      <c r="C484" s="37">
        <f t="shared" si="4"/>
        <v>64.436974992327137</v>
      </c>
      <c r="D484" s="37">
        <v>105</v>
      </c>
      <c r="E484" s="37">
        <v>1250</v>
      </c>
      <c r="F484" s="8" t="s">
        <v>44</v>
      </c>
      <c r="G484" s="9"/>
      <c r="H484" s="10"/>
      <c r="I484" s="1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">
      <c r="A485" s="24" t="s">
        <v>550</v>
      </c>
      <c r="B485" s="36">
        <v>5.9999999999999995E-4</v>
      </c>
      <c r="C485" s="37">
        <f t="shared" si="4"/>
        <v>64.436974992327137</v>
      </c>
      <c r="D485" s="37">
        <v>780</v>
      </c>
      <c r="E485" s="37">
        <v>1700</v>
      </c>
      <c r="F485" s="8" t="s">
        <v>10</v>
      </c>
      <c r="G485" s="9"/>
      <c r="H485" s="10"/>
      <c r="I485" s="1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">
      <c r="A486" s="24" t="s">
        <v>551</v>
      </c>
      <c r="B486" s="36">
        <v>5.9999999999999995E-4</v>
      </c>
      <c r="C486" s="37">
        <f t="shared" si="4"/>
        <v>64.436974992327137</v>
      </c>
      <c r="D486" s="37">
        <v>118</v>
      </c>
      <c r="E486" s="37">
        <v>1700</v>
      </c>
      <c r="F486" s="8" t="s">
        <v>49</v>
      </c>
      <c r="G486" s="9"/>
      <c r="H486" s="10"/>
      <c r="I486" s="1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">
      <c r="A487" s="24" t="s">
        <v>552</v>
      </c>
      <c r="B487" s="36">
        <v>5.9999999999999995E-4</v>
      </c>
      <c r="C487" s="37">
        <f t="shared" si="4"/>
        <v>64.436974992327137</v>
      </c>
      <c r="D487" s="37">
        <v>300</v>
      </c>
      <c r="E487" s="37">
        <v>3150</v>
      </c>
      <c r="F487" s="8" t="s">
        <v>49</v>
      </c>
      <c r="G487" s="9"/>
      <c r="H487" s="10"/>
      <c r="I487" s="1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">
      <c r="A488" s="24" t="s">
        <v>553</v>
      </c>
      <c r="B488" s="36">
        <v>5.9999999999999995E-4</v>
      </c>
      <c r="C488" s="37">
        <f t="shared" si="4"/>
        <v>64.436974992327137</v>
      </c>
      <c r="D488" s="37">
        <v>140</v>
      </c>
      <c r="E488" s="37">
        <v>4950</v>
      </c>
      <c r="F488" s="44" t="s">
        <v>44</v>
      </c>
      <c r="G488" s="9"/>
      <c r="H488" s="10"/>
      <c r="I488" s="1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">
      <c r="A489" s="24" t="s">
        <v>554</v>
      </c>
      <c r="B489" s="36">
        <v>5.9999999999999995E-4</v>
      </c>
      <c r="C489" s="37">
        <f t="shared" si="4"/>
        <v>64.436974992327137</v>
      </c>
      <c r="D489" s="37">
        <v>105</v>
      </c>
      <c r="E489" s="37">
        <v>5000</v>
      </c>
      <c r="F489" s="8" t="s">
        <v>49</v>
      </c>
      <c r="G489" s="9"/>
      <c r="H489" s="10"/>
      <c r="I489" s="1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">
      <c r="A490" s="24" t="s">
        <v>555</v>
      </c>
      <c r="B490" s="36">
        <v>6.0999999999999997E-4</v>
      </c>
      <c r="C490" s="37">
        <f t="shared" si="4"/>
        <v>64.293403299784657</v>
      </c>
      <c r="D490" s="37">
        <v>20</v>
      </c>
      <c r="E490" s="37">
        <v>18</v>
      </c>
      <c r="F490" s="8" t="s">
        <v>10</v>
      </c>
      <c r="G490" s="9"/>
      <c r="H490" s="10"/>
      <c r="I490" s="1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">
      <c r="A491" s="24" t="s">
        <v>556</v>
      </c>
      <c r="B491" s="36">
        <v>6.0999999999999997E-4</v>
      </c>
      <c r="C491" s="37">
        <f t="shared" si="4"/>
        <v>64.293403299784657</v>
      </c>
      <c r="D491" s="37">
        <v>367</v>
      </c>
      <c r="E491" s="37">
        <v>2500</v>
      </c>
      <c r="F491" s="8" t="s">
        <v>49</v>
      </c>
      <c r="G491" s="9"/>
      <c r="H491" s="10"/>
      <c r="I491" s="1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">
      <c r="A492" s="24" t="s">
        <v>557</v>
      </c>
      <c r="B492" s="36">
        <v>6.2E-4</v>
      </c>
      <c r="C492" s="37">
        <f t="shared" si="4"/>
        <v>64.15216621003492</v>
      </c>
      <c r="D492" s="37">
        <v>183</v>
      </c>
      <c r="E492" s="37">
        <v>75000</v>
      </c>
      <c r="F492" s="8" t="s">
        <v>44</v>
      </c>
      <c r="G492" s="9"/>
      <c r="H492" s="10"/>
      <c r="I492" s="1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">
      <c r="A493" s="24" t="s">
        <v>558</v>
      </c>
      <c r="B493" s="36">
        <v>6.3000000000000003E-4</v>
      </c>
      <c r="C493" s="37">
        <f t="shared" si="4"/>
        <v>64.013189010928372</v>
      </c>
      <c r="D493" s="37">
        <v>289</v>
      </c>
      <c r="E493" s="37">
        <v>6000</v>
      </c>
      <c r="F493" s="8" t="s">
        <v>49</v>
      </c>
      <c r="G493" s="9"/>
      <c r="H493" s="10"/>
      <c r="I493" s="1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">
      <c r="A494" s="24" t="s">
        <v>559</v>
      </c>
      <c r="B494" s="36">
        <v>6.7000000000000002E-4</v>
      </c>
      <c r="C494" s="37">
        <f t="shared" si="4"/>
        <v>63.478503945983469</v>
      </c>
      <c r="D494" s="37">
        <v>128</v>
      </c>
      <c r="E494" s="37">
        <v>3000</v>
      </c>
      <c r="F494" s="8" t="s">
        <v>49</v>
      </c>
      <c r="G494" s="9"/>
      <c r="H494" s="10"/>
      <c r="I494" s="1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">
      <c r="A495" s="24" t="s">
        <v>560</v>
      </c>
      <c r="B495" s="36">
        <v>6.7000000000000002E-4</v>
      </c>
      <c r="C495" s="37">
        <f t="shared" si="4"/>
        <v>63.478503945983469</v>
      </c>
      <c r="D495" s="37">
        <v>142</v>
      </c>
      <c r="E495" s="37">
        <v>4300</v>
      </c>
      <c r="F495" s="8" t="s">
        <v>49</v>
      </c>
      <c r="G495" s="9"/>
      <c r="H495" s="10"/>
      <c r="I495" s="1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">
      <c r="A496" s="24" t="s">
        <v>561</v>
      </c>
      <c r="B496" s="36">
        <v>6.8000000000000005E-4</v>
      </c>
      <c r="C496" s="37">
        <f t="shared" si="4"/>
        <v>63.349821745875275</v>
      </c>
      <c r="D496" s="37">
        <v>121</v>
      </c>
      <c r="E496" s="37">
        <v>280</v>
      </c>
      <c r="F496" s="11" t="s">
        <v>49</v>
      </c>
      <c r="G496" s="9"/>
      <c r="H496" s="10"/>
      <c r="I496" s="1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">
      <c r="A497" s="24" t="s">
        <v>562</v>
      </c>
      <c r="B497" s="36">
        <v>6.8000000000000005E-4</v>
      </c>
      <c r="C497" s="37">
        <f t="shared" si="4"/>
        <v>63.349821745875275</v>
      </c>
      <c r="D497" s="37">
        <v>78</v>
      </c>
      <c r="E497" s="37">
        <v>425</v>
      </c>
      <c r="F497" s="8" t="s">
        <v>49</v>
      </c>
      <c r="G497" s="9"/>
      <c r="H497" s="10"/>
      <c r="I497" s="1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">
      <c r="A498" s="24" t="s">
        <v>563</v>
      </c>
      <c r="B498" s="36">
        <v>6.8000000000000005E-4</v>
      </c>
      <c r="C498" s="37">
        <f t="shared" si="4"/>
        <v>63.349821745875275</v>
      </c>
      <c r="D498" s="37">
        <v>295</v>
      </c>
      <c r="E498" s="37">
        <v>4000</v>
      </c>
      <c r="F498" s="8" t="s">
        <v>49</v>
      </c>
      <c r="G498" s="9"/>
      <c r="H498" s="10"/>
      <c r="I498" s="1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">
      <c r="A499" s="24" t="s">
        <v>564</v>
      </c>
      <c r="B499" s="36">
        <v>6.8000000000000005E-4</v>
      </c>
      <c r="C499" s="37">
        <f t="shared" si="4"/>
        <v>63.349821745875275</v>
      </c>
      <c r="D499" s="37">
        <v>161</v>
      </c>
      <c r="E499" s="37">
        <v>3900</v>
      </c>
      <c r="F499" s="8" t="s">
        <v>49</v>
      </c>
      <c r="G499" s="9"/>
      <c r="H499" s="10"/>
      <c r="I499" s="1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">
      <c r="A500" s="24" t="s">
        <v>565</v>
      </c>
      <c r="B500" s="36">
        <v>6.9999999999999999E-4</v>
      </c>
      <c r="C500" s="37">
        <f t="shared" si="4"/>
        <v>63.098039199714862</v>
      </c>
      <c r="D500" s="37">
        <v>169</v>
      </c>
      <c r="E500" s="37">
        <v>1850</v>
      </c>
      <c r="F500" s="8" t="s">
        <v>49</v>
      </c>
      <c r="G500" s="9"/>
      <c r="H500" s="10"/>
      <c r="I500" s="1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">
      <c r="A501" s="24" t="s">
        <v>566</v>
      </c>
      <c r="B501" s="36">
        <v>6.9999999999999999E-4</v>
      </c>
      <c r="C501" s="37">
        <f t="shared" si="4"/>
        <v>63.098039199714862</v>
      </c>
      <c r="D501" s="37">
        <v>105</v>
      </c>
      <c r="E501" s="37">
        <v>2800</v>
      </c>
      <c r="F501" s="8" t="s">
        <v>49</v>
      </c>
      <c r="G501" s="9"/>
      <c r="H501" s="10"/>
      <c r="I501" s="1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">
      <c r="A502" s="24" t="s">
        <v>567</v>
      </c>
      <c r="B502" s="36">
        <v>6.9999999999999999E-4</v>
      </c>
      <c r="C502" s="37">
        <f t="shared" si="4"/>
        <v>63.098039199714862</v>
      </c>
      <c r="D502" s="37">
        <v>180</v>
      </c>
      <c r="E502" s="37">
        <v>3600</v>
      </c>
      <c r="F502" s="8" t="s">
        <v>49</v>
      </c>
      <c r="G502" s="9"/>
      <c r="H502" s="10"/>
      <c r="I502" s="1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">
      <c r="A503" s="24" t="s">
        <v>568</v>
      </c>
      <c r="B503" s="36">
        <v>6.9999999999999999E-4</v>
      </c>
      <c r="C503" s="37">
        <f t="shared" si="4"/>
        <v>63.098039199714862</v>
      </c>
      <c r="D503" s="37">
        <v>256</v>
      </c>
      <c r="E503" s="37">
        <v>4500</v>
      </c>
      <c r="F503" s="8" t="s">
        <v>49</v>
      </c>
      <c r="G503" s="9"/>
      <c r="H503" s="10"/>
      <c r="I503" s="1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">
      <c r="A504" s="24" t="s">
        <v>569</v>
      </c>
      <c r="B504" s="36">
        <v>6.9999999999999999E-4</v>
      </c>
      <c r="C504" s="37">
        <f t="shared" si="4"/>
        <v>63.098039199714862</v>
      </c>
      <c r="D504" s="37">
        <v>125</v>
      </c>
      <c r="E504" s="37">
        <v>7000</v>
      </c>
      <c r="F504" s="8" t="s">
        <v>44</v>
      </c>
      <c r="G504" s="9"/>
      <c r="H504" s="10"/>
      <c r="I504" s="1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">
      <c r="A505" s="24" t="s">
        <v>570</v>
      </c>
      <c r="B505" s="36">
        <v>6.9999999999999999E-4</v>
      </c>
      <c r="C505" s="37">
        <f t="shared" si="4"/>
        <v>63.098039199714862</v>
      </c>
      <c r="D505" s="37">
        <v>500</v>
      </c>
      <c r="E505" s="37">
        <v>13000</v>
      </c>
      <c r="F505" s="8" t="s">
        <v>44</v>
      </c>
      <c r="G505" s="9"/>
      <c r="H505" s="10"/>
      <c r="I505" s="1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">
      <c r="A506" s="24" t="s">
        <v>571</v>
      </c>
      <c r="B506" s="36">
        <v>7.2000000000000005E-4</v>
      </c>
      <c r="C506" s="37">
        <f t="shared" si="4"/>
        <v>62.853350071374628</v>
      </c>
      <c r="D506" s="37">
        <v>77</v>
      </c>
      <c r="E506" s="37">
        <v>450</v>
      </c>
      <c r="F506" s="33" t="s">
        <v>49</v>
      </c>
      <c r="G506" s="9"/>
      <c r="H506" s="10"/>
      <c r="I506" s="1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">
      <c r="A507" s="24" t="s">
        <v>572</v>
      </c>
      <c r="B507" s="36">
        <v>7.2999999999999996E-4</v>
      </c>
      <c r="C507" s="37">
        <f t="shared" si="4"/>
        <v>62.733542797590886</v>
      </c>
      <c r="D507" s="37">
        <v>525</v>
      </c>
      <c r="E507" s="37">
        <v>23500</v>
      </c>
      <c r="F507" s="33" t="s">
        <v>44</v>
      </c>
      <c r="G507" s="9"/>
      <c r="H507" s="10"/>
      <c r="I507" s="1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">
      <c r="A508" s="24" t="s">
        <v>573</v>
      </c>
      <c r="B508" s="36">
        <v>7.3999999999999999E-4</v>
      </c>
      <c r="C508" s="37">
        <f t="shared" si="4"/>
        <v>62.615365605380475</v>
      </c>
      <c r="D508" s="37">
        <v>58</v>
      </c>
      <c r="E508" s="37">
        <v>13200</v>
      </c>
      <c r="F508" s="8" t="s">
        <v>44</v>
      </c>
      <c r="G508" s="9"/>
      <c r="H508" s="10"/>
      <c r="I508" s="1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">
      <c r="A509" s="24" t="s">
        <v>574</v>
      </c>
      <c r="B509" s="36">
        <v>7.5000000000000002E-4</v>
      </c>
      <c r="C509" s="37">
        <f t="shared" si="4"/>
        <v>62.498774732165998</v>
      </c>
      <c r="D509" s="37">
        <v>103</v>
      </c>
      <c r="E509" s="37">
        <v>325</v>
      </c>
      <c r="F509" s="8" t="s">
        <v>49</v>
      </c>
      <c r="G509" s="9"/>
      <c r="H509" s="10"/>
      <c r="I509" s="1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">
      <c r="A510" s="24" t="s">
        <v>575</v>
      </c>
      <c r="B510" s="36">
        <v>7.5000000000000002E-4</v>
      </c>
      <c r="C510" s="37">
        <f t="shared" si="4"/>
        <v>62.498774732165998</v>
      </c>
      <c r="D510" s="37">
        <v>170</v>
      </c>
      <c r="E510" s="37">
        <v>6500</v>
      </c>
      <c r="F510" s="33" t="s">
        <v>44</v>
      </c>
      <c r="G510" s="9"/>
      <c r="H510" s="10"/>
      <c r="I510" s="1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">
      <c r="A511" s="24" t="s">
        <v>576</v>
      </c>
      <c r="B511" s="36">
        <v>7.6000000000000004E-4</v>
      </c>
      <c r="C511" s="37">
        <f t="shared" si="4"/>
        <v>62.383728154384173</v>
      </c>
      <c r="D511" s="37">
        <v>88</v>
      </c>
      <c r="E511" s="37">
        <v>600</v>
      </c>
      <c r="F511" s="8" t="s">
        <v>49</v>
      </c>
      <c r="G511" s="9"/>
      <c r="H511" s="10"/>
      <c r="I511" s="1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">
      <c r="A512" s="24" t="s">
        <v>577</v>
      </c>
      <c r="B512" s="36">
        <v>7.6000000000000004E-4</v>
      </c>
      <c r="C512" s="37">
        <f t="shared" si="4"/>
        <v>62.383728154384173</v>
      </c>
      <c r="D512" s="37">
        <v>1115</v>
      </c>
      <c r="E512" s="37">
        <v>55000</v>
      </c>
      <c r="F512" s="8" t="s">
        <v>44</v>
      </c>
      <c r="G512" s="9"/>
      <c r="H512" s="10"/>
      <c r="I512" s="1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">
      <c r="A513" s="24" t="s">
        <v>578</v>
      </c>
      <c r="B513" s="36">
        <v>7.7999999999999999E-4</v>
      </c>
      <c r="C513" s="37">
        <f t="shared" si="4"/>
        <v>62.158107946190391</v>
      </c>
      <c r="D513" s="37">
        <v>57</v>
      </c>
      <c r="E513" s="37">
        <v>500</v>
      </c>
      <c r="F513" s="8" t="s">
        <v>44</v>
      </c>
      <c r="G513" s="9"/>
      <c r="H513" s="10"/>
      <c r="I513" s="1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">
      <c r="A514" s="24" t="s">
        <v>579</v>
      </c>
      <c r="B514" s="36">
        <v>7.9000000000000001E-4</v>
      </c>
      <c r="C514" s="37">
        <f t="shared" si="4"/>
        <v>62.047458174191171</v>
      </c>
      <c r="D514" s="37">
        <v>119</v>
      </c>
      <c r="E514" s="37">
        <v>1500</v>
      </c>
      <c r="F514" s="8" t="s">
        <v>49</v>
      </c>
      <c r="G514" s="9"/>
      <c r="H514" s="10"/>
      <c r="I514" s="1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">
      <c r="A515" s="24" t="s">
        <v>580</v>
      </c>
      <c r="B515" s="36">
        <v>8.0000000000000004E-4</v>
      </c>
      <c r="C515" s="37">
        <f t="shared" si="4"/>
        <v>61.938200260161125</v>
      </c>
      <c r="D515" s="37">
        <v>179</v>
      </c>
      <c r="E515" s="37">
        <v>1400</v>
      </c>
      <c r="F515" s="8" t="s">
        <v>49</v>
      </c>
      <c r="G515" s="9"/>
      <c r="H515" s="10"/>
      <c r="I515" s="1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">
      <c r="A516" s="24" t="s">
        <v>581</v>
      </c>
      <c r="B516" s="36">
        <v>8.0000000000000004E-4</v>
      </c>
      <c r="C516" s="37">
        <f t="shared" si="4"/>
        <v>61.938200260161125</v>
      </c>
      <c r="D516" s="37">
        <v>207</v>
      </c>
      <c r="E516" s="37">
        <v>10000</v>
      </c>
      <c r="F516" s="8" t="s">
        <v>49</v>
      </c>
      <c r="G516" s="9"/>
      <c r="H516" s="10"/>
      <c r="I516" s="1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">
      <c r="A517" s="24" t="s">
        <v>582</v>
      </c>
      <c r="B517" s="36">
        <v>8.0999999999999996E-4</v>
      </c>
      <c r="C517" s="37">
        <f t="shared" si="4"/>
        <v>61.830299622427006</v>
      </c>
      <c r="D517" s="37">
        <v>128</v>
      </c>
      <c r="E517" s="37">
        <v>2250</v>
      </c>
      <c r="F517" s="8" t="s">
        <v>49</v>
      </c>
      <c r="G517" s="9"/>
      <c r="H517" s="10"/>
      <c r="I517" s="1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">
      <c r="A518" s="24" t="s">
        <v>583</v>
      </c>
      <c r="B518" s="36">
        <v>8.0999999999999996E-4</v>
      </c>
      <c r="C518" s="37">
        <f t="shared" si="4"/>
        <v>61.830299622427006</v>
      </c>
      <c r="D518" s="37">
        <v>210</v>
      </c>
      <c r="E518" s="37">
        <v>8500</v>
      </c>
      <c r="F518" s="8" t="s">
        <v>44</v>
      </c>
      <c r="G518" s="9"/>
      <c r="H518" s="10"/>
      <c r="I518" s="1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">
      <c r="A519" s="24" t="s">
        <v>584</v>
      </c>
      <c r="B519" s="36">
        <v>8.1999999999999998E-4</v>
      </c>
      <c r="C519" s="37">
        <f t="shared" si="4"/>
        <v>61.723722952325666</v>
      </c>
      <c r="D519" s="37">
        <v>270</v>
      </c>
      <c r="E519" s="37">
        <v>2500</v>
      </c>
      <c r="F519" s="8" t="s">
        <v>44</v>
      </c>
      <c r="G519" s="9"/>
      <c r="H519" s="10"/>
      <c r="I519" s="1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">
      <c r="A520" s="24" t="s">
        <v>585</v>
      </c>
      <c r="B520" s="36">
        <v>8.1999999999999998E-4</v>
      </c>
      <c r="C520" s="37">
        <f t="shared" si="4"/>
        <v>61.723722952325666</v>
      </c>
      <c r="D520" s="37">
        <v>254</v>
      </c>
      <c r="E520" s="37">
        <v>2800</v>
      </c>
      <c r="F520" s="8" t="s">
        <v>49</v>
      </c>
      <c r="G520" s="9"/>
      <c r="H520" s="10"/>
      <c r="I520" s="1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">
      <c r="A521" s="24" t="s">
        <v>586</v>
      </c>
      <c r="B521" s="36">
        <v>8.1999999999999998E-4</v>
      </c>
      <c r="C521" s="37">
        <f t="shared" si="4"/>
        <v>61.723722952325666</v>
      </c>
      <c r="D521" s="37">
        <v>207</v>
      </c>
      <c r="E521" s="37">
        <v>3000</v>
      </c>
      <c r="F521" s="8" t="s">
        <v>49</v>
      </c>
      <c r="G521" s="9"/>
      <c r="H521" s="10"/>
      <c r="I521" s="1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">
      <c r="A522" s="24" t="s">
        <v>587</v>
      </c>
      <c r="B522" s="36">
        <v>8.1999999999999998E-4</v>
      </c>
      <c r="C522" s="37">
        <f t="shared" si="4"/>
        <v>61.723722952325666</v>
      </c>
      <c r="D522" s="37">
        <v>303</v>
      </c>
      <c r="E522" s="37">
        <v>3900</v>
      </c>
      <c r="F522" s="8" t="s">
        <v>49</v>
      </c>
      <c r="G522" s="9"/>
      <c r="H522" s="10"/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">
      <c r="A523" s="24" t="s">
        <v>588</v>
      </c>
      <c r="B523" s="36">
        <v>8.1999999999999998E-4</v>
      </c>
      <c r="C523" s="37">
        <f t="shared" si="4"/>
        <v>61.723722952325666</v>
      </c>
      <c r="D523" s="37">
        <v>180</v>
      </c>
      <c r="E523" s="37">
        <v>7150</v>
      </c>
      <c r="F523" s="11" t="s">
        <v>364</v>
      </c>
      <c r="G523" s="9"/>
      <c r="H523" s="10"/>
      <c r="I523" s="1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">
      <c r="A524" s="24" t="s">
        <v>589</v>
      </c>
      <c r="B524" s="36">
        <v>8.1999999999999998E-4</v>
      </c>
      <c r="C524" s="37">
        <f t="shared" si="4"/>
        <v>61.723722952325666</v>
      </c>
      <c r="D524" s="37">
        <v>869</v>
      </c>
      <c r="E524" s="37">
        <v>7500</v>
      </c>
      <c r="F524" s="8" t="s">
        <v>49</v>
      </c>
      <c r="G524" s="9"/>
      <c r="H524" s="10"/>
      <c r="I524" s="1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">
      <c r="A525" s="24" t="s">
        <v>590</v>
      </c>
      <c r="B525" s="36">
        <v>8.5999999999999998E-4</v>
      </c>
      <c r="C525" s="37">
        <f t="shared" si="4"/>
        <v>61.31003097512864</v>
      </c>
      <c r="D525" s="37">
        <v>2500</v>
      </c>
      <c r="E525" s="37">
        <v>106000</v>
      </c>
      <c r="F525" s="11" t="s">
        <v>44</v>
      </c>
      <c r="G525" s="9"/>
      <c r="H525" s="10"/>
      <c r="I525" s="1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">
      <c r="A526" s="24" t="s">
        <v>591</v>
      </c>
      <c r="B526" s="36">
        <v>8.7000000000000001E-4</v>
      </c>
      <c r="C526" s="37">
        <f t="shared" si="4"/>
        <v>61.209614947627628</v>
      </c>
      <c r="D526" s="37">
        <v>382</v>
      </c>
      <c r="E526" s="37">
        <v>5750</v>
      </c>
      <c r="F526" s="8" t="s">
        <v>49</v>
      </c>
      <c r="G526" s="9"/>
      <c r="H526" s="10"/>
      <c r="I526" s="1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">
      <c r="A527" s="24" t="s">
        <v>592</v>
      </c>
      <c r="B527" s="36">
        <v>8.8000000000000003E-4</v>
      </c>
      <c r="C527" s="37">
        <f t="shared" si="4"/>
        <v>61.110346556996625</v>
      </c>
      <c r="D527" s="37">
        <v>170</v>
      </c>
      <c r="E527" s="37">
        <v>75000</v>
      </c>
      <c r="F527" s="8" t="s">
        <v>44</v>
      </c>
      <c r="G527" s="9"/>
      <c r="H527" s="10"/>
      <c r="I527" s="1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">
      <c r="A528" s="24" t="s">
        <v>593</v>
      </c>
      <c r="B528" s="36">
        <v>8.9999999999999998E-4</v>
      </c>
      <c r="C528" s="37">
        <f t="shared" si="4"/>
        <v>60.915149811213503</v>
      </c>
      <c r="D528" s="37">
        <v>75</v>
      </c>
      <c r="E528" s="37">
        <v>630</v>
      </c>
      <c r="F528" s="8" t="s">
        <v>49</v>
      </c>
      <c r="G528" s="9"/>
      <c r="H528" s="10"/>
      <c r="I528" s="1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">
      <c r="A529" s="24" t="s">
        <v>594</v>
      </c>
      <c r="B529" s="36">
        <v>8.9999999999999998E-4</v>
      </c>
      <c r="C529" s="37">
        <f t="shared" si="4"/>
        <v>60.915149811213503</v>
      </c>
      <c r="D529" s="37">
        <v>155</v>
      </c>
      <c r="E529" s="37">
        <v>1300</v>
      </c>
      <c r="F529" s="8" t="s">
        <v>44</v>
      </c>
      <c r="G529" s="9"/>
      <c r="H529" s="10"/>
      <c r="I529" s="1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">
      <c r="A530" s="24" t="s">
        <v>595</v>
      </c>
      <c r="B530" s="36">
        <v>8.9999999999999998E-4</v>
      </c>
      <c r="C530" s="37">
        <f t="shared" si="4"/>
        <v>60.915149811213503</v>
      </c>
      <c r="D530" s="37">
        <v>189</v>
      </c>
      <c r="E530" s="37">
        <v>2500</v>
      </c>
      <c r="F530" s="8" t="s">
        <v>51</v>
      </c>
      <c r="G530" s="9"/>
      <c r="H530" s="10"/>
      <c r="I530" s="1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">
      <c r="A531" s="24" t="s">
        <v>596</v>
      </c>
      <c r="B531" s="36">
        <v>8.9999999999999998E-4</v>
      </c>
      <c r="C531" s="37">
        <f t="shared" si="4"/>
        <v>60.915149811213503</v>
      </c>
      <c r="D531" s="37">
        <v>90</v>
      </c>
      <c r="E531" s="37">
        <v>4500</v>
      </c>
      <c r="F531" s="8" t="s">
        <v>44</v>
      </c>
      <c r="G531" s="9"/>
      <c r="H531" s="10"/>
      <c r="I531" s="1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">
      <c r="A532" s="24" t="s">
        <v>597</v>
      </c>
      <c r="B532" s="36">
        <v>8.9999999999999998E-4</v>
      </c>
      <c r="C532" s="37">
        <f t="shared" si="4"/>
        <v>60.915149811213503</v>
      </c>
      <c r="D532" s="37">
        <v>176</v>
      </c>
      <c r="E532" s="37">
        <v>6800</v>
      </c>
      <c r="F532" s="11" t="s">
        <v>44</v>
      </c>
      <c r="G532" s="9"/>
      <c r="H532" s="10"/>
      <c r="I532" s="1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">
      <c r="A533" s="24" t="s">
        <v>598</v>
      </c>
      <c r="B533" s="36">
        <v>8.9999999999999998E-4</v>
      </c>
      <c r="C533" s="37">
        <f t="shared" si="4"/>
        <v>60.915149811213503</v>
      </c>
      <c r="D533" s="37">
        <v>1000</v>
      </c>
      <c r="E533" s="37">
        <v>21200</v>
      </c>
      <c r="F533" s="8" t="s">
        <v>49</v>
      </c>
      <c r="G533" s="9"/>
      <c r="H533" s="10"/>
      <c r="I533" s="1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">
      <c r="A534" s="24" t="s">
        <v>599</v>
      </c>
      <c r="B534" s="36">
        <v>9.2000000000000003E-4</v>
      </c>
      <c r="C534" s="37">
        <f t="shared" si="4"/>
        <v>60.724243453088896</v>
      </c>
      <c r="D534" s="37">
        <v>150</v>
      </c>
      <c r="E534" s="37">
        <v>1500</v>
      </c>
      <c r="F534" s="8" t="s">
        <v>49</v>
      </c>
      <c r="G534" s="9"/>
      <c r="H534" s="10"/>
      <c r="I534" s="1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">
      <c r="A535" s="24" t="s">
        <v>600</v>
      </c>
      <c r="B535" s="36">
        <v>9.2000000000000003E-4</v>
      </c>
      <c r="C535" s="37">
        <f t="shared" si="4"/>
        <v>60.724243453088896</v>
      </c>
      <c r="D535" s="37">
        <v>172</v>
      </c>
      <c r="E535" s="37">
        <v>2800</v>
      </c>
      <c r="F535" s="8" t="s">
        <v>49</v>
      </c>
      <c r="G535" s="9"/>
      <c r="H535" s="10"/>
      <c r="I535" s="1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">
      <c r="A536" s="24" t="s">
        <v>601</v>
      </c>
      <c r="B536" s="36">
        <v>9.3000000000000005E-4</v>
      </c>
      <c r="C536" s="37">
        <f t="shared" si="4"/>
        <v>60.630341028921293</v>
      </c>
      <c r="D536" s="37">
        <v>132</v>
      </c>
      <c r="E536" s="37">
        <v>900</v>
      </c>
      <c r="F536" s="8" t="s">
        <v>49</v>
      </c>
      <c r="G536" s="9"/>
      <c r="H536" s="10"/>
      <c r="I536" s="1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">
      <c r="A537" s="24" t="s">
        <v>602</v>
      </c>
      <c r="B537" s="36">
        <v>9.3000000000000005E-4</v>
      </c>
      <c r="C537" s="37">
        <f t="shared" si="4"/>
        <v>60.630341028921293</v>
      </c>
      <c r="D537" s="37">
        <v>229</v>
      </c>
      <c r="E537" s="37">
        <v>2550</v>
      </c>
      <c r="F537" s="8" t="s">
        <v>49</v>
      </c>
      <c r="G537" s="9"/>
      <c r="H537" s="10"/>
      <c r="I537" s="1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">
      <c r="A538" s="24" t="s">
        <v>603</v>
      </c>
      <c r="B538" s="36">
        <v>9.5E-4</v>
      </c>
      <c r="C538" s="37">
        <f t="shared" si="4"/>
        <v>60.445527894223048</v>
      </c>
      <c r="D538" s="37">
        <v>376</v>
      </c>
      <c r="E538" s="37">
        <v>7500</v>
      </c>
      <c r="F538" s="11" t="s">
        <v>49</v>
      </c>
      <c r="G538" s="9"/>
      <c r="H538" s="10"/>
      <c r="I538" s="1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">
      <c r="A539" s="24" t="s">
        <v>604</v>
      </c>
      <c r="B539" s="36">
        <v>9.8999999999999999E-4</v>
      </c>
      <c r="C539" s="37">
        <f t="shared" si="4"/>
        <v>60.087296108048996</v>
      </c>
      <c r="D539" s="37">
        <v>101</v>
      </c>
      <c r="E539" s="37">
        <v>760</v>
      </c>
      <c r="F539" s="8" t="s">
        <v>49</v>
      </c>
      <c r="G539" s="9"/>
      <c r="H539" s="10"/>
      <c r="I539" s="1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">
      <c r="A540" s="25" t="s">
        <v>605</v>
      </c>
      <c r="B540" s="45">
        <v>1E-3</v>
      </c>
      <c r="C540" s="46">
        <f t="shared" si="4"/>
        <v>60</v>
      </c>
      <c r="D540" s="46">
        <v>701</v>
      </c>
      <c r="E540" s="46">
        <v>3000</v>
      </c>
      <c r="F540" s="8" t="s">
        <v>49</v>
      </c>
      <c r="G540" s="9"/>
      <c r="H540" s="10"/>
      <c r="I540" s="1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">
      <c r="A541" s="25" t="s">
        <v>606</v>
      </c>
      <c r="B541" s="45">
        <v>1E-3</v>
      </c>
      <c r="C541" s="46">
        <f t="shared" si="4"/>
        <v>60</v>
      </c>
      <c r="D541" s="46">
        <v>129</v>
      </c>
      <c r="E541" s="46">
        <v>6500</v>
      </c>
      <c r="F541" s="8" t="s">
        <v>51</v>
      </c>
      <c r="G541" s="9"/>
      <c r="H541" s="10"/>
      <c r="I541" s="1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">
      <c r="A542" s="25" t="s">
        <v>607</v>
      </c>
      <c r="B542" s="45">
        <v>1E-3</v>
      </c>
      <c r="C542" s="46">
        <f t="shared" si="4"/>
        <v>60</v>
      </c>
      <c r="D542" s="46">
        <v>420</v>
      </c>
      <c r="E542" s="46">
        <v>6500</v>
      </c>
      <c r="F542" s="11" t="s">
        <v>49</v>
      </c>
      <c r="G542" s="9"/>
      <c r="H542" s="10"/>
      <c r="I542" s="1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">
      <c r="A543" s="25" t="s">
        <v>608</v>
      </c>
      <c r="B543" s="45">
        <v>1E-3</v>
      </c>
      <c r="C543" s="46">
        <f t="shared" si="4"/>
        <v>60</v>
      </c>
      <c r="D543" s="46">
        <v>850</v>
      </c>
      <c r="E543" s="46">
        <v>8600</v>
      </c>
      <c r="F543" s="8" t="s">
        <v>51</v>
      </c>
      <c r="G543" s="9"/>
      <c r="H543" s="10"/>
      <c r="I543" s="1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">
      <c r="A544" s="25" t="s">
        <v>609</v>
      </c>
      <c r="B544" s="45">
        <v>1.1000000000000001E-3</v>
      </c>
      <c r="C544" s="46">
        <f t="shared" si="4"/>
        <v>59.1721462968355</v>
      </c>
      <c r="D544" s="46">
        <v>412</v>
      </c>
      <c r="E544" s="46">
        <v>6400</v>
      </c>
      <c r="F544" s="8" t="s">
        <v>49</v>
      </c>
      <c r="G544" s="9"/>
      <c r="H544" s="10"/>
      <c r="I544" s="1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">
      <c r="A545" s="25" t="s">
        <v>610</v>
      </c>
      <c r="B545" s="45">
        <v>1.1000000000000001E-3</v>
      </c>
      <c r="C545" s="46">
        <f t="shared" si="4"/>
        <v>59.1721462968355</v>
      </c>
      <c r="D545" s="46">
        <v>205</v>
      </c>
      <c r="E545" s="46">
        <v>6500</v>
      </c>
      <c r="F545" s="8" t="s">
        <v>44</v>
      </c>
      <c r="G545" s="9"/>
      <c r="H545" s="10"/>
      <c r="I545" s="1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">
      <c r="A546" s="25" t="s">
        <v>611</v>
      </c>
      <c r="B546" s="45">
        <v>1.1000000000000001E-3</v>
      </c>
      <c r="C546" s="46">
        <f t="shared" ref="C546:C624" si="5">-20*LOG(B546)</f>
        <v>59.1721462968355</v>
      </c>
      <c r="D546" s="46">
        <v>205</v>
      </c>
      <c r="E546" s="46">
        <v>170000</v>
      </c>
      <c r="F546" s="8" t="s">
        <v>44</v>
      </c>
      <c r="G546" s="9"/>
      <c r="H546" s="10"/>
      <c r="I546" s="1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">
      <c r="A547" s="25" t="s">
        <v>612</v>
      </c>
      <c r="B547" s="45">
        <v>1.1999999999999999E-3</v>
      </c>
      <c r="C547" s="46">
        <f t="shared" si="5"/>
        <v>58.416375079047505</v>
      </c>
      <c r="D547" s="46">
        <v>120</v>
      </c>
      <c r="E547" s="46">
        <v>650</v>
      </c>
      <c r="F547" s="8" t="s">
        <v>49</v>
      </c>
      <c r="G547" s="9"/>
      <c r="H547" s="10"/>
      <c r="I547" s="1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">
      <c r="A548" s="25" t="s">
        <v>613</v>
      </c>
      <c r="B548" s="45">
        <v>1.1999999999999999E-3</v>
      </c>
      <c r="C548" s="46">
        <f t="shared" si="5"/>
        <v>58.416375079047505</v>
      </c>
      <c r="D548" s="46">
        <v>130</v>
      </c>
      <c r="E548" s="46">
        <v>800</v>
      </c>
      <c r="F548" s="8" t="s">
        <v>49</v>
      </c>
      <c r="G548" s="9"/>
      <c r="H548" s="10"/>
      <c r="I548" s="1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">
      <c r="A549" s="25" t="s">
        <v>614</v>
      </c>
      <c r="B549" s="45">
        <v>1.1999999999999999E-3</v>
      </c>
      <c r="C549" s="46">
        <f t="shared" si="5"/>
        <v>58.416375079047505</v>
      </c>
      <c r="D549" s="46">
        <v>218</v>
      </c>
      <c r="E549" s="46">
        <v>2400</v>
      </c>
      <c r="F549" s="8" t="str">
        <f>HYPERLINK("https://www.audiosciencereview.com/forum/index.php?threads/ashly-ne8250-review-pro-8-channel-amp.31904/", "ASR")</f>
        <v>ASR</v>
      </c>
      <c r="G549" s="9"/>
      <c r="H549" s="10"/>
      <c r="I549" s="1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">
      <c r="A550" s="25" t="s">
        <v>615</v>
      </c>
      <c r="B550" s="45">
        <v>1.1999999999999999E-3</v>
      </c>
      <c r="C550" s="46">
        <f t="shared" si="5"/>
        <v>58.416375079047505</v>
      </c>
      <c r="D550" s="46">
        <v>47</v>
      </c>
      <c r="E550" s="46">
        <v>2750</v>
      </c>
      <c r="F550" s="11" t="s">
        <v>10</v>
      </c>
      <c r="G550" s="9"/>
      <c r="H550" s="10"/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">
      <c r="A551" s="25" t="s">
        <v>616</v>
      </c>
      <c r="B551" s="45">
        <v>1.1999999999999999E-3</v>
      </c>
      <c r="C551" s="46">
        <f t="shared" si="5"/>
        <v>58.416375079047505</v>
      </c>
      <c r="D551" s="46">
        <v>248</v>
      </c>
      <c r="E551" s="46">
        <v>6200</v>
      </c>
      <c r="F551" s="8" t="s">
        <v>49</v>
      </c>
      <c r="G551" s="9"/>
      <c r="H551" s="10"/>
      <c r="I551" s="1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">
      <c r="A552" s="25" t="s">
        <v>617</v>
      </c>
      <c r="B552" s="45">
        <v>1.2999999999999999E-3</v>
      </c>
      <c r="C552" s="46">
        <f t="shared" si="5"/>
        <v>57.721132953863261</v>
      </c>
      <c r="D552" s="46">
        <v>59</v>
      </c>
      <c r="E552" s="46">
        <v>465</v>
      </c>
      <c r="F552" s="8" t="s">
        <v>10</v>
      </c>
      <c r="G552" s="9"/>
      <c r="H552" s="10"/>
      <c r="I552" s="1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">
      <c r="A553" s="25" t="s">
        <v>618</v>
      </c>
      <c r="B553" s="45">
        <v>1.2999999999999999E-3</v>
      </c>
      <c r="C553" s="46">
        <f t="shared" si="5"/>
        <v>57.721132953863261</v>
      </c>
      <c r="D553" s="46">
        <v>55</v>
      </c>
      <c r="E553" s="46">
        <v>500</v>
      </c>
      <c r="F553" s="8" t="s">
        <v>49</v>
      </c>
      <c r="G553" s="9"/>
      <c r="H553" s="10"/>
      <c r="I553" s="1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">
      <c r="A554" s="25" t="s">
        <v>619</v>
      </c>
      <c r="B554" s="45">
        <v>1.2999999999999999E-3</v>
      </c>
      <c r="C554" s="46">
        <f t="shared" si="5"/>
        <v>57.721132953863261</v>
      </c>
      <c r="D554" s="46">
        <v>119</v>
      </c>
      <c r="E554" s="46">
        <v>950</v>
      </c>
      <c r="F554" s="11" t="s">
        <v>49</v>
      </c>
      <c r="G554" s="9"/>
      <c r="H554" s="10"/>
      <c r="I554" s="1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">
      <c r="A555" s="25" t="s">
        <v>620</v>
      </c>
      <c r="B555" s="45">
        <v>1.2999999999999999E-3</v>
      </c>
      <c r="C555" s="46">
        <f t="shared" si="5"/>
        <v>57.721132953863261</v>
      </c>
      <c r="D555" s="46">
        <v>140</v>
      </c>
      <c r="E555" s="46">
        <v>2500</v>
      </c>
      <c r="F555" s="8" t="s">
        <v>49</v>
      </c>
      <c r="G555" s="9"/>
      <c r="H555" s="10"/>
      <c r="I555" s="1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">
      <c r="A556" s="25" t="s">
        <v>621</v>
      </c>
      <c r="B556" s="45">
        <v>1.2999999999999999E-3</v>
      </c>
      <c r="C556" s="46">
        <f t="shared" si="5"/>
        <v>57.721132953863261</v>
      </c>
      <c r="D556" s="46">
        <v>73</v>
      </c>
      <c r="E556" s="46">
        <v>3300</v>
      </c>
      <c r="F556" s="8" t="s">
        <v>49</v>
      </c>
      <c r="G556" s="9"/>
      <c r="H556" s="10"/>
      <c r="I556" s="1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">
      <c r="A557" s="25" t="s">
        <v>622</v>
      </c>
      <c r="B557" s="45">
        <v>1.2999999999999999E-3</v>
      </c>
      <c r="C557" s="46">
        <f t="shared" si="5"/>
        <v>57.721132953863261</v>
      </c>
      <c r="D557" s="46">
        <v>778</v>
      </c>
      <c r="E557" s="46">
        <v>80000</v>
      </c>
      <c r="F557" s="8" t="str">
        <f>HYPERLINK("https://www.stereophile.com/content/dan-dagostino-momentum-m400-mxv-monoblock-power-amplifier-measurements", "Stereophile")</f>
        <v>Stereophile</v>
      </c>
      <c r="G557" s="9"/>
      <c r="H557" s="10"/>
      <c r="I557" s="1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">
      <c r="A558" s="25" t="s">
        <v>623</v>
      </c>
      <c r="B558" s="45">
        <v>1.4E-3</v>
      </c>
      <c r="C558" s="46">
        <f t="shared" si="5"/>
        <v>57.077439286435236</v>
      </c>
      <c r="D558" s="46">
        <v>240</v>
      </c>
      <c r="E558" s="46">
        <v>15500</v>
      </c>
      <c r="F558" s="8" t="s">
        <v>51</v>
      </c>
      <c r="G558" s="9"/>
      <c r="H558" s="10"/>
      <c r="I558" s="1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">
      <c r="A559" s="25" t="s">
        <v>624</v>
      </c>
      <c r="B559" s="45">
        <v>1.5E-3</v>
      </c>
      <c r="C559" s="46">
        <f t="shared" si="5"/>
        <v>56.478174818886373</v>
      </c>
      <c r="D559" s="46">
        <v>315</v>
      </c>
      <c r="E559" s="46">
        <v>270</v>
      </c>
      <c r="F559" s="8" t="s">
        <v>10</v>
      </c>
      <c r="G559" s="9"/>
      <c r="H559" s="10"/>
      <c r="I559" s="1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">
      <c r="A560" s="25" t="s">
        <v>625</v>
      </c>
      <c r="B560" s="45">
        <v>1.5E-3</v>
      </c>
      <c r="C560" s="46">
        <f t="shared" si="5"/>
        <v>56.478174818886373</v>
      </c>
      <c r="D560" s="46">
        <v>100</v>
      </c>
      <c r="E560" s="46">
        <v>1150</v>
      </c>
      <c r="F560" s="8" t="s">
        <v>49</v>
      </c>
      <c r="G560" s="9"/>
      <c r="H560" s="10"/>
      <c r="I560" s="1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">
      <c r="A561" s="25" t="s">
        <v>626</v>
      </c>
      <c r="B561" s="45">
        <v>1.6000000000000001E-3</v>
      </c>
      <c r="C561" s="46">
        <f t="shared" si="5"/>
        <v>55.9176003468815</v>
      </c>
      <c r="D561" s="46">
        <v>53</v>
      </c>
      <c r="E561" s="46">
        <v>1000</v>
      </c>
      <c r="F561" s="8" t="s">
        <v>44</v>
      </c>
      <c r="G561" s="9"/>
      <c r="H561" s="10"/>
      <c r="I561" s="1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">
      <c r="A562" s="25" t="s">
        <v>627</v>
      </c>
      <c r="B562" s="45">
        <v>1.6000000000000001E-3</v>
      </c>
      <c r="C562" s="46">
        <f t="shared" si="5"/>
        <v>55.9176003468815</v>
      </c>
      <c r="D562" s="46">
        <v>227</v>
      </c>
      <c r="E562" s="46">
        <v>5000</v>
      </c>
      <c r="F562" s="8" t="s">
        <v>49</v>
      </c>
      <c r="G562" s="9"/>
      <c r="H562" s="10"/>
      <c r="I562" s="1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">
      <c r="A563" s="25" t="s">
        <v>628</v>
      </c>
      <c r="B563" s="45">
        <v>1.6000000000000001E-3</v>
      </c>
      <c r="C563" s="46">
        <f t="shared" si="5"/>
        <v>55.9176003468815</v>
      </c>
      <c r="D563" s="46">
        <v>226</v>
      </c>
      <c r="E563" s="46">
        <v>6000</v>
      </c>
      <c r="F563" s="11" t="s">
        <v>44</v>
      </c>
      <c r="G563" s="9"/>
      <c r="H563" s="10"/>
      <c r="I563" s="1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">
      <c r="A564" s="25" t="s">
        <v>629</v>
      </c>
      <c r="B564" s="45">
        <v>1.6000000000000001E-3</v>
      </c>
      <c r="C564" s="46">
        <f t="shared" si="5"/>
        <v>55.9176003468815</v>
      </c>
      <c r="D564" s="46">
        <v>150</v>
      </c>
      <c r="E564" s="46">
        <v>15800</v>
      </c>
      <c r="F564" s="8" t="s">
        <v>44</v>
      </c>
      <c r="G564" s="9"/>
      <c r="H564" s="10"/>
      <c r="I564" s="1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">
      <c r="A565" s="25" t="s">
        <v>630</v>
      </c>
      <c r="B565" s="45">
        <v>1.6999999999999999E-3</v>
      </c>
      <c r="C565" s="46">
        <f t="shared" si="5"/>
        <v>55.391021572434518</v>
      </c>
      <c r="D565" s="46">
        <v>33</v>
      </c>
      <c r="E565" s="46">
        <v>140</v>
      </c>
      <c r="F565" s="8" t="s">
        <v>10</v>
      </c>
      <c r="G565" s="9"/>
      <c r="H565" s="10"/>
      <c r="I565" s="1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">
      <c r="A566" s="25" t="s">
        <v>631</v>
      </c>
      <c r="B566" s="45">
        <v>1.6999999999999999E-3</v>
      </c>
      <c r="C566" s="46">
        <f t="shared" si="5"/>
        <v>55.391021572434518</v>
      </c>
      <c r="D566" s="46">
        <v>231</v>
      </c>
      <c r="E566" s="46">
        <v>1890</v>
      </c>
      <c r="F566" s="8" t="s">
        <v>49</v>
      </c>
      <c r="G566" s="9"/>
      <c r="H566" s="10"/>
      <c r="I566" s="1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">
      <c r="A567" s="25" t="s">
        <v>632</v>
      </c>
      <c r="B567" s="45">
        <v>1.6999999999999999E-3</v>
      </c>
      <c r="C567" s="46">
        <f t="shared" si="5"/>
        <v>55.391021572434518</v>
      </c>
      <c r="D567" s="46">
        <v>190</v>
      </c>
      <c r="E567" s="46">
        <v>4000</v>
      </c>
      <c r="F567" s="8" t="s">
        <v>49</v>
      </c>
      <c r="G567" s="9"/>
      <c r="H567" s="10"/>
      <c r="I567" s="1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">
      <c r="A568" s="25" t="s">
        <v>633</v>
      </c>
      <c r="B568" s="45">
        <v>1.6999999999999999E-3</v>
      </c>
      <c r="C568" s="46">
        <f t="shared" si="5"/>
        <v>55.391021572434518</v>
      </c>
      <c r="D568" s="46">
        <v>1145</v>
      </c>
      <c r="E568" s="46">
        <v>15000</v>
      </c>
      <c r="F568" s="8" t="s">
        <v>44</v>
      </c>
      <c r="G568" s="9"/>
      <c r="H568" s="10"/>
      <c r="I568" s="1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">
      <c r="A569" s="25" t="s">
        <v>634</v>
      </c>
      <c r="B569" s="45">
        <v>1.8E-3</v>
      </c>
      <c r="C569" s="46">
        <f t="shared" si="5"/>
        <v>54.894549897933878</v>
      </c>
      <c r="D569" s="46">
        <v>248</v>
      </c>
      <c r="E569" s="46">
        <v>3900</v>
      </c>
      <c r="F569" s="8" t="s">
        <v>49</v>
      </c>
      <c r="G569" s="9"/>
      <c r="H569" s="10"/>
      <c r="I569" s="1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">
      <c r="A570" s="25" t="s">
        <v>635</v>
      </c>
      <c r="B570" s="45">
        <v>1.8E-3</v>
      </c>
      <c r="C570" s="46">
        <f t="shared" si="5"/>
        <v>54.894549897933878</v>
      </c>
      <c r="D570" s="46">
        <v>48</v>
      </c>
      <c r="E570" s="46">
        <v>4800</v>
      </c>
      <c r="F570" s="8" t="s">
        <v>44</v>
      </c>
      <c r="G570" s="9"/>
      <c r="H570" s="10"/>
      <c r="I570" s="1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">
      <c r="A571" s="25" t="s">
        <v>636</v>
      </c>
      <c r="B571" s="45">
        <v>1.8E-3</v>
      </c>
      <c r="C571" s="46">
        <f t="shared" si="5"/>
        <v>54.894549897933878</v>
      </c>
      <c r="D571" s="46">
        <v>375</v>
      </c>
      <c r="E571" s="46">
        <v>20300</v>
      </c>
      <c r="F571" s="8" t="s">
        <v>44</v>
      </c>
      <c r="G571" s="9"/>
      <c r="H571" s="10"/>
      <c r="I571" s="1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">
      <c r="A572" s="25" t="s">
        <v>637</v>
      </c>
      <c r="B572" s="45">
        <v>1.8E-3</v>
      </c>
      <c r="C572" s="46">
        <f t="shared" si="5"/>
        <v>54.894549897933878</v>
      </c>
      <c r="D572" s="46">
        <v>68</v>
      </c>
      <c r="E572" s="46">
        <v>80000</v>
      </c>
      <c r="F572" s="11" t="s">
        <v>44</v>
      </c>
      <c r="G572" s="9"/>
      <c r="H572" s="10"/>
      <c r="I572" s="1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">
      <c r="A573" s="25" t="s">
        <v>638</v>
      </c>
      <c r="B573" s="45">
        <v>1.9E-3</v>
      </c>
      <c r="C573" s="46">
        <f t="shared" si="5"/>
        <v>54.424927980943423</v>
      </c>
      <c r="D573" s="46">
        <v>885</v>
      </c>
      <c r="E573" s="46">
        <v>390</v>
      </c>
      <c r="F573" s="8" t="s">
        <v>10</v>
      </c>
      <c r="G573" s="9"/>
      <c r="H573" s="10"/>
      <c r="I573" s="1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">
      <c r="A574" s="25" t="s">
        <v>639</v>
      </c>
      <c r="B574" s="45">
        <v>1.9E-3</v>
      </c>
      <c r="C574" s="46">
        <f t="shared" si="5"/>
        <v>54.424927980943423</v>
      </c>
      <c r="D574" s="46">
        <v>236</v>
      </c>
      <c r="E574" s="46">
        <v>800</v>
      </c>
      <c r="F574" s="8" t="s">
        <v>10</v>
      </c>
      <c r="G574" s="9"/>
      <c r="H574" s="10"/>
      <c r="I574" s="1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">
      <c r="A575" s="25" t="s">
        <v>640</v>
      </c>
      <c r="B575" s="45">
        <v>2E-3</v>
      </c>
      <c r="C575" s="46">
        <f t="shared" si="5"/>
        <v>53.979400086720375</v>
      </c>
      <c r="D575" s="46">
        <v>22</v>
      </c>
      <c r="E575" s="46">
        <v>74</v>
      </c>
      <c r="F575" s="8" t="s">
        <v>10</v>
      </c>
      <c r="G575" s="9"/>
      <c r="H575" s="10"/>
      <c r="I575" s="1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">
      <c r="A576" s="25" t="s">
        <v>641</v>
      </c>
      <c r="B576" s="45">
        <v>2E-3</v>
      </c>
      <c r="C576" s="46">
        <f t="shared" si="5"/>
        <v>53.979400086720375</v>
      </c>
      <c r="D576" s="46">
        <v>68</v>
      </c>
      <c r="E576" s="46">
        <v>22000</v>
      </c>
      <c r="F576" s="11" t="s">
        <v>49</v>
      </c>
      <c r="G576" s="9"/>
      <c r="H576" s="10"/>
      <c r="I576" s="1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">
      <c r="A577" s="25" t="s">
        <v>642</v>
      </c>
      <c r="B577" s="45">
        <v>2.0999999999999999E-3</v>
      </c>
      <c r="C577" s="46">
        <f t="shared" si="5"/>
        <v>53.555614105321617</v>
      </c>
      <c r="D577" s="46">
        <v>60</v>
      </c>
      <c r="E577" s="46">
        <v>4200</v>
      </c>
      <c r="F577" s="8" t="s">
        <v>44</v>
      </c>
      <c r="G577" s="9"/>
      <c r="H577" s="10"/>
      <c r="I577" s="1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">
      <c r="A578" s="25" t="s">
        <v>643</v>
      </c>
      <c r="B578" s="45">
        <v>2.0999999999999999E-3</v>
      </c>
      <c r="C578" s="46">
        <f t="shared" si="5"/>
        <v>53.555614105321617</v>
      </c>
      <c r="D578" s="46">
        <v>192</v>
      </c>
      <c r="E578" s="46">
        <v>9000</v>
      </c>
      <c r="F578" s="11" t="s">
        <v>49</v>
      </c>
      <c r="G578" s="9"/>
      <c r="H578" s="10"/>
      <c r="I578" s="1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">
      <c r="A579" s="25" t="s">
        <v>644</v>
      </c>
      <c r="B579" s="45">
        <v>2.2000000000000001E-3</v>
      </c>
      <c r="C579" s="46">
        <f t="shared" si="5"/>
        <v>53.151546383555875</v>
      </c>
      <c r="D579" s="46">
        <v>135</v>
      </c>
      <c r="E579" s="46">
        <v>2400</v>
      </c>
      <c r="F579" s="8" t="s">
        <v>44</v>
      </c>
      <c r="G579" s="9"/>
      <c r="H579" s="10"/>
      <c r="I579" s="1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">
      <c r="A580" s="25" t="s">
        <v>645</v>
      </c>
      <c r="B580" s="45">
        <v>2.3999999999999998E-3</v>
      </c>
      <c r="C580" s="46">
        <f t="shared" si="5"/>
        <v>52.39577516576788</v>
      </c>
      <c r="D580" s="46">
        <v>277</v>
      </c>
      <c r="E580" s="46">
        <v>8000</v>
      </c>
      <c r="F580" s="8" t="s">
        <v>49</v>
      </c>
      <c r="G580" s="9"/>
      <c r="H580" s="10"/>
      <c r="I580" s="1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">
      <c r="A581" s="25" t="s">
        <v>646</v>
      </c>
      <c r="B581" s="45">
        <v>2.3999999999999998E-3</v>
      </c>
      <c r="C581" s="46">
        <f t="shared" si="5"/>
        <v>52.39577516576788</v>
      </c>
      <c r="D581" s="46">
        <v>230</v>
      </c>
      <c r="E581" s="46">
        <v>53000</v>
      </c>
      <c r="F581" s="33" t="s">
        <v>44</v>
      </c>
      <c r="G581" s="9"/>
      <c r="H581" s="10"/>
      <c r="I581" s="1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">
      <c r="A582" s="25" t="s">
        <v>647</v>
      </c>
      <c r="B582" s="45">
        <v>2.5000000000000001E-3</v>
      </c>
      <c r="C582" s="46">
        <f t="shared" si="5"/>
        <v>52.04119982655925</v>
      </c>
      <c r="D582" s="46">
        <v>42</v>
      </c>
      <c r="E582" s="46">
        <v>4000</v>
      </c>
      <c r="F582" s="8" t="s">
        <v>44</v>
      </c>
      <c r="G582" s="9"/>
      <c r="H582" s="10"/>
      <c r="I582" s="1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">
      <c r="A583" s="25" t="s">
        <v>648</v>
      </c>
      <c r="B583" s="45">
        <v>2.5000000000000001E-3</v>
      </c>
      <c r="C583" s="46">
        <f t="shared" si="5"/>
        <v>52.04119982655925</v>
      </c>
      <c r="D583" s="46">
        <v>43</v>
      </c>
      <c r="E583" s="46">
        <v>10500</v>
      </c>
      <c r="F583" s="8" t="s">
        <v>44</v>
      </c>
      <c r="G583" s="9"/>
      <c r="H583" s="10"/>
      <c r="I583" s="1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">
      <c r="A584" s="25" t="s">
        <v>649</v>
      </c>
      <c r="B584" s="45">
        <v>2.5999999999999999E-3</v>
      </c>
      <c r="C584" s="46">
        <f t="shared" si="5"/>
        <v>51.700533040583643</v>
      </c>
      <c r="D584" s="46">
        <v>13</v>
      </c>
      <c r="E584" s="46">
        <v>4000</v>
      </c>
      <c r="F584" s="8" t="s">
        <v>44</v>
      </c>
      <c r="G584" s="9"/>
      <c r="H584" s="10"/>
      <c r="I584" s="1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">
      <c r="A585" s="25" t="s">
        <v>650</v>
      </c>
      <c r="B585" s="45">
        <v>2.7000000000000001E-3</v>
      </c>
      <c r="C585" s="46">
        <f t="shared" si="5"/>
        <v>51.372724716820251</v>
      </c>
      <c r="D585" s="46">
        <v>297</v>
      </c>
      <c r="E585" s="46">
        <v>7500</v>
      </c>
      <c r="F585" s="8" t="s">
        <v>49</v>
      </c>
      <c r="G585" s="9"/>
      <c r="H585" s="10"/>
      <c r="I585" s="1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">
      <c r="A586" s="25" t="s">
        <v>651</v>
      </c>
      <c r="B586" s="45">
        <v>2.7000000000000001E-3</v>
      </c>
      <c r="C586" s="46">
        <f t="shared" si="5"/>
        <v>51.372724716820251</v>
      </c>
      <c r="D586" s="46">
        <v>934</v>
      </c>
      <c r="E586" s="46">
        <v>38000</v>
      </c>
      <c r="F586" s="8" t="s">
        <v>44</v>
      </c>
      <c r="G586" s="9"/>
      <c r="H586" s="10"/>
      <c r="I586" s="1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">
      <c r="A587" s="25" t="s">
        <v>652</v>
      </c>
      <c r="B587" s="45">
        <v>2.8E-3</v>
      </c>
      <c r="C587" s="46">
        <f t="shared" si="5"/>
        <v>51.056839373155611</v>
      </c>
      <c r="D587" s="46">
        <v>36</v>
      </c>
      <c r="E587" s="46">
        <v>5600</v>
      </c>
      <c r="F587" s="8" t="s">
        <v>49</v>
      </c>
      <c r="G587" s="9"/>
      <c r="H587" s="10"/>
      <c r="I587" s="1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">
      <c r="A588" s="25" t="s">
        <v>653</v>
      </c>
      <c r="B588" s="45">
        <v>2.8E-3</v>
      </c>
      <c r="C588" s="46">
        <f t="shared" si="5"/>
        <v>51.056839373155611</v>
      </c>
      <c r="D588" s="46">
        <v>64</v>
      </c>
      <c r="E588" s="46">
        <v>6000</v>
      </c>
      <c r="F588" s="8" t="s">
        <v>44</v>
      </c>
      <c r="G588" s="9"/>
      <c r="H588" s="10"/>
      <c r="I588" s="1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">
      <c r="A589" s="25" t="s">
        <v>654</v>
      </c>
      <c r="B589" s="45">
        <v>2.8999999999999998E-3</v>
      </c>
      <c r="C589" s="46">
        <f t="shared" si="5"/>
        <v>50.75204004202088</v>
      </c>
      <c r="D589" s="46">
        <v>17</v>
      </c>
      <c r="E589" s="46">
        <v>1700</v>
      </c>
      <c r="F589" s="11" t="s">
        <v>49</v>
      </c>
      <c r="G589" s="9"/>
      <c r="H589" s="10"/>
      <c r="I589" s="1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">
      <c r="A590" s="25" t="s">
        <v>655</v>
      </c>
      <c r="B590" s="45">
        <v>3.0000000000000001E-3</v>
      </c>
      <c r="C590" s="46">
        <f t="shared" si="5"/>
        <v>50.457574905606748</v>
      </c>
      <c r="D590" s="46">
        <v>224</v>
      </c>
      <c r="E590" s="46">
        <v>1600</v>
      </c>
      <c r="F590" s="8" t="s">
        <v>49</v>
      </c>
      <c r="G590" s="9"/>
      <c r="H590" s="10"/>
      <c r="I590" s="1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">
      <c r="A591" s="25" t="s">
        <v>656</v>
      </c>
      <c r="B591" s="45">
        <v>3.0000000000000001E-3</v>
      </c>
      <c r="C591" s="46">
        <f t="shared" si="5"/>
        <v>50.457574905606748</v>
      </c>
      <c r="D591" s="46">
        <v>230</v>
      </c>
      <c r="E591" s="46">
        <v>18200</v>
      </c>
      <c r="F591" s="8" t="s">
        <v>44</v>
      </c>
      <c r="G591" s="9"/>
      <c r="H591" s="10"/>
      <c r="I591" s="1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">
      <c r="A592" s="25" t="s">
        <v>657</v>
      </c>
      <c r="B592" s="45">
        <v>3.0999999999999999E-3</v>
      </c>
      <c r="C592" s="46">
        <f t="shared" si="5"/>
        <v>50.172766123314545</v>
      </c>
      <c r="D592" s="46">
        <v>120</v>
      </c>
      <c r="E592" s="46">
        <v>4450</v>
      </c>
      <c r="F592" s="33" t="s">
        <v>49</v>
      </c>
      <c r="G592" s="9"/>
      <c r="H592" s="10"/>
      <c r="I592" s="1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">
      <c r="A593" s="25" t="s">
        <v>658</v>
      </c>
      <c r="B593" s="45">
        <v>3.2000000000000002E-3</v>
      </c>
      <c r="C593" s="46">
        <f t="shared" si="5"/>
        <v>49.897000433601882</v>
      </c>
      <c r="D593" s="46">
        <v>12</v>
      </c>
      <c r="E593" s="46">
        <v>10000</v>
      </c>
      <c r="F593" s="33" t="s">
        <v>44</v>
      </c>
      <c r="G593" s="9"/>
      <c r="H593" s="10"/>
      <c r="I593" s="1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">
      <c r="A594" s="25" t="s">
        <v>659</v>
      </c>
      <c r="B594" s="45">
        <v>3.3E-3</v>
      </c>
      <c r="C594" s="46">
        <f t="shared" si="5"/>
        <v>49.629721202442248</v>
      </c>
      <c r="D594" s="46">
        <v>81</v>
      </c>
      <c r="E594" s="46">
        <v>1200</v>
      </c>
      <c r="F594" s="8" t="s">
        <v>49</v>
      </c>
      <c r="G594" s="9"/>
      <c r="H594" s="10"/>
      <c r="I594" s="1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">
      <c r="A595" s="25" t="s">
        <v>660</v>
      </c>
      <c r="B595" s="45">
        <v>3.3E-3</v>
      </c>
      <c r="C595" s="46">
        <f t="shared" si="5"/>
        <v>49.629721202442248</v>
      </c>
      <c r="D595" s="46">
        <v>43</v>
      </c>
      <c r="E595" s="46">
        <v>5500</v>
      </c>
      <c r="F595" s="11" t="s">
        <v>44</v>
      </c>
      <c r="G595" s="9"/>
      <c r="H595" s="10"/>
      <c r="I595" s="1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">
      <c r="A596" s="25" t="s">
        <v>661</v>
      </c>
      <c r="B596" s="45">
        <v>3.3E-3</v>
      </c>
      <c r="C596" s="46">
        <f t="shared" si="5"/>
        <v>49.629721202442248</v>
      </c>
      <c r="D596" s="46">
        <v>12</v>
      </c>
      <c r="E596" s="46">
        <v>6200</v>
      </c>
      <c r="F596" s="8" t="s">
        <v>49</v>
      </c>
      <c r="G596" s="9"/>
      <c r="H596" s="10"/>
      <c r="I596" s="1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">
      <c r="A597" s="25" t="s">
        <v>662</v>
      </c>
      <c r="B597" s="45">
        <v>3.5000000000000001E-3</v>
      </c>
      <c r="C597" s="46">
        <f t="shared" si="5"/>
        <v>49.118639112994487</v>
      </c>
      <c r="D597" s="46">
        <v>840</v>
      </c>
      <c r="E597" s="46">
        <v>45000</v>
      </c>
      <c r="F597" s="33" t="s">
        <v>44</v>
      </c>
      <c r="G597" s="9"/>
      <c r="H597" s="10"/>
      <c r="I597" s="1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">
      <c r="A598" s="25" t="s">
        <v>663</v>
      </c>
      <c r="B598" s="45">
        <v>3.8999999999999998E-3</v>
      </c>
      <c r="C598" s="46">
        <f t="shared" si="5"/>
        <v>48.178707859470016</v>
      </c>
      <c r="D598" s="46">
        <v>112</v>
      </c>
      <c r="E598" s="46">
        <v>4000</v>
      </c>
      <c r="F598" s="8" t="s">
        <v>49</v>
      </c>
      <c r="G598" s="9"/>
      <c r="H598" s="10"/>
      <c r="I598" s="1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">
      <c r="A599" s="25" t="s">
        <v>664</v>
      </c>
      <c r="B599" s="45">
        <v>4.0000000000000001E-3</v>
      </c>
      <c r="C599" s="46">
        <f t="shared" si="5"/>
        <v>47.95880017344075</v>
      </c>
      <c r="D599" s="46">
        <v>32</v>
      </c>
      <c r="E599" s="46">
        <v>350</v>
      </c>
      <c r="F599" s="11" t="s">
        <v>51</v>
      </c>
      <c r="G599" s="9"/>
      <c r="H599" s="10"/>
      <c r="I599" s="1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">
      <c r="A600" s="25" t="s">
        <v>665</v>
      </c>
      <c r="B600" s="45">
        <v>4.0000000000000001E-3</v>
      </c>
      <c r="C600" s="46">
        <f t="shared" si="5"/>
        <v>47.95880017344075</v>
      </c>
      <c r="D600" s="46">
        <v>17</v>
      </c>
      <c r="E600" s="46">
        <v>4000</v>
      </c>
      <c r="F600" s="8" t="s">
        <v>44</v>
      </c>
      <c r="G600" s="9"/>
      <c r="H600" s="10"/>
      <c r="I600" s="1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">
      <c r="A601" s="25" t="s">
        <v>666</v>
      </c>
      <c r="B601" s="45">
        <v>4.0000000000000001E-3</v>
      </c>
      <c r="C601" s="46">
        <f t="shared" si="5"/>
        <v>47.95880017344075</v>
      </c>
      <c r="D601" s="46">
        <v>256</v>
      </c>
      <c r="E601" s="46">
        <v>7150</v>
      </c>
      <c r="F601" s="8" t="s">
        <v>49</v>
      </c>
      <c r="G601" s="9"/>
      <c r="H601" s="10"/>
      <c r="I601" s="1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">
      <c r="A602" s="25" t="s">
        <v>667</v>
      </c>
      <c r="B602" s="45">
        <v>4.0000000000000001E-3</v>
      </c>
      <c r="C602" s="46">
        <f t="shared" si="5"/>
        <v>47.95880017344075</v>
      </c>
      <c r="D602" s="46">
        <v>64</v>
      </c>
      <c r="E602" s="46">
        <v>16000</v>
      </c>
      <c r="F602" s="8" t="s">
        <v>49</v>
      </c>
      <c r="G602" s="9"/>
      <c r="H602" s="10"/>
      <c r="I602" s="1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">
      <c r="A603" s="25" t="s">
        <v>668</v>
      </c>
      <c r="B603" s="45">
        <v>4.1999999999999997E-3</v>
      </c>
      <c r="C603" s="46">
        <f t="shared" si="5"/>
        <v>47.535014192041992</v>
      </c>
      <c r="D603" s="46">
        <v>30</v>
      </c>
      <c r="E603" s="46">
        <v>7855</v>
      </c>
      <c r="F603" s="8" t="s">
        <v>44</v>
      </c>
      <c r="G603" s="9"/>
      <c r="H603" s="10"/>
      <c r="I603" s="1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">
      <c r="A604" s="25" t="s">
        <v>669</v>
      </c>
      <c r="B604" s="45">
        <v>4.1999999999999997E-3</v>
      </c>
      <c r="C604" s="46">
        <f t="shared" si="5"/>
        <v>47.535014192041992</v>
      </c>
      <c r="D604" s="46">
        <v>900</v>
      </c>
      <c r="E604" s="46">
        <v>144500</v>
      </c>
      <c r="F604" s="8" t="s">
        <v>44</v>
      </c>
      <c r="G604" s="9"/>
      <c r="H604" s="10"/>
      <c r="I604" s="1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">
      <c r="A605" s="25" t="s">
        <v>670</v>
      </c>
      <c r="B605" s="45">
        <v>4.4999999999999997E-3</v>
      </c>
      <c r="C605" s="46">
        <f t="shared" si="5"/>
        <v>46.935749724493128</v>
      </c>
      <c r="D605" s="46">
        <v>27</v>
      </c>
      <c r="E605" s="46">
        <v>5300</v>
      </c>
      <c r="F605" s="8" t="s">
        <v>44</v>
      </c>
      <c r="G605" s="9"/>
      <c r="H605" s="10"/>
      <c r="I605" s="1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">
      <c r="A606" s="25" t="s">
        <v>671</v>
      </c>
      <c r="B606" s="45">
        <v>4.7999999999999996E-3</v>
      </c>
      <c r="C606" s="46">
        <f t="shared" si="5"/>
        <v>46.375175252488255</v>
      </c>
      <c r="D606" s="46">
        <v>17</v>
      </c>
      <c r="E606" s="46">
        <v>2750</v>
      </c>
      <c r="F606" s="8" t="s">
        <v>10</v>
      </c>
      <c r="G606" s="9"/>
      <c r="H606" s="10"/>
      <c r="I606" s="1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">
      <c r="A607" s="25" t="s">
        <v>672</v>
      </c>
      <c r="B607" s="45">
        <v>4.7999999999999996E-3</v>
      </c>
      <c r="C607" s="46">
        <f t="shared" si="5"/>
        <v>46.375175252488255</v>
      </c>
      <c r="D607" s="46">
        <v>8</v>
      </c>
      <c r="E607" s="46">
        <v>5400</v>
      </c>
      <c r="F607" s="8" t="str">
        <f>HYPERLINK("https://www.stereophile.com/content/pathos-inpol-remix-mkii-integrated-amplifier-measurements", "Stereophile")</f>
        <v>Stereophile</v>
      </c>
      <c r="G607" s="9"/>
      <c r="H607" s="10"/>
      <c r="I607" s="1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">
      <c r="A608" s="25" t="s">
        <v>673</v>
      </c>
      <c r="B608" s="45">
        <v>4.8999999999999998E-3</v>
      </c>
      <c r="C608" s="46">
        <f t="shared" si="5"/>
        <v>46.196078399429723</v>
      </c>
      <c r="D608" s="46">
        <v>21</v>
      </c>
      <c r="E608" s="46">
        <v>16500</v>
      </c>
      <c r="F608" s="8" t="s">
        <v>44</v>
      </c>
      <c r="G608" s="9"/>
      <c r="H608" s="10"/>
      <c r="I608" s="1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">
      <c r="A609" s="25" t="s">
        <v>674</v>
      </c>
      <c r="B609" s="45">
        <v>5.1999999999999998E-3</v>
      </c>
      <c r="C609" s="46">
        <f t="shared" si="5"/>
        <v>45.679933127304018</v>
      </c>
      <c r="D609" s="46">
        <v>7</v>
      </c>
      <c r="E609" s="46">
        <v>1300</v>
      </c>
      <c r="F609" s="11" t="s">
        <v>44</v>
      </c>
      <c r="G609" s="9"/>
      <c r="H609" s="10"/>
      <c r="I609" s="1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">
      <c r="A610" s="25" t="s">
        <v>675</v>
      </c>
      <c r="B610" s="45">
        <v>5.4999999999999997E-3</v>
      </c>
      <c r="C610" s="46">
        <f t="shared" si="5"/>
        <v>45.192746210115125</v>
      </c>
      <c r="D610" s="46">
        <v>170</v>
      </c>
      <c r="E610" s="46">
        <v>2800</v>
      </c>
      <c r="F610" s="8" t="s">
        <v>51</v>
      </c>
      <c r="G610" s="9"/>
      <c r="H610" s="10"/>
      <c r="I610" s="1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">
      <c r="A611" s="25" t="s">
        <v>676</v>
      </c>
      <c r="B611" s="45">
        <v>5.5999999999999999E-3</v>
      </c>
      <c r="C611" s="46">
        <f t="shared" si="5"/>
        <v>45.036239459875993</v>
      </c>
      <c r="D611" s="46">
        <v>681</v>
      </c>
      <c r="E611" s="46">
        <v>5000</v>
      </c>
      <c r="F611" s="8" t="s">
        <v>49</v>
      </c>
      <c r="G611" s="9"/>
      <c r="H611" s="10"/>
      <c r="I611" s="1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">
      <c r="A612" s="25" t="s">
        <v>677</v>
      </c>
      <c r="B612" s="45">
        <v>5.8999999999999999E-3</v>
      </c>
      <c r="C612" s="46">
        <f t="shared" si="5"/>
        <v>44.582959767157114</v>
      </c>
      <c r="D612" s="46">
        <v>13</v>
      </c>
      <c r="E612" s="46">
        <v>4000</v>
      </c>
      <c r="F612" s="8" t="s">
        <v>49</v>
      </c>
      <c r="G612" s="9"/>
      <c r="H612" s="10"/>
      <c r="I612" s="1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">
      <c r="A613" s="25" t="s">
        <v>678</v>
      </c>
      <c r="B613" s="45">
        <v>6.1000000000000004E-3</v>
      </c>
      <c r="C613" s="46">
        <f t="shared" si="5"/>
        <v>44.293403299784657</v>
      </c>
      <c r="D613" s="46">
        <v>9</v>
      </c>
      <c r="E613" s="46">
        <v>5000</v>
      </c>
      <c r="F613" s="33" t="s">
        <v>44</v>
      </c>
      <c r="G613" s="9"/>
      <c r="H613" s="10"/>
      <c r="I613" s="1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">
      <c r="A614" s="25" t="s">
        <v>679</v>
      </c>
      <c r="B614" s="45">
        <v>6.1999999999999998E-3</v>
      </c>
      <c r="C614" s="46">
        <f t="shared" si="5"/>
        <v>44.15216621003492</v>
      </c>
      <c r="D614" s="46">
        <v>272</v>
      </c>
      <c r="E614" s="46">
        <v>9500</v>
      </c>
      <c r="F614" s="8" t="str">
        <f>HYPERLINK("https://www.audiosciencereview.com/forum/index.php?threads/carver-raven-350-review-tube-amp.36601/", "ASR")</f>
        <v>ASR</v>
      </c>
      <c r="G614" s="9"/>
      <c r="H614" s="10"/>
      <c r="I614" s="1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">
      <c r="A615" s="25" t="s">
        <v>680</v>
      </c>
      <c r="B615" s="45">
        <v>6.3E-3</v>
      </c>
      <c r="C615" s="46">
        <f t="shared" si="5"/>
        <v>44.013189010928365</v>
      </c>
      <c r="D615" s="46">
        <v>78</v>
      </c>
      <c r="E615" s="46">
        <v>700</v>
      </c>
      <c r="F615" s="8" t="s">
        <v>49</v>
      </c>
      <c r="G615" s="9"/>
      <c r="H615" s="10"/>
      <c r="I615" s="1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">
      <c r="A616" s="25" t="s">
        <v>681</v>
      </c>
      <c r="B616" s="45">
        <v>6.7999999999999996E-3</v>
      </c>
      <c r="C616" s="46">
        <f t="shared" si="5"/>
        <v>43.349821745875275</v>
      </c>
      <c r="D616" s="46">
        <v>78</v>
      </c>
      <c r="E616" s="46">
        <v>350</v>
      </c>
      <c r="F616" s="8" t="s">
        <v>49</v>
      </c>
      <c r="G616" s="9"/>
      <c r="H616" s="10"/>
      <c r="I616" s="1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">
      <c r="A617" s="25" t="s">
        <v>682</v>
      </c>
      <c r="B617" s="45">
        <v>7.0000000000000001E-3</v>
      </c>
      <c r="C617" s="46">
        <f t="shared" si="5"/>
        <v>43.098039199714862</v>
      </c>
      <c r="D617" s="46">
        <v>35</v>
      </c>
      <c r="E617" s="46">
        <v>4900</v>
      </c>
      <c r="F617" s="8" t="s">
        <v>49</v>
      </c>
      <c r="G617" s="9"/>
      <c r="H617" s="10"/>
      <c r="I617" s="1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">
      <c r="A618" s="25" t="s">
        <v>683</v>
      </c>
      <c r="B618" s="45">
        <v>8.9999999999999993E-3</v>
      </c>
      <c r="C618" s="46">
        <f t="shared" si="5"/>
        <v>40.915149811213503</v>
      </c>
      <c r="D618" s="46">
        <v>6.9</v>
      </c>
      <c r="E618" s="46">
        <v>10500</v>
      </c>
      <c r="F618" s="11" t="s">
        <v>44</v>
      </c>
      <c r="G618" s="9"/>
      <c r="H618" s="10"/>
      <c r="I618" s="1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">
      <c r="A619" s="25" t="s">
        <v>684</v>
      </c>
      <c r="B619" s="45">
        <v>9.1999999999999998E-3</v>
      </c>
      <c r="C619" s="46">
        <f t="shared" si="5"/>
        <v>40.724243453088896</v>
      </c>
      <c r="D619" s="46">
        <v>5.8</v>
      </c>
      <c r="E619" s="46">
        <v>8500</v>
      </c>
      <c r="F619" s="8" t="s">
        <v>44</v>
      </c>
      <c r="G619" s="9"/>
      <c r="H619" s="10"/>
      <c r="I619" s="1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">
      <c r="A620" s="25" t="s">
        <v>685</v>
      </c>
      <c r="B620" s="45">
        <v>1.0500000000000001E-2</v>
      </c>
      <c r="C620" s="46">
        <f t="shared" si="5"/>
        <v>39.576214018601242</v>
      </c>
      <c r="D620" s="47">
        <v>4.8</v>
      </c>
      <c r="E620" s="46">
        <v>15000</v>
      </c>
      <c r="F620" s="11" t="s">
        <v>44</v>
      </c>
      <c r="G620" s="9"/>
      <c r="H620" s="10"/>
      <c r="I620" s="1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">
      <c r="A621" s="25" t="s">
        <v>686</v>
      </c>
      <c r="B621" s="45">
        <v>1.7000000000000001E-2</v>
      </c>
      <c r="C621" s="46">
        <f t="shared" si="5"/>
        <v>35.391021572434525</v>
      </c>
      <c r="D621" s="47">
        <v>2</v>
      </c>
      <c r="E621" s="46">
        <v>14000</v>
      </c>
      <c r="F621" s="8" t="s">
        <v>49</v>
      </c>
      <c r="G621" s="9"/>
      <c r="H621" s="10"/>
      <c r="I621" s="10"/>
      <c r="J621" s="9"/>
      <c r="K621" s="9"/>
      <c r="L621" s="9"/>
      <c r="M621" s="9"/>
      <c r="N621" s="9"/>
      <c r="O621" s="9"/>
      <c r="P621" s="9"/>
      <c r="Q621" s="9"/>
      <c r="R621" s="9"/>
    </row>
    <row r="622" spans="1:25" ht="15">
      <c r="A622" s="25" t="s">
        <v>687</v>
      </c>
      <c r="B622" s="45">
        <v>2.5700000000000001E-2</v>
      </c>
      <c r="C622" s="46">
        <f t="shared" si="5"/>
        <v>31.80133753337411</v>
      </c>
      <c r="D622" s="47">
        <v>1.4</v>
      </c>
      <c r="E622" s="46">
        <v>320</v>
      </c>
      <c r="F622" s="8" t="s">
        <v>10</v>
      </c>
      <c r="G622" s="9"/>
      <c r="H622" s="10"/>
      <c r="I622" s="10"/>
      <c r="J622" s="9"/>
      <c r="K622" s="9"/>
      <c r="L622" s="9"/>
      <c r="M622" s="9"/>
      <c r="N622" s="9"/>
      <c r="O622" s="9"/>
      <c r="P622" s="9"/>
      <c r="Q622" s="9"/>
      <c r="R622" s="9"/>
    </row>
    <row r="623" spans="1:25" ht="15">
      <c r="A623" s="25" t="s">
        <v>688</v>
      </c>
      <c r="B623" s="45">
        <v>3.2000000000000001E-2</v>
      </c>
      <c r="C623" s="46">
        <f t="shared" si="5"/>
        <v>29.897000433601878</v>
      </c>
      <c r="D623" s="47">
        <v>1</v>
      </c>
      <c r="E623" s="46">
        <v>19300</v>
      </c>
      <c r="F623" s="11" t="s">
        <v>44</v>
      </c>
      <c r="G623" s="9"/>
      <c r="H623" s="10"/>
      <c r="I623" s="10"/>
      <c r="J623" s="9"/>
      <c r="K623" s="9"/>
      <c r="L623" s="9"/>
      <c r="M623" s="9"/>
      <c r="N623" s="9"/>
      <c r="O623" s="9"/>
      <c r="P623" s="9"/>
      <c r="Q623" s="9"/>
      <c r="R623" s="9"/>
    </row>
    <row r="624" spans="1:25" ht="15">
      <c r="A624" s="25" t="s">
        <v>689</v>
      </c>
      <c r="B624" s="45">
        <v>7.0999999999999994E-2</v>
      </c>
      <c r="C624" s="46">
        <f t="shared" si="5"/>
        <v>22.974833025618494</v>
      </c>
      <c r="D624" s="47">
        <v>0.18</v>
      </c>
      <c r="E624" s="46">
        <v>6290</v>
      </c>
      <c r="F624" s="8" t="s">
        <v>51</v>
      </c>
      <c r="L624" s="9"/>
      <c r="M624" s="9"/>
      <c r="N624" s="9"/>
      <c r="P624" s="9"/>
      <c r="Q624" s="9"/>
    </row>
    <row r="625" spans="1:6" ht="15">
      <c r="A625" s="25"/>
      <c r="B625" s="45"/>
      <c r="C625" s="47"/>
      <c r="D625" s="47"/>
      <c r="E625" s="46"/>
      <c r="F625" s="48"/>
    </row>
    <row r="626" spans="1:6" ht="15">
      <c r="A626" s="25"/>
      <c r="B626" s="45"/>
      <c r="C626" s="47"/>
      <c r="D626" s="47"/>
      <c r="E626" s="46"/>
      <c r="F626" s="48"/>
    </row>
    <row r="627" spans="1:6" ht="15">
      <c r="A627" s="25"/>
      <c r="B627" s="45"/>
      <c r="C627" s="47"/>
      <c r="D627" s="47"/>
      <c r="E627" s="46"/>
      <c r="F627" s="48"/>
    </row>
    <row r="628" spans="1:6" ht="15">
      <c r="A628" s="25"/>
      <c r="B628" s="45"/>
      <c r="C628" s="47"/>
      <c r="D628" s="47"/>
      <c r="E628" s="46"/>
      <c r="F628" s="48"/>
    </row>
    <row r="629" spans="1:6" ht="15">
      <c r="A629" s="25"/>
      <c r="B629" s="45"/>
      <c r="C629" s="47"/>
      <c r="D629" s="47"/>
      <c r="E629" s="46"/>
      <c r="F629" s="48"/>
    </row>
    <row r="630" spans="1:6" ht="12.75">
      <c r="A630" s="9"/>
      <c r="B630" s="49"/>
      <c r="C630" s="49"/>
      <c r="D630" s="49"/>
      <c r="E630" s="9"/>
      <c r="F630" s="50"/>
    </row>
    <row r="631" spans="1:6" ht="12.75">
      <c r="A631" s="9"/>
      <c r="B631" s="49"/>
      <c r="C631" s="49"/>
      <c r="D631" s="49"/>
      <c r="E631" s="9"/>
      <c r="F631" s="50"/>
    </row>
    <row r="632" spans="1:6" ht="12.75">
      <c r="A632" s="9"/>
      <c r="B632" s="49"/>
      <c r="C632" s="49"/>
      <c r="D632" s="49"/>
      <c r="E632" s="9"/>
      <c r="F632" s="50"/>
    </row>
    <row r="633" spans="1:6" ht="12.75">
      <c r="A633" s="9"/>
      <c r="B633" s="49"/>
      <c r="C633" s="49"/>
      <c r="D633" s="49"/>
      <c r="E633" s="9"/>
      <c r="F633" s="50"/>
    </row>
    <row r="634" spans="1:6" ht="12.75">
      <c r="A634" s="9"/>
      <c r="B634" s="49"/>
      <c r="C634" s="49"/>
      <c r="D634" s="49"/>
      <c r="E634" s="9"/>
      <c r="F634" s="50"/>
    </row>
    <row r="635" spans="1:6" ht="12.75">
      <c r="A635" s="9"/>
      <c r="B635" s="49"/>
      <c r="C635" s="49"/>
      <c r="D635" s="49"/>
      <c r="E635" s="9"/>
      <c r="F635" s="50"/>
    </row>
    <row r="636" spans="1:6" ht="12.75">
      <c r="A636" s="9"/>
      <c r="B636" s="49"/>
      <c r="C636" s="49"/>
      <c r="D636" s="49"/>
      <c r="E636" s="9"/>
      <c r="F636" s="50"/>
    </row>
    <row r="637" spans="1:6" ht="12.75">
      <c r="A637" s="9"/>
      <c r="B637" s="49"/>
      <c r="C637" s="49"/>
      <c r="D637" s="49"/>
      <c r="E637" s="9"/>
      <c r="F637" s="50"/>
    </row>
    <row r="638" spans="1:6" ht="12.75">
      <c r="A638" s="9"/>
      <c r="B638" s="49"/>
      <c r="C638" s="49"/>
      <c r="D638" s="49"/>
      <c r="E638" s="9"/>
      <c r="F638" s="50"/>
    </row>
    <row r="639" spans="1:6" ht="12.75">
      <c r="A639" s="9"/>
      <c r="B639" s="49"/>
      <c r="C639" s="49"/>
      <c r="D639" s="49"/>
      <c r="E639" s="9"/>
      <c r="F639" s="50"/>
    </row>
    <row r="640" spans="1:6" ht="12.75">
      <c r="A640" s="9"/>
      <c r="B640" s="49"/>
      <c r="C640" s="49"/>
      <c r="D640" s="49"/>
      <c r="E640" s="9"/>
      <c r="F640" s="50"/>
    </row>
    <row r="641" spans="1:6" ht="12.75">
      <c r="A641" s="9"/>
      <c r="B641" s="49"/>
      <c r="C641" s="49"/>
      <c r="D641" s="49"/>
      <c r="E641" s="9"/>
      <c r="F641" s="50"/>
    </row>
    <row r="642" spans="1:6" ht="12.75">
      <c r="A642" s="9"/>
      <c r="B642" s="49"/>
      <c r="C642" s="49"/>
      <c r="D642" s="49"/>
      <c r="E642" s="9"/>
      <c r="F642" s="50"/>
    </row>
    <row r="643" spans="1:6" ht="12.75">
      <c r="A643" s="9"/>
      <c r="B643" s="49"/>
      <c r="C643" s="49"/>
      <c r="D643" s="49"/>
      <c r="E643" s="9"/>
      <c r="F643" s="50"/>
    </row>
    <row r="644" spans="1:6" ht="12.75">
      <c r="A644" s="9"/>
      <c r="B644" s="49"/>
      <c r="C644" s="49"/>
      <c r="D644" s="49"/>
      <c r="E644" s="9"/>
      <c r="F644" s="50"/>
    </row>
    <row r="645" spans="1:6" ht="12.75">
      <c r="A645" s="9"/>
      <c r="B645" s="49"/>
      <c r="C645" s="49"/>
      <c r="D645" s="49"/>
      <c r="E645" s="9"/>
      <c r="F645" s="50"/>
    </row>
    <row r="646" spans="1:6" ht="12.75">
      <c r="A646" s="9"/>
      <c r="B646" s="49"/>
      <c r="C646" s="49"/>
      <c r="D646" s="49"/>
      <c r="E646" s="9"/>
      <c r="F646" s="50"/>
    </row>
    <row r="647" spans="1:6" ht="12.75">
      <c r="A647" s="9"/>
      <c r="B647" s="49"/>
      <c r="C647" s="49"/>
      <c r="D647" s="49"/>
      <c r="E647" s="9"/>
      <c r="F647" s="50"/>
    </row>
    <row r="648" spans="1:6" ht="12.75">
      <c r="A648" s="9"/>
      <c r="B648" s="49"/>
      <c r="C648" s="49"/>
      <c r="D648" s="49"/>
      <c r="E648" s="9"/>
      <c r="F648" s="50"/>
    </row>
    <row r="649" spans="1:6" ht="12.75">
      <c r="A649" s="9"/>
      <c r="B649" s="49"/>
      <c r="C649" s="49"/>
      <c r="D649" s="49"/>
      <c r="E649" s="9"/>
      <c r="F649" s="50"/>
    </row>
    <row r="650" spans="1:6" ht="12.75">
      <c r="A650" s="9"/>
      <c r="B650" s="49"/>
      <c r="C650" s="49"/>
      <c r="D650" s="49"/>
      <c r="E650" s="9"/>
      <c r="F650" s="50"/>
    </row>
    <row r="651" spans="1:6" ht="12.75">
      <c r="A651" s="9"/>
      <c r="B651" s="49"/>
      <c r="C651" s="49"/>
      <c r="D651" s="49"/>
      <c r="E651" s="9"/>
      <c r="F651" s="50"/>
    </row>
    <row r="652" spans="1:6" ht="12.75">
      <c r="A652" s="9"/>
      <c r="B652" s="49"/>
      <c r="C652" s="49"/>
      <c r="D652" s="49"/>
      <c r="E652" s="9"/>
      <c r="F652" s="50"/>
    </row>
    <row r="653" spans="1:6" ht="12.75">
      <c r="A653" s="9"/>
      <c r="B653" s="49"/>
      <c r="C653" s="49"/>
      <c r="D653" s="49"/>
      <c r="E653" s="9"/>
      <c r="F653" s="50"/>
    </row>
    <row r="654" spans="1:6" ht="12.75">
      <c r="A654" s="9"/>
      <c r="B654" s="49"/>
      <c r="C654" s="49"/>
      <c r="D654" s="49"/>
      <c r="E654" s="9"/>
      <c r="F654" s="50"/>
    </row>
    <row r="655" spans="1:6" ht="12.75">
      <c r="A655" s="9"/>
      <c r="B655" s="49"/>
      <c r="C655" s="49"/>
      <c r="D655" s="49"/>
      <c r="E655" s="9"/>
      <c r="F655" s="50"/>
    </row>
    <row r="656" spans="1:6" ht="12.75">
      <c r="A656" s="9"/>
      <c r="B656" s="49"/>
      <c r="C656" s="49"/>
      <c r="D656" s="49"/>
      <c r="E656" s="9"/>
      <c r="F656" s="50"/>
    </row>
    <row r="657" spans="1:6" ht="12.75">
      <c r="A657" s="9"/>
      <c r="B657" s="49"/>
      <c r="C657" s="49"/>
      <c r="D657" s="49"/>
      <c r="E657" s="9"/>
      <c r="F657" s="50"/>
    </row>
    <row r="658" spans="1:6" ht="12.75">
      <c r="A658" s="9"/>
      <c r="B658" s="49"/>
      <c r="C658" s="49"/>
      <c r="D658" s="49"/>
      <c r="E658" s="9"/>
      <c r="F658" s="50"/>
    </row>
    <row r="659" spans="1:6" ht="12.75">
      <c r="A659" s="9"/>
      <c r="B659" s="49"/>
      <c r="C659" s="49"/>
      <c r="D659" s="49"/>
      <c r="E659" s="9"/>
      <c r="F659" s="50"/>
    </row>
    <row r="660" spans="1:6" ht="12.75">
      <c r="A660" s="9"/>
      <c r="B660" s="49"/>
      <c r="C660" s="49"/>
      <c r="D660" s="49"/>
      <c r="E660" s="9"/>
      <c r="F660" s="50"/>
    </row>
    <row r="661" spans="1:6" ht="12.75">
      <c r="A661" s="9"/>
      <c r="B661" s="49"/>
      <c r="C661" s="49"/>
      <c r="D661" s="49"/>
      <c r="E661" s="9"/>
      <c r="F661" s="50"/>
    </row>
    <row r="662" spans="1:6" ht="12.75">
      <c r="A662" s="9"/>
      <c r="B662" s="49"/>
      <c r="C662" s="49"/>
      <c r="D662" s="49"/>
      <c r="E662" s="9"/>
      <c r="F662" s="50"/>
    </row>
    <row r="663" spans="1:6" ht="12.75">
      <c r="A663" s="9"/>
      <c r="B663" s="49"/>
      <c r="C663" s="49"/>
      <c r="D663" s="49"/>
      <c r="E663" s="9"/>
      <c r="F663" s="50"/>
    </row>
    <row r="664" spans="1:6" ht="12.75">
      <c r="A664" s="9"/>
      <c r="B664" s="49"/>
      <c r="C664" s="49"/>
      <c r="D664" s="49"/>
      <c r="E664" s="9"/>
      <c r="F664" s="50"/>
    </row>
    <row r="665" spans="1:6" ht="12.75">
      <c r="A665" s="9"/>
      <c r="B665" s="49"/>
      <c r="C665" s="49"/>
      <c r="D665" s="49"/>
      <c r="E665" s="9"/>
      <c r="F665" s="50"/>
    </row>
    <row r="666" spans="1:6" ht="12.75">
      <c r="A666" s="9"/>
      <c r="B666" s="49"/>
      <c r="C666" s="49"/>
      <c r="D666" s="49"/>
      <c r="E666" s="9"/>
      <c r="F666" s="50"/>
    </row>
    <row r="667" spans="1:6" ht="12.75">
      <c r="A667" s="9"/>
      <c r="B667" s="49"/>
      <c r="C667" s="49"/>
      <c r="D667" s="49"/>
      <c r="E667" s="9"/>
      <c r="F667" s="50"/>
    </row>
    <row r="668" spans="1:6" ht="12.75">
      <c r="A668" s="9"/>
      <c r="B668" s="49"/>
      <c r="C668" s="49"/>
      <c r="D668" s="49"/>
      <c r="E668" s="9"/>
      <c r="F668" s="50"/>
    </row>
    <row r="669" spans="1:6" ht="12.75">
      <c r="A669" s="9"/>
      <c r="B669" s="49"/>
      <c r="C669" s="49"/>
      <c r="D669" s="49"/>
      <c r="E669" s="9"/>
      <c r="F669" s="50"/>
    </row>
    <row r="670" spans="1:6" ht="12.75">
      <c r="A670" s="9"/>
      <c r="B670" s="49"/>
      <c r="C670" s="49"/>
      <c r="D670" s="49"/>
      <c r="E670" s="9"/>
      <c r="F670" s="50"/>
    </row>
    <row r="671" spans="1:6" ht="12.75">
      <c r="A671" s="9"/>
      <c r="B671" s="49"/>
      <c r="C671" s="49"/>
      <c r="D671" s="49"/>
      <c r="E671" s="9"/>
      <c r="F671" s="50"/>
    </row>
    <row r="672" spans="1:6" ht="12.75">
      <c r="A672" s="9"/>
      <c r="B672" s="49"/>
      <c r="C672" s="49"/>
      <c r="D672" s="49"/>
      <c r="E672" s="9"/>
      <c r="F672" s="50"/>
    </row>
    <row r="673" spans="1:6" ht="12.75">
      <c r="A673" s="9"/>
      <c r="B673" s="49"/>
      <c r="C673" s="49"/>
      <c r="D673" s="49"/>
      <c r="E673" s="9"/>
      <c r="F673" s="50"/>
    </row>
    <row r="674" spans="1:6" ht="12.75">
      <c r="A674" s="9"/>
      <c r="B674" s="49"/>
      <c r="C674" s="49"/>
      <c r="D674" s="49"/>
      <c r="E674" s="9"/>
      <c r="F674" s="50"/>
    </row>
    <row r="675" spans="1:6" ht="12.75">
      <c r="A675" s="9"/>
      <c r="B675" s="49"/>
      <c r="C675" s="49"/>
      <c r="D675" s="49"/>
      <c r="E675" s="9"/>
      <c r="F675" s="50"/>
    </row>
    <row r="676" spans="1:6" ht="12.75">
      <c r="A676" s="9"/>
      <c r="B676" s="49"/>
      <c r="C676" s="49"/>
      <c r="D676" s="49"/>
      <c r="E676" s="9"/>
      <c r="F676" s="50"/>
    </row>
    <row r="677" spans="1:6" ht="12.75">
      <c r="A677" s="9"/>
      <c r="B677" s="49"/>
      <c r="C677" s="49"/>
      <c r="D677" s="49"/>
      <c r="E677" s="9"/>
      <c r="F677" s="50"/>
    </row>
    <row r="678" spans="1:6" ht="12.75">
      <c r="A678" s="9"/>
      <c r="B678" s="49"/>
      <c r="C678" s="49"/>
      <c r="D678" s="49"/>
      <c r="E678" s="9"/>
      <c r="F678" s="50"/>
    </row>
  </sheetData>
  <customSheetViews>
    <customSheetView guid="{E556E214-D427-46DA-BA4B-C94B759C6FD2}" filter="1" showAutoFilter="1">
      <pageMargins left="0.7" right="0.7" top="0.75" bottom="0.75" header="0.3" footer="0.3"/>
      <autoFilter ref="F1:F698" xr:uid="{BE7BE4DB-1EF1-49B4-8EE9-42611FEF2FC9}"/>
    </customSheetView>
    <customSheetView guid="{59C6D552-4581-4832-80A8-294BB3E898C8}" filter="1" showAutoFilter="1">
      <pageMargins left="0.7" right="0.7" top="0.75" bottom="0.75" header="0.3" footer="0.3"/>
      <autoFilter ref="C1:C698" xr:uid="{8A2BBE1B-F5B4-4A32-BD57-D91CDAA4C679}"/>
    </customSheetView>
    <customSheetView guid="{AD5021F9-4D2F-4072-A9A3-2409773687C6}" filter="1" showAutoFilter="1">
      <pageMargins left="0.7" right="0.7" top="0.75" bottom="0.75" header="0.3" footer="0.3"/>
      <autoFilter ref="E1:E698" xr:uid="{4C5C0A11-B107-4BF1-9B44-AC16FBC082BC}"/>
    </customSheetView>
    <customSheetView guid="{585F30A9-62E7-4F63-A9FE-88A53D34FB71}" filter="1" showAutoFilter="1">
      <pageMargins left="0.7" right="0.7" top="0.75" bottom="0.75" header="0.3" footer="0.3"/>
      <autoFilter ref="D1:D698" xr:uid="{84BBD7DD-BB53-40C2-A931-90FB65DA935F}"/>
    </customSheetView>
    <customSheetView guid="{DABAB09F-55E0-4948-871D-7CB763E3FA0C}" filter="1" showAutoFilter="1">
      <pageMargins left="0.7" right="0.7" top="0.75" bottom="0.75" header="0.3" footer="0.3"/>
      <autoFilter ref="B1:B698" xr:uid="{F1F56B0B-85CA-418E-B5AE-632452D7AFEC}"/>
    </customSheetView>
  </customSheetViews>
  <mergeCells count="1">
    <mergeCell ref="H36:L38"/>
  </mergeCells>
  <conditionalFormatting sqref="D1:D703">
    <cfRule type="colorScale" priority="1">
      <colorScale>
        <cfvo type="min"/>
        <cfvo type="percentile" val="20"/>
        <cfvo type="max"/>
        <color rgb="FFE67C73"/>
        <color rgb="FFFFFFFF"/>
        <color rgb="FF57BB8A"/>
      </colorScale>
    </cfRule>
  </conditionalFormatting>
  <conditionalFormatting sqref="E1:E703">
    <cfRule type="colorScale" priority="2">
      <colorScale>
        <cfvo type="min"/>
        <cfvo type="percentile" val="20"/>
        <cfvo type="max"/>
        <color rgb="FF57BB8A"/>
        <color rgb="FFFFFFFF"/>
        <color rgb="FFE67C73"/>
      </colorScale>
    </cfRule>
  </conditionalFormatting>
  <hyperlinks>
    <hyperlink ref="F2" r:id="rId1" xr:uid="{00000000-0004-0000-0000-000000000000}"/>
    <hyperlink ref="F3" r:id="rId2" xr:uid="{00000000-0004-0000-0000-000001000000}"/>
    <hyperlink ref="H3" r:id="rId3" xr:uid="{00000000-0004-0000-0000-000002000000}"/>
    <hyperlink ref="F4" r:id="rId4" xr:uid="{00000000-0004-0000-0000-000003000000}"/>
    <hyperlink ref="F5" r:id="rId5" xr:uid="{00000000-0004-0000-0000-000004000000}"/>
    <hyperlink ref="F6" r:id="rId6" xr:uid="{00000000-0004-0000-0000-000005000000}"/>
    <hyperlink ref="F7" r:id="rId7" xr:uid="{00000000-0004-0000-0000-000006000000}"/>
    <hyperlink ref="F8" r:id="rId8" xr:uid="{00000000-0004-0000-0000-000007000000}"/>
    <hyperlink ref="F9" r:id="rId9" xr:uid="{00000000-0004-0000-0000-000008000000}"/>
    <hyperlink ref="E10" r:id="rId10" display="https://www.audiophonics.fr/en/power-amplifier/audiophonics-lpa-s600ncx-power-amplifier-class-d-ncore-ncx500-2x600w-4-ohm-p-17966.html" xr:uid="{00000000-0004-0000-0000-000009000000}"/>
    <hyperlink ref="F10" r:id="rId11" xr:uid="{00000000-0004-0000-0000-00000A000000}"/>
    <hyperlink ref="F11" r:id="rId12" xr:uid="{00000000-0004-0000-0000-00000B000000}"/>
    <hyperlink ref="F12" r:id="rId13" xr:uid="{00000000-0004-0000-0000-00000C000000}"/>
    <hyperlink ref="E13" r:id="rId14" display="https://benchmarkmedia.com/collections/all-products/products/benchmark-ahb2-power-amplifier" xr:uid="{00000000-0004-0000-0000-00000D000000}"/>
    <hyperlink ref="F13" r:id="rId15" xr:uid="{00000000-0004-0000-0000-00000E000000}"/>
    <hyperlink ref="F14" r:id="rId16" xr:uid="{00000000-0004-0000-0000-00000F000000}"/>
    <hyperlink ref="E15" r:id="rId17" display="https://benchmarkmedia.com/collections/all-products/products/benchmark-ahb2-power-amplifier" xr:uid="{00000000-0004-0000-0000-000010000000}"/>
    <hyperlink ref="F15" r:id="rId18" xr:uid="{00000000-0004-0000-0000-000011000000}"/>
    <hyperlink ref="F16" r:id="rId19" xr:uid="{00000000-0004-0000-0000-000012000000}"/>
    <hyperlink ref="F17" r:id="rId20" xr:uid="{00000000-0004-0000-0000-000013000000}"/>
    <hyperlink ref="F18" r:id="rId21" xr:uid="{00000000-0004-0000-0000-000014000000}"/>
    <hyperlink ref="E19" r:id="rId22" display="https://www.aliexpress.com/item/1005004459856008.html" xr:uid="{00000000-0004-0000-0000-000015000000}"/>
    <hyperlink ref="F19" r:id="rId23" xr:uid="{00000000-0004-0000-0000-000016000000}"/>
    <hyperlink ref="F20" r:id="rId24" xr:uid="{00000000-0004-0000-0000-000017000000}"/>
    <hyperlink ref="E21" r:id="rId25" display="https://vtvamplifier.com/product/vtv-hypex-nc2000-stereo-amplifier/" xr:uid="{00000000-0004-0000-0000-000018000000}"/>
    <hyperlink ref="F21" r:id="rId26" xr:uid="{00000000-0004-0000-0000-000019000000}"/>
    <hyperlink ref="F22" r:id="rId27" xr:uid="{00000000-0004-0000-0000-00001A000000}"/>
    <hyperlink ref="F23" r:id="rId28" xr:uid="{00000000-0004-0000-0000-00001B000000}"/>
    <hyperlink ref="E24" r:id="rId29" display="https://www.audiophonics.fr/en/power-amplifier/audiophonics-lpa-s600ncx-power-amplifier-class-d-ncore-ncx500-2x600w-4-ohm-p-17966.html" xr:uid="{00000000-0004-0000-0000-00001C000000}"/>
    <hyperlink ref="F24" r:id="rId30" xr:uid="{00000000-0004-0000-0000-00001D000000}"/>
    <hyperlink ref="F25" r:id="rId31" xr:uid="{00000000-0004-0000-0000-00001E000000}"/>
    <hyperlink ref="E26" r:id="rId32" display="https://www.buckeyeamp.com/shop" xr:uid="{00000000-0004-0000-0000-00001F000000}"/>
    <hyperlink ref="F26" r:id="rId33" xr:uid="{00000000-0004-0000-0000-000020000000}"/>
    <hyperlink ref="F27" r:id="rId34" xr:uid="{00000000-0004-0000-0000-000021000000}"/>
    <hyperlink ref="F28" r:id="rId35" xr:uid="{00000000-0004-0000-0000-000022000000}"/>
    <hyperlink ref="F29" r:id="rId36" xr:uid="{00000000-0004-0000-0000-000023000000}"/>
    <hyperlink ref="F30" r:id="rId37" xr:uid="{00000000-0004-0000-0000-000024000000}"/>
    <hyperlink ref="F31" r:id="rId38" xr:uid="{00000000-0004-0000-0000-000025000000}"/>
    <hyperlink ref="E32" r:id="rId39" display="http://www.vtvamplifier.com/product/vtv-amplifier-purifi-eigentakt-stereo-amplifier-based-on-eval-1/" xr:uid="{00000000-0004-0000-0000-000026000000}"/>
    <hyperlink ref="F32" r:id="rId40" xr:uid="{00000000-0004-0000-0000-000027000000}"/>
    <hyperlink ref="F33" r:id="rId41" xr:uid="{00000000-0004-0000-0000-000028000000}"/>
    <hyperlink ref="F35" r:id="rId42" xr:uid="{00000000-0004-0000-0000-000029000000}"/>
    <hyperlink ref="F36" r:id="rId43" xr:uid="{00000000-0004-0000-0000-00002A000000}"/>
    <hyperlink ref="F37" r:id="rId44" xr:uid="{00000000-0004-0000-0000-00002B000000}"/>
    <hyperlink ref="F38" r:id="rId45" xr:uid="{00000000-0004-0000-0000-00002C000000}"/>
    <hyperlink ref="F39" r:id="rId46" xr:uid="{00000000-0004-0000-0000-00002D000000}"/>
    <hyperlink ref="E40" r:id="rId47" display="https://vtvamplifier.com/product/vtv-hypex-nc1200-stereo-amplifier/" xr:uid="{00000000-0004-0000-0000-00002E000000}"/>
    <hyperlink ref="F40" r:id="rId48" xr:uid="{00000000-0004-0000-0000-00002F000000}"/>
    <hyperlink ref="E41" r:id="rId49" display="https://www.buckeyeamp.com/shop" xr:uid="{00000000-0004-0000-0000-000030000000}"/>
    <hyperlink ref="F41" r:id="rId50" xr:uid="{00000000-0004-0000-0000-000031000000}"/>
    <hyperlink ref="F43" r:id="rId51" location="post-438649" xr:uid="{00000000-0004-0000-0000-000032000000}"/>
    <hyperlink ref="F44" r:id="rId52" xr:uid="{00000000-0004-0000-0000-000033000000}"/>
    <hyperlink ref="F45" r:id="rId53" xr:uid="{00000000-0004-0000-0000-000034000000}"/>
    <hyperlink ref="F46" r:id="rId54" xr:uid="{00000000-0004-0000-0000-000035000000}"/>
    <hyperlink ref="F49" r:id="rId55" xr:uid="{00000000-0004-0000-0000-000036000000}"/>
    <hyperlink ref="F50" r:id="rId56" location="post-438649" xr:uid="{00000000-0004-0000-0000-000037000000}"/>
    <hyperlink ref="E51" r:id="rId57" display="https://nordacoustics.co.uk/product/nord-value-line-mp-nc52-stereo-power-amplifier/" xr:uid="{00000000-0004-0000-0000-000038000000}"/>
    <hyperlink ref="E52" r:id="rId58" display="https://nordacoustics.co.uk/product/nord-one-value-line-mp-nc502-stereo-power-amplifier/" xr:uid="{00000000-0004-0000-0000-000039000000}"/>
    <hyperlink ref="F52" r:id="rId59" xr:uid="{00000000-0004-0000-0000-00003A000000}"/>
    <hyperlink ref="F53" r:id="rId60" xr:uid="{00000000-0004-0000-0000-00003B000000}"/>
    <hyperlink ref="F54" r:id="rId61" xr:uid="{00000000-0004-0000-0000-00003C000000}"/>
    <hyperlink ref="F55" r:id="rId62" xr:uid="{00000000-0004-0000-0000-00003D000000}"/>
    <hyperlink ref="F56" r:id="rId63" xr:uid="{00000000-0004-0000-0000-00003E000000}"/>
    <hyperlink ref="F57" r:id="rId64" xr:uid="{00000000-0004-0000-0000-00003F000000}"/>
    <hyperlink ref="F58" r:id="rId65" xr:uid="{00000000-0004-0000-0000-000040000000}"/>
    <hyperlink ref="F59" r:id="rId66" xr:uid="{00000000-0004-0000-0000-000041000000}"/>
    <hyperlink ref="F60" r:id="rId67" xr:uid="{00000000-0004-0000-0000-000042000000}"/>
    <hyperlink ref="H60" r:id="rId68" xr:uid="{00000000-0004-0000-0000-000043000000}"/>
    <hyperlink ref="F61" r:id="rId69" xr:uid="{00000000-0004-0000-0000-000044000000}"/>
    <hyperlink ref="E62" r:id="rId70" display="https://vtvamplifier.com/product/vtv-amplifier-stereo-hypex-nc122mp-ncore-amplifier-125wx2/" xr:uid="{00000000-0004-0000-0000-000045000000}"/>
    <hyperlink ref="F62" r:id="rId71" xr:uid="{00000000-0004-0000-0000-000046000000}"/>
    <hyperlink ref="E63" r:id="rId72" display="https://nordacoustics.co.uk/product/nord-one-value-line-mp-nc252-stereo-power-amplifier/" xr:uid="{00000000-0004-0000-0000-000047000000}"/>
    <hyperlink ref="F63" r:id="rId73" xr:uid="{00000000-0004-0000-0000-000048000000}"/>
    <hyperlink ref="F64" r:id="rId74" xr:uid="{00000000-0004-0000-0000-000049000000}"/>
    <hyperlink ref="F65" r:id="rId75" xr:uid="{00000000-0004-0000-0000-00004A000000}"/>
    <hyperlink ref="F66" r:id="rId76" xr:uid="{00000000-0004-0000-0000-00004B000000}"/>
    <hyperlink ref="F67" r:id="rId77" xr:uid="{00000000-0004-0000-0000-00004C000000}"/>
    <hyperlink ref="E68" r:id="rId78" display="https://www.buckeyeamp.com/shop" xr:uid="{00000000-0004-0000-0000-00004D000000}"/>
    <hyperlink ref="F68" r:id="rId79" xr:uid="{00000000-0004-0000-0000-00004E000000}"/>
    <hyperlink ref="E69" r:id="rId80" display="https://www.buckeyeamp.com/shop" xr:uid="{00000000-0004-0000-0000-00004F000000}"/>
    <hyperlink ref="F70" r:id="rId81" xr:uid="{00000000-0004-0000-0000-000050000000}"/>
    <hyperlink ref="F71" r:id="rId82" xr:uid="{00000000-0004-0000-0000-000051000000}"/>
    <hyperlink ref="F72" r:id="rId83" xr:uid="{00000000-0004-0000-0000-000052000000}"/>
    <hyperlink ref="F73" r:id="rId84" xr:uid="{00000000-0004-0000-0000-000053000000}"/>
    <hyperlink ref="F74" r:id="rId85" xr:uid="{00000000-0004-0000-0000-000054000000}"/>
    <hyperlink ref="F75" r:id="rId86" xr:uid="{00000000-0004-0000-0000-000055000000}"/>
    <hyperlink ref="F76" r:id="rId87" xr:uid="{00000000-0004-0000-0000-000056000000}"/>
    <hyperlink ref="F77" r:id="rId88" xr:uid="{00000000-0004-0000-0000-000057000000}"/>
    <hyperlink ref="F78" r:id="rId89" xr:uid="{00000000-0004-0000-0000-000058000000}"/>
    <hyperlink ref="F79" r:id="rId90" xr:uid="{00000000-0004-0000-0000-000059000000}"/>
    <hyperlink ref="F80" r:id="rId91" xr:uid="{00000000-0004-0000-0000-00005A000000}"/>
    <hyperlink ref="E81" r:id="rId92" display="https://www.aiyima.com/products/aiyima-a70?variant=47751228162324" xr:uid="{00000000-0004-0000-0000-00005B000000}"/>
    <hyperlink ref="F81" r:id="rId93" xr:uid="{00000000-0004-0000-0000-00005C000000}"/>
    <hyperlink ref="F82" r:id="rId94" xr:uid="{00000000-0004-0000-0000-00005D000000}"/>
    <hyperlink ref="F83" r:id="rId95" xr:uid="{00000000-0004-0000-0000-00005E000000}"/>
    <hyperlink ref="F84" r:id="rId96" xr:uid="{00000000-0004-0000-0000-00005F000000}"/>
    <hyperlink ref="F85" r:id="rId97" xr:uid="{00000000-0004-0000-0000-000060000000}"/>
    <hyperlink ref="F86" r:id="rId98" xr:uid="{00000000-0004-0000-0000-000061000000}"/>
    <hyperlink ref="F87" r:id="rId99" xr:uid="{00000000-0004-0000-0000-000062000000}"/>
    <hyperlink ref="E88" r:id="rId100" display="https://www.aliexpress.com/item/32978229486.html" xr:uid="{00000000-0004-0000-0000-000063000000}"/>
    <hyperlink ref="F88" r:id="rId101" xr:uid="{00000000-0004-0000-0000-000064000000}"/>
    <hyperlink ref="F89" r:id="rId102" xr:uid="{00000000-0004-0000-0000-000065000000}"/>
    <hyperlink ref="F90" r:id="rId103" xr:uid="{00000000-0004-0000-0000-000066000000}"/>
    <hyperlink ref="E91" r:id="rId104" display="https://www.audiosciencereview.com/forum/index.php?threads/buckeye-amps-new-us-based-hypex-multichannel-amplifier-builder-line-up-announcement.16835/" xr:uid="{00000000-0004-0000-0000-000067000000}"/>
    <hyperlink ref="F91" r:id="rId105" xr:uid="{00000000-0004-0000-0000-000068000000}"/>
    <hyperlink ref="F92" r:id="rId106" xr:uid="{00000000-0004-0000-0000-000069000000}"/>
    <hyperlink ref="F93" r:id="rId107" xr:uid="{00000000-0004-0000-0000-00006A000000}"/>
    <hyperlink ref="F94" r:id="rId108" xr:uid="{00000000-0004-0000-0000-00006B000000}"/>
    <hyperlink ref="F96" r:id="rId109" location="laboratory" xr:uid="{00000000-0004-0000-0000-00006C000000}"/>
    <hyperlink ref="F97" r:id="rId110" location="laboratory" xr:uid="{00000000-0004-0000-0000-00006D000000}"/>
    <hyperlink ref="F98" r:id="rId111" xr:uid="{00000000-0004-0000-0000-00006E000000}"/>
    <hyperlink ref="F99" r:id="rId112" xr:uid="{00000000-0004-0000-0000-00006F000000}"/>
    <hyperlink ref="F100" r:id="rId113" xr:uid="{00000000-0004-0000-0000-000070000000}"/>
    <hyperlink ref="F101" r:id="rId114" xr:uid="{00000000-0004-0000-0000-000071000000}"/>
    <hyperlink ref="F102" r:id="rId115" xr:uid="{00000000-0004-0000-0000-000072000000}"/>
    <hyperlink ref="F103" r:id="rId116" xr:uid="{00000000-0004-0000-0000-000073000000}"/>
    <hyperlink ref="F104" r:id="rId117" xr:uid="{00000000-0004-0000-0000-000074000000}"/>
    <hyperlink ref="F105" r:id="rId118" xr:uid="{00000000-0004-0000-0000-000075000000}"/>
    <hyperlink ref="F106" r:id="rId119" xr:uid="{00000000-0004-0000-0000-000076000000}"/>
    <hyperlink ref="F107" r:id="rId120" xr:uid="{00000000-0004-0000-0000-000077000000}"/>
    <hyperlink ref="F108" r:id="rId121" location="laboratory" xr:uid="{00000000-0004-0000-0000-000078000000}"/>
    <hyperlink ref="F109" r:id="rId122" xr:uid="{00000000-0004-0000-0000-000079000000}"/>
    <hyperlink ref="F110" r:id="rId123" xr:uid="{00000000-0004-0000-0000-00007A000000}"/>
    <hyperlink ref="F112" r:id="rId124" xr:uid="{00000000-0004-0000-0000-00007B000000}"/>
    <hyperlink ref="F113" r:id="rId125" xr:uid="{00000000-0004-0000-0000-00007C000000}"/>
    <hyperlink ref="F114" r:id="rId126" xr:uid="{00000000-0004-0000-0000-00007D000000}"/>
    <hyperlink ref="F115" r:id="rId127" xr:uid="{00000000-0004-0000-0000-00007E000000}"/>
    <hyperlink ref="F116" r:id="rId128" xr:uid="{00000000-0004-0000-0000-00007F000000}"/>
    <hyperlink ref="F117" r:id="rId129" xr:uid="{00000000-0004-0000-0000-000080000000}"/>
    <hyperlink ref="F118" r:id="rId130" xr:uid="{00000000-0004-0000-0000-000081000000}"/>
    <hyperlink ref="F119" r:id="rId131" xr:uid="{00000000-0004-0000-0000-000082000000}"/>
    <hyperlink ref="F120" r:id="rId132" xr:uid="{00000000-0004-0000-0000-000083000000}"/>
    <hyperlink ref="F121" r:id="rId133" xr:uid="{00000000-0004-0000-0000-000084000000}"/>
    <hyperlink ref="E122" r:id="rId134" display="https://www.aliexpress.com/item/1005002388118657.html" xr:uid="{00000000-0004-0000-0000-000085000000}"/>
    <hyperlink ref="F122" r:id="rId135" xr:uid="{00000000-0004-0000-0000-000086000000}"/>
    <hyperlink ref="F123" r:id="rId136" xr:uid="{00000000-0004-0000-0000-000087000000}"/>
    <hyperlink ref="F124" r:id="rId137" xr:uid="{00000000-0004-0000-0000-000088000000}"/>
    <hyperlink ref="F125" r:id="rId138" xr:uid="{00000000-0004-0000-0000-000089000000}"/>
    <hyperlink ref="F126" r:id="rId139" xr:uid="{00000000-0004-0000-0000-00008A000000}"/>
    <hyperlink ref="F127" r:id="rId140" xr:uid="{00000000-0004-0000-0000-00008B000000}"/>
    <hyperlink ref="F129" r:id="rId141" xr:uid="{00000000-0004-0000-0000-00008C000000}"/>
    <hyperlink ref="F130" r:id="rId142" xr:uid="{00000000-0004-0000-0000-00008D000000}"/>
    <hyperlink ref="F131" r:id="rId143" xr:uid="{00000000-0004-0000-0000-00008E000000}"/>
    <hyperlink ref="F132" r:id="rId144" xr:uid="{00000000-0004-0000-0000-00008F000000}"/>
    <hyperlink ref="F133" r:id="rId145" xr:uid="{00000000-0004-0000-0000-000090000000}"/>
    <hyperlink ref="F134" r:id="rId146" location="laboratory" xr:uid="{00000000-0004-0000-0000-000091000000}"/>
    <hyperlink ref="F135" r:id="rId147" xr:uid="{00000000-0004-0000-0000-000092000000}"/>
    <hyperlink ref="F136" r:id="rId148" xr:uid="{00000000-0004-0000-0000-000093000000}"/>
    <hyperlink ref="F137" r:id="rId149" xr:uid="{00000000-0004-0000-0000-000094000000}"/>
    <hyperlink ref="F138" r:id="rId150" xr:uid="{00000000-0004-0000-0000-000095000000}"/>
    <hyperlink ref="F139" r:id="rId151" xr:uid="{00000000-0004-0000-0000-000096000000}"/>
    <hyperlink ref="F140" r:id="rId152" xr:uid="{00000000-0004-0000-0000-000097000000}"/>
    <hyperlink ref="F141" r:id="rId153" xr:uid="{00000000-0004-0000-0000-000098000000}"/>
    <hyperlink ref="F142" r:id="rId154" xr:uid="{00000000-0004-0000-0000-000099000000}"/>
    <hyperlink ref="F143" r:id="rId155" xr:uid="{00000000-0004-0000-0000-00009A000000}"/>
    <hyperlink ref="F144" r:id="rId156" xr:uid="{00000000-0004-0000-0000-00009B000000}"/>
    <hyperlink ref="F145" r:id="rId157" xr:uid="{00000000-0004-0000-0000-00009C000000}"/>
    <hyperlink ref="F146" r:id="rId158" xr:uid="{00000000-0004-0000-0000-00009D000000}"/>
    <hyperlink ref="F147" r:id="rId159" xr:uid="{00000000-0004-0000-0000-00009E000000}"/>
    <hyperlink ref="F148" r:id="rId160" xr:uid="{00000000-0004-0000-0000-00009F000000}"/>
    <hyperlink ref="F149" r:id="rId161" xr:uid="{00000000-0004-0000-0000-0000A0000000}"/>
    <hyperlink ref="F150" r:id="rId162" xr:uid="{00000000-0004-0000-0000-0000A1000000}"/>
    <hyperlink ref="F151" r:id="rId163" xr:uid="{00000000-0004-0000-0000-0000A2000000}"/>
    <hyperlink ref="F152" r:id="rId164" xr:uid="{00000000-0004-0000-0000-0000A3000000}"/>
    <hyperlink ref="F153" r:id="rId165" xr:uid="{00000000-0004-0000-0000-0000A4000000}"/>
    <hyperlink ref="F154" r:id="rId166" xr:uid="{00000000-0004-0000-0000-0000A5000000}"/>
    <hyperlink ref="F157" r:id="rId167" xr:uid="{00000000-0004-0000-0000-0000A6000000}"/>
    <hyperlink ref="F159" r:id="rId168" xr:uid="{00000000-0004-0000-0000-0000A7000000}"/>
    <hyperlink ref="F160" r:id="rId169" xr:uid="{00000000-0004-0000-0000-0000A8000000}"/>
    <hyperlink ref="F161" r:id="rId170" xr:uid="{00000000-0004-0000-0000-0000A9000000}"/>
    <hyperlink ref="F162" r:id="rId171" xr:uid="{00000000-0004-0000-0000-0000AA000000}"/>
    <hyperlink ref="F163" r:id="rId172" xr:uid="{00000000-0004-0000-0000-0000AB000000}"/>
    <hyperlink ref="F166" r:id="rId173" xr:uid="{00000000-0004-0000-0000-0000AC000000}"/>
    <hyperlink ref="F167" r:id="rId174" xr:uid="{00000000-0004-0000-0000-0000AD000000}"/>
    <hyperlink ref="F168" r:id="rId175" xr:uid="{00000000-0004-0000-0000-0000AE000000}"/>
    <hyperlink ref="F169" r:id="rId176" xr:uid="{00000000-0004-0000-0000-0000AF000000}"/>
    <hyperlink ref="F171" r:id="rId177" xr:uid="{00000000-0004-0000-0000-0000B0000000}"/>
    <hyperlink ref="F172" r:id="rId178" xr:uid="{00000000-0004-0000-0000-0000B1000000}"/>
    <hyperlink ref="F173" r:id="rId179" xr:uid="{00000000-0004-0000-0000-0000B2000000}"/>
    <hyperlink ref="F175" r:id="rId180" xr:uid="{00000000-0004-0000-0000-0000B3000000}"/>
    <hyperlink ref="F176" r:id="rId181" xr:uid="{00000000-0004-0000-0000-0000B4000000}"/>
    <hyperlink ref="F177" r:id="rId182" xr:uid="{00000000-0004-0000-0000-0000B5000000}"/>
    <hyperlink ref="F178" r:id="rId183" xr:uid="{00000000-0004-0000-0000-0000B6000000}"/>
    <hyperlink ref="F179" r:id="rId184" xr:uid="{00000000-0004-0000-0000-0000B7000000}"/>
    <hyperlink ref="F180" r:id="rId185" xr:uid="{00000000-0004-0000-0000-0000B8000000}"/>
    <hyperlink ref="F181" r:id="rId186" xr:uid="{00000000-0004-0000-0000-0000B9000000}"/>
    <hyperlink ref="F183" r:id="rId187" xr:uid="{00000000-0004-0000-0000-0000BA000000}"/>
    <hyperlink ref="F184" r:id="rId188" xr:uid="{00000000-0004-0000-0000-0000BB000000}"/>
    <hyperlink ref="F185" r:id="rId189" xr:uid="{00000000-0004-0000-0000-0000BC000000}"/>
    <hyperlink ref="F186" r:id="rId190" xr:uid="{00000000-0004-0000-0000-0000BD000000}"/>
    <hyperlink ref="F187" r:id="rId191" xr:uid="{00000000-0004-0000-0000-0000BE000000}"/>
    <hyperlink ref="F189" r:id="rId192" xr:uid="{00000000-0004-0000-0000-0000BF000000}"/>
    <hyperlink ref="F191" r:id="rId193" xr:uid="{00000000-0004-0000-0000-0000C0000000}"/>
    <hyperlink ref="F192" r:id="rId194" xr:uid="{00000000-0004-0000-0000-0000C1000000}"/>
    <hyperlink ref="F193" r:id="rId195" xr:uid="{00000000-0004-0000-0000-0000C2000000}"/>
    <hyperlink ref="F195" r:id="rId196" xr:uid="{00000000-0004-0000-0000-0000C3000000}"/>
    <hyperlink ref="F196" r:id="rId197" xr:uid="{00000000-0004-0000-0000-0000C4000000}"/>
    <hyperlink ref="F197" r:id="rId198" xr:uid="{00000000-0004-0000-0000-0000C5000000}"/>
    <hyperlink ref="F198" r:id="rId199" xr:uid="{00000000-0004-0000-0000-0000C6000000}"/>
    <hyperlink ref="F200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1" r:id="rId209" xr:uid="{00000000-0004-0000-0000-0000D0000000}"/>
    <hyperlink ref="F212" r:id="rId210" xr:uid="{00000000-0004-0000-0000-0000D1000000}"/>
    <hyperlink ref="F213" r:id="rId211" xr:uid="{00000000-0004-0000-0000-0000D2000000}"/>
    <hyperlink ref="F214" r:id="rId212" xr:uid="{00000000-0004-0000-0000-0000D3000000}"/>
    <hyperlink ref="F215" r:id="rId213" xr:uid="{00000000-0004-0000-0000-0000D4000000}"/>
    <hyperlink ref="F216" r:id="rId214" xr:uid="{00000000-0004-0000-0000-0000D5000000}"/>
    <hyperlink ref="F217" r:id="rId215" xr:uid="{00000000-0004-0000-0000-0000D6000000}"/>
    <hyperlink ref="F218" r:id="rId216" xr:uid="{00000000-0004-0000-0000-0000D7000000}"/>
    <hyperlink ref="F220" r:id="rId217" xr:uid="{00000000-0004-0000-0000-0000D8000000}"/>
    <hyperlink ref="F222" r:id="rId218" xr:uid="{00000000-0004-0000-0000-0000D9000000}"/>
    <hyperlink ref="F223" r:id="rId219" xr:uid="{00000000-0004-0000-0000-0000DA000000}"/>
    <hyperlink ref="F224" r:id="rId220" xr:uid="{00000000-0004-0000-0000-0000DB000000}"/>
    <hyperlink ref="F226" r:id="rId221" xr:uid="{00000000-0004-0000-0000-0000DC000000}"/>
    <hyperlink ref="F227" r:id="rId222" xr:uid="{00000000-0004-0000-0000-0000DD000000}"/>
    <hyperlink ref="F228" r:id="rId223" xr:uid="{00000000-0004-0000-0000-0000DE000000}"/>
    <hyperlink ref="F229" r:id="rId224" xr:uid="{00000000-0004-0000-0000-0000DF000000}"/>
    <hyperlink ref="F230" r:id="rId225" xr:uid="{00000000-0004-0000-0000-0000E0000000}"/>
    <hyperlink ref="F231" r:id="rId226" xr:uid="{00000000-0004-0000-0000-0000E1000000}"/>
    <hyperlink ref="F232" r:id="rId227" xr:uid="{00000000-0004-0000-0000-0000E2000000}"/>
    <hyperlink ref="F233" r:id="rId228" xr:uid="{00000000-0004-0000-0000-0000E3000000}"/>
    <hyperlink ref="F234" r:id="rId229" xr:uid="{00000000-0004-0000-0000-0000E4000000}"/>
    <hyperlink ref="F235" r:id="rId230" xr:uid="{00000000-0004-0000-0000-0000E5000000}"/>
    <hyperlink ref="F236" r:id="rId231" xr:uid="{00000000-0004-0000-0000-0000E6000000}"/>
    <hyperlink ref="F237" r:id="rId232" xr:uid="{00000000-0004-0000-0000-0000E7000000}"/>
    <hyperlink ref="F238" r:id="rId233" xr:uid="{00000000-0004-0000-0000-0000E8000000}"/>
    <hyperlink ref="F240" r:id="rId234" xr:uid="{00000000-0004-0000-0000-0000E9000000}"/>
    <hyperlink ref="F241" r:id="rId235" xr:uid="{00000000-0004-0000-0000-0000EA000000}"/>
    <hyperlink ref="F242" r:id="rId236" xr:uid="{00000000-0004-0000-0000-0000EB000000}"/>
    <hyperlink ref="F243" r:id="rId237" xr:uid="{00000000-0004-0000-0000-0000EC000000}"/>
    <hyperlink ref="F244" r:id="rId238" xr:uid="{00000000-0004-0000-0000-0000ED000000}"/>
    <hyperlink ref="F245" r:id="rId239" xr:uid="{00000000-0004-0000-0000-0000EE000000}"/>
    <hyperlink ref="F246" r:id="rId240" xr:uid="{00000000-0004-0000-0000-0000EF000000}"/>
    <hyperlink ref="F247" r:id="rId241" xr:uid="{00000000-0004-0000-0000-0000F0000000}"/>
    <hyperlink ref="F248" r:id="rId242" xr:uid="{00000000-0004-0000-0000-0000F1000000}"/>
    <hyperlink ref="F249" r:id="rId243" xr:uid="{00000000-0004-0000-0000-0000F2000000}"/>
    <hyperlink ref="F250" r:id="rId244" xr:uid="{00000000-0004-0000-0000-0000F3000000}"/>
    <hyperlink ref="F252" r:id="rId245" xr:uid="{00000000-0004-0000-0000-0000F4000000}"/>
    <hyperlink ref="F253" r:id="rId246" xr:uid="{00000000-0004-0000-0000-0000F5000000}"/>
    <hyperlink ref="F254" r:id="rId247" xr:uid="{00000000-0004-0000-0000-0000F6000000}"/>
    <hyperlink ref="F255" r:id="rId248" xr:uid="{00000000-0004-0000-0000-0000F7000000}"/>
    <hyperlink ref="F256" r:id="rId249" xr:uid="{00000000-0004-0000-0000-0000F8000000}"/>
    <hyperlink ref="F257" r:id="rId250" xr:uid="{00000000-0004-0000-0000-0000F9000000}"/>
    <hyperlink ref="F258" r:id="rId251" xr:uid="{00000000-0004-0000-0000-0000FA000000}"/>
    <hyperlink ref="F259" r:id="rId252" xr:uid="{00000000-0004-0000-0000-0000FB000000}"/>
    <hyperlink ref="F260" r:id="rId253" xr:uid="{00000000-0004-0000-0000-0000FC000000}"/>
    <hyperlink ref="F261" r:id="rId254" xr:uid="{00000000-0004-0000-0000-0000FD000000}"/>
    <hyperlink ref="F262" r:id="rId255" xr:uid="{00000000-0004-0000-0000-0000FE000000}"/>
    <hyperlink ref="F263" r:id="rId256" xr:uid="{00000000-0004-0000-0000-0000FF000000}"/>
    <hyperlink ref="F264" r:id="rId257" xr:uid="{00000000-0004-0000-0000-000000010000}"/>
    <hyperlink ref="F265" r:id="rId258" xr:uid="{00000000-0004-0000-0000-000001010000}"/>
    <hyperlink ref="F266" r:id="rId259" xr:uid="{00000000-0004-0000-0000-000002010000}"/>
    <hyperlink ref="F268" r:id="rId260" xr:uid="{00000000-0004-0000-0000-000003010000}"/>
    <hyperlink ref="F269" r:id="rId261" xr:uid="{00000000-0004-0000-0000-000004010000}"/>
    <hyperlink ref="F270" r:id="rId262" xr:uid="{00000000-0004-0000-0000-000005010000}"/>
    <hyperlink ref="F271" r:id="rId263" xr:uid="{00000000-0004-0000-0000-000006010000}"/>
    <hyperlink ref="F272" r:id="rId264" xr:uid="{00000000-0004-0000-0000-000007010000}"/>
    <hyperlink ref="F274" r:id="rId265" xr:uid="{00000000-0004-0000-0000-000008010000}"/>
    <hyperlink ref="F275" r:id="rId266" xr:uid="{00000000-0004-0000-0000-000009010000}"/>
    <hyperlink ref="F276" r:id="rId267" location="laboratory" xr:uid="{00000000-0004-0000-0000-00000A010000}"/>
    <hyperlink ref="F277" r:id="rId268" location="laboratory" xr:uid="{00000000-0004-0000-0000-00000B010000}"/>
    <hyperlink ref="F278" r:id="rId269" xr:uid="{00000000-0004-0000-0000-00000C010000}"/>
    <hyperlink ref="F280" r:id="rId270" xr:uid="{00000000-0004-0000-0000-00000D010000}"/>
    <hyperlink ref="F281" r:id="rId271" location="laboratory" xr:uid="{00000000-0004-0000-0000-00000E010000}"/>
    <hyperlink ref="F282" r:id="rId272" xr:uid="{00000000-0004-0000-0000-00000F010000}"/>
    <hyperlink ref="F283" r:id="rId273" xr:uid="{00000000-0004-0000-0000-000010010000}"/>
    <hyperlink ref="F284" r:id="rId274" xr:uid="{00000000-0004-0000-0000-000011010000}"/>
    <hyperlink ref="F285" r:id="rId275" xr:uid="{00000000-0004-0000-0000-000012010000}"/>
    <hyperlink ref="F286" r:id="rId276" xr:uid="{00000000-0004-0000-0000-000013010000}"/>
    <hyperlink ref="F287" r:id="rId277" xr:uid="{00000000-0004-0000-0000-000014010000}"/>
    <hyperlink ref="F288" r:id="rId278" xr:uid="{00000000-0004-0000-0000-000015010000}"/>
    <hyperlink ref="F289" r:id="rId279" xr:uid="{00000000-0004-0000-0000-000016010000}"/>
    <hyperlink ref="F290" r:id="rId280" xr:uid="{00000000-0004-0000-0000-000017010000}"/>
    <hyperlink ref="F291" r:id="rId281" xr:uid="{00000000-0004-0000-0000-000018010000}"/>
    <hyperlink ref="F292" r:id="rId282" xr:uid="{00000000-0004-0000-0000-000019010000}"/>
    <hyperlink ref="F293" r:id="rId283" xr:uid="{00000000-0004-0000-0000-00001A010000}"/>
    <hyperlink ref="F294" r:id="rId284" location="laboratory" xr:uid="{00000000-0004-0000-0000-00001B010000}"/>
    <hyperlink ref="F295" r:id="rId285" xr:uid="{00000000-0004-0000-0000-00001C010000}"/>
    <hyperlink ref="F296" r:id="rId286" xr:uid="{00000000-0004-0000-0000-00001D010000}"/>
    <hyperlink ref="F297" r:id="rId287" xr:uid="{00000000-0004-0000-0000-00001E010000}"/>
    <hyperlink ref="F298" r:id="rId288" xr:uid="{00000000-0004-0000-0000-00001F010000}"/>
    <hyperlink ref="F299" r:id="rId289" xr:uid="{00000000-0004-0000-0000-000020010000}"/>
    <hyperlink ref="F300" r:id="rId290" xr:uid="{00000000-0004-0000-0000-000021010000}"/>
    <hyperlink ref="F301" r:id="rId291" xr:uid="{00000000-0004-0000-0000-000022010000}"/>
    <hyperlink ref="F302" r:id="rId292" location="laboratory" xr:uid="{00000000-0004-0000-0000-000023010000}"/>
    <hyperlink ref="F303" r:id="rId293" xr:uid="{00000000-0004-0000-0000-000024010000}"/>
    <hyperlink ref="F304" r:id="rId294" xr:uid="{00000000-0004-0000-0000-000025010000}"/>
    <hyperlink ref="F305" r:id="rId295" xr:uid="{00000000-0004-0000-0000-000026010000}"/>
    <hyperlink ref="F306" r:id="rId296" xr:uid="{00000000-0004-0000-0000-000027010000}"/>
    <hyperlink ref="F307" r:id="rId297" xr:uid="{00000000-0004-0000-0000-000028010000}"/>
    <hyperlink ref="F308" r:id="rId298" xr:uid="{00000000-0004-0000-0000-000029010000}"/>
    <hyperlink ref="F309" r:id="rId299" xr:uid="{00000000-0004-0000-0000-00002A010000}"/>
    <hyperlink ref="F310" r:id="rId300" xr:uid="{00000000-0004-0000-0000-00002B010000}"/>
    <hyperlink ref="F311" r:id="rId301" xr:uid="{00000000-0004-0000-0000-00002C010000}"/>
    <hyperlink ref="F312" r:id="rId302" xr:uid="{00000000-0004-0000-0000-00002D010000}"/>
    <hyperlink ref="F313" r:id="rId303" xr:uid="{00000000-0004-0000-0000-00002E010000}"/>
    <hyperlink ref="F314" r:id="rId304" xr:uid="{00000000-0004-0000-0000-00002F010000}"/>
    <hyperlink ref="F315" r:id="rId305" xr:uid="{00000000-0004-0000-0000-000030010000}"/>
    <hyperlink ref="F316" r:id="rId306" xr:uid="{00000000-0004-0000-0000-000031010000}"/>
    <hyperlink ref="F317" r:id="rId307" xr:uid="{00000000-0004-0000-0000-000032010000}"/>
    <hyperlink ref="F318" r:id="rId308" xr:uid="{00000000-0004-0000-0000-000033010000}"/>
    <hyperlink ref="F319" r:id="rId309" xr:uid="{00000000-0004-0000-0000-000034010000}"/>
    <hyperlink ref="F320" r:id="rId310" xr:uid="{00000000-0004-0000-0000-000035010000}"/>
    <hyperlink ref="F321" r:id="rId311" xr:uid="{00000000-0004-0000-0000-000036010000}"/>
    <hyperlink ref="F322" r:id="rId312" xr:uid="{00000000-0004-0000-0000-000037010000}"/>
    <hyperlink ref="F324" r:id="rId313" xr:uid="{00000000-0004-0000-0000-000038010000}"/>
    <hyperlink ref="E325" r:id="rId314" display="https://www.crownaudio.com/en-US/products/xls-1502" xr:uid="{00000000-0004-0000-0000-000039010000}"/>
    <hyperlink ref="F325" r:id="rId315" xr:uid="{00000000-0004-0000-0000-00003A010000}"/>
    <hyperlink ref="F326" r:id="rId316" xr:uid="{00000000-0004-0000-0000-00003B010000}"/>
    <hyperlink ref="F327" r:id="rId317" xr:uid="{00000000-0004-0000-0000-00003C010000}"/>
    <hyperlink ref="F328" r:id="rId318" xr:uid="{00000000-0004-0000-0000-00003D010000}"/>
    <hyperlink ref="F330" r:id="rId319" xr:uid="{00000000-0004-0000-0000-00003E010000}"/>
    <hyperlink ref="F331" r:id="rId320" xr:uid="{00000000-0004-0000-0000-00003F010000}"/>
    <hyperlink ref="F332" r:id="rId321" xr:uid="{00000000-0004-0000-0000-000040010000}"/>
    <hyperlink ref="F333" r:id="rId322" xr:uid="{00000000-0004-0000-0000-000041010000}"/>
    <hyperlink ref="F334" r:id="rId323" xr:uid="{00000000-0004-0000-0000-000042010000}"/>
    <hyperlink ref="F335" r:id="rId324" xr:uid="{00000000-0004-0000-0000-000043010000}"/>
    <hyperlink ref="F336" r:id="rId325" xr:uid="{00000000-0004-0000-0000-000044010000}"/>
    <hyperlink ref="F337" r:id="rId326" xr:uid="{00000000-0004-0000-0000-000045010000}"/>
    <hyperlink ref="F338" r:id="rId327" xr:uid="{00000000-0004-0000-0000-000046010000}"/>
    <hyperlink ref="F339" r:id="rId328" xr:uid="{00000000-0004-0000-0000-000047010000}"/>
    <hyperlink ref="F340" r:id="rId329" xr:uid="{00000000-0004-0000-0000-000048010000}"/>
    <hyperlink ref="F341" r:id="rId330" xr:uid="{00000000-0004-0000-0000-000049010000}"/>
    <hyperlink ref="F342" r:id="rId331" location="laboratory" xr:uid="{00000000-0004-0000-0000-00004A010000}"/>
    <hyperlink ref="F343" r:id="rId332" location="laboratory" xr:uid="{00000000-0004-0000-0000-00004B010000}"/>
    <hyperlink ref="F344" r:id="rId333" xr:uid="{00000000-0004-0000-0000-00004C010000}"/>
    <hyperlink ref="F345" r:id="rId334" location="laboratory" xr:uid="{00000000-0004-0000-0000-00004D010000}"/>
    <hyperlink ref="F346" r:id="rId335" xr:uid="{00000000-0004-0000-0000-00004E010000}"/>
    <hyperlink ref="F347" r:id="rId336" xr:uid="{00000000-0004-0000-0000-00004F010000}"/>
    <hyperlink ref="F348" r:id="rId337" xr:uid="{00000000-0004-0000-0000-000050010000}"/>
    <hyperlink ref="F349" r:id="rId338" xr:uid="{00000000-0004-0000-0000-000051010000}"/>
    <hyperlink ref="F350" r:id="rId339" xr:uid="{00000000-0004-0000-0000-000052010000}"/>
    <hyperlink ref="F351" r:id="rId340" xr:uid="{00000000-0004-0000-0000-000053010000}"/>
    <hyperlink ref="F352" r:id="rId341" xr:uid="{00000000-0004-0000-0000-000054010000}"/>
    <hyperlink ref="F353" r:id="rId342" xr:uid="{00000000-0004-0000-0000-000055010000}"/>
    <hyperlink ref="F354" r:id="rId343" xr:uid="{00000000-0004-0000-0000-000056010000}"/>
    <hyperlink ref="F355" r:id="rId344" xr:uid="{00000000-0004-0000-0000-000057010000}"/>
    <hyperlink ref="F356" r:id="rId345" xr:uid="{00000000-0004-0000-0000-000058010000}"/>
    <hyperlink ref="F357" r:id="rId346" xr:uid="{00000000-0004-0000-0000-000059010000}"/>
    <hyperlink ref="F358" r:id="rId347" xr:uid="{00000000-0004-0000-0000-00005A010000}"/>
    <hyperlink ref="F359" r:id="rId348" location="laboratory" xr:uid="{00000000-0004-0000-0000-00005B010000}"/>
    <hyperlink ref="F360" r:id="rId349" xr:uid="{00000000-0004-0000-0000-00005C010000}"/>
    <hyperlink ref="F361" r:id="rId350" xr:uid="{00000000-0004-0000-0000-00005D010000}"/>
    <hyperlink ref="F362" r:id="rId351" xr:uid="{00000000-0004-0000-0000-00005E010000}"/>
    <hyperlink ref="F363" r:id="rId352" xr:uid="{00000000-0004-0000-0000-00005F010000}"/>
    <hyperlink ref="F365" r:id="rId353" xr:uid="{00000000-0004-0000-0000-000060010000}"/>
    <hyperlink ref="F366" r:id="rId354" xr:uid="{00000000-0004-0000-0000-000061010000}"/>
    <hyperlink ref="F367" r:id="rId355" xr:uid="{00000000-0004-0000-0000-000062010000}"/>
    <hyperlink ref="F368" r:id="rId356" xr:uid="{00000000-0004-0000-0000-000063010000}"/>
    <hyperlink ref="F369" r:id="rId357" xr:uid="{00000000-0004-0000-0000-000064010000}"/>
    <hyperlink ref="F370" r:id="rId358" xr:uid="{00000000-0004-0000-0000-000065010000}"/>
    <hyperlink ref="F371" r:id="rId359" xr:uid="{00000000-0004-0000-0000-000066010000}"/>
    <hyperlink ref="F372" r:id="rId360" xr:uid="{00000000-0004-0000-0000-000067010000}"/>
    <hyperlink ref="F373" r:id="rId361" xr:uid="{00000000-0004-0000-0000-000068010000}"/>
    <hyperlink ref="F374" r:id="rId362" xr:uid="{00000000-0004-0000-0000-000069010000}"/>
    <hyperlink ref="F375" r:id="rId363" xr:uid="{00000000-0004-0000-0000-00006A010000}"/>
    <hyperlink ref="F376" r:id="rId364" xr:uid="{00000000-0004-0000-0000-00006B010000}"/>
    <hyperlink ref="F377" r:id="rId365" xr:uid="{00000000-0004-0000-0000-00006C010000}"/>
    <hyperlink ref="F378" r:id="rId366" xr:uid="{00000000-0004-0000-0000-00006D010000}"/>
    <hyperlink ref="F379" r:id="rId367" xr:uid="{00000000-0004-0000-0000-00006E010000}"/>
    <hyperlink ref="F380" r:id="rId368" xr:uid="{00000000-0004-0000-0000-00006F010000}"/>
    <hyperlink ref="F381" r:id="rId369" location="laboratory" xr:uid="{00000000-0004-0000-0000-000070010000}"/>
    <hyperlink ref="F382" r:id="rId370" xr:uid="{00000000-0004-0000-0000-000071010000}"/>
    <hyperlink ref="F383" r:id="rId371" xr:uid="{00000000-0004-0000-0000-000072010000}"/>
    <hyperlink ref="F384" r:id="rId372" xr:uid="{00000000-0004-0000-0000-000073010000}"/>
    <hyperlink ref="F385" r:id="rId373" xr:uid="{00000000-0004-0000-0000-000074010000}"/>
    <hyperlink ref="F386" r:id="rId374" xr:uid="{00000000-0004-0000-0000-000075010000}"/>
    <hyperlink ref="F387" r:id="rId375" xr:uid="{00000000-0004-0000-0000-000076010000}"/>
    <hyperlink ref="F388" r:id="rId376" location="laboratory" xr:uid="{00000000-0004-0000-0000-000077010000}"/>
    <hyperlink ref="F389" r:id="rId377" location="laboratory" xr:uid="{00000000-0004-0000-0000-000078010000}"/>
    <hyperlink ref="F390" r:id="rId378" xr:uid="{00000000-0004-0000-0000-000079010000}"/>
    <hyperlink ref="F391" r:id="rId379" xr:uid="{00000000-0004-0000-0000-00007A010000}"/>
    <hyperlink ref="F394" r:id="rId380" xr:uid="{00000000-0004-0000-0000-00007B010000}"/>
    <hyperlink ref="F395" r:id="rId381" xr:uid="{00000000-0004-0000-0000-00007C010000}"/>
    <hyperlink ref="F396" r:id="rId382" location="laboratory" xr:uid="{00000000-0004-0000-0000-00007D010000}"/>
    <hyperlink ref="F397" r:id="rId383" xr:uid="{00000000-0004-0000-0000-00007E010000}"/>
    <hyperlink ref="F398" r:id="rId384" xr:uid="{00000000-0004-0000-0000-00007F010000}"/>
    <hyperlink ref="F399" r:id="rId385" xr:uid="{00000000-0004-0000-0000-000080010000}"/>
    <hyperlink ref="F401" r:id="rId386" xr:uid="{00000000-0004-0000-0000-000081010000}"/>
    <hyperlink ref="F402" r:id="rId387" location="laboratory" xr:uid="{00000000-0004-0000-0000-000082010000}"/>
    <hyperlink ref="F403" r:id="rId388" location="laboratory" xr:uid="{00000000-0004-0000-0000-000083010000}"/>
    <hyperlink ref="F404" r:id="rId389" location="laboratory" xr:uid="{00000000-0004-0000-0000-000084010000}"/>
    <hyperlink ref="F405" r:id="rId390" xr:uid="{00000000-0004-0000-0000-000085010000}"/>
    <hyperlink ref="F406" r:id="rId391" location="laboratory" xr:uid="{00000000-0004-0000-0000-000086010000}"/>
    <hyperlink ref="F407" r:id="rId392" xr:uid="{00000000-0004-0000-0000-000087010000}"/>
    <hyperlink ref="F408" r:id="rId393" xr:uid="{00000000-0004-0000-0000-000088010000}"/>
    <hyperlink ref="F409" r:id="rId394" xr:uid="{00000000-0004-0000-0000-000089010000}"/>
    <hyperlink ref="F410" r:id="rId395" xr:uid="{00000000-0004-0000-0000-00008A010000}"/>
    <hyperlink ref="F411" r:id="rId396" xr:uid="{00000000-0004-0000-0000-00008B010000}"/>
    <hyperlink ref="F412" r:id="rId397" xr:uid="{00000000-0004-0000-0000-00008C010000}"/>
    <hyperlink ref="F413" r:id="rId398" xr:uid="{00000000-0004-0000-0000-00008D010000}"/>
    <hyperlink ref="F414" r:id="rId399" location="laboratory" xr:uid="{00000000-0004-0000-0000-00008E010000}"/>
    <hyperlink ref="F415" r:id="rId400" xr:uid="{00000000-0004-0000-0000-00008F010000}"/>
    <hyperlink ref="F416" r:id="rId401" xr:uid="{00000000-0004-0000-0000-000090010000}"/>
    <hyperlink ref="F417" r:id="rId402" xr:uid="{00000000-0004-0000-0000-000091010000}"/>
    <hyperlink ref="F418" r:id="rId403" location="laboratory" xr:uid="{00000000-0004-0000-0000-000092010000}"/>
    <hyperlink ref="F419" r:id="rId404" xr:uid="{00000000-0004-0000-0000-000093010000}"/>
    <hyperlink ref="F420" r:id="rId405" xr:uid="{00000000-0004-0000-0000-000094010000}"/>
    <hyperlink ref="F421" r:id="rId406" xr:uid="{00000000-0004-0000-0000-000095010000}"/>
    <hyperlink ref="F422" r:id="rId407" location="laboratory" xr:uid="{00000000-0004-0000-0000-000096010000}"/>
    <hyperlink ref="F423" r:id="rId408" location="laboratory" xr:uid="{00000000-0004-0000-0000-000097010000}"/>
    <hyperlink ref="F424" r:id="rId409" location="laboratory" xr:uid="{00000000-0004-0000-0000-000098010000}"/>
    <hyperlink ref="F425" r:id="rId410" xr:uid="{00000000-0004-0000-0000-000099010000}"/>
    <hyperlink ref="F426" r:id="rId411" xr:uid="{00000000-0004-0000-0000-00009A010000}"/>
    <hyperlink ref="F427" r:id="rId412" xr:uid="{00000000-0004-0000-0000-00009B010000}"/>
    <hyperlink ref="F429" r:id="rId413" xr:uid="{00000000-0004-0000-0000-00009C010000}"/>
    <hyperlink ref="F432" r:id="rId414" location="laboratory" xr:uid="{00000000-0004-0000-0000-00009D010000}"/>
    <hyperlink ref="F435" r:id="rId415" xr:uid="{00000000-0004-0000-0000-00009E010000}"/>
    <hyperlink ref="F436" r:id="rId416" xr:uid="{00000000-0004-0000-0000-00009F010000}"/>
    <hyperlink ref="F437" r:id="rId417" location="laboratory" xr:uid="{00000000-0004-0000-0000-0000A0010000}"/>
    <hyperlink ref="F438" r:id="rId418" xr:uid="{00000000-0004-0000-0000-0000A1010000}"/>
    <hyperlink ref="F439" r:id="rId419" xr:uid="{00000000-0004-0000-0000-0000A2010000}"/>
    <hyperlink ref="F440" r:id="rId420" location="laboratory" xr:uid="{00000000-0004-0000-0000-0000A3010000}"/>
    <hyperlink ref="F441" r:id="rId421" xr:uid="{00000000-0004-0000-0000-0000A4010000}"/>
    <hyperlink ref="F442" r:id="rId422" xr:uid="{00000000-0004-0000-0000-0000A5010000}"/>
    <hyperlink ref="F443" r:id="rId423" location="laboratory" xr:uid="{00000000-0004-0000-0000-0000A6010000}"/>
    <hyperlink ref="F444" r:id="rId424" location="laboratory" xr:uid="{00000000-0004-0000-0000-0000A7010000}"/>
    <hyperlink ref="F445" r:id="rId425" xr:uid="{00000000-0004-0000-0000-0000A8010000}"/>
    <hyperlink ref="F446" r:id="rId426" xr:uid="{00000000-0004-0000-0000-0000A9010000}"/>
    <hyperlink ref="F447" r:id="rId427" xr:uid="{00000000-0004-0000-0000-0000AA010000}"/>
    <hyperlink ref="F448" r:id="rId428" xr:uid="{00000000-0004-0000-0000-0000AB010000}"/>
    <hyperlink ref="F449" r:id="rId429" xr:uid="{00000000-0004-0000-0000-0000AC010000}"/>
    <hyperlink ref="F450" r:id="rId430" location="laboratory" xr:uid="{00000000-0004-0000-0000-0000AD010000}"/>
    <hyperlink ref="F451" r:id="rId431" xr:uid="{00000000-0004-0000-0000-0000AE010000}"/>
    <hyperlink ref="F452" r:id="rId432" xr:uid="{00000000-0004-0000-0000-0000AF010000}"/>
    <hyperlink ref="F453" r:id="rId433" xr:uid="{00000000-0004-0000-0000-0000B0010000}"/>
    <hyperlink ref="F454" r:id="rId434" xr:uid="{00000000-0004-0000-0000-0000B1010000}"/>
    <hyperlink ref="F455" r:id="rId435" xr:uid="{00000000-0004-0000-0000-0000B2010000}"/>
    <hyperlink ref="F456" r:id="rId436" location="laboratory" xr:uid="{00000000-0004-0000-0000-0000B3010000}"/>
    <hyperlink ref="F457" r:id="rId437" xr:uid="{00000000-0004-0000-0000-0000B4010000}"/>
    <hyperlink ref="F458" r:id="rId438" location="laboratory" xr:uid="{00000000-0004-0000-0000-0000B5010000}"/>
    <hyperlink ref="F460" r:id="rId439" xr:uid="{00000000-0004-0000-0000-0000B6010000}"/>
    <hyperlink ref="F461" r:id="rId440" location="laboratory" xr:uid="{00000000-0004-0000-0000-0000B7010000}"/>
    <hyperlink ref="F462" r:id="rId441" xr:uid="{00000000-0004-0000-0000-0000B8010000}"/>
    <hyperlink ref="F463" r:id="rId442" location="laboratory" xr:uid="{00000000-0004-0000-0000-0000B9010000}"/>
    <hyperlink ref="F464" r:id="rId443" location="laboratory" xr:uid="{00000000-0004-0000-0000-0000BA010000}"/>
    <hyperlink ref="F465" r:id="rId444" location="laboratory" xr:uid="{00000000-0004-0000-0000-0000BB010000}"/>
    <hyperlink ref="F466" r:id="rId445" xr:uid="{00000000-0004-0000-0000-0000BC010000}"/>
    <hyperlink ref="F467" r:id="rId446" location="laboratory" xr:uid="{00000000-0004-0000-0000-0000BD010000}"/>
    <hyperlink ref="F468" r:id="rId447" location="laboratory" xr:uid="{00000000-0004-0000-0000-0000BE010000}"/>
    <hyperlink ref="F469" r:id="rId448" location="laboratory" xr:uid="{00000000-0004-0000-0000-0000BF010000}"/>
    <hyperlink ref="F470" r:id="rId449" location="laboratory" xr:uid="{00000000-0004-0000-0000-0000C0010000}"/>
    <hyperlink ref="F471" r:id="rId450" location="laboratory" xr:uid="{00000000-0004-0000-0000-0000C1010000}"/>
    <hyperlink ref="F472" r:id="rId451" xr:uid="{00000000-0004-0000-0000-0000C2010000}"/>
    <hyperlink ref="F473" r:id="rId452" xr:uid="{00000000-0004-0000-0000-0000C3010000}"/>
    <hyperlink ref="F474" r:id="rId453" location="laboratory" xr:uid="{00000000-0004-0000-0000-0000C4010000}"/>
    <hyperlink ref="F475" r:id="rId454" location="laboratory" xr:uid="{00000000-0004-0000-0000-0000C5010000}"/>
    <hyperlink ref="F476" r:id="rId455" location="laboratory" xr:uid="{00000000-0004-0000-0000-0000C6010000}"/>
    <hyperlink ref="F477" r:id="rId456" xr:uid="{00000000-0004-0000-0000-0000C7010000}"/>
    <hyperlink ref="F479" r:id="rId457" location="laboratory" xr:uid="{00000000-0004-0000-0000-0000C8010000}"/>
    <hyperlink ref="F480" r:id="rId458" location="laboratory" xr:uid="{00000000-0004-0000-0000-0000C9010000}"/>
    <hyperlink ref="F481" r:id="rId459" xr:uid="{00000000-0004-0000-0000-0000CA010000}"/>
    <hyperlink ref="F482" r:id="rId460" location="laboratory" xr:uid="{00000000-0004-0000-0000-0000CB010000}"/>
    <hyperlink ref="F483" r:id="rId461" location="laboratory" xr:uid="{00000000-0004-0000-0000-0000CC010000}"/>
    <hyperlink ref="F484" r:id="rId462" xr:uid="{00000000-0004-0000-0000-0000CD010000}"/>
    <hyperlink ref="F485" r:id="rId463" xr:uid="{00000000-0004-0000-0000-0000CE010000}"/>
    <hyperlink ref="F486" r:id="rId464" location="laboratory" xr:uid="{00000000-0004-0000-0000-0000CF010000}"/>
    <hyperlink ref="F487" r:id="rId465" location="laboratory" xr:uid="{00000000-0004-0000-0000-0000D0010000}"/>
    <hyperlink ref="F488" r:id="rId466" xr:uid="{00000000-0004-0000-0000-0000D1010000}"/>
    <hyperlink ref="F489" r:id="rId467" location="laboratory" xr:uid="{00000000-0004-0000-0000-0000D2010000}"/>
    <hyperlink ref="F490" r:id="rId468" xr:uid="{00000000-0004-0000-0000-0000D3010000}"/>
    <hyperlink ref="F491" r:id="rId469" location="laboratory" xr:uid="{00000000-0004-0000-0000-0000D4010000}"/>
    <hyperlink ref="F492" r:id="rId470" xr:uid="{00000000-0004-0000-0000-0000D5010000}"/>
    <hyperlink ref="F493" r:id="rId471" location="laboratory" xr:uid="{00000000-0004-0000-0000-0000D6010000}"/>
    <hyperlink ref="F494" r:id="rId472" location="laboratory" xr:uid="{00000000-0004-0000-0000-0000D7010000}"/>
    <hyperlink ref="F495" r:id="rId473" location="laboratory" xr:uid="{00000000-0004-0000-0000-0000D8010000}"/>
    <hyperlink ref="F496" r:id="rId474" location="laboratory" xr:uid="{00000000-0004-0000-0000-0000D9010000}"/>
    <hyperlink ref="F497" r:id="rId475" location="laboratory" xr:uid="{00000000-0004-0000-0000-0000DA010000}"/>
    <hyperlink ref="F498" r:id="rId476" location="laboratory" xr:uid="{00000000-0004-0000-0000-0000DB010000}"/>
    <hyperlink ref="F499" r:id="rId477" location="laboratory" xr:uid="{00000000-0004-0000-0000-0000DC010000}"/>
    <hyperlink ref="F500" r:id="rId478" location="laboratory" xr:uid="{00000000-0004-0000-0000-0000DD010000}"/>
    <hyperlink ref="F501" r:id="rId479" location="laboratory" xr:uid="{00000000-0004-0000-0000-0000DE010000}"/>
    <hyperlink ref="F502" r:id="rId480" location="laboratory" xr:uid="{00000000-0004-0000-0000-0000DF010000}"/>
    <hyperlink ref="F503" r:id="rId481" location="laboratory" xr:uid="{00000000-0004-0000-0000-0000E0010000}"/>
    <hyperlink ref="F504" r:id="rId482" xr:uid="{00000000-0004-0000-0000-0000E1010000}"/>
    <hyperlink ref="F505" r:id="rId483" xr:uid="{00000000-0004-0000-0000-0000E2010000}"/>
    <hyperlink ref="F506" r:id="rId484" location="laboratory" xr:uid="{00000000-0004-0000-0000-0000E3010000}"/>
    <hyperlink ref="F507" r:id="rId485" xr:uid="{00000000-0004-0000-0000-0000E4010000}"/>
    <hyperlink ref="F508" r:id="rId486" xr:uid="{00000000-0004-0000-0000-0000E5010000}"/>
    <hyperlink ref="F509" r:id="rId487" location="laboratory" xr:uid="{00000000-0004-0000-0000-0000E6010000}"/>
    <hyperlink ref="F510" r:id="rId488" xr:uid="{00000000-0004-0000-0000-0000E7010000}"/>
    <hyperlink ref="F511" r:id="rId489" location="laboratory" xr:uid="{00000000-0004-0000-0000-0000E8010000}"/>
    <hyperlink ref="F512" r:id="rId490" xr:uid="{00000000-0004-0000-0000-0000E9010000}"/>
    <hyperlink ref="F513" r:id="rId491" xr:uid="{00000000-0004-0000-0000-0000EA010000}"/>
    <hyperlink ref="F514" r:id="rId492" location="laboratory" xr:uid="{00000000-0004-0000-0000-0000EB010000}"/>
    <hyperlink ref="F515" r:id="rId493" location="laboratory" xr:uid="{00000000-0004-0000-0000-0000EC010000}"/>
    <hyperlink ref="F516" r:id="rId494" location="laboratory" xr:uid="{00000000-0004-0000-0000-0000ED010000}"/>
    <hyperlink ref="F517" r:id="rId495" location="laboratory" xr:uid="{00000000-0004-0000-0000-0000EE010000}"/>
    <hyperlink ref="F518" r:id="rId496" xr:uid="{00000000-0004-0000-0000-0000EF010000}"/>
    <hyperlink ref="F519" r:id="rId497" xr:uid="{00000000-0004-0000-0000-0000F0010000}"/>
    <hyperlink ref="F520" r:id="rId498" location="laboratory" xr:uid="{00000000-0004-0000-0000-0000F1010000}"/>
    <hyperlink ref="F521" r:id="rId499" location="laboratory" xr:uid="{00000000-0004-0000-0000-0000F2010000}"/>
    <hyperlink ref="F522" r:id="rId500" xr:uid="{00000000-0004-0000-0000-0000F3010000}"/>
    <hyperlink ref="F523" r:id="rId501" xr:uid="{00000000-0004-0000-0000-0000F4010000}"/>
    <hyperlink ref="F524" r:id="rId502" location="laboratory" xr:uid="{00000000-0004-0000-0000-0000F5010000}"/>
    <hyperlink ref="F525" r:id="rId503" xr:uid="{00000000-0004-0000-0000-0000F6010000}"/>
    <hyperlink ref="F526" r:id="rId504" location="laboratory" xr:uid="{00000000-0004-0000-0000-0000F7010000}"/>
    <hyperlink ref="F527" r:id="rId505" xr:uid="{00000000-0004-0000-0000-0000F8010000}"/>
    <hyperlink ref="F528" r:id="rId506" location="laboratory" xr:uid="{00000000-0004-0000-0000-0000F9010000}"/>
    <hyperlink ref="F529" r:id="rId507" xr:uid="{00000000-0004-0000-0000-0000FA010000}"/>
    <hyperlink ref="F530" r:id="rId508" xr:uid="{00000000-0004-0000-0000-0000FB010000}"/>
    <hyperlink ref="F531" r:id="rId509" xr:uid="{00000000-0004-0000-0000-0000FC010000}"/>
    <hyperlink ref="F532" r:id="rId510" xr:uid="{00000000-0004-0000-0000-0000FD010000}"/>
    <hyperlink ref="F533" r:id="rId511" location="laboratory" xr:uid="{00000000-0004-0000-0000-0000FE010000}"/>
    <hyperlink ref="F534" r:id="rId512" location="laboratory" xr:uid="{00000000-0004-0000-0000-0000FF010000}"/>
    <hyperlink ref="F535" r:id="rId513" location="laboratory" xr:uid="{00000000-0004-0000-0000-000000020000}"/>
    <hyperlink ref="F536" r:id="rId514" location="laboratory" xr:uid="{00000000-0004-0000-0000-000001020000}"/>
    <hyperlink ref="F537" r:id="rId515" location="laboratory" xr:uid="{00000000-0004-0000-0000-000002020000}"/>
    <hyperlink ref="F538" r:id="rId516" location="laboratory" xr:uid="{00000000-0004-0000-0000-000003020000}"/>
    <hyperlink ref="F539" r:id="rId517" location="laboratory" xr:uid="{00000000-0004-0000-0000-000004020000}"/>
    <hyperlink ref="F540" r:id="rId518" xr:uid="{00000000-0004-0000-0000-000005020000}"/>
    <hyperlink ref="F541" r:id="rId519" xr:uid="{00000000-0004-0000-0000-000006020000}"/>
    <hyperlink ref="F542" r:id="rId520" location="laboratory" xr:uid="{00000000-0004-0000-0000-000007020000}"/>
    <hyperlink ref="F543" r:id="rId521" xr:uid="{00000000-0004-0000-0000-000008020000}"/>
    <hyperlink ref="F544" r:id="rId522" location="laboratory" xr:uid="{00000000-0004-0000-0000-000009020000}"/>
    <hyperlink ref="F545" r:id="rId523" xr:uid="{00000000-0004-0000-0000-00000A020000}"/>
    <hyperlink ref="F546" r:id="rId524" xr:uid="{00000000-0004-0000-0000-00000B020000}"/>
    <hyperlink ref="F547" r:id="rId525" location="laboratory" xr:uid="{00000000-0004-0000-0000-00000C020000}"/>
    <hyperlink ref="F548" r:id="rId526" location="laboratory" xr:uid="{00000000-0004-0000-0000-00000D020000}"/>
    <hyperlink ref="F550" r:id="rId527" xr:uid="{00000000-0004-0000-0000-00000E020000}"/>
    <hyperlink ref="F551" r:id="rId528" location="laboratory" xr:uid="{00000000-0004-0000-0000-00000F020000}"/>
    <hyperlink ref="F552" r:id="rId529" xr:uid="{00000000-0004-0000-0000-000010020000}"/>
    <hyperlink ref="F553" r:id="rId530" location="laboratory" xr:uid="{00000000-0004-0000-0000-000011020000}"/>
    <hyperlink ref="F554" r:id="rId531" location="laboratory" xr:uid="{00000000-0004-0000-0000-000012020000}"/>
    <hyperlink ref="F555" r:id="rId532" xr:uid="{00000000-0004-0000-0000-000013020000}"/>
    <hyperlink ref="F556" r:id="rId533" location="laboratory" xr:uid="{00000000-0004-0000-0000-000014020000}"/>
    <hyperlink ref="F558" r:id="rId534" xr:uid="{00000000-0004-0000-0000-000015020000}"/>
    <hyperlink ref="F559" r:id="rId535" xr:uid="{00000000-0004-0000-0000-000016020000}"/>
    <hyperlink ref="F560" r:id="rId536" location="laboratory" xr:uid="{00000000-0004-0000-0000-000017020000}"/>
    <hyperlink ref="F561" r:id="rId537" xr:uid="{00000000-0004-0000-0000-000018020000}"/>
    <hyperlink ref="F562" r:id="rId538" location="laboratory" xr:uid="{00000000-0004-0000-0000-000019020000}"/>
    <hyperlink ref="F563" r:id="rId539" xr:uid="{00000000-0004-0000-0000-00001A020000}"/>
    <hyperlink ref="F564" r:id="rId540" xr:uid="{00000000-0004-0000-0000-00001B020000}"/>
    <hyperlink ref="F565" r:id="rId541" xr:uid="{00000000-0004-0000-0000-00001C020000}"/>
    <hyperlink ref="F566" r:id="rId542" location="laboratory" xr:uid="{00000000-0004-0000-0000-00001D020000}"/>
    <hyperlink ref="F567" r:id="rId543" location="laboratory" xr:uid="{00000000-0004-0000-0000-00001E020000}"/>
    <hyperlink ref="F568" r:id="rId544" xr:uid="{00000000-0004-0000-0000-00001F020000}"/>
    <hyperlink ref="F569" r:id="rId545" location="laboratory" xr:uid="{00000000-0004-0000-0000-000020020000}"/>
    <hyperlink ref="F570" r:id="rId546" xr:uid="{00000000-0004-0000-0000-000021020000}"/>
    <hyperlink ref="F571" r:id="rId547" xr:uid="{00000000-0004-0000-0000-000022020000}"/>
    <hyperlink ref="F572" r:id="rId548" xr:uid="{00000000-0004-0000-0000-000023020000}"/>
    <hyperlink ref="F573" r:id="rId549" xr:uid="{00000000-0004-0000-0000-000024020000}"/>
    <hyperlink ref="F574" r:id="rId550" xr:uid="{00000000-0004-0000-0000-000025020000}"/>
    <hyperlink ref="F575" r:id="rId551" xr:uid="{00000000-0004-0000-0000-000026020000}"/>
    <hyperlink ref="F576" r:id="rId552" location="laboratory" xr:uid="{00000000-0004-0000-0000-000027020000}"/>
    <hyperlink ref="F577" r:id="rId553" xr:uid="{00000000-0004-0000-0000-000028020000}"/>
    <hyperlink ref="F578" r:id="rId554" location="laboratory" xr:uid="{00000000-0004-0000-0000-000029020000}"/>
    <hyperlink ref="F579" r:id="rId555" xr:uid="{00000000-0004-0000-0000-00002A020000}"/>
    <hyperlink ref="F580" r:id="rId556" location="laboratory" xr:uid="{00000000-0004-0000-0000-00002B020000}"/>
    <hyperlink ref="F581" r:id="rId557" xr:uid="{00000000-0004-0000-0000-00002C020000}"/>
    <hyperlink ref="F582" r:id="rId558" xr:uid="{00000000-0004-0000-0000-00002D020000}"/>
    <hyperlink ref="F583" r:id="rId559" xr:uid="{00000000-0004-0000-0000-00002E020000}"/>
    <hyperlink ref="F584" r:id="rId560" xr:uid="{00000000-0004-0000-0000-00002F020000}"/>
    <hyperlink ref="F585" r:id="rId561" location="laboratory" xr:uid="{00000000-0004-0000-0000-000030020000}"/>
    <hyperlink ref="F586" r:id="rId562" xr:uid="{00000000-0004-0000-0000-000031020000}"/>
    <hyperlink ref="F587" r:id="rId563" location="laboratory" xr:uid="{00000000-0004-0000-0000-000032020000}"/>
    <hyperlink ref="F588" r:id="rId564" xr:uid="{00000000-0004-0000-0000-000033020000}"/>
    <hyperlink ref="F589" r:id="rId565" location="laboratory" xr:uid="{00000000-0004-0000-0000-000034020000}"/>
    <hyperlink ref="F590" r:id="rId566" location="laboratory" xr:uid="{00000000-0004-0000-0000-000035020000}"/>
    <hyperlink ref="F591" r:id="rId567" xr:uid="{00000000-0004-0000-0000-000036020000}"/>
    <hyperlink ref="F592" r:id="rId568" location="laboratory" xr:uid="{00000000-0004-0000-0000-000037020000}"/>
    <hyperlink ref="F593" r:id="rId569" xr:uid="{00000000-0004-0000-0000-000038020000}"/>
    <hyperlink ref="F594" r:id="rId570" location="laboratory" xr:uid="{00000000-0004-0000-0000-000039020000}"/>
    <hyperlink ref="F595" r:id="rId571" xr:uid="{00000000-0004-0000-0000-00003A020000}"/>
    <hyperlink ref="F596" r:id="rId572" location="laboratory" xr:uid="{00000000-0004-0000-0000-00003B020000}"/>
    <hyperlink ref="F597" r:id="rId573" xr:uid="{00000000-0004-0000-0000-00003C020000}"/>
    <hyperlink ref="F598" r:id="rId574" location="laboratory" xr:uid="{00000000-0004-0000-0000-00003D020000}"/>
    <hyperlink ref="F599" r:id="rId575" xr:uid="{00000000-0004-0000-0000-00003E020000}"/>
    <hyperlink ref="F600" r:id="rId576" xr:uid="{00000000-0004-0000-0000-00003F020000}"/>
    <hyperlink ref="F601" r:id="rId577" location="laboratory" xr:uid="{00000000-0004-0000-0000-000040020000}"/>
    <hyperlink ref="F602" r:id="rId578" location="laboratory" xr:uid="{00000000-0004-0000-0000-000041020000}"/>
    <hyperlink ref="F603" r:id="rId579" xr:uid="{00000000-0004-0000-0000-000042020000}"/>
    <hyperlink ref="F604" r:id="rId580" xr:uid="{00000000-0004-0000-0000-000043020000}"/>
    <hyperlink ref="F605" r:id="rId581" xr:uid="{00000000-0004-0000-0000-000044020000}"/>
    <hyperlink ref="F606" r:id="rId582" xr:uid="{00000000-0004-0000-0000-000045020000}"/>
    <hyperlink ref="F608" r:id="rId583" xr:uid="{00000000-0004-0000-0000-000046020000}"/>
    <hyperlink ref="F609" r:id="rId584" xr:uid="{00000000-0004-0000-0000-000047020000}"/>
    <hyperlink ref="F610" r:id="rId585" xr:uid="{00000000-0004-0000-0000-000048020000}"/>
    <hyperlink ref="F611" r:id="rId586" location="laboratory" xr:uid="{00000000-0004-0000-0000-000049020000}"/>
    <hyperlink ref="F612" r:id="rId587" location="laboratory" xr:uid="{00000000-0004-0000-0000-00004A020000}"/>
    <hyperlink ref="F613" r:id="rId588" xr:uid="{00000000-0004-0000-0000-00004B020000}"/>
    <hyperlink ref="F615" r:id="rId589" location="laboratory" xr:uid="{00000000-0004-0000-0000-00004C020000}"/>
    <hyperlink ref="F616" r:id="rId590" location="laboratory" xr:uid="{00000000-0004-0000-0000-00004D020000}"/>
    <hyperlink ref="F617" r:id="rId591" location="laboratory" xr:uid="{00000000-0004-0000-0000-00004E020000}"/>
    <hyperlink ref="F618" r:id="rId592" xr:uid="{00000000-0004-0000-0000-00004F020000}"/>
    <hyperlink ref="F619" r:id="rId593" xr:uid="{00000000-0004-0000-0000-000050020000}"/>
    <hyperlink ref="F620" r:id="rId594" xr:uid="{00000000-0004-0000-0000-000051020000}"/>
    <hyperlink ref="F621" r:id="rId595" location="laboratory" xr:uid="{00000000-0004-0000-0000-000052020000}"/>
    <hyperlink ref="F622" r:id="rId596" xr:uid="{00000000-0004-0000-0000-000053020000}"/>
    <hyperlink ref="F623" r:id="rId597" xr:uid="{00000000-0004-0000-0000-000054020000}"/>
    <hyperlink ref="F624" r:id="rId598" xr:uid="{00000000-0004-0000-0000-000055020000}"/>
  </hyperlinks>
  <pageMargins left="0.7" right="0.7" top="0.75" bottom="0.75" header="0.3" footer="0.3"/>
  <drawing r:id="rId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24"/>
  <sheetViews>
    <sheetView tabSelected="1" workbookViewId="0"/>
  </sheetViews>
  <sheetFormatPr defaultColWidth="12.5703125" defaultRowHeight="15.75" customHeight="1"/>
  <cols>
    <col min="1" max="1" width="32" customWidth="1"/>
    <col min="2" max="3" width="17" customWidth="1"/>
    <col min="9" max="9" width="17" customWidth="1"/>
  </cols>
  <sheetData>
    <row r="1" spans="1:9">
      <c r="A1" s="51" t="str">
        <f>List!A1</f>
        <v>Name</v>
      </c>
      <c r="B1" s="51" t="str">
        <f>List!C1</f>
        <v>SINAD (dB)
(5W, 4 ohms)</v>
      </c>
      <c r="C1" s="51" t="str">
        <f>List!E1</f>
        <v>Price (USD)</v>
      </c>
      <c r="D1" s="52" t="s">
        <v>690</v>
      </c>
      <c r="E1" s="52" t="s">
        <v>691</v>
      </c>
      <c r="F1" s="52" t="s">
        <v>692</v>
      </c>
      <c r="G1" s="52" t="s">
        <v>693</v>
      </c>
      <c r="H1" s="52" t="s">
        <v>694</v>
      </c>
      <c r="I1" s="51" t="str">
        <f>List!D1</f>
        <v>Power (W)
(1% THD+N, 4 ohms)</v>
      </c>
    </row>
    <row r="2" spans="1:9">
      <c r="A2" s="9" t="str">
        <f>List!A2</f>
        <v>Topping LA90 (stereo, bypass, low gain)</v>
      </c>
      <c r="B2" s="53">
        <f>List!C2</f>
        <v>120.63034102892131</v>
      </c>
      <c r="C2" s="53">
        <f>List!E2</f>
        <v>800</v>
      </c>
      <c r="D2" s="54">
        <f t="shared" ref="D2:D256" si="0">IF(I2&lt;150,B2,"")</f>
        <v>120.63034102892131</v>
      </c>
      <c r="E2" s="53" t="str">
        <f t="shared" ref="E2:E256" si="1">IF(AND($I2&gt;=150,$I2&lt;300),B2,"")</f>
        <v/>
      </c>
      <c r="F2" s="9" t="str">
        <f t="shared" ref="F2:F256" si="2">IF(AND($I2&gt;=300,$I2&lt;450),B2,"")</f>
        <v/>
      </c>
      <c r="G2" s="9" t="str">
        <f t="shared" ref="G2:G256" si="3">IF(AND($I2&gt;=450,$I2&lt;600),B2,"")</f>
        <v/>
      </c>
      <c r="H2" s="9" t="str">
        <f t="shared" ref="H2:H256" si="4">IF($I2&gt;=600,B2,"")</f>
        <v/>
      </c>
      <c r="I2" s="53">
        <f>List!D2</f>
        <v>90</v>
      </c>
    </row>
    <row r="3" spans="1:9">
      <c r="A3" s="9" t="str">
        <f>List!A3</f>
        <v>Topping LA90 Discrete (bridged, low gain)</v>
      </c>
      <c r="B3" s="53">
        <f>List!C3</f>
        <v>119.65933321402439</v>
      </c>
      <c r="C3" s="53">
        <f>List!E3</f>
        <v>1600</v>
      </c>
      <c r="D3" s="9" t="str">
        <f t="shared" si="0"/>
        <v/>
      </c>
      <c r="E3" s="53" t="str">
        <f t="shared" si="1"/>
        <v/>
      </c>
      <c r="F3" s="54">
        <f t="shared" si="2"/>
        <v>119.65933321402439</v>
      </c>
      <c r="G3" s="9" t="str">
        <f t="shared" si="3"/>
        <v/>
      </c>
      <c r="H3" s="9" t="str">
        <f t="shared" si="4"/>
        <v/>
      </c>
      <c r="I3" s="53">
        <f>List!D3</f>
        <v>320</v>
      </c>
    </row>
    <row r="4" spans="1:9">
      <c r="A4" s="9" t="str">
        <f>List!A4</f>
        <v>Topping LA90 Discrete (stereo, low gain)</v>
      </c>
      <c r="B4" s="53">
        <f>List!C4</f>
        <v>119.57621401860123</v>
      </c>
      <c r="C4" s="53">
        <f>List!E4</f>
        <v>800</v>
      </c>
      <c r="D4" s="54">
        <f t="shared" si="0"/>
        <v>119.57621401860123</v>
      </c>
      <c r="E4" s="53" t="str">
        <f t="shared" si="1"/>
        <v/>
      </c>
      <c r="F4" s="9" t="str">
        <f t="shared" si="2"/>
        <v/>
      </c>
      <c r="G4" s="9" t="str">
        <f t="shared" si="3"/>
        <v/>
      </c>
      <c r="H4" s="9" t="str">
        <f t="shared" si="4"/>
        <v/>
      </c>
      <c r="I4" s="53">
        <f>List!D4</f>
        <v>91</v>
      </c>
    </row>
    <row r="5" spans="1:9">
      <c r="A5" s="9" t="str">
        <f>List!A5</f>
        <v>Topping LA90 (bridged, bypass, low gain)</v>
      </c>
      <c r="B5" s="53">
        <f>List!C5</f>
        <v>119.17214629683549</v>
      </c>
      <c r="C5" s="53">
        <f>List!E5</f>
        <v>1600</v>
      </c>
      <c r="D5" s="9" t="str">
        <f t="shared" si="0"/>
        <v/>
      </c>
      <c r="E5" s="53">
        <f t="shared" si="1"/>
        <v>119.17214629683549</v>
      </c>
      <c r="F5" s="9" t="str">
        <f t="shared" si="2"/>
        <v/>
      </c>
      <c r="G5" s="9" t="str">
        <f t="shared" si="3"/>
        <v/>
      </c>
      <c r="H5" s="9" t="str">
        <f t="shared" si="4"/>
        <v/>
      </c>
      <c r="I5" s="53">
        <f>List!D5</f>
        <v>180</v>
      </c>
    </row>
    <row r="6" spans="1:9">
      <c r="A6" s="9" t="str">
        <f>List!A6</f>
        <v>Topping LA90 Discrete (stereo, high gain)</v>
      </c>
      <c r="B6" s="53">
        <f>List!C6</f>
        <v>116.92370271310942</v>
      </c>
      <c r="C6" s="53">
        <f>List!E6</f>
        <v>800</v>
      </c>
      <c r="D6" s="54">
        <f t="shared" si="0"/>
        <v>116.92370271310942</v>
      </c>
      <c r="E6" s="53" t="str">
        <f t="shared" si="1"/>
        <v/>
      </c>
      <c r="F6" s="9" t="str">
        <f t="shared" si="2"/>
        <v/>
      </c>
      <c r="G6" s="9" t="str">
        <f t="shared" si="3"/>
        <v/>
      </c>
      <c r="H6" s="9" t="str">
        <f t="shared" si="4"/>
        <v/>
      </c>
      <c r="I6" s="53">
        <f>List!D6</f>
        <v>91</v>
      </c>
    </row>
    <row r="7" spans="1:9">
      <c r="A7" s="9" t="str">
        <f>List!A7</f>
        <v>Topping LA90 (stereo, bypass, high gain)</v>
      </c>
      <c r="B7" s="53">
        <f>List!C7</f>
        <v>116.83275015809501</v>
      </c>
      <c r="C7" s="53">
        <f>List!E7</f>
        <v>800</v>
      </c>
      <c r="D7" s="54">
        <f t="shared" si="0"/>
        <v>116.83275015809501</v>
      </c>
      <c r="E7" s="53" t="str">
        <f t="shared" si="1"/>
        <v/>
      </c>
      <c r="F7" s="9" t="str">
        <f t="shared" si="2"/>
        <v/>
      </c>
      <c r="G7" s="9" t="str">
        <f t="shared" si="3"/>
        <v/>
      </c>
      <c r="H7" s="9" t="str">
        <f t="shared" si="4"/>
        <v/>
      </c>
      <c r="I7" s="53">
        <f>List!D7</f>
        <v>90</v>
      </c>
    </row>
    <row r="8" spans="1:9">
      <c r="A8" s="9" t="str">
        <f>List!A8</f>
        <v>Purifi 1ET9040BA</v>
      </c>
      <c r="B8" s="53">
        <f>List!C8</f>
        <v>116.83275015809501</v>
      </c>
      <c r="C8" s="53" t="str">
        <f>List!E8</f>
        <v>TBD</v>
      </c>
      <c r="D8" s="9" t="str">
        <f t="shared" si="0"/>
        <v/>
      </c>
      <c r="E8" s="53" t="str">
        <f t="shared" si="1"/>
        <v/>
      </c>
      <c r="F8" s="9" t="str">
        <f t="shared" si="2"/>
        <v/>
      </c>
      <c r="G8" s="9" t="str">
        <f t="shared" si="3"/>
        <v/>
      </c>
      <c r="H8" s="54">
        <f t="shared" si="4"/>
        <v>116.83275015809501</v>
      </c>
      <c r="I8" s="53">
        <f>List!D8</f>
        <v>900</v>
      </c>
    </row>
    <row r="9" spans="1:9">
      <c r="A9" s="9" t="str">
        <f>List!A9</f>
        <v>Topping LA90 (stereo, volume, low gain)</v>
      </c>
      <c r="B9" s="53">
        <f>List!C9</f>
        <v>115.2390779374241</v>
      </c>
      <c r="C9" s="53">
        <f>List!E9</f>
        <v>800</v>
      </c>
      <c r="D9" s="54">
        <f t="shared" si="0"/>
        <v>115.2390779374241</v>
      </c>
      <c r="E9" s="53" t="str">
        <f t="shared" si="1"/>
        <v/>
      </c>
      <c r="F9" s="9" t="str">
        <f t="shared" si="2"/>
        <v/>
      </c>
      <c r="G9" s="9" t="str">
        <f t="shared" si="3"/>
        <v/>
      </c>
      <c r="H9" s="9" t="str">
        <f t="shared" si="4"/>
        <v/>
      </c>
      <c r="I9" s="53">
        <f>List!D9</f>
        <v>90</v>
      </c>
    </row>
    <row r="10" spans="1:9">
      <c r="A10" s="9" t="str">
        <f>List!A10</f>
        <v>Hypex NCoreX NCx500 OEM (bufferless)</v>
      </c>
      <c r="B10" s="53">
        <f>List!C10</f>
        <v>113.15154638355587</v>
      </c>
      <c r="C10" s="55">
        <f>List!E10</f>
        <v>970</v>
      </c>
      <c r="D10" s="9" t="str">
        <f t="shared" si="0"/>
        <v/>
      </c>
      <c r="E10" s="53" t="str">
        <f t="shared" si="1"/>
        <v/>
      </c>
      <c r="F10" s="9" t="str">
        <f t="shared" si="2"/>
        <v/>
      </c>
      <c r="G10" s="9" t="str">
        <f t="shared" si="3"/>
        <v/>
      </c>
      <c r="H10" s="54">
        <f t="shared" si="4"/>
        <v>113.15154638355587</v>
      </c>
      <c r="I10" s="53">
        <f>List!D10</f>
        <v>656</v>
      </c>
    </row>
    <row r="11" spans="1:9">
      <c r="A11" s="9" t="str">
        <f>List!A11</f>
        <v>Hypex Nilai500DIY stereo kit (low gain)</v>
      </c>
      <c r="B11" s="53">
        <f>List!C11</f>
        <v>112.76544327964814</v>
      </c>
      <c r="C11" s="53">
        <f>List!E11</f>
        <v>1325</v>
      </c>
      <c r="D11" s="9" t="str">
        <f t="shared" si="0"/>
        <v/>
      </c>
      <c r="E11" s="53" t="str">
        <f t="shared" si="1"/>
        <v/>
      </c>
      <c r="F11" s="54">
        <f t="shared" si="2"/>
        <v>112.76544327964814</v>
      </c>
      <c r="G11" s="9" t="str">
        <f t="shared" si="3"/>
        <v/>
      </c>
      <c r="H11" s="9" t="str">
        <f t="shared" si="4"/>
        <v/>
      </c>
      <c r="I11" s="53">
        <f>List!D11</f>
        <v>300</v>
      </c>
    </row>
    <row r="12" spans="1:9">
      <c r="A12" s="9" t="str">
        <f>List!A12</f>
        <v>Hypex Nilai500DIY mono kit (low gain)</v>
      </c>
      <c r="B12" s="53">
        <f>List!C12</f>
        <v>112.76544327964814</v>
      </c>
      <c r="C12" s="53">
        <f>List!E12</f>
        <v>1800</v>
      </c>
      <c r="D12" s="9" t="str">
        <f t="shared" si="0"/>
        <v/>
      </c>
      <c r="E12" s="53" t="str">
        <f t="shared" si="1"/>
        <v/>
      </c>
      <c r="F12" s="9" t="str">
        <f t="shared" si="2"/>
        <v/>
      </c>
      <c r="G12" s="54">
        <f t="shared" si="3"/>
        <v>112.76544327964814</v>
      </c>
      <c r="H12" s="9" t="str">
        <f t="shared" si="4"/>
        <v/>
      </c>
      <c r="I12" s="53">
        <f>List!D12</f>
        <v>501</v>
      </c>
    </row>
    <row r="13" spans="1:9">
      <c r="A13" s="9" t="str">
        <f>List!A13</f>
        <v>Benchmark AHB2 (stereo, low gain)</v>
      </c>
      <c r="B13" s="53">
        <f>List!C13</f>
        <v>112.76544327964814</v>
      </c>
      <c r="C13" s="55">
        <f>List!E13</f>
        <v>3000</v>
      </c>
      <c r="D13" s="9" t="str">
        <f t="shared" si="0"/>
        <v/>
      </c>
      <c r="E13" s="53">
        <f t="shared" si="1"/>
        <v>112.76544327964814</v>
      </c>
      <c r="F13" s="9" t="str">
        <f t="shared" si="2"/>
        <v/>
      </c>
      <c r="G13" s="9" t="str">
        <f t="shared" si="3"/>
        <v/>
      </c>
      <c r="H13" s="9" t="str">
        <f t="shared" si="4"/>
        <v/>
      </c>
      <c r="I13" s="53">
        <f>List!D13</f>
        <v>210</v>
      </c>
    </row>
    <row r="14" spans="1:9">
      <c r="A14" s="9" t="str">
        <f>List!A14</f>
        <v>Apollon NCx500ST (low gain)</v>
      </c>
      <c r="B14" s="53">
        <f>List!C14</f>
        <v>112.39577516576787</v>
      </c>
      <c r="C14" s="53">
        <f>List!E14</f>
        <v>1165</v>
      </c>
      <c r="D14" s="9" t="str">
        <f t="shared" si="0"/>
        <v/>
      </c>
      <c r="E14" s="53" t="str">
        <f t="shared" si="1"/>
        <v/>
      </c>
      <c r="F14" s="9" t="str">
        <f t="shared" si="2"/>
        <v/>
      </c>
      <c r="G14" s="9" t="str">
        <f t="shared" si="3"/>
        <v/>
      </c>
      <c r="H14" s="54">
        <f t="shared" si="4"/>
        <v>112.39577516576787</v>
      </c>
      <c r="I14" s="53">
        <f>List!D14</f>
        <v>644</v>
      </c>
    </row>
    <row r="15" spans="1:9">
      <c r="A15" s="9" t="str">
        <f>List!A15</f>
        <v>Benchmark AHB2 (mono, low gain)</v>
      </c>
      <c r="B15" s="53">
        <f>List!C15</f>
        <v>111.63397417360508</v>
      </c>
      <c r="C15" s="55">
        <f>List!E15</f>
        <v>6000</v>
      </c>
      <c r="D15" s="9" t="str">
        <f t="shared" si="0"/>
        <v/>
      </c>
      <c r="E15" s="53" t="str">
        <f t="shared" si="1"/>
        <v/>
      </c>
      <c r="F15" s="9" t="str">
        <f t="shared" si="2"/>
        <v/>
      </c>
      <c r="G15" s="54">
        <f t="shared" si="3"/>
        <v>111.63397417360508</v>
      </c>
      <c r="H15" s="9" t="str">
        <f t="shared" si="4"/>
        <v/>
      </c>
      <c r="I15" s="53">
        <f>List!D15</f>
        <v>500</v>
      </c>
    </row>
    <row r="16" spans="1:9">
      <c r="A16" s="9" t="str">
        <f>List!A16</f>
        <v>Apollon NCx500ST (medium gain)</v>
      </c>
      <c r="B16" s="53">
        <f>List!C16</f>
        <v>109.62972120244225</v>
      </c>
      <c r="C16" s="53">
        <f>List!E16</f>
        <v>1165</v>
      </c>
      <c r="D16" s="9" t="str">
        <f t="shared" si="0"/>
        <v/>
      </c>
      <c r="E16" s="53" t="str">
        <f t="shared" si="1"/>
        <v/>
      </c>
      <c r="F16" s="9" t="str">
        <f t="shared" si="2"/>
        <v/>
      </c>
      <c r="G16" s="54">
        <f t="shared" si="3"/>
        <v>109.62972120244225</v>
      </c>
      <c r="H16" s="9" t="str">
        <f t="shared" si="4"/>
        <v/>
      </c>
      <c r="I16" s="53">
        <f>List!D16</f>
        <v>536</v>
      </c>
    </row>
    <row r="17" spans="1:9">
      <c r="A17" s="9" t="str">
        <f>List!A17</f>
        <v>Audiophonics HPA-S400ET (low gain)</v>
      </c>
      <c r="B17" s="53">
        <f>List!C17</f>
        <v>108.54256795599041</v>
      </c>
      <c r="C17" s="53">
        <f>List!E17</f>
        <v>1640</v>
      </c>
      <c r="D17" s="9" t="str">
        <f t="shared" si="0"/>
        <v/>
      </c>
      <c r="E17" s="53" t="str">
        <f t="shared" si="1"/>
        <v/>
      </c>
      <c r="F17" s="54">
        <f t="shared" si="2"/>
        <v>108.54256795599041</v>
      </c>
      <c r="G17" s="9" t="str">
        <f t="shared" si="3"/>
        <v/>
      </c>
      <c r="H17" s="9" t="str">
        <f t="shared" si="4"/>
        <v/>
      </c>
      <c r="I17" s="53">
        <f>List!D17</f>
        <v>367</v>
      </c>
    </row>
    <row r="18" spans="1:9">
      <c r="A18" s="9" t="str">
        <f>List!A18</f>
        <v>Hypex Nilai500DIY mono kit (mid gain)</v>
      </c>
      <c r="B18" s="53">
        <f>List!C18</f>
        <v>108.54256795599041</v>
      </c>
      <c r="C18" s="53">
        <f>List!E18</f>
        <v>1800</v>
      </c>
      <c r="D18" s="9" t="str">
        <f t="shared" si="0"/>
        <v/>
      </c>
      <c r="E18" s="53" t="str">
        <f t="shared" si="1"/>
        <v/>
      </c>
      <c r="F18" s="9" t="str">
        <f t="shared" si="2"/>
        <v/>
      </c>
      <c r="G18" s="54">
        <f t="shared" si="3"/>
        <v>108.54256795599041</v>
      </c>
      <c r="H18" s="9" t="str">
        <f t="shared" si="4"/>
        <v/>
      </c>
      <c r="I18" s="53">
        <f>List!D18</f>
        <v>501</v>
      </c>
    </row>
    <row r="19" spans="1:9">
      <c r="A19" s="9" t="str">
        <f>List!A19</f>
        <v>LM Audio MIN400A</v>
      </c>
      <c r="B19" s="53">
        <f>List!C19</f>
        <v>107.81878900139827</v>
      </c>
      <c r="C19" s="55">
        <f>List!E19</f>
        <v>808</v>
      </c>
      <c r="D19" s="9" t="str">
        <f t="shared" si="0"/>
        <v/>
      </c>
      <c r="E19" s="53" t="str">
        <f t="shared" si="1"/>
        <v/>
      </c>
      <c r="F19" s="54">
        <f t="shared" si="2"/>
        <v>107.81878900139827</v>
      </c>
      <c r="G19" s="9" t="str">
        <f t="shared" si="3"/>
        <v/>
      </c>
      <c r="H19" s="9" t="str">
        <f t="shared" si="4"/>
        <v/>
      </c>
      <c r="I19" s="53">
        <f>List!D19</f>
        <v>330</v>
      </c>
    </row>
    <row r="20" spans="1:9">
      <c r="A20" s="9" t="str">
        <f>List!A20</f>
        <v>SONCOZ SGP-1</v>
      </c>
      <c r="B20" s="53">
        <f>List!C20</f>
        <v>107.00357073550869</v>
      </c>
      <c r="C20" s="53">
        <f>List!E20</f>
        <v>1100</v>
      </c>
      <c r="D20" s="9" t="str">
        <f t="shared" si="0"/>
        <v/>
      </c>
      <c r="E20" s="53">
        <f t="shared" si="1"/>
        <v>107.00357073550869</v>
      </c>
      <c r="F20" s="9" t="str">
        <f t="shared" si="2"/>
        <v/>
      </c>
      <c r="G20" s="9" t="str">
        <f t="shared" si="3"/>
        <v/>
      </c>
      <c r="H20" s="9" t="str">
        <f t="shared" si="4"/>
        <v/>
      </c>
      <c r="I20" s="53">
        <f>List!D20</f>
        <v>240</v>
      </c>
    </row>
    <row r="21" spans="1:9">
      <c r="A21" s="9" t="str">
        <f>List!A21</f>
        <v>Hypex NCore NC2K OEM</v>
      </c>
      <c r="B21" s="53">
        <f>List!C21</f>
        <v>106.74484336636851</v>
      </c>
      <c r="C21" s="55">
        <f>List!E21</f>
        <v>2360</v>
      </c>
      <c r="D21" s="9" t="str">
        <f t="shared" si="0"/>
        <v/>
      </c>
      <c r="E21" s="53" t="str">
        <f t="shared" si="1"/>
        <v/>
      </c>
      <c r="F21" s="9" t="str">
        <f t="shared" si="2"/>
        <v/>
      </c>
      <c r="G21" s="9" t="str">
        <f t="shared" si="3"/>
        <v/>
      </c>
      <c r="H21" s="54">
        <f t="shared" si="4"/>
        <v>106.74484336636851</v>
      </c>
      <c r="I21" s="53">
        <f>List!D21</f>
        <v>2500</v>
      </c>
    </row>
    <row r="22" spans="1:9">
      <c r="A22" s="9" t="str">
        <f>List!A22</f>
        <v>Trinnov Amplitude8m</v>
      </c>
      <c r="B22" s="53">
        <f>List!C22</f>
        <v>106.55804284128565</v>
      </c>
      <c r="C22" s="53">
        <f>List!E22</f>
        <v>9500</v>
      </c>
      <c r="D22" s="9" t="str">
        <f t="shared" si="0"/>
        <v/>
      </c>
      <c r="E22" s="53" t="str">
        <f t="shared" si="1"/>
        <v/>
      </c>
      <c r="F22" s="54">
        <f t="shared" si="2"/>
        <v>106.55804284128565</v>
      </c>
      <c r="G22" s="9" t="str">
        <f t="shared" si="3"/>
        <v/>
      </c>
      <c r="H22" s="9" t="str">
        <f t="shared" si="4"/>
        <v/>
      </c>
      <c r="I22" s="53">
        <f>List!D22</f>
        <v>426</v>
      </c>
    </row>
    <row r="23" spans="1:9">
      <c r="A23" s="9" t="str">
        <f>List!A23</f>
        <v>Apollon NCx500 DM</v>
      </c>
      <c r="B23" s="53">
        <f>List!C23</f>
        <v>106.37517525248825</v>
      </c>
      <c r="C23" s="53">
        <f>List!E23</f>
        <v>1920</v>
      </c>
      <c r="D23" s="9" t="str">
        <f t="shared" si="0"/>
        <v/>
      </c>
      <c r="E23" s="53" t="str">
        <f t="shared" si="1"/>
        <v/>
      </c>
      <c r="F23" s="9" t="str">
        <f t="shared" si="2"/>
        <v/>
      </c>
      <c r="G23" s="9" t="str">
        <f t="shared" si="3"/>
        <v/>
      </c>
      <c r="H23" s="54">
        <f t="shared" si="4"/>
        <v>106.37517525248825</v>
      </c>
      <c r="I23" s="53">
        <f>List!D23</f>
        <v>650</v>
      </c>
    </row>
    <row r="24" spans="1:9">
      <c r="A24" s="9" t="str">
        <f>List!A24</f>
        <v>Hypex NCoreX NCx500 OEM (buffered)</v>
      </c>
      <c r="B24" s="53">
        <f>List!C24</f>
        <v>106.19607839942972</v>
      </c>
      <c r="C24" s="55">
        <f>List!E24</f>
        <v>970</v>
      </c>
      <c r="D24" s="9" t="str">
        <f t="shared" si="0"/>
        <v/>
      </c>
      <c r="E24" s="53" t="str">
        <f t="shared" si="1"/>
        <v/>
      </c>
      <c r="F24" s="9" t="str">
        <f t="shared" si="2"/>
        <v/>
      </c>
      <c r="G24" s="9" t="str">
        <f t="shared" si="3"/>
        <v/>
      </c>
      <c r="H24" s="54">
        <f t="shared" si="4"/>
        <v>106.19607839942972</v>
      </c>
      <c r="I24" s="53">
        <f>List!D24</f>
        <v>656</v>
      </c>
    </row>
    <row r="25" spans="1:9">
      <c r="A25" s="9" t="str">
        <f>List!A25</f>
        <v>Topping PA5</v>
      </c>
      <c r="B25" s="53">
        <f>List!C25</f>
        <v>106.23160355994578</v>
      </c>
      <c r="C25" s="53">
        <f>List!E25</f>
        <v>350</v>
      </c>
      <c r="D25" s="54">
        <f t="shared" si="0"/>
        <v>106.23160355994578</v>
      </c>
      <c r="E25" s="53" t="str">
        <f t="shared" si="1"/>
        <v/>
      </c>
      <c r="F25" s="9" t="str">
        <f t="shared" si="2"/>
        <v/>
      </c>
      <c r="G25" s="9" t="str">
        <f t="shared" si="3"/>
        <v/>
      </c>
      <c r="H25" s="9" t="str">
        <f t="shared" si="4"/>
        <v/>
      </c>
      <c r="I25" s="53">
        <f>List!D25</f>
        <v>131</v>
      </c>
    </row>
    <row r="26" spans="1:9">
      <c r="A26" s="9" t="str">
        <f>List!A26</f>
        <v>Buckeye Amps (3 channel 1ET400A, low gain)</v>
      </c>
      <c r="B26" s="53">
        <f>List!C26</f>
        <v>106.02059991327963</v>
      </c>
      <c r="C26" s="55">
        <f>List!E26</f>
        <v>1600</v>
      </c>
      <c r="D26" s="9" t="str">
        <f t="shared" si="0"/>
        <v/>
      </c>
      <c r="E26" s="53" t="str">
        <f t="shared" si="1"/>
        <v/>
      </c>
      <c r="F26" s="54">
        <f t="shared" si="2"/>
        <v>106.02059991327963</v>
      </c>
      <c r="G26" s="9" t="str">
        <f t="shared" si="3"/>
        <v/>
      </c>
      <c r="H26" s="9" t="str">
        <f t="shared" si="4"/>
        <v/>
      </c>
      <c r="I26" s="53">
        <f>List!D26</f>
        <v>358</v>
      </c>
    </row>
    <row r="27" spans="1:9">
      <c r="A27" s="9" t="str">
        <f>List!A27</f>
        <v>boXem Arthur 4222/E1 (mid gain)</v>
      </c>
      <c r="B27" s="53">
        <f>List!C27</f>
        <v>106.02059991327963</v>
      </c>
      <c r="C27" s="53">
        <f>List!E27</f>
        <v>3000</v>
      </c>
      <c r="D27" s="9" t="str">
        <f t="shared" si="0"/>
        <v/>
      </c>
      <c r="E27" s="53" t="str">
        <f t="shared" si="1"/>
        <v/>
      </c>
      <c r="F27" s="54">
        <f t="shared" si="2"/>
        <v>106.02059991327963</v>
      </c>
      <c r="G27" s="9" t="str">
        <f t="shared" si="3"/>
        <v/>
      </c>
      <c r="H27" s="9" t="str">
        <f t="shared" si="4"/>
        <v/>
      </c>
      <c r="I27" s="53">
        <f>List!D27</f>
        <v>420</v>
      </c>
    </row>
    <row r="28" spans="1:9">
      <c r="A28" s="9" t="str">
        <f>List!A28</f>
        <v>McIntosh Laboratory MC462</v>
      </c>
      <c r="B28" s="53">
        <f>List!C28</f>
        <v>106.02059991327963</v>
      </c>
      <c r="C28" s="53">
        <f>List!E28</f>
        <v>9000</v>
      </c>
      <c r="D28" s="9" t="str">
        <f t="shared" si="0"/>
        <v/>
      </c>
      <c r="E28" s="53" t="str">
        <f t="shared" si="1"/>
        <v/>
      </c>
      <c r="F28" s="9" t="str">
        <f t="shared" si="2"/>
        <v/>
      </c>
      <c r="G28" s="9" t="str">
        <f t="shared" si="3"/>
        <v/>
      </c>
      <c r="H28" s="54">
        <f t="shared" si="4"/>
        <v>106.02059991327963</v>
      </c>
      <c r="I28" s="53">
        <f>List!D28</f>
        <v>720</v>
      </c>
    </row>
    <row r="29" spans="1:9">
      <c r="A29" s="9" t="str">
        <f>List!A29</f>
        <v>Apollon NCx500ST (highest gain)</v>
      </c>
      <c r="B29" s="53">
        <f>List!C29</f>
        <v>105.67993312730401</v>
      </c>
      <c r="C29" s="53">
        <f>List!E29</f>
        <v>1165</v>
      </c>
      <c r="D29" s="9" t="str">
        <f t="shared" si="0"/>
        <v/>
      </c>
      <c r="E29" s="53" t="str">
        <f t="shared" si="1"/>
        <v/>
      </c>
      <c r="F29" s="9" t="str">
        <f t="shared" si="2"/>
        <v/>
      </c>
      <c r="G29" s="54">
        <f t="shared" si="3"/>
        <v>105.67993312730401</v>
      </c>
      <c r="H29" s="9" t="str">
        <f t="shared" si="4"/>
        <v/>
      </c>
      <c r="I29" s="53">
        <f>List!D29</f>
        <v>536</v>
      </c>
    </row>
    <row r="30" spans="1:9">
      <c r="A30" s="9" t="str">
        <f>List!A30</f>
        <v>Topping PA5 II</v>
      </c>
      <c r="B30" s="53">
        <f>List!C30</f>
        <v>104.88250288655017</v>
      </c>
      <c r="C30" s="53">
        <f>List!E30</f>
        <v>220</v>
      </c>
      <c r="D30" s="54">
        <f t="shared" si="0"/>
        <v>104.88250288655017</v>
      </c>
      <c r="E30" s="53" t="str">
        <f t="shared" si="1"/>
        <v/>
      </c>
      <c r="F30" s="9" t="str">
        <f t="shared" si="2"/>
        <v/>
      </c>
      <c r="G30" s="9" t="str">
        <f t="shared" si="3"/>
        <v/>
      </c>
      <c r="H30" s="9" t="str">
        <f t="shared" si="4"/>
        <v/>
      </c>
      <c r="I30" s="53">
        <f>List!D30</f>
        <v>120</v>
      </c>
    </row>
    <row r="31" spans="1:9">
      <c r="A31" s="9" t="str">
        <f>List!A31</f>
        <v>TP RA3</v>
      </c>
      <c r="B31" s="53">
        <f>List!C31</f>
        <v>104.58295976715712</v>
      </c>
      <c r="C31" s="53">
        <f>List!E31</f>
        <v>269</v>
      </c>
      <c r="D31" s="54">
        <f t="shared" si="0"/>
        <v>104.58295976715712</v>
      </c>
      <c r="E31" s="53" t="str">
        <f t="shared" si="1"/>
        <v/>
      </c>
      <c r="F31" s="9" t="str">
        <f t="shared" si="2"/>
        <v/>
      </c>
      <c r="G31" s="9" t="str">
        <f t="shared" si="3"/>
        <v/>
      </c>
      <c r="H31" s="9" t="str">
        <f t="shared" si="4"/>
        <v/>
      </c>
      <c r="I31" s="53">
        <f>List!D31</f>
        <v>131</v>
      </c>
    </row>
    <row r="32" spans="1:9">
      <c r="A32" s="9" t="str">
        <f>List!A32</f>
        <v>Purifi EVAL-1</v>
      </c>
      <c r="B32" s="53">
        <f>List!C32</f>
        <v>104.43697499232712</v>
      </c>
      <c r="C32" s="55">
        <f>List!E32</f>
        <v>1090</v>
      </c>
      <c r="D32" s="9" t="str">
        <f t="shared" si="0"/>
        <v/>
      </c>
      <c r="E32" s="53" t="str">
        <f t="shared" si="1"/>
        <v/>
      </c>
      <c r="F32" s="54">
        <f t="shared" si="2"/>
        <v>104.43697499232712</v>
      </c>
      <c r="G32" s="9" t="str">
        <f t="shared" si="3"/>
        <v/>
      </c>
      <c r="H32" s="9" t="str">
        <f t="shared" si="4"/>
        <v/>
      </c>
      <c r="I32" s="53">
        <f>List!D32</f>
        <v>425</v>
      </c>
    </row>
    <row r="33" spans="1:9">
      <c r="A33" s="9" t="str">
        <f>List!A33</f>
        <v>Hypex NCore NC400 DIY</v>
      </c>
      <c r="B33" s="53">
        <f>List!C33</f>
        <v>104.43697499232712</v>
      </c>
      <c r="C33" s="53">
        <f>List!E33</f>
        <v>1100</v>
      </c>
      <c r="D33" s="9" t="str">
        <f t="shared" si="0"/>
        <v/>
      </c>
      <c r="E33" s="53" t="str">
        <f t="shared" si="1"/>
        <v/>
      </c>
      <c r="F33" s="54">
        <f t="shared" si="2"/>
        <v>104.43697499232712</v>
      </c>
      <c r="G33" s="9" t="str">
        <f t="shared" si="3"/>
        <v/>
      </c>
      <c r="H33" s="9" t="str">
        <f t="shared" si="4"/>
        <v/>
      </c>
      <c r="I33" s="53">
        <f>List!D33</f>
        <v>400</v>
      </c>
    </row>
    <row r="34" spans="1:9">
      <c r="A34" s="9" t="str">
        <f>List!A34</f>
        <v>March Audio P422</v>
      </c>
      <c r="B34" s="53">
        <f>List!C34</f>
        <v>104.43697499232712</v>
      </c>
      <c r="C34" s="53">
        <f>List!E34</f>
        <v>1625</v>
      </c>
      <c r="D34" s="9" t="str">
        <f t="shared" si="0"/>
        <v/>
      </c>
      <c r="E34" s="53" t="str">
        <f t="shared" si="1"/>
        <v/>
      </c>
      <c r="F34" s="54">
        <f t="shared" si="2"/>
        <v>104.43697499232712</v>
      </c>
      <c r="G34" s="9" t="str">
        <f t="shared" si="3"/>
        <v/>
      </c>
      <c r="H34" s="9" t="str">
        <f t="shared" si="4"/>
        <v/>
      </c>
      <c r="I34" s="53">
        <f>List!D34</f>
        <v>400</v>
      </c>
    </row>
    <row r="35" spans="1:9">
      <c r="A35" s="9" t="str">
        <f>List!A35</f>
        <v>Audiophonics HPA-S400ET (high gain)</v>
      </c>
      <c r="B35" s="53">
        <f>List!C35</f>
        <v>104.43697499232712</v>
      </c>
      <c r="C35" s="53">
        <f>List!E35</f>
        <v>1640</v>
      </c>
      <c r="D35" s="9" t="str">
        <f t="shared" si="0"/>
        <v/>
      </c>
      <c r="E35" s="53" t="str">
        <f t="shared" si="1"/>
        <v/>
      </c>
      <c r="F35" s="54">
        <f t="shared" si="2"/>
        <v>104.43697499232712</v>
      </c>
      <c r="G35" s="9" t="str">
        <f t="shared" si="3"/>
        <v/>
      </c>
      <c r="H35" s="9" t="str">
        <f t="shared" si="4"/>
        <v/>
      </c>
      <c r="I35" s="53">
        <f>List!D35</f>
        <v>367</v>
      </c>
    </row>
    <row r="36" spans="1:9">
      <c r="A36" s="9" t="str">
        <f>List!A36</f>
        <v>Hypex Nilai500DIY mono kit (high gain)</v>
      </c>
      <c r="B36" s="53">
        <f>List!C36</f>
        <v>104.43697499232712</v>
      </c>
      <c r="C36" s="53">
        <f>List!E36</f>
        <v>1800</v>
      </c>
      <c r="D36" s="9" t="str">
        <f t="shared" si="0"/>
        <v/>
      </c>
      <c r="E36" s="53" t="str">
        <f t="shared" si="1"/>
        <v/>
      </c>
      <c r="F36" s="9" t="str">
        <f t="shared" si="2"/>
        <v/>
      </c>
      <c r="G36" s="54">
        <f t="shared" si="3"/>
        <v>104.43697499232712</v>
      </c>
      <c r="H36" s="9" t="str">
        <f t="shared" si="4"/>
        <v/>
      </c>
      <c r="I36" s="53">
        <f>List!D36</f>
        <v>501</v>
      </c>
    </row>
    <row r="37" spans="1:9">
      <c r="A37" s="9" t="str">
        <f>List!A37</f>
        <v>Nord Three SE 1ET400A Stereo</v>
      </c>
      <c r="B37" s="53">
        <f>List!C37</f>
        <v>104.43697499232712</v>
      </c>
      <c r="C37" s="53">
        <f>List!E37</f>
        <v>2200</v>
      </c>
      <c r="D37" s="9" t="str">
        <f t="shared" si="0"/>
        <v/>
      </c>
      <c r="E37" s="53" t="str">
        <f t="shared" si="1"/>
        <v/>
      </c>
      <c r="F37" s="54">
        <f t="shared" si="2"/>
        <v>104.43697499232712</v>
      </c>
      <c r="G37" s="9" t="str">
        <f t="shared" si="3"/>
        <v/>
      </c>
      <c r="H37" s="9" t="str">
        <f t="shared" si="4"/>
        <v/>
      </c>
      <c r="I37" s="53">
        <f>List!D37</f>
        <v>425</v>
      </c>
    </row>
    <row r="38" spans="1:9">
      <c r="A38" s="9" t="str">
        <f>List!A38</f>
        <v>NAD M23</v>
      </c>
      <c r="B38" s="53">
        <f>List!C38</f>
        <v>104.43697499232712</v>
      </c>
      <c r="C38" s="53">
        <f>List!E38</f>
        <v>3750</v>
      </c>
      <c r="D38" s="9" t="str">
        <f t="shared" si="0"/>
        <v/>
      </c>
      <c r="E38" s="53" t="str">
        <f t="shared" si="1"/>
        <v/>
      </c>
      <c r="F38" s="9" t="str">
        <f t="shared" si="2"/>
        <v/>
      </c>
      <c r="G38" s="54">
        <f t="shared" si="3"/>
        <v>104.43697499232712</v>
      </c>
      <c r="H38" s="9" t="str">
        <f t="shared" si="4"/>
        <v/>
      </c>
      <c r="I38" s="53">
        <f>List!D38</f>
        <v>540</v>
      </c>
    </row>
    <row r="39" spans="1:9">
      <c r="A39" s="9" t="str">
        <f>List!A39</f>
        <v>Nord One NC1200DM Signature Stereo</v>
      </c>
      <c r="B39" s="53">
        <f>List!C39</f>
        <v>104.43697499232712</v>
      </c>
      <c r="C39" s="53">
        <f>List!E39</f>
        <v>5400</v>
      </c>
      <c r="D39" s="9" t="str">
        <f t="shared" si="0"/>
        <v/>
      </c>
      <c r="E39" s="53" t="str">
        <f t="shared" si="1"/>
        <v/>
      </c>
      <c r="F39" s="9" t="str">
        <f t="shared" si="2"/>
        <v/>
      </c>
      <c r="G39" s="54">
        <f t="shared" si="3"/>
        <v>104.43697499232712</v>
      </c>
      <c r="H39" s="9" t="str">
        <f t="shared" si="4"/>
        <v/>
      </c>
      <c r="I39" s="53">
        <f>List!D39</f>
        <v>580</v>
      </c>
    </row>
    <row r="40" spans="1:9">
      <c r="A40" s="9" t="str">
        <f>List!A40</f>
        <v>Hypex NCore NC1200 OEM</v>
      </c>
      <c r="B40" s="53">
        <f>List!C40</f>
        <v>103.09803919971486</v>
      </c>
      <c r="C40" s="55">
        <f>List!E40</f>
        <v>1390</v>
      </c>
      <c r="D40" s="9" t="str">
        <f t="shared" si="0"/>
        <v/>
      </c>
      <c r="E40" s="53" t="str">
        <f t="shared" si="1"/>
        <v/>
      </c>
      <c r="F40" s="9" t="str">
        <f t="shared" si="2"/>
        <v/>
      </c>
      <c r="G40" s="9" t="str">
        <f t="shared" si="3"/>
        <v/>
      </c>
      <c r="H40" s="54">
        <f t="shared" si="4"/>
        <v>103.09803919971486</v>
      </c>
      <c r="I40" s="53">
        <f>List!D40</f>
        <v>700</v>
      </c>
    </row>
    <row r="41" spans="1:9">
      <c r="A41" s="9" t="str">
        <f>List!A41</f>
        <v>Buckeye Amps (3 channel 1ET400A, high gain)</v>
      </c>
      <c r="B41" s="53">
        <f>List!C41</f>
        <v>103.09803919971486</v>
      </c>
      <c r="C41" s="55">
        <f>List!E41</f>
        <v>1600</v>
      </c>
      <c r="D41" s="9" t="str">
        <f t="shared" si="0"/>
        <v/>
      </c>
      <c r="E41" s="53" t="str">
        <f t="shared" si="1"/>
        <v/>
      </c>
      <c r="F41" s="54">
        <f t="shared" si="2"/>
        <v>103.09803919971486</v>
      </c>
      <c r="G41" s="9" t="str">
        <f t="shared" si="3"/>
        <v/>
      </c>
      <c r="H41" s="9" t="str">
        <f t="shared" si="4"/>
        <v/>
      </c>
      <c r="I41" s="53">
        <f>List!D41</f>
        <v>358</v>
      </c>
    </row>
    <row r="42" spans="1:9">
      <c r="A42" s="9" t="str">
        <f>List!A42</f>
        <v>VTV Purifi Dual Mono (Weiss OP2-BP)</v>
      </c>
      <c r="B42" s="53">
        <f>List!C42</f>
        <v>103.09803919971486</v>
      </c>
      <c r="C42" s="53">
        <f>List!E42</f>
        <v>2090</v>
      </c>
      <c r="D42" s="9" t="str">
        <f t="shared" si="0"/>
        <v/>
      </c>
      <c r="E42" s="53" t="str">
        <f t="shared" si="1"/>
        <v/>
      </c>
      <c r="F42" s="54">
        <f t="shared" si="2"/>
        <v>103.09803919971486</v>
      </c>
      <c r="G42" s="9" t="str">
        <f t="shared" si="3"/>
        <v/>
      </c>
      <c r="H42" s="9" t="str">
        <f t="shared" si="4"/>
        <v/>
      </c>
      <c r="I42" s="53">
        <f>List!D42</f>
        <v>379</v>
      </c>
    </row>
    <row r="43" spans="1:9">
      <c r="A43" s="9" t="str">
        <f>List!A43</f>
        <v>Vera Audio P150/600 RS (stereo)</v>
      </c>
      <c r="B43" s="53">
        <f>List!C43</f>
        <v>103.09803919971486</v>
      </c>
      <c r="C43" s="53">
        <f>List!E43</f>
        <v>3100</v>
      </c>
      <c r="D43" s="9" t="str">
        <f t="shared" si="0"/>
        <v/>
      </c>
      <c r="E43" s="53" t="str">
        <f t="shared" si="1"/>
        <v/>
      </c>
      <c r="F43" s="54">
        <f t="shared" si="2"/>
        <v>103.09803919971486</v>
      </c>
      <c r="G43" s="9" t="str">
        <f t="shared" si="3"/>
        <v/>
      </c>
      <c r="H43" s="9" t="str">
        <f t="shared" si="4"/>
        <v/>
      </c>
      <c r="I43" s="53">
        <f>List!D43</f>
        <v>310</v>
      </c>
    </row>
    <row r="44" spans="1:9">
      <c r="A44" s="9" t="str">
        <f>List!A44</f>
        <v>March Audio P501</v>
      </c>
      <c r="B44" s="53">
        <f>List!C44</f>
        <v>103.09803919971486</v>
      </c>
      <c r="C44" s="53">
        <f>List!E44</f>
        <v>3226.06</v>
      </c>
      <c r="D44" s="9" t="str">
        <f t="shared" si="0"/>
        <v/>
      </c>
      <c r="E44" s="53" t="str">
        <f t="shared" si="1"/>
        <v/>
      </c>
      <c r="F44" s="9" t="str">
        <f t="shared" si="2"/>
        <v/>
      </c>
      <c r="G44" s="54">
        <f t="shared" si="3"/>
        <v>103.09803919971486</v>
      </c>
      <c r="H44" s="9" t="str">
        <f t="shared" si="4"/>
        <v/>
      </c>
      <c r="I44" s="53">
        <f>List!D44</f>
        <v>512</v>
      </c>
    </row>
    <row r="45" spans="1:9">
      <c r="A45" s="9" t="str">
        <f>List!A45</f>
        <v>3e audio TPA3255 260-2-29A</v>
      </c>
      <c r="B45" s="53">
        <f>List!C45</f>
        <v>101.93820026016112</v>
      </c>
      <c r="C45" s="53">
        <f>List!E45</f>
        <v>375</v>
      </c>
      <c r="D45" s="9" t="str">
        <f t="shared" si="0"/>
        <v/>
      </c>
      <c r="E45" s="53">
        <f t="shared" si="1"/>
        <v>101.93820026016112</v>
      </c>
      <c r="F45" s="9" t="str">
        <f t="shared" si="2"/>
        <v/>
      </c>
      <c r="G45" s="9" t="str">
        <f t="shared" si="3"/>
        <v/>
      </c>
      <c r="H45" s="9" t="str">
        <f t="shared" si="4"/>
        <v/>
      </c>
      <c r="I45" s="53">
        <f>List!D45</f>
        <v>206</v>
      </c>
    </row>
    <row r="46" spans="1:9">
      <c r="A46" s="9" t="str">
        <f>List!A46</f>
        <v>Topping PA7 Plus</v>
      </c>
      <c r="B46" s="53">
        <f>List!C46</f>
        <v>101.93820026016112</v>
      </c>
      <c r="C46" s="53">
        <f>List!E46</f>
        <v>550</v>
      </c>
      <c r="D46" s="9" t="str">
        <f t="shared" si="0"/>
        <v/>
      </c>
      <c r="E46" s="53">
        <f t="shared" si="1"/>
        <v>101.93820026016112</v>
      </c>
      <c r="F46" s="9" t="str">
        <f t="shared" si="2"/>
        <v/>
      </c>
      <c r="G46" s="9" t="str">
        <f t="shared" si="3"/>
        <v/>
      </c>
      <c r="H46" s="9" t="str">
        <f t="shared" si="4"/>
        <v/>
      </c>
      <c r="I46" s="53">
        <f>List!D46</f>
        <v>240</v>
      </c>
    </row>
    <row r="47" spans="1:9">
      <c r="A47" s="9" t="str">
        <f>List!A47</f>
        <v>VTV Purifi Dual Mono (Sonic Imagery 994Enh-Ticha)</v>
      </c>
      <c r="B47" s="53">
        <f>List!C47</f>
        <v>101.93820026016112</v>
      </c>
      <c r="C47" s="53">
        <f>List!E47</f>
        <v>1845</v>
      </c>
      <c r="D47" s="9" t="str">
        <f t="shared" si="0"/>
        <v/>
      </c>
      <c r="E47" s="53" t="str">
        <f t="shared" si="1"/>
        <v/>
      </c>
      <c r="F47" s="54">
        <f t="shared" si="2"/>
        <v>101.93820026016112</v>
      </c>
      <c r="G47" s="9" t="str">
        <f t="shared" si="3"/>
        <v/>
      </c>
      <c r="H47" s="9" t="str">
        <f t="shared" si="4"/>
        <v/>
      </c>
      <c r="I47" s="53">
        <f>List!D47</f>
        <v>372</v>
      </c>
    </row>
    <row r="48" spans="1:9">
      <c r="A48" s="9" t="str">
        <f>List!A48</f>
        <v>Vera Audio P400/1000</v>
      </c>
      <c r="B48" s="53">
        <f>List!C48</f>
        <v>102.498774732166</v>
      </c>
      <c r="C48" s="53">
        <f>List!E48</f>
        <v>3000</v>
      </c>
      <c r="D48" s="9" t="str">
        <f t="shared" si="0"/>
        <v/>
      </c>
      <c r="E48" s="53" t="str">
        <f t="shared" si="1"/>
        <v/>
      </c>
      <c r="F48" s="9" t="str">
        <f t="shared" si="2"/>
        <v/>
      </c>
      <c r="G48" s="9" t="str">
        <f t="shared" si="3"/>
        <v/>
      </c>
      <c r="H48" s="54">
        <f t="shared" si="4"/>
        <v>102.498774732166</v>
      </c>
      <c r="I48" s="53">
        <f>List!D48</f>
        <v>625</v>
      </c>
    </row>
    <row r="49" spans="1:9">
      <c r="A49" s="9" t="str">
        <f>List!A49</f>
        <v>Apollon NC2KSLM mono</v>
      </c>
      <c r="B49" s="53">
        <f>List!C49</f>
        <v>101.93820026016112</v>
      </c>
      <c r="C49" s="53">
        <f>List!E49</f>
        <v>4900</v>
      </c>
      <c r="D49" s="9" t="str">
        <f t="shared" si="0"/>
        <v/>
      </c>
      <c r="E49" s="53" t="str">
        <f t="shared" si="1"/>
        <v/>
      </c>
      <c r="F49" s="9" t="str">
        <f t="shared" si="2"/>
        <v/>
      </c>
      <c r="G49" s="9" t="str">
        <f t="shared" si="3"/>
        <v/>
      </c>
      <c r="H49" s="54">
        <f t="shared" si="4"/>
        <v>101.93820026016112</v>
      </c>
      <c r="I49" s="53">
        <f>List!D49</f>
        <v>1786</v>
      </c>
    </row>
    <row r="50" spans="1:9">
      <c r="A50" s="9" t="str">
        <f>List!A50</f>
        <v>Vera Audio P150/600 RS (bridge)</v>
      </c>
      <c r="B50" s="53">
        <f>List!C50</f>
        <v>101.93820026016112</v>
      </c>
      <c r="C50" s="53">
        <f>List!E50</f>
        <v>6200</v>
      </c>
      <c r="D50" s="9" t="str">
        <f t="shared" si="0"/>
        <v/>
      </c>
      <c r="E50" s="53" t="str">
        <f t="shared" si="1"/>
        <v/>
      </c>
      <c r="F50" s="9" t="str">
        <f t="shared" si="2"/>
        <v/>
      </c>
      <c r="G50" s="9" t="str">
        <f t="shared" si="3"/>
        <v/>
      </c>
      <c r="H50" s="54">
        <f t="shared" si="4"/>
        <v>101.93820026016112</v>
      </c>
      <c r="I50" s="53">
        <f>List!D50</f>
        <v>1000</v>
      </c>
    </row>
    <row r="51" spans="1:9">
      <c r="A51" s="9" t="str">
        <f>List!A51</f>
        <v>Hypex NCore NC52MP</v>
      </c>
      <c r="B51" s="53">
        <f>List!C51</f>
        <v>101.41162148571414</v>
      </c>
      <c r="C51" s="55">
        <f>List!E51</f>
        <v>345</v>
      </c>
      <c r="D51" s="54">
        <f t="shared" si="0"/>
        <v>101.41162148571414</v>
      </c>
      <c r="E51" s="53" t="str">
        <f t="shared" si="1"/>
        <v/>
      </c>
      <c r="F51" s="9" t="str">
        <f t="shared" si="2"/>
        <v/>
      </c>
      <c r="G51" s="9" t="str">
        <f t="shared" si="3"/>
        <v/>
      </c>
      <c r="H51" s="9" t="str">
        <f t="shared" si="4"/>
        <v/>
      </c>
      <c r="I51" s="53">
        <f>List!D51</f>
        <v>50</v>
      </c>
    </row>
    <row r="52" spans="1:9">
      <c r="A52" s="9" t="str">
        <f>List!A52</f>
        <v>Hypex NCore NC502MP</v>
      </c>
      <c r="B52" s="53">
        <f>List!C52</f>
        <v>101.41162148571414</v>
      </c>
      <c r="C52" s="55">
        <f>List!E52</f>
        <v>635</v>
      </c>
      <c r="D52" s="9" t="str">
        <f t="shared" si="0"/>
        <v/>
      </c>
      <c r="E52" s="53" t="str">
        <f t="shared" si="1"/>
        <v/>
      </c>
      <c r="F52" s="9" t="str">
        <f t="shared" si="2"/>
        <v/>
      </c>
      <c r="G52" s="54">
        <f t="shared" si="3"/>
        <v>101.41162148571414</v>
      </c>
      <c r="H52" s="9" t="str">
        <f t="shared" si="4"/>
        <v/>
      </c>
      <c r="I52" s="53">
        <f>List!D52</f>
        <v>500</v>
      </c>
    </row>
    <row r="53" spans="1:9">
      <c r="A53" s="9" t="str">
        <f>List!A53</f>
        <v>Neurochrome Modulus 286</v>
      </c>
      <c r="B53" s="53">
        <f>List!C53</f>
        <v>100.9151498112135</v>
      </c>
      <c r="C53" s="53">
        <f>List!E53</f>
        <v>1100</v>
      </c>
      <c r="D53" s="54">
        <f t="shared" si="0"/>
        <v>100.9151498112135</v>
      </c>
      <c r="E53" s="53" t="str">
        <f t="shared" si="1"/>
        <v/>
      </c>
      <c r="F53" s="9" t="str">
        <f t="shared" si="2"/>
        <v/>
      </c>
      <c r="G53" s="9" t="str">
        <f t="shared" si="3"/>
        <v/>
      </c>
      <c r="H53" s="9" t="str">
        <f t="shared" si="4"/>
        <v/>
      </c>
      <c r="I53" s="53">
        <f>List!D53</f>
        <v>95</v>
      </c>
    </row>
    <row r="54" spans="1:9">
      <c r="A54" s="9" t="str">
        <f>List!A54</f>
        <v>NAC C298</v>
      </c>
      <c r="B54" s="53">
        <f>List!C54</f>
        <v>100.9151498112135</v>
      </c>
      <c r="C54" s="53">
        <f>List!E54</f>
        <v>2400</v>
      </c>
      <c r="D54" s="9" t="str">
        <f t="shared" si="0"/>
        <v/>
      </c>
      <c r="E54" s="53" t="str">
        <f t="shared" si="1"/>
        <v/>
      </c>
      <c r="F54" s="9" t="str">
        <f t="shared" si="2"/>
        <v/>
      </c>
      <c r="G54" s="54">
        <f t="shared" si="3"/>
        <v>100.9151498112135</v>
      </c>
      <c r="H54" s="9" t="str">
        <f t="shared" si="4"/>
        <v/>
      </c>
      <c r="I54" s="53">
        <f>List!D54</f>
        <v>514</v>
      </c>
    </row>
    <row r="55" spans="1:9">
      <c r="A55" s="9" t="str">
        <f>List!A55</f>
        <v>NAD M27</v>
      </c>
      <c r="B55" s="53">
        <f>List!C55</f>
        <v>100.9151498112135</v>
      </c>
      <c r="C55" s="53">
        <f>List!E55</f>
        <v>4400</v>
      </c>
      <c r="D55" s="9" t="str">
        <f t="shared" si="0"/>
        <v/>
      </c>
      <c r="E55" s="53" t="str">
        <f t="shared" si="1"/>
        <v/>
      </c>
      <c r="F55" s="9" t="str">
        <f t="shared" si="2"/>
        <v/>
      </c>
      <c r="G55" s="9" t="str">
        <f t="shared" si="3"/>
        <v/>
      </c>
      <c r="H55" s="54">
        <f t="shared" si="4"/>
        <v>100.9151498112135</v>
      </c>
      <c r="I55" s="53">
        <f>List!D55</f>
        <v>650</v>
      </c>
    </row>
    <row r="56" spans="1:9">
      <c r="A56" s="9" t="str">
        <f>List!A56</f>
        <v>Primare A35.8</v>
      </c>
      <c r="B56" s="53">
        <f>List!C56</f>
        <v>100.9151498112135</v>
      </c>
      <c r="C56" s="53">
        <f>List!E56</f>
        <v>5500</v>
      </c>
      <c r="D56" s="9" t="str">
        <f t="shared" si="0"/>
        <v/>
      </c>
      <c r="E56" s="53" t="str">
        <f t="shared" si="1"/>
        <v/>
      </c>
      <c r="F56" s="54">
        <f t="shared" si="2"/>
        <v>100.9151498112135</v>
      </c>
      <c r="G56" s="9" t="str">
        <f t="shared" si="3"/>
        <v/>
      </c>
      <c r="H56" s="9" t="str">
        <f t="shared" si="4"/>
        <v/>
      </c>
      <c r="I56" s="53">
        <f>List!D56</f>
        <v>300</v>
      </c>
    </row>
    <row r="57" spans="1:9">
      <c r="A57" s="9" t="str">
        <f>List!A57</f>
        <v>SMSL VMV A2</v>
      </c>
      <c r="B57" s="53">
        <f>List!C57</f>
        <v>99.692804891815712</v>
      </c>
      <c r="C57" s="53">
        <f>List!E57</f>
        <v>1000</v>
      </c>
      <c r="D57" s="9" t="str">
        <f t="shared" si="0"/>
        <v/>
      </c>
      <c r="E57" s="53">
        <f t="shared" si="1"/>
        <v>99.692804891815712</v>
      </c>
      <c r="F57" s="9" t="str">
        <f t="shared" si="2"/>
        <v/>
      </c>
      <c r="G57" s="9" t="str">
        <f t="shared" si="3"/>
        <v/>
      </c>
      <c r="H57" s="9" t="str">
        <f t="shared" si="4"/>
        <v/>
      </c>
      <c r="I57" s="53">
        <f>List!D57</f>
        <v>228</v>
      </c>
    </row>
    <row r="58" spans="1:9">
      <c r="A58" s="9" t="str">
        <f>List!A58</f>
        <v>March Audio P122</v>
      </c>
      <c r="B58" s="53">
        <f>List!C58</f>
        <v>100</v>
      </c>
      <c r="C58" s="53">
        <f>List!E58</f>
        <v>595</v>
      </c>
      <c r="D58" s="54">
        <f t="shared" si="0"/>
        <v>100</v>
      </c>
      <c r="E58" s="53" t="str">
        <f t="shared" si="1"/>
        <v/>
      </c>
      <c r="F58" s="9" t="str">
        <f t="shared" si="2"/>
        <v/>
      </c>
      <c r="G58" s="9" t="str">
        <f t="shared" si="3"/>
        <v/>
      </c>
      <c r="H58" s="9" t="str">
        <f t="shared" si="4"/>
        <v/>
      </c>
      <c r="I58" s="53">
        <f>List!D58</f>
        <v>126</v>
      </c>
    </row>
    <row r="59" spans="1:9">
      <c r="A59" s="9" t="str">
        <f>List!A59</f>
        <v>Orchard Starkrimson</v>
      </c>
      <c r="B59" s="53">
        <f>List!C59</f>
        <v>100</v>
      </c>
      <c r="C59" s="53">
        <f>List!E59</f>
        <v>1500</v>
      </c>
      <c r="D59" s="9" t="str">
        <f t="shared" si="0"/>
        <v/>
      </c>
      <c r="E59" s="53">
        <f t="shared" si="1"/>
        <v>100</v>
      </c>
      <c r="F59" s="9" t="str">
        <f t="shared" si="2"/>
        <v/>
      </c>
      <c r="G59" s="9" t="str">
        <f t="shared" si="3"/>
        <v/>
      </c>
      <c r="H59" s="9" t="str">
        <f t="shared" si="4"/>
        <v/>
      </c>
      <c r="I59" s="53">
        <f>List!D59</f>
        <v>250</v>
      </c>
    </row>
    <row r="60" spans="1:9">
      <c r="A60" s="9" t="str">
        <f>List!A60</f>
        <v>Accuphase A-300 monoblock</v>
      </c>
      <c r="B60" s="53">
        <f>List!C60</f>
        <v>100</v>
      </c>
      <c r="C60" s="53">
        <f>List!E60</f>
        <v>51900</v>
      </c>
      <c r="D60" s="9" t="str">
        <f t="shared" si="0"/>
        <v/>
      </c>
      <c r="E60" s="53" t="str">
        <f t="shared" si="1"/>
        <v/>
      </c>
      <c r="F60" s="54">
        <f t="shared" si="2"/>
        <v>100</v>
      </c>
      <c r="G60" s="9" t="str">
        <f t="shared" si="3"/>
        <v/>
      </c>
      <c r="H60" s="9" t="str">
        <f t="shared" si="4"/>
        <v/>
      </c>
      <c r="I60" s="53">
        <f>List!D60</f>
        <v>385</v>
      </c>
    </row>
    <row r="61" spans="1:9">
      <c r="A61" s="9" t="str">
        <f>List!A61</f>
        <v>Mola Mola Kaluga</v>
      </c>
      <c r="B61" s="53">
        <f>List!C61</f>
        <v>99.172146296835493</v>
      </c>
      <c r="C61" s="53">
        <f>List!E61</f>
        <v>16500</v>
      </c>
      <c r="D61" s="9" t="str">
        <f t="shared" si="0"/>
        <v/>
      </c>
      <c r="E61" s="53" t="str">
        <f t="shared" si="1"/>
        <v/>
      </c>
      <c r="F61" s="9" t="str">
        <f t="shared" si="2"/>
        <v/>
      </c>
      <c r="G61" s="9" t="str">
        <f t="shared" si="3"/>
        <v/>
      </c>
      <c r="H61" s="54">
        <f t="shared" si="4"/>
        <v>99.172146296835493</v>
      </c>
      <c r="I61" s="53">
        <f>List!D61</f>
        <v>643</v>
      </c>
    </row>
    <row r="62" spans="1:9">
      <c r="A62" s="9" t="str">
        <f>List!A62</f>
        <v>Hypex NCore NC122MP</v>
      </c>
      <c r="B62" s="53">
        <f>List!C62</f>
        <v>98.416375079047498</v>
      </c>
      <c r="C62" s="55">
        <f>List!E62</f>
        <v>500</v>
      </c>
      <c r="D62" s="54">
        <f t="shared" si="0"/>
        <v>98.416375079047498</v>
      </c>
      <c r="E62" s="53" t="str">
        <f t="shared" si="1"/>
        <v/>
      </c>
      <c r="F62" s="9" t="str">
        <f t="shared" si="2"/>
        <v/>
      </c>
      <c r="G62" s="9" t="str">
        <f t="shared" si="3"/>
        <v/>
      </c>
      <c r="H62" s="9" t="str">
        <f t="shared" si="4"/>
        <v/>
      </c>
      <c r="I62" s="53">
        <f>List!D62</f>
        <v>125</v>
      </c>
    </row>
    <row r="63" spans="1:9">
      <c r="A63" s="9" t="str">
        <f>List!A63</f>
        <v>Hypex NCore NC252MP</v>
      </c>
      <c r="B63" s="53">
        <f>List!C63</f>
        <v>98.416375079047498</v>
      </c>
      <c r="C63" s="55">
        <f>List!E63</f>
        <v>430</v>
      </c>
      <c r="D63" s="9" t="str">
        <f t="shared" si="0"/>
        <v/>
      </c>
      <c r="E63" s="53">
        <f t="shared" si="1"/>
        <v>98.416375079047498</v>
      </c>
      <c r="F63" s="9" t="str">
        <f t="shared" si="2"/>
        <v/>
      </c>
      <c r="G63" s="9" t="str">
        <f t="shared" si="3"/>
        <v/>
      </c>
      <c r="H63" s="9" t="str">
        <f t="shared" si="4"/>
        <v/>
      </c>
      <c r="I63" s="53">
        <f>List!D63</f>
        <v>250</v>
      </c>
    </row>
    <row r="64" spans="1:9">
      <c r="A64" s="9" t="str">
        <f>List!A64</f>
        <v>ATI AT522NC Stereo</v>
      </c>
      <c r="B64" s="53">
        <f>List!C64</f>
        <v>98.416375079047498</v>
      </c>
      <c r="C64" s="53">
        <f>List!E64</f>
        <v>2000</v>
      </c>
      <c r="D64" s="9" t="str">
        <f t="shared" si="0"/>
        <v/>
      </c>
      <c r="E64" s="53" t="str">
        <f t="shared" si="1"/>
        <v/>
      </c>
      <c r="F64" s="54">
        <f t="shared" si="2"/>
        <v>98.416375079047498</v>
      </c>
      <c r="G64" s="9" t="str">
        <f t="shared" si="3"/>
        <v/>
      </c>
      <c r="H64" s="9" t="str">
        <f t="shared" si="4"/>
        <v/>
      </c>
      <c r="I64" s="53">
        <f>List!D64</f>
        <v>350</v>
      </c>
    </row>
    <row r="65" spans="1:9">
      <c r="A65" s="9" t="str">
        <f>List!A65</f>
        <v>NAD M28</v>
      </c>
      <c r="B65" s="53">
        <f>List!C65</f>
        <v>98.416375079047498</v>
      </c>
      <c r="C65" s="53">
        <f>List!E65</f>
        <v>5000</v>
      </c>
      <c r="D65" s="9" t="str">
        <f t="shared" si="0"/>
        <v/>
      </c>
      <c r="E65" s="53" t="str">
        <f t="shared" si="1"/>
        <v/>
      </c>
      <c r="F65" s="9" t="str">
        <f t="shared" si="2"/>
        <v/>
      </c>
      <c r="G65" s="54">
        <f t="shared" si="3"/>
        <v>98.416375079047498</v>
      </c>
      <c r="H65" s="9" t="str">
        <f t="shared" si="4"/>
        <v/>
      </c>
      <c r="I65" s="53">
        <f>List!D65</f>
        <v>520</v>
      </c>
    </row>
    <row r="66" spans="1:9">
      <c r="A66" s="9" t="str">
        <f>List!A66</f>
        <v>ICEpower 2000AS2 HV</v>
      </c>
      <c r="B66" s="53">
        <f>List!C66</f>
        <v>98.416375079047498</v>
      </c>
      <c r="C66" s="53">
        <f>List!E66</f>
        <v>898</v>
      </c>
      <c r="D66" s="9" t="str">
        <f t="shared" si="0"/>
        <v/>
      </c>
      <c r="E66" s="53" t="str">
        <f t="shared" si="1"/>
        <v/>
      </c>
      <c r="F66" s="9" t="str">
        <f t="shared" si="2"/>
        <v/>
      </c>
      <c r="G66" s="9" t="str">
        <f t="shared" si="3"/>
        <v/>
      </c>
      <c r="H66" s="54">
        <f t="shared" si="4"/>
        <v>98.416375079047498</v>
      </c>
      <c r="I66" s="53">
        <f>List!D66</f>
        <v>1000</v>
      </c>
    </row>
    <row r="67" spans="1:9">
      <c r="A67" s="9" t="str">
        <f>List!A67</f>
        <v>McIntosh Laboratory MC501</v>
      </c>
      <c r="B67" s="53">
        <f>List!C67</f>
        <v>98.416375079047498</v>
      </c>
      <c r="C67" s="53">
        <f>List!E67</f>
        <v>8200</v>
      </c>
      <c r="D67" s="9" t="str">
        <f t="shared" si="0"/>
        <v/>
      </c>
      <c r="E67" s="53" t="str">
        <f t="shared" si="1"/>
        <v/>
      </c>
      <c r="F67" s="9" t="str">
        <f t="shared" si="2"/>
        <v/>
      </c>
      <c r="G67" s="9" t="str">
        <f t="shared" si="3"/>
        <v/>
      </c>
      <c r="H67" s="54">
        <f t="shared" si="4"/>
        <v>98.416375079047498</v>
      </c>
      <c r="I67" s="53">
        <f>List!D67</f>
        <v>1000</v>
      </c>
    </row>
    <row r="68" spans="1:9">
      <c r="A68" s="9" t="str">
        <f>List!A68</f>
        <v>Buckeye Amps (8 channel NC502MP)</v>
      </c>
      <c r="B68" s="53">
        <f>List!C68</f>
        <v>97.721132953863261</v>
      </c>
      <c r="C68" s="55">
        <f>List!E68</f>
        <v>2300</v>
      </c>
      <c r="D68" s="9" t="str">
        <f t="shared" si="0"/>
        <v/>
      </c>
      <c r="E68" s="53" t="str">
        <f t="shared" si="1"/>
        <v/>
      </c>
      <c r="F68" s="9" t="str">
        <f t="shared" si="2"/>
        <v/>
      </c>
      <c r="G68" s="9" t="str">
        <f t="shared" si="3"/>
        <v/>
      </c>
      <c r="H68" s="54">
        <f t="shared" si="4"/>
        <v>97.721132953863261</v>
      </c>
      <c r="I68" s="53">
        <f>List!D68</f>
        <v>600</v>
      </c>
    </row>
    <row r="69" spans="1:9">
      <c r="A69" s="9" t="str">
        <f>List!A69</f>
        <v>Buckeye Amps (6 channel NC502MP)</v>
      </c>
      <c r="B69" s="53">
        <f>List!C69</f>
        <v>97.077439286435236</v>
      </c>
      <c r="C69" s="55">
        <f>List!E69</f>
        <v>1800</v>
      </c>
      <c r="D69" s="9" t="str">
        <f t="shared" si="0"/>
        <v/>
      </c>
      <c r="E69" s="53" t="str">
        <f t="shared" si="1"/>
        <v/>
      </c>
      <c r="F69" s="9" t="str">
        <f t="shared" si="2"/>
        <v/>
      </c>
      <c r="G69" s="9" t="str">
        <f t="shared" si="3"/>
        <v/>
      </c>
      <c r="H69" s="54">
        <f t="shared" si="4"/>
        <v>97.077439286435236</v>
      </c>
      <c r="I69" s="53">
        <f>List!D69</f>
        <v>600</v>
      </c>
    </row>
    <row r="70" spans="1:9">
      <c r="A70" s="9" t="str">
        <f>List!A70</f>
        <v>Halcro dm88 Reference</v>
      </c>
      <c r="B70" s="53">
        <f>List!C70</f>
        <v>97.077439286435236</v>
      </c>
      <c r="C70" s="53">
        <f>List!E70</f>
        <v>40000</v>
      </c>
      <c r="D70" s="9" t="str">
        <f t="shared" si="0"/>
        <v/>
      </c>
      <c r="E70" s="53" t="str">
        <f t="shared" si="1"/>
        <v/>
      </c>
      <c r="F70" s="9" t="str">
        <f t="shared" si="2"/>
        <v/>
      </c>
      <c r="G70" s="54">
        <f t="shared" si="3"/>
        <v>97.077439286435236</v>
      </c>
      <c r="H70" s="9" t="str">
        <f t="shared" si="4"/>
        <v/>
      </c>
      <c r="I70" s="53">
        <f>List!D70</f>
        <v>525</v>
      </c>
    </row>
    <row r="71" spans="1:9">
      <c r="A71" s="9" t="str">
        <f>List!A71</f>
        <v>MBL Reference 9011 monoblock</v>
      </c>
      <c r="B71" s="53">
        <f>List!C71</f>
        <v>97.077439286435236</v>
      </c>
      <c r="C71" s="53">
        <f>List!E71</f>
        <v>106000</v>
      </c>
      <c r="D71" s="9" t="str">
        <f t="shared" si="0"/>
        <v/>
      </c>
      <c r="E71" s="53" t="str">
        <f t="shared" si="1"/>
        <v/>
      </c>
      <c r="F71" s="9" t="str">
        <f t="shared" si="2"/>
        <v/>
      </c>
      <c r="G71" s="9" t="str">
        <f t="shared" si="3"/>
        <v/>
      </c>
      <c r="H71" s="54">
        <f t="shared" si="4"/>
        <v>97.077439286435236</v>
      </c>
      <c r="I71" s="53">
        <f>List!D71</f>
        <v>870</v>
      </c>
    </row>
    <row r="72" spans="1:9">
      <c r="A72" s="9" t="str">
        <f>List!A72</f>
        <v>Buckeye NC252MP</v>
      </c>
      <c r="B72" s="53">
        <f>List!C72</f>
        <v>96.478174818886373</v>
      </c>
      <c r="C72" s="53">
        <f>List!E72</f>
        <v>575</v>
      </c>
      <c r="D72" s="9" t="str">
        <f t="shared" si="0"/>
        <v/>
      </c>
      <c r="E72" s="53">
        <f t="shared" si="1"/>
        <v>96.478174818886373</v>
      </c>
      <c r="F72" s="9" t="str">
        <f t="shared" si="2"/>
        <v/>
      </c>
      <c r="G72" s="9" t="str">
        <f t="shared" si="3"/>
        <v/>
      </c>
      <c r="H72" s="9" t="str">
        <f t="shared" si="4"/>
        <v/>
      </c>
      <c r="I72" s="53">
        <f>List!D72</f>
        <v>256</v>
      </c>
    </row>
    <row r="73" spans="1:9">
      <c r="A73" s="9" t="str">
        <f>List!A73</f>
        <v>boXem Arthur 2408/N2</v>
      </c>
      <c r="B73" s="53">
        <f>List!C73</f>
        <v>95.9176003468815</v>
      </c>
      <c r="C73" s="53">
        <f>List!E73</f>
        <v>735</v>
      </c>
      <c r="D73" s="54">
        <f t="shared" si="0"/>
        <v>95.9176003468815</v>
      </c>
      <c r="E73" s="53" t="str">
        <f t="shared" si="1"/>
        <v/>
      </c>
      <c r="F73" s="9" t="str">
        <f t="shared" si="2"/>
        <v/>
      </c>
      <c r="G73" s="9" t="str">
        <f t="shared" si="3"/>
        <v/>
      </c>
      <c r="H73" s="9" t="str">
        <f t="shared" si="4"/>
        <v/>
      </c>
      <c r="I73" s="53">
        <f>List!D73</f>
        <v>127</v>
      </c>
    </row>
    <row r="74" spans="1:9">
      <c r="A74" s="9" t="str">
        <f>List!A74</f>
        <v>Nord One NC500DM</v>
      </c>
      <c r="B74" s="53">
        <f>List!C74</f>
        <v>95.9176003468815</v>
      </c>
      <c r="C74" s="53">
        <f>List!E74</f>
        <v>1250</v>
      </c>
      <c r="D74" s="9" t="str">
        <f t="shared" si="0"/>
        <v/>
      </c>
      <c r="E74" s="53" t="str">
        <f t="shared" si="1"/>
        <v/>
      </c>
      <c r="F74" s="9" t="str">
        <f t="shared" si="2"/>
        <v/>
      </c>
      <c r="G74" s="9" t="str">
        <f t="shared" si="3"/>
        <v/>
      </c>
      <c r="H74" s="54">
        <f t="shared" si="4"/>
        <v>95.9176003468815</v>
      </c>
      <c r="I74" s="53">
        <f>List!D74</f>
        <v>630</v>
      </c>
    </row>
    <row r="75" spans="1:9">
      <c r="A75" s="9" t="str">
        <f>List!A75</f>
        <v>KJF Audio MA-01 (6 channel NC252MP)</v>
      </c>
      <c r="B75" s="53">
        <f>List!C75</f>
        <v>95.9176003468815</v>
      </c>
      <c r="C75" s="53">
        <f>List!E75</f>
        <v>1868</v>
      </c>
      <c r="D75" s="9" t="str">
        <f t="shared" si="0"/>
        <v/>
      </c>
      <c r="E75" s="53">
        <f t="shared" si="1"/>
        <v>95.9176003468815</v>
      </c>
      <c r="F75" s="9" t="str">
        <f t="shared" si="2"/>
        <v/>
      </c>
      <c r="G75" s="9" t="str">
        <f t="shared" si="3"/>
        <v/>
      </c>
      <c r="H75" s="9" t="str">
        <f t="shared" si="4"/>
        <v/>
      </c>
      <c r="I75" s="53">
        <f>List!D75</f>
        <v>267</v>
      </c>
    </row>
    <row r="76" spans="1:9">
      <c r="A76" s="9" t="str">
        <f>List!A76</f>
        <v>Orchard Starkrimson Ultra</v>
      </c>
      <c r="B76" s="53">
        <f>List!C76</f>
        <v>95.9176003468815</v>
      </c>
      <c r="C76" s="53">
        <f>List!E76</f>
        <v>2500</v>
      </c>
      <c r="D76" s="9" t="str">
        <f t="shared" si="0"/>
        <v/>
      </c>
      <c r="E76" s="53" t="str">
        <f t="shared" si="1"/>
        <v/>
      </c>
      <c r="F76" s="9" t="str">
        <f t="shared" si="2"/>
        <v/>
      </c>
      <c r="G76" s="54">
        <f t="shared" si="3"/>
        <v>95.9176003468815</v>
      </c>
      <c r="H76" s="9" t="str">
        <f t="shared" si="4"/>
        <v/>
      </c>
      <c r="I76" s="53">
        <f>List!D76</f>
        <v>500</v>
      </c>
    </row>
    <row r="77" spans="1:9">
      <c r="A77" s="9" t="str">
        <f>List!A77</f>
        <v>Marantz SM-11S1 Reference</v>
      </c>
      <c r="B77" s="53">
        <f>List!C77</f>
        <v>95.9176003468815</v>
      </c>
      <c r="C77" s="53">
        <f>List!E77</f>
        <v>4000</v>
      </c>
      <c r="D77" s="9" t="str">
        <f t="shared" si="0"/>
        <v/>
      </c>
      <c r="E77" s="53">
        <f t="shared" si="1"/>
        <v>95.9176003468815</v>
      </c>
      <c r="F77" s="9" t="str">
        <f t="shared" si="2"/>
        <v/>
      </c>
      <c r="G77" s="9" t="str">
        <f t="shared" si="3"/>
        <v/>
      </c>
      <c r="H77" s="9" t="str">
        <f t="shared" si="4"/>
        <v/>
      </c>
      <c r="I77" s="53">
        <f>List!D77</f>
        <v>230</v>
      </c>
    </row>
    <row r="78" spans="1:9">
      <c r="A78" s="9" t="str">
        <f>List!A78</f>
        <v>Classé Delta Mono</v>
      </c>
      <c r="B78" s="53">
        <f>List!C78</f>
        <v>95.9176003468815</v>
      </c>
      <c r="C78" s="53">
        <f>List!E78</f>
        <v>22000</v>
      </c>
      <c r="D78" s="9" t="str">
        <f t="shared" si="0"/>
        <v/>
      </c>
      <c r="E78" s="53" t="str">
        <f t="shared" si="1"/>
        <v/>
      </c>
      <c r="F78" s="9" t="str">
        <f t="shared" si="2"/>
        <v/>
      </c>
      <c r="G78" s="9" t="str">
        <f t="shared" si="3"/>
        <v/>
      </c>
      <c r="H78" s="54">
        <f t="shared" si="4"/>
        <v>95.9176003468815</v>
      </c>
      <c r="I78" s="53">
        <f>List!D78</f>
        <v>600</v>
      </c>
    </row>
    <row r="79" spans="1:9">
      <c r="A79" s="9" t="str">
        <f>List!A79</f>
        <v>Audiophonics MPA-S250NC RCA</v>
      </c>
      <c r="B79" s="53">
        <f>List!C79</f>
        <v>95.391021572434511</v>
      </c>
      <c r="C79" s="53">
        <f>List!E79</f>
        <v>444</v>
      </c>
      <c r="D79" s="9" t="str">
        <f t="shared" si="0"/>
        <v/>
      </c>
      <c r="E79" s="53">
        <f t="shared" si="1"/>
        <v>95.391021572434511</v>
      </c>
      <c r="F79" s="9" t="str">
        <f t="shared" si="2"/>
        <v/>
      </c>
      <c r="G79" s="9" t="str">
        <f t="shared" si="3"/>
        <v/>
      </c>
      <c r="H79" s="9" t="str">
        <f t="shared" si="4"/>
        <v/>
      </c>
      <c r="I79" s="53">
        <f>List!D79</f>
        <v>233</v>
      </c>
    </row>
    <row r="80" spans="1:9">
      <c r="A80" s="9" t="str">
        <f>List!A80</f>
        <v>Topping MX5</v>
      </c>
      <c r="B80" s="53">
        <f>List!C80</f>
        <v>95.391021572434511</v>
      </c>
      <c r="C80" s="53">
        <f>List!E80</f>
        <v>300</v>
      </c>
      <c r="D80" s="54">
        <f t="shared" si="0"/>
        <v>95.391021572434511</v>
      </c>
      <c r="E80" s="53" t="str">
        <f t="shared" si="1"/>
        <v/>
      </c>
      <c r="F80" s="9" t="str">
        <f t="shared" si="2"/>
        <v/>
      </c>
      <c r="G80" s="9" t="str">
        <f t="shared" si="3"/>
        <v/>
      </c>
      <c r="H80" s="9" t="str">
        <f t="shared" si="4"/>
        <v/>
      </c>
      <c r="I80" s="53">
        <f>List!D80</f>
        <v>55</v>
      </c>
    </row>
    <row r="81" spans="1:9">
      <c r="A81" s="9" t="str">
        <f>List!A81</f>
        <v>AIYIMA A70 PS 48V 10A</v>
      </c>
      <c r="B81" s="53">
        <f>List!C81</f>
        <v>94.894549897933871</v>
      </c>
      <c r="C81" s="55">
        <f>List!E81</f>
        <v>220</v>
      </c>
      <c r="D81" s="9" t="str">
        <f t="shared" si="0"/>
        <v/>
      </c>
      <c r="E81" s="53">
        <f t="shared" si="1"/>
        <v>94.894549897933871</v>
      </c>
      <c r="F81" s="9" t="str">
        <f t="shared" si="2"/>
        <v/>
      </c>
      <c r="G81" s="9" t="str">
        <f t="shared" si="3"/>
        <v/>
      </c>
      <c r="H81" s="9" t="str">
        <f t="shared" si="4"/>
        <v/>
      </c>
      <c r="I81" s="53">
        <f>List!D81</f>
        <v>178</v>
      </c>
    </row>
    <row r="82" spans="1:9">
      <c r="A82" s="9" t="str">
        <f>List!A82</f>
        <v>NAD 2200 lab in</v>
      </c>
      <c r="B82" s="53">
        <f>List!C82</f>
        <v>94.894549897933871</v>
      </c>
      <c r="C82" s="53">
        <f>List!E82</f>
        <v>530</v>
      </c>
      <c r="D82" s="9" t="str">
        <f t="shared" si="0"/>
        <v/>
      </c>
      <c r="E82" s="53" t="str">
        <f t="shared" si="1"/>
        <v/>
      </c>
      <c r="F82" s="54">
        <f t="shared" si="2"/>
        <v>94.894549897933871</v>
      </c>
      <c r="G82" s="9" t="str">
        <f t="shared" si="3"/>
        <v/>
      </c>
      <c r="H82" s="9" t="str">
        <f t="shared" si="4"/>
        <v/>
      </c>
      <c r="I82" s="53">
        <f>List!D82</f>
        <v>323</v>
      </c>
    </row>
    <row r="83" spans="1:9">
      <c r="A83" s="9" t="str">
        <f>List!A83</f>
        <v>Cambridge Audio Edge A integrated</v>
      </c>
      <c r="B83" s="53">
        <f>List!C83</f>
        <v>94.894549897933871</v>
      </c>
      <c r="C83" s="53">
        <f>List!E83</f>
        <v>6000</v>
      </c>
      <c r="D83" s="9" t="str">
        <f t="shared" si="0"/>
        <v/>
      </c>
      <c r="E83" s="53">
        <f t="shared" si="1"/>
        <v>94.894549897933871</v>
      </c>
      <c r="F83" s="9" t="str">
        <f t="shared" si="2"/>
        <v/>
      </c>
      <c r="G83" s="9" t="str">
        <f t="shared" si="3"/>
        <v/>
      </c>
      <c r="H83" s="9" t="str">
        <f t="shared" si="4"/>
        <v/>
      </c>
      <c r="I83" s="53">
        <f>List!D83</f>
        <v>230</v>
      </c>
    </row>
    <row r="84" spans="1:9">
      <c r="A84" s="9" t="str">
        <f>List!A84</f>
        <v>CH Precision M1.1</v>
      </c>
      <c r="B84" s="53">
        <f>List!C84</f>
        <v>94.894549897933871</v>
      </c>
      <c r="C84" s="53">
        <f>List!E84</f>
        <v>54000</v>
      </c>
      <c r="D84" s="9" t="str">
        <f t="shared" si="0"/>
        <v/>
      </c>
      <c r="E84" s="53" t="str">
        <f t="shared" si="1"/>
        <v/>
      </c>
      <c r="F84" s="54">
        <f t="shared" si="2"/>
        <v>94.894549897933871</v>
      </c>
      <c r="G84" s="9" t="str">
        <f t="shared" si="3"/>
        <v/>
      </c>
      <c r="H84" s="9" t="str">
        <f t="shared" si="4"/>
        <v/>
      </c>
      <c r="I84" s="53">
        <f>List!D84</f>
        <v>440</v>
      </c>
    </row>
    <row r="85" spans="1:9">
      <c r="A85" s="9" t="str">
        <f>List!A85</f>
        <v>JL Electronics Sylph-D200</v>
      </c>
      <c r="B85" s="53">
        <f>List!C85</f>
        <v>94.563167869270032</v>
      </c>
      <c r="C85" s="53">
        <f>List!E85</f>
        <v>320</v>
      </c>
      <c r="D85" s="54">
        <f t="shared" si="0"/>
        <v>94.563167869270032</v>
      </c>
      <c r="E85" s="53" t="str">
        <f t="shared" si="1"/>
        <v/>
      </c>
      <c r="F85" s="9" t="str">
        <f t="shared" si="2"/>
        <v/>
      </c>
      <c r="G85" s="9" t="str">
        <f t="shared" si="3"/>
        <v/>
      </c>
      <c r="H85" s="9" t="str">
        <f t="shared" si="4"/>
        <v/>
      </c>
      <c r="I85" s="53">
        <f>List!D85</f>
        <v>72</v>
      </c>
    </row>
    <row r="86" spans="1:9">
      <c r="A86" s="9" t="str">
        <f>List!A86</f>
        <v>March Audio P502</v>
      </c>
      <c r="B86" s="53">
        <f>List!C86</f>
        <v>94.563167869270032</v>
      </c>
      <c r="C86" s="53">
        <f>List!E86</f>
        <v>1000</v>
      </c>
      <c r="D86" s="9" t="str">
        <f t="shared" si="0"/>
        <v/>
      </c>
      <c r="E86" s="53" t="str">
        <f t="shared" si="1"/>
        <v/>
      </c>
      <c r="F86" s="9" t="str">
        <f t="shared" si="2"/>
        <v/>
      </c>
      <c r="G86" s="54">
        <f t="shared" si="3"/>
        <v>94.563167869270032</v>
      </c>
      <c r="H86" s="9" t="str">
        <f t="shared" si="4"/>
        <v/>
      </c>
      <c r="I86" s="53">
        <f>List!D86</f>
        <v>576</v>
      </c>
    </row>
    <row r="87" spans="1:9">
      <c r="A87" s="9" t="str">
        <f>List!A87</f>
        <v>Boulder Amplifiers 860</v>
      </c>
      <c r="B87" s="53">
        <f>List!C87</f>
        <v>94.424927980943423</v>
      </c>
      <c r="C87" s="53">
        <f>List!E87</f>
        <v>8500</v>
      </c>
      <c r="D87" s="9" t="str">
        <f t="shared" si="0"/>
        <v/>
      </c>
      <c r="E87" s="53" t="str">
        <f t="shared" si="1"/>
        <v/>
      </c>
      <c r="F87" s="54">
        <f t="shared" si="2"/>
        <v>94.424927980943423</v>
      </c>
      <c r="G87" s="9" t="str">
        <f t="shared" si="3"/>
        <v/>
      </c>
      <c r="H87" s="9" t="str">
        <f t="shared" si="4"/>
        <v/>
      </c>
      <c r="I87" s="53">
        <f>List!D87</f>
        <v>340</v>
      </c>
    </row>
    <row r="88" spans="1:9">
      <c r="A88" s="9" t="str">
        <f>List!A88</f>
        <v>ICEpower 125ASX2 (stereo)</v>
      </c>
      <c r="B88" s="53">
        <f>List!C88</f>
        <v>93.979400086720375</v>
      </c>
      <c r="C88" s="55">
        <f>List!E88</f>
        <v>240</v>
      </c>
      <c r="D88" s="54">
        <f t="shared" si="0"/>
        <v>93.979400086720375</v>
      </c>
      <c r="E88" s="53" t="str">
        <f t="shared" si="1"/>
        <v/>
      </c>
      <c r="F88" s="9" t="str">
        <f t="shared" si="2"/>
        <v/>
      </c>
      <c r="G88" s="9" t="str">
        <f t="shared" si="3"/>
        <v/>
      </c>
      <c r="H88" s="9" t="str">
        <f t="shared" si="4"/>
        <v/>
      </c>
      <c r="I88" s="53">
        <f>List!D88</f>
        <v>105</v>
      </c>
    </row>
    <row r="89" spans="1:9">
      <c r="A89" s="9" t="str">
        <f>List!A89</f>
        <v>IOM NCore Pro</v>
      </c>
      <c r="B89" s="53">
        <f>List!C89</f>
        <v>93.979400086720375</v>
      </c>
      <c r="C89" s="53">
        <f>List!E89</f>
        <v>820</v>
      </c>
      <c r="D89" s="9" t="str">
        <f t="shared" si="0"/>
        <v/>
      </c>
      <c r="E89" s="53">
        <f t="shared" si="1"/>
        <v>93.979400086720375</v>
      </c>
      <c r="F89" s="9" t="str">
        <f t="shared" si="2"/>
        <v/>
      </c>
      <c r="G89" s="9" t="str">
        <f t="shared" si="3"/>
        <v/>
      </c>
      <c r="H89" s="9" t="str">
        <f t="shared" si="4"/>
        <v/>
      </c>
      <c r="I89" s="53">
        <f>List!D89</f>
        <v>277</v>
      </c>
    </row>
    <row r="90" spans="1:9">
      <c r="A90" s="9" t="str">
        <f>List!A90</f>
        <v>ICEpower 1200AS2</v>
      </c>
      <c r="B90" s="53">
        <f>List!C90</f>
        <v>93.979400086720375</v>
      </c>
      <c r="C90" s="53">
        <f>List!E90</f>
        <v>745</v>
      </c>
      <c r="D90" s="9" t="str">
        <f t="shared" si="0"/>
        <v/>
      </c>
      <c r="E90" s="53" t="str">
        <f t="shared" si="1"/>
        <v/>
      </c>
      <c r="F90" s="9" t="str">
        <f t="shared" si="2"/>
        <v/>
      </c>
      <c r="G90" s="9" t="str">
        <f t="shared" si="3"/>
        <v/>
      </c>
      <c r="H90" s="54">
        <f t="shared" si="4"/>
        <v>93.979400086720375</v>
      </c>
      <c r="I90" s="53">
        <f>List!D90</f>
        <v>670</v>
      </c>
    </row>
    <row r="91" spans="1:9">
      <c r="A91" s="9" t="str">
        <f>List!A91</f>
        <v>Buckeye Amps (6 channel NC252MP)</v>
      </c>
      <c r="B91" s="53">
        <f>List!C91</f>
        <v>93.979400086720375</v>
      </c>
      <c r="C91" s="55">
        <f>List!E91</f>
        <v>1375</v>
      </c>
      <c r="D91" s="9" t="str">
        <f t="shared" si="0"/>
        <v/>
      </c>
      <c r="E91" s="53">
        <f t="shared" si="1"/>
        <v>93.979400086720375</v>
      </c>
      <c r="F91" s="9" t="str">
        <f t="shared" si="2"/>
        <v/>
      </c>
      <c r="G91" s="9" t="str">
        <f t="shared" si="3"/>
        <v/>
      </c>
      <c r="H91" s="9" t="str">
        <f t="shared" si="4"/>
        <v/>
      </c>
      <c r="I91" s="53">
        <f>List!D91</f>
        <v>270</v>
      </c>
    </row>
    <row r="92" spans="1:9">
      <c r="A92" s="9" t="str">
        <f>List!A92</f>
        <v>NAD C 399</v>
      </c>
      <c r="B92" s="53">
        <f>List!C92</f>
        <v>93.979400086720375</v>
      </c>
      <c r="C92" s="53">
        <f>List!E92</f>
        <v>2000</v>
      </c>
      <c r="D92" s="9" t="str">
        <f t="shared" si="0"/>
        <v/>
      </c>
      <c r="E92" s="53">
        <f t="shared" si="1"/>
        <v>93.979400086720375</v>
      </c>
      <c r="F92" s="9" t="str">
        <f t="shared" si="2"/>
        <v/>
      </c>
      <c r="G92" s="9" t="str">
        <f t="shared" si="3"/>
        <v/>
      </c>
      <c r="H92" s="9" t="str">
        <f t="shared" si="4"/>
        <v/>
      </c>
      <c r="I92" s="53">
        <f>List!D92</f>
        <v>240</v>
      </c>
    </row>
    <row r="93" spans="1:9">
      <c r="A93" s="9" t="str">
        <f>List!A93</f>
        <v>Bel Canto Design e.One REF600M</v>
      </c>
      <c r="B93" s="53">
        <f>List!C93</f>
        <v>93.979400086720375</v>
      </c>
      <c r="C93" s="53">
        <f>List!E93</f>
        <v>5000</v>
      </c>
      <c r="D93" s="9" t="str">
        <f t="shared" si="0"/>
        <v/>
      </c>
      <c r="E93" s="53" t="str">
        <f t="shared" si="1"/>
        <v/>
      </c>
      <c r="F93" s="9" t="str">
        <f t="shared" si="2"/>
        <v/>
      </c>
      <c r="G93" s="9" t="str">
        <f t="shared" si="3"/>
        <v/>
      </c>
      <c r="H93" s="54">
        <f t="shared" si="4"/>
        <v>93.979400086720375</v>
      </c>
      <c r="I93" s="53">
        <f>List!D93</f>
        <v>658</v>
      </c>
    </row>
    <row r="94" spans="1:9">
      <c r="A94" s="9" t="str">
        <f>List!A94</f>
        <v>Accuphase E-270</v>
      </c>
      <c r="B94" s="53">
        <f>List!C94</f>
        <v>93.979400086720375</v>
      </c>
      <c r="C94" s="53">
        <f>List!E94</f>
        <v>5000</v>
      </c>
      <c r="D94" s="9" t="str">
        <f t="shared" si="0"/>
        <v/>
      </c>
      <c r="E94" s="53">
        <f t="shared" si="1"/>
        <v>93.979400086720375</v>
      </c>
      <c r="F94" s="9" t="str">
        <f t="shared" si="2"/>
        <v/>
      </c>
      <c r="G94" s="9" t="str">
        <f t="shared" si="3"/>
        <v/>
      </c>
      <c r="H94" s="9" t="str">
        <f t="shared" si="4"/>
        <v/>
      </c>
      <c r="I94" s="53">
        <f>List!D94</f>
        <v>180</v>
      </c>
    </row>
    <row r="95" spans="1:9">
      <c r="A95" s="9" t="str">
        <f>List!A95</f>
        <v>LKV Veros PWR+</v>
      </c>
      <c r="B95" s="53">
        <f>List!C95</f>
        <v>93.979400086720375</v>
      </c>
      <c r="C95" s="53">
        <f>List!E95</f>
        <v>10000</v>
      </c>
      <c r="D95" s="9" t="str">
        <f t="shared" si="0"/>
        <v/>
      </c>
      <c r="E95" s="53" t="str">
        <f t="shared" si="1"/>
        <v/>
      </c>
      <c r="F95" s="54">
        <f t="shared" si="2"/>
        <v>93.979400086720375</v>
      </c>
      <c r="G95" s="9" t="str">
        <f t="shared" si="3"/>
        <v/>
      </c>
      <c r="H95" s="9" t="str">
        <f t="shared" si="4"/>
        <v/>
      </c>
      <c r="I95" s="53">
        <f>List!D95</f>
        <v>400</v>
      </c>
    </row>
    <row r="96" spans="1:9">
      <c r="A96" s="9" t="str">
        <f>List!A96</f>
        <v>Accuphase P-7300</v>
      </c>
      <c r="B96" s="53">
        <f>List!C96</f>
        <v>93.979400086720375</v>
      </c>
      <c r="C96" s="53">
        <f>List!E96</f>
        <v>32000</v>
      </c>
      <c r="D96" s="9" t="str">
        <f t="shared" si="0"/>
        <v/>
      </c>
      <c r="E96" s="53" t="str">
        <f t="shared" si="1"/>
        <v/>
      </c>
      <c r="F96" s="54">
        <f t="shared" si="2"/>
        <v>93.979400086720375</v>
      </c>
      <c r="G96" s="9" t="str">
        <f t="shared" si="3"/>
        <v/>
      </c>
      <c r="H96" s="9" t="str">
        <f t="shared" si="4"/>
        <v/>
      </c>
      <c r="I96" s="53">
        <f>List!D96</f>
        <v>398</v>
      </c>
    </row>
    <row r="97" spans="1:9">
      <c r="A97" s="9" t="str">
        <f>List!A97</f>
        <v>Accuphase A-250</v>
      </c>
      <c r="B97" s="53">
        <f>List!C97</f>
        <v>93.979400086720375</v>
      </c>
      <c r="C97" s="53">
        <f>List!E97</f>
        <v>59000</v>
      </c>
      <c r="D97" s="9" t="str">
        <f t="shared" si="0"/>
        <v/>
      </c>
      <c r="E97" s="53" t="str">
        <f t="shared" si="1"/>
        <v/>
      </c>
      <c r="F97" s="54">
        <f t="shared" si="2"/>
        <v>93.979400086720375</v>
      </c>
      <c r="G97" s="9" t="str">
        <f t="shared" si="3"/>
        <v/>
      </c>
      <c r="H97" s="9" t="str">
        <f t="shared" si="4"/>
        <v/>
      </c>
      <c r="I97" s="53">
        <f>List!D97</f>
        <v>349</v>
      </c>
    </row>
    <row r="98" spans="1:9">
      <c r="A98" s="9" t="str">
        <f>List!A98</f>
        <v>Primare A35.2</v>
      </c>
      <c r="B98" s="53">
        <f>List!C98</f>
        <v>93.555614105321609</v>
      </c>
      <c r="C98" s="53">
        <f>List!E98</f>
        <v>3500</v>
      </c>
      <c r="D98" s="9" t="str">
        <f t="shared" si="0"/>
        <v/>
      </c>
      <c r="E98" s="53" t="str">
        <f t="shared" si="1"/>
        <v/>
      </c>
      <c r="F98" s="9" t="str">
        <f t="shared" si="2"/>
        <v/>
      </c>
      <c r="G98" s="54">
        <f t="shared" si="3"/>
        <v>93.555614105321609</v>
      </c>
      <c r="H98" s="9" t="str">
        <f t="shared" si="4"/>
        <v/>
      </c>
      <c r="I98" s="53">
        <f>List!D98</f>
        <v>460</v>
      </c>
    </row>
    <row r="99" spans="1:9">
      <c r="A99" s="9" t="str">
        <f>List!A99</f>
        <v>Accuphase M-2000</v>
      </c>
      <c r="B99" s="53">
        <f>List!C99</f>
        <v>93.555614105321609</v>
      </c>
      <c r="C99" s="53">
        <f>List!E99</f>
        <v>27000</v>
      </c>
      <c r="D99" s="9" t="str">
        <f t="shared" si="0"/>
        <v/>
      </c>
      <c r="E99" s="53" t="str">
        <f t="shared" si="1"/>
        <v/>
      </c>
      <c r="F99" s="9" t="str">
        <f t="shared" si="2"/>
        <v/>
      </c>
      <c r="G99" s="9" t="str">
        <f t="shared" si="3"/>
        <v/>
      </c>
      <c r="H99" s="54">
        <f t="shared" si="4"/>
        <v>93.555614105321609</v>
      </c>
      <c r="I99" s="53">
        <f>List!D99</f>
        <v>774</v>
      </c>
    </row>
    <row r="100" spans="1:9">
      <c r="A100" s="9" t="str">
        <f>List!A100</f>
        <v>Topping MX3s</v>
      </c>
      <c r="B100" s="53">
        <f>List!C100</f>
        <v>93.151546383555868</v>
      </c>
      <c r="C100" s="53">
        <f>List!E100</f>
        <v>200</v>
      </c>
      <c r="D100" s="54">
        <f t="shared" si="0"/>
        <v>93.151546383555868</v>
      </c>
      <c r="E100" s="53" t="str">
        <f t="shared" si="1"/>
        <v/>
      </c>
      <c r="F100" s="9" t="str">
        <f t="shared" si="2"/>
        <v/>
      </c>
      <c r="G100" s="9" t="str">
        <f t="shared" si="3"/>
        <v/>
      </c>
      <c r="H100" s="9" t="str">
        <f t="shared" si="4"/>
        <v/>
      </c>
      <c r="I100" s="53">
        <f>List!D100</f>
        <v>58</v>
      </c>
    </row>
    <row r="101" spans="1:9">
      <c r="A101" s="9" t="str">
        <f>List!A101</f>
        <v>Schiit Aegir</v>
      </c>
      <c r="B101" s="53">
        <f>List!C101</f>
        <v>93.151546383555868</v>
      </c>
      <c r="C101" s="53">
        <f>List!E101</f>
        <v>800</v>
      </c>
      <c r="D101" s="54">
        <f t="shared" si="0"/>
        <v>93.151546383555868</v>
      </c>
      <c r="E101" s="53" t="str">
        <f t="shared" si="1"/>
        <v/>
      </c>
      <c r="F101" s="9" t="str">
        <f t="shared" si="2"/>
        <v/>
      </c>
      <c r="G101" s="9" t="str">
        <f t="shared" si="3"/>
        <v/>
      </c>
      <c r="H101" s="9" t="str">
        <f t="shared" si="4"/>
        <v/>
      </c>
      <c r="I101" s="53">
        <f>List!D101</f>
        <v>55</v>
      </c>
    </row>
    <row r="102" spans="1:9">
      <c r="A102" s="9" t="str">
        <f>List!A102</f>
        <v>Bryston 4B SST</v>
      </c>
      <c r="B102" s="53">
        <f>List!C102</f>
        <v>93.151546383555868</v>
      </c>
      <c r="C102" s="53">
        <f>List!E102</f>
        <v>4100</v>
      </c>
      <c r="D102" s="9" t="str">
        <f t="shared" si="0"/>
        <v/>
      </c>
      <c r="E102" s="53" t="str">
        <f t="shared" si="1"/>
        <v/>
      </c>
      <c r="F102" s="9" t="str">
        <f t="shared" si="2"/>
        <v/>
      </c>
      <c r="G102" s="54">
        <f t="shared" si="3"/>
        <v>93.151546383555868</v>
      </c>
      <c r="H102" s="9" t="str">
        <f t="shared" si="4"/>
        <v/>
      </c>
      <c r="I102" s="53">
        <f>List!D102</f>
        <v>528</v>
      </c>
    </row>
    <row r="103" spans="1:9">
      <c r="A103" s="9" t="str">
        <f>List!A103</f>
        <v>Pass Labs XA25</v>
      </c>
      <c r="B103" s="53">
        <f>List!C103</f>
        <v>93.151546383555868</v>
      </c>
      <c r="C103" s="53">
        <f>List!E103</f>
        <v>4900</v>
      </c>
      <c r="D103" s="54">
        <f t="shared" si="0"/>
        <v>93.151546383555868</v>
      </c>
      <c r="E103" s="53" t="str">
        <f t="shared" si="1"/>
        <v/>
      </c>
      <c r="F103" s="9" t="str">
        <f t="shared" si="2"/>
        <v/>
      </c>
      <c r="G103" s="9" t="str">
        <f t="shared" si="3"/>
        <v/>
      </c>
      <c r="H103" s="9" t="str">
        <f t="shared" si="4"/>
        <v/>
      </c>
      <c r="I103" s="53">
        <f>List!D103</f>
        <v>130</v>
      </c>
    </row>
    <row r="104" spans="1:9">
      <c r="A104" s="9" t="str">
        <f>List!A104</f>
        <v>NAD M33</v>
      </c>
      <c r="B104" s="53">
        <f>List!C104</f>
        <v>93.151546383555868</v>
      </c>
      <c r="C104" s="53">
        <f>List!E104</f>
        <v>5000</v>
      </c>
      <c r="D104" s="9" t="str">
        <f t="shared" si="0"/>
        <v/>
      </c>
      <c r="E104" s="53" t="str">
        <f t="shared" si="1"/>
        <v/>
      </c>
      <c r="F104" s="9" t="str">
        <f t="shared" si="2"/>
        <v/>
      </c>
      <c r="G104" s="54">
        <f t="shared" si="3"/>
        <v>93.151546383555868</v>
      </c>
      <c r="H104" s="9" t="str">
        <f t="shared" si="4"/>
        <v/>
      </c>
      <c r="I104" s="53">
        <f>List!D104</f>
        <v>460</v>
      </c>
    </row>
    <row r="105" spans="1:9">
      <c r="A105" s="9" t="str">
        <f>List!A105</f>
        <v>Devialet Expert 130 Pro</v>
      </c>
      <c r="B105" s="53">
        <f>List!C105</f>
        <v>93.151546383555868</v>
      </c>
      <c r="C105" s="53">
        <f>List!E105</f>
        <v>5800</v>
      </c>
      <c r="D105" s="9" t="str">
        <f t="shared" si="0"/>
        <v/>
      </c>
      <c r="E105" s="53">
        <f t="shared" si="1"/>
        <v>93.151546383555868</v>
      </c>
      <c r="F105" s="9" t="str">
        <f t="shared" si="2"/>
        <v/>
      </c>
      <c r="G105" s="9" t="str">
        <f t="shared" si="3"/>
        <v/>
      </c>
      <c r="H105" s="9" t="str">
        <f t="shared" si="4"/>
        <v/>
      </c>
      <c r="I105" s="53">
        <f>List!D105</f>
        <v>200</v>
      </c>
    </row>
    <row r="106" spans="1:9">
      <c r="A106" s="9" t="str">
        <f>List!A106</f>
        <v>MBL Reference 9007</v>
      </c>
      <c r="B106" s="53">
        <f>List!C106</f>
        <v>93.151546383555868</v>
      </c>
      <c r="C106" s="53">
        <f>List!E106</f>
        <v>13300</v>
      </c>
      <c r="D106" s="9" t="str">
        <f t="shared" si="0"/>
        <v/>
      </c>
      <c r="E106" s="53" t="str">
        <f t="shared" si="1"/>
        <v/>
      </c>
      <c r="F106" s="9" t="str">
        <f t="shared" si="2"/>
        <v/>
      </c>
      <c r="G106" s="9" t="str">
        <f t="shared" si="3"/>
        <v/>
      </c>
      <c r="H106" s="54">
        <f t="shared" si="4"/>
        <v>93.151546383555868</v>
      </c>
      <c r="I106" s="53">
        <f>List!D106</f>
        <v>600</v>
      </c>
    </row>
    <row r="107" spans="1:9">
      <c r="A107" s="9" t="str">
        <f>List!A107</f>
        <v>Bricasti Design M28 mono</v>
      </c>
      <c r="B107" s="53">
        <f>List!C107</f>
        <v>93.151546383555868</v>
      </c>
      <c r="C107" s="53">
        <f>List!E107</f>
        <v>30000</v>
      </c>
      <c r="D107" s="9" t="str">
        <f t="shared" si="0"/>
        <v/>
      </c>
      <c r="E107" s="53" t="str">
        <f t="shared" si="1"/>
        <v/>
      </c>
      <c r="F107" s="9" t="str">
        <f t="shared" si="2"/>
        <v/>
      </c>
      <c r="G107" s="54">
        <f t="shared" si="3"/>
        <v>93.151546383555868</v>
      </c>
      <c r="H107" s="9" t="str">
        <f t="shared" si="4"/>
        <v/>
      </c>
      <c r="I107" s="53">
        <f>List!D107</f>
        <v>490</v>
      </c>
    </row>
    <row r="108" spans="1:9">
      <c r="A108" s="9" t="str">
        <f>List!A108</f>
        <v>Accuphase A-200</v>
      </c>
      <c r="B108" s="53">
        <f>List!C108</f>
        <v>93.151546383555868</v>
      </c>
      <c r="C108" s="53">
        <f>List!E108</f>
        <v>69000</v>
      </c>
      <c r="D108" s="9" t="str">
        <f t="shared" si="0"/>
        <v/>
      </c>
      <c r="E108" s="53" t="str">
        <f t="shared" si="1"/>
        <v/>
      </c>
      <c r="F108" s="54">
        <f t="shared" si="2"/>
        <v>93.151546383555868</v>
      </c>
      <c r="G108" s="9" t="str">
        <f t="shared" si="3"/>
        <v/>
      </c>
      <c r="H108" s="9" t="str">
        <f t="shared" si="4"/>
        <v/>
      </c>
      <c r="I108" s="53">
        <f>List!D108</f>
        <v>306</v>
      </c>
    </row>
    <row r="109" spans="1:9">
      <c r="A109" s="9" t="str">
        <f>List!A109</f>
        <v>NAD 2200 normal in</v>
      </c>
      <c r="B109" s="53">
        <f>List!C109</f>
        <v>92.765443279648139</v>
      </c>
      <c r="C109" s="53">
        <f>List!E109</f>
        <v>530</v>
      </c>
      <c r="D109" s="9" t="str">
        <f t="shared" si="0"/>
        <v/>
      </c>
      <c r="E109" s="53" t="str">
        <f t="shared" si="1"/>
        <v/>
      </c>
      <c r="F109" s="54">
        <f t="shared" si="2"/>
        <v>92.765443279648139</v>
      </c>
      <c r="G109" s="9" t="str">
        <f t="shared" si="3"/>
        <v/>
      </c>
      <c r="H109" s="9" t="str">
        <f t="shared" si="4"/>
        <v/>
      </c>
      <c r="I109" s="53">
        <f>List!D109</f>
        <v>323</v>
      </c>
    </row>
    <row r="110" spans="1:9">
      <c r="A110" s="9" t="str">
        <f>List!A110</f>
        <v>Pascal M-PRO2</v>
      </c>
      <c r="B110" s="53">
        <f>List!C110</f>
        <v>92.765443279648139</v>
      </c>
      <c r="C110" s="53">
        <f>List!E110</f>
        <v>1600</v>
      </c>
      <c r="D110" s="9" t="str">
        <f t="shared" si="0"/>
        <v/>
      </c>
      <c r="E110" s="53" t="str">
        <f t="shared" si="1"/>
        <v/>
      </c>
      <c r="F110" s="9" t="str">
        <f t="shared" si="2"/>
        <v/>
      </c>
      <c r="G110" s="9" t="str">
        <f t="shared" si="3"/>
        <v/>
      </c>
      <c r="H110" s="54">
        <f t="shared" si="4"/>
        <v>92.765443279648139</v>
      </c>
      <c r="I110" s="53">
        <f>List!D110</f>
        <v>800</v>
      </c>
    </row>
    <row r="111" spans="1:9">
      <c r="A111" s="9" t="str">
        <f>List!A111</f>
        <v>Gryphon Essence Mono (class AB bias)</v>
      </c>
      <c r="B111" s="53">
        <f>List!C111</f>
        <v>92.765443279648139</v>
      </c>
      <c r="C111" s="53">
        <f>List!E111</f>
        <v>45000</v>
      </c>
      <c r="D111" s="54">
        <f t="shared" si="0"/>
        <v>92.765443279648139</v>
      </c>
      <c r="E111" s="53" t="str">
        <f t="shared" si="1"/>
        <v/>
      </c>
      <c r="F111" s="9" t="str">
        <f t="shared" si="2"/>
        <v/>
      </c>
      <c r="G111" s="9" t="str">
        <f t="shared" si="3"/>
        <v/>
      </c>
      <c r="H111" s="9" t="str">
        <f t="shared" si="4"/>
        <v/>
      </c>
      <c r="I111" s="53">
        <f>List!D111</f>
        <v>101</v>
      </c>
    </row>
    <row r="112" spans="1:9">
      <c r="A112" s="9" t="str">
        <f>List!A112</f>
        <v>Devialet Expert 200</v>
      </c>
      <c r="B112" s="53">
        <f>List!C112</f>
        <v>92.395775165767873</v>
      </c>
      <c r="C112" s="53">
        <f>List!E112</f>
        <v>9650</v>
      </c>
      <c r="D112" s="9" t="str">
        <f t="shared" si="0"/>
        <v/>
      </c>
      <c r="E112" s="53">
        <f t="shared" si="1"/>
        <v>92.395775165767873</v>
      </c>
      <c r="F112" s="9" t="str">
        <f t="shared" si="2"/>
        <v/>
      </c>
      <c r="G112" s="9" t="str">
        <f t="shared" si="3"/>
        <v/>
      </c>
      <c r="H112" s="9" t="str">
        <f t="shared" si="4"/>
        <v/>
      </c>
      <c r="I112" s="53">
        <f>List!D112</f>
        <v>270</v>
      </c>
    </row>
    <row r="113" spans="1:9">
      <c r="A113" s="9" t="str">
        <f>List!A113</f>
        <v>Halcro dm58</v>
      </c>
      <c r="B113" s="53">
        <f>List!C113</f>
        <v>92.395775165767873</v>
      </c>
      <c r="C113" s="53">
        <f>List!E113</f>
        <v>25000</v>
      </c>
      <c r="D113" s="9" t="str">
        <f t="shared" si="0"/>
        <v/>
      </c>
      <c r="E113" s="53" t="str">
        <f t="shared" si="1"/>
        <v/>
      </c>
      <c r="F113" s="9" t="str">
        <f t="shared" si="2"/>
        <v/>
      </c>
      <c r="G113" s="54">
        <f t="shared" si="3"/>
        <v>92.395775165767873</v>
      </c>
      <c r="H113" s="9" t="str">
        <f t="shared" si="4"/>
        <v/>
      </c>
      <c r="I113" s="53">
        <f>List!D113</f>
        <v>490</v>
      </c>
    </row>
    <row r="114" spans="1:9">
      <c r="A114" s="9" t="str">
        <f>List!A114</f>
        <v>ICEpower 125ASX2 (bridge)</v>
      </c>
      <c r="B114" s="53">
        <f>List!C114</f>
        <v>92.04119982655925</v>
      </c>
      <c r="C114" s="53">
        <f>List!E114</f>
        <v>540</v>
      </c>
      <c r="D114" s="9" t="str">
        <f t="shared" si="0"/>
        <v/>
      </c>
      <c r="E114" s="53" t="str">
        <f t="shared" si="1"/>
        <v/>
      </c>
      <c r="F114" s="54">
        <f t="shared" si="2"/>
        <v>92.04119982655925</v>
      </c>
      <c r="G114" s="9" t="str">
        <f t="shared" si="3"/>
        <v/>
      </c>
      <c r="H114" s="9" t="str">
        <f t="shared" si="4"/>
        <v/>
      </c>
      <c r="I114" s="53">
        <f>List!D114</f>
        <v>370</v>
      </c>
    </row>
    <row r="115" spans="1:9">
      <c r="A115" s="9" t="str">
        <f>List!A115</f>
        <v>Emotiva PA-1 (mono)</v>
      </c>
      <c r="B115" s="53">
        <f>List!C115</f>
        <v>92.04119982655925</v>
      </c>
      <c r="C115" s="53">
        <f>List!E115</f>
        <v>600</v>
      </c>
      <c r="D115" s="9" t="str">
        <f t="shared" si="0"/>
        <v/>
      </c>
      <c r="E115" s="53">
        <f t="shared" si="1"/>
        <v>92.04119982655925</v>
      </c>
      <c r="F115" s="9" t="str">
        <f t="shared" si="2"/>
        <v/>
      </c>
      <c r="G115" s="9" t="str">
        <f t="shared" si="3"/>
        <v/>
      </c>
      <c r="H115" s="9" t="str">
        <f t="shared" si="4"/>
        <v/>
      </c>
      <c r="I115" s="53">
        <f>List!D115</f>
        <v>289</v>
      </c>
    </row>
    <row r="116" spans="1:9">
      <c r="A116" s="9" t="str">
        <f>List!A116</f>
        <v>Soulution 710</v>
      </c>
      <c r="B116" s="53">
        <f>List!C116</f>
        <v>92.04119982655925</v>
      </c>
      <c r="C116" s="53">
        <f>List!E116</f>
        <v>45000</v>
      </c>
      <c r="D116" s="9" t="str">
        <f t="shared" si="0"/>
        <v/>
      </c>
      <c r="E116" s="53">
        <f t="shared" si="1"/>
        <v>92.04119982655925</v>
      </c>
      <c r="F116" s="9" t="str">
        <f t="shared" si="2"/>
        <v/>
      </c>
      <c r="G116" s="9" t="str">
        <f t="shared" si="3"/>
        <v/>
      </c>
      <c r="H116" s="9" t="str">
        <f t="shared" si="4"/>
        <v/>
      </c>
      <c r="I116" s="53">
        <f>List!D116</f>
        <v>218</v>
      </c>
    </row>
    <row r="117" spans="1:9">
      <c r="A117" s="9" t="str">
        <f>List!A117</f>
        <v>Topping PA3s</v>
      </c>
      <c r="B117" s="53">
        <f>List!C117</f>
        <v>91.700533040583636</v>
      </c>
      <c r="C117" s="53">
        <f>List!E117</f>
        <v>150</v>
      </c>
      <c r="D117" s="54">
        <f t="shared" si="0"/>
        <v>91.700533040583636</v>
      </c>
      <c r="E117" s="53" t="str">
        <f t="shared" si="1"/>
        <v/>
      </c>
      <c r="F117" s="9" t="str">
        <f t="shared" si="2"/>
        <v/>
      </c>
      <c r="G117" s="9" t="str">
        <f t="shared" si="3"/>
        <v/>
      </c>
      <c r="H117" s="9" t="str">
        <f t="shared" si="4"/>
        <v/>
      </c>
      <c r="I117" s="53">
        <f>List!D117</f>
        <v>65</v>
      </c>
    </row>
    <row r="118" spans="1:9">
      <c r="A118" s="9" t="str">
        <f>List!A118</f>
        <v>ICEpower 700AS2</v>
      </c>
      <c r="B118" s="53">
        <f>List!C118</f>
        <v>91.700533040583636</v>
      </c>
      <c r="C118" s="53">
        <f>List!E118</f>
        <v>576</v>
      </c>
      <c r="D118" s="9" t="str">
        <f t="shared" si="0"/>
        <v/>
      </c>
      <c r="E118" s="53" t="str">
        <f t="shared" si="1"/>
        <v/>
      </c>
      <c r="F118" s="9" t="str">
        <f t="shared" si="2"/>
        <v/>
      </c>
      <c r="G118" s="9" t="str">
        <f t="shared" si="3"/>
        <v/>
      </c>
      <c r="H118" s="54">
        <f t="shared" si="4"/>
        <v>91.700533040583636</v>
      </c>
      <c r="I118" s="53">
        <f>List!D118</f>
        <v>720</v>
      </c>
    </row>
    <row r="119" spans="1:9">
      <c r="A119" s="9" t="str">
        <f>List!A119</f>
        <v>Yamaha R-N803</v>
      </c>
      <c r="B119" s="53">
        <f>List!C119</f>
        <v>91.700533040583636</v>
      </c>
      <c r="C119" s="53">
        <f>List!E119</f>
        <v>750</v>
      </c>
      <c r="D119" s="9" t="str">
        <f t="shared" si="0"/>
        <v/>
      </c>
      <c r="E119" s="53">
        <f t="shared" si="1"/>
        <v>91.700533040583636</v>
      </c>
      <c r="F119" s="9" t="str">
        <f t="shared" si="2"/>
        <v/>
      </c>
      <c r="G119" s="9" t="str">
        <f t="shared" si="3"/>
        <v/>
      </c>
      <c r="H119" s="9" t="str">
        <f t="shared" si="4"/>
        <v/>
      </c>
      <c r="I119" s="53">
        <f>List!D119</f>
        <v>194</v>
      </c>
    </row>
    <row r="120" spans="1:9">
      <c r="A120" s="9" t="str">
        <f>List!A120</f>
        <v>Bel Canto e1X</v>
      </c>
      <c r="B120" s="53">
        <f>List!C120</f>
        <v>91.700533040583636</v>
      </c>
      <c r="C120" s="53">
        <f>List!E120</f>
        <v>6000</v>
      </c>
      <c r="D120" s="9" t="str">
        <f t="shared" si="0"/>
        <v/>
      </c>
      <c r="E120" s="53" t="str">
        <f t="shared" si="1"/>
        <v/>
      </c>
      <c r="F120" s="9" t="str">
        <f t="shared" si="2"/>
        <v/>
      </c>
      <c r="G120" s="54">
        <f t="shared" si="3"/>
        <v>91.700533040583636</v>
      </c>
      <c r="H120" s="9" t="str">
        <f t="shared" si="4"/>
        <v/>
      </c>
      <c r="I120" s="53">
        <f>List!D120</f>
        <v>530</v>
      </c>
    </row>
    <row r="121" spans="1:9">
      <c r="A121" s="9" t="str">
        <f>List!A121</f>
        <v>Audiophonics DA-S250NC</v>
      </c>
      <c r="B121" s="53">
        <f>List!C121</f>
        <v>91.372724716820258</v>
      </c>
      <c r="C121" s="53">
        <f>List!E121</f>
        <v>640</v>
      </c>
      <c r="D121" s="9" t="str">
        <f t="shared" si="0"/>
        <v/>
      </c>
      <c r="E121" s="53">
        <f t="shared" si="1"/>
        <v>91.372724716820258</v>
      </c>
      <c r="F121" s="9" t="str">
        <f t="shared" si="2"/>
        <v/>
      </c>
      <c r="G121" s="9" t="str">
        <f t="shared" si="3"/>
        <v/>
      </c>
      <c r="H121" s="9" t="str">
        <f t="shared" si="4"/>
        <v/>
      </c>
      <c r="I121" s="53">
        <f>List!D121</f>
        <v>236</v>
      </c>
    </row>
    <row r="122" spans="1:9">
      <c r="A122" s="9" t="str">
        <f>List!A122</f>
        <v>ICEpower 50ASX2 (stereo)</v>
      </c>
      <c r="B122" s="53">
        <f>List!C122</f>
        <v>91.056839373155611</v>
      </c>
      <c r="C122" s="55">
        <f>List!E122</f>
        <v>147</v>
      </c>
      <c r="D122" s="54">
        <f t="shared" si="0"/>
        <v>91.056839373155611</v>
      </c>
      <c r="E122" s="53" t="str">
        <f t="shared" si="1"/>
        <v/>
      </c>
      <c r="F122" s="9" t="str">
        <f t="shared" si="2"/>
        <v/>
      </c>
      <c r="G122" s="9" t="str">
        <f t="shared" si="3"/>
        <v/>
      </c>
      <c r="H122" s="9" t="str">
        <f t="shared" si="4"/>
        <v/>
      </c>
      <c r="I122" s="53">
        <f>List!D122</f>
        <v>50</v>
      </c>
    </row>
    <row r="123" spans="1:9">
      <c r="A123" s="9" t="str">
        <f>List!A123</f>
        <v>ICEpower 300AS1</v>
      </c>
      <c r="B123" s="53">
        <f>List!C123</f>
        <v>91.056839373155611</v>
      </c>
      <c r="C123" s="53">
        <f>List!E123</f>
        <v>435</v>
      </c>
      <c r="D123" s="9" t="str">
        <f t="shared" si="0"/>
        <v/>
      </c>
      <c r="E123" s="53" t="str">
        <f t="shared" si="1"/>
        <v/>
      </c>
      <c r="F123" s="54">
        <f t="shared" si="2"/>
        <v>91.056839373155611</v>
      </c>
      <c r="G123" s="9" t="str">
        <f t="shared" si="3"/>
        <v/>
      </c>
      <c r="H123" s="9" t="str">
        <f t="shared" si="4"/>
        <v/>
      </c>
      <c r="I123" s="53">
        <f>List!D123</f>
        <v>310</v>
      </c>
    </row>
    <row r="124" spans="1:9">
      <c r="A124" s="9" t="str">
        <f>List!A124</f>
        <v>Bel Canto S300iu</v>
      </c>
      <c r="B124" s="53">
        <f>List!C124</f>
        <v>91.056839373155611</v>
      </c>
      <c r="C124" s="53">
        <f>List!E124</f>
        <v>2200</v>
      </c>
      <c r="D124" s="9" t="str">
        <f t="shared" si="0"/>
        <v/>
      </c>
      <c r="E124" s="53">
        <f t="shared" si="1"/>
        <v>91.056839373155611</v>
      </c>
      <c r="F124" s="9" t="str">
        <f t="shared" si="2"/>
        <v/>
      </c>
      <c r="G124" s="9" t="str">
        <f t="shared" si="3"/>
        <v/>
      </c>
      <c r="H124" s="9" t="str">
        <f t="shared" si="4"/>
        <v/>
      </c>
      <c r="I124" s="53">
        <f>List!D124</f>
        <v>202</v>
      </c>
    </row>
    <row r="125" spans="1:9">
      <c r="A125" s="9" t="str">
        <f>List!A125</f>
        <v>Audionet Max</v>
      </c>
      <c r="B125" s="53">
        <f>List!C125</f>
        <v>91.056839373155611</v>
      </c>
      <c r="C125" s="53">
        <f>List!E125</f>
        <v>30500</v>
      </c>
      <c r="D125" s="9" t="str">
        <f t="shared" si="0"/>
        <v/>
      </c>
      <c r="E125" s="53" t="str">
        <f t="shared" si="1"/>
        <v/>
      </c>
      <c r="F125" s="9" t="str">
        <f t="shared" si="2"/>
        <v/>
      </c>
      <c r="G125" s="9" t="str">
        <f t="shared" si="3"/>
        <v/>
      </c>
      <c r="H125" s="54">
        <f t="shared" si="4"/>
        <v>91.056839373155611</v>
      </c>
      <c r="I125" s="53">
        <f>List!D125</f>
        <v>750</v>
      </c>
    </row>
    <row r="126" spans="1:9">
      <c r="A126" s="9" t="str">
        <f>List!A126</f>
        <v>Bryston 7B SST2</v>
      </c>
      <c r="B126" s="53">
        <f>List!C126</f>
        <v>90.752040042020866</v>
      </c>
      <c r="C126" s="53">
        <f>List!E126</f>
        <v>8000</v>
      </c>
      <c r="D126" s="9" t="str">
        <f t="shared" si="0"/>
        <v/>
      </c>
      <c r="E126" s="53" t="str">
        <f t="shared" si="1"/>
        <v/>
      </c>
      <c r="F126" s="9" t="str">
        <f t="shared" si="2"/>
        <v/>
      </c>
      <c r="G126" s="9" t="str">
        <f t="shared" si="3"/>
        <v/>
      </c>
      <c r="H126" s="54">
        <f t="shared" si="4"/>
        <v>90.752040042020866</v>
      </c>
      <c r="I126" s="53">
        <f>List!D126</f>
        <v>930</v>
      </c>
    </row>
    <row r="127" spans="1:9">
      <c r="A127" s="9" t="str">
        <f>List!A127</f>
        <v>Bricasti Design M15</v>
      </c>
      <c r="B127" s="53">
        <f>List!C127</f>
        <v>90.752040042020866</v>
      </c>
      <c r="C127" s="53">
        <f>List!E127</f>
        <v>18000</v>
      </c>
      <c r="D127" s="9" t="str">
        <f t="shared" si="0"/>
        <v/>
      </c>
      <c r="E127" s="53" t="str">
        <f t="shared" si="1"/>
        <v/>
      </c>
      <c r="F127" s="9" t="str">
        <f t="shared" si="2"/>
        <v/>
      </c>
      <c r="G127" s="54">
        <f t="shared" si="3"/>
        <v>90.752040042020866</v>
      </c>
      <c r="H127" s="9" t="str">
        <f t="shared" si="4"/>
        <v/>
      </c>
      <c r="I127" s="53">
        <f>List!D127</f>
        <v>550</v>
      </c>
    </row>
    <row r="128" spans="1:9">
      <c r="A128" s="9" t="str">
        <f>List!A128</f>
        <v>Loxjie A30</v>
      </c>
      <c r="B128" s="53">
        <f>List!C128</f>
        <v>90.457574905606748</v>
      </c>
      <c r="C128" s="53">
        <f>List!E128</f>
        <v>150</v>
      </c>
      <c r="D128" s="54">
        <f t="shared" si="0"/>
        <v>90.457574905606748</v>
      </c>
      <c r="E128" s="53" t="str">
        <f t="shared" si="1"/>
        <v/>
      </c>
      <c r="F128" s="9" t="str">
        <f t="shared" si="2"/>
        <v/>
      </c>
      <c r="G128" s="9" t="str">
        <f t="shared" si="3"/>
        <v/>
      </c>
      <c r="H128" s="9" t="str">
        <f t="shared" si="4"/>
        <v/>
      </c>
      <c r="I128" s="53">
        <f>List!D128</f>
        <v>80</v>
      </c>
    </row>
    <row r="129" spans="1:9">
      <c r="A129" s="9" t="str">
        <f>List!A129</f>
        <v>NAD C 320BEE</v>
      </c>
      <c r="B129" s="53">
        <f>List!C129</f>
        <v>90.457574905606748</v>
      </c>
      <c r="C129" s="53">
        <f>List!E129</f>
        <v>400</v>
      </c>
      <c r="D129" s="9" t="str">
        <f t="shared" si="0"/>
        <v/>
      </c>
      <c r="E129" s="53">
        <f t="shared" si="1"/>
        <v>90.457574905606748</v>
      </c>
      <c r="F129" s="9" t="str">
        <f t="shared" si="2"/>
        <v/>
      </c>
      <c r="G129" s="9" t="str">
        <f t="shared" si="3"/>
        <v/>
      </c>
      <c r="H129" s="9" t="str">
        <f t="shared" si="4"/>
        <v/>
      </c>
      <c r="I129" s="53">
        <f>List!D129</f>
        <v>180</v>
      </c>
    </row>
    <row r="130" spans="1:9">
      <c r="A130" s="9" t="str">
        <f>List!A130</f>
        <v>ELAC Alchemy DPA-2</v>
      </c>
      <c r="B130" s="53">
        <f>List!C130</f>
        <v>90.457574905606748</v>
      </c>
      <c r="C130" s="53">
        <f>List!E130</f>
        <v>1500</v>
      </c>
      <c r="D130" s="9" t="str">
        <f t="shared" si="0"/>
        <v/>
      </c>
      <c r="E130" s="53" t="str">
        <f t="shared" si="1"/>
        <v/>
      </c>
      <c r="F130" s="54">
        <f t="shared" si="2"/>
        <v>90.457574905606748</v>
      </c>
      <c r="G130" s="9" t="str">
        <f t="shared" si="3"/>
        <v/>
      </c>
      <c r="H130" s="9" t="str">
        <f t="shared" si="4"/>
        <v/>
      </c>
      <c r="I130" s="53">
        <f>List!D130</f>
        <v>339</v>
      </c>
    </row>
    <row r="131" spans="1:9">
      <c r="A131" s="9" t="str">
        <f>List!A131</f>
        <v>Classé CA-2200</v>
      </c>
      <c r="B131" s="53">
        <f>List!C131</f>
        <v>90.457574905606748</v>
      </c>
      <c r="C131" s="53">
        <f>List!E131</f>
        <v>7400</v>
      </c>
      <c r="D131" s="9" t="str">
        <f t="shared" si="0"/>
        <v/>
      </c>
      <c r="E131" s="53" t="str">
        <f t="shared" si="1"/>
        <v/>
      </c>
      <c r="F131" s="54">
        <f t="shared" si="2"/>
        <v>90.457574905606748</v>
      </c>
      <c r="G131" s="9" t="str">
        <f t="shared" si="3"/>
        <v/>
      </c>
      <c r="H131" s="9" t="str">
        <f t="shared" si="4"/>
        <v/>
      </c>
      <c r="I131" s="53">
        <f>List!D131</f>
        <v>425</v>
      </c>
    </row>
    <row r="132" spans="1:9">
      <c r="A132" s="9" t="str">
        <f>List!A132</f>
        <v>Bryston 14B SST</v>
      </c>
      <c r="B132" s="53">
        <f>List!C132</f>
        <v>90.457574905606748</v>
      </c>
      <c r="C132" s="53">
        <f>List!E132</f>
        <v>9400</v>
      </c>
      <c r="D132" s="9" t="str">
        <f t="shared" si="0"/>
        <v/>
      </c>
      <c r="E132" s="53" t="str">
        <f t="shared" si="1"/>
        <v/>
      </c>
      <c r="F132" s="9" t="str">
        <f t="shared" si="2"/>
        <v/>
      </c>
      <c r="G132" s="9" t="str">
        <f t="shared" si="3"/>
        <v/>
      </c>
      <c r="H132" s="54">
        <f t="shared" si="4"/>
        <v>90.457574905606748</v>
      </c>
      <c r="I132" s="53">
        <f>List!D132</f>
        <v>1000</v>
      </c>
    </row>
    <row r="133" spans="1:9">
      <c r="A133" s="9" t="str">
        <f>List!A133</f>
        <v>Leak Stereo 230</v>
      </c>
      <c r="B133" s="53">
        <f>List!C133</f>
        <v>90.172766123314545</v>
      </c>
      <c r="C133" s="53">
        <f>List!E133</f>
        <v>1700</v>
      </c>
      <c r="D133" s="54">
        <f t="shared" si="0"/>
        <v>90.172766123314545</v>
      </c>
      <c r="E133" s="53" t="str">
        <f t="shared" si="1"/>
        <v/>
      </c>
      <c r="F133" s="9" t="str">
        <f t="shared" si="2"/>
        <v/>
      </c>
      <c r="G133" s="9" t="str">
        <f t="shared" si="3"/>
        <v/>
      </c>
      <c r="H133" s="9" t="str">
        <f t="shared" si="4"/>
        <v/>
      </c>
      <c r="I133" s="53">
        <f>List!D133</f>
        <v>120</v>
      </c>
    </row>
    <row r="134" spans="1:9">
      <c r="A134" s="9" t="str">
        <f>List!A134</f>
        <v>Accuphase A-75</v>
      </c>
      <c r="B134" s="53">
        <f>List!C134</f>
        <v>90.172766123314545</v>
      </c>
      <c r="C134" s="53">
        <f>List!E134</f>
        <v>15000</v>
      </c>
      <c r="D134" s="9" t="str">
        <f t="shared" si="0"/>
        <v/>
      </c>
      <c r="E134" s="53">
        <f t="shared" si="1"/>
        <v>90.172766123314545</v>
      </c>
      <c r="F134" s="9" t="str">
        <f t="shared" si="2"/>
        <v/>
      </c>
      <c r="G134" s="9" t="str">
        <f t="shared" si="3"/>
        <v/>
      </c>
      <c r="H134" s="9" t="str">
        <f t="shared" si="4"/>
        <v/>
      </c>
      <c r="I134" s="53">
        <f>List!D134</f>
        <v>256</v>
      </c>
    </row>
    <row r="135" spans="1:9">
      <c r="A135" s="9" t="str">
        <f>List!A135</f>
        <v>PS Audio BHK Signature 300</v>
      </c>
      <c r="B135" s="53">
        <f>List!C135</f>
        <v>90.172766123314545</v>
      </c>
      <c r="C135" s="53">
        <f>List!E135</f>
        <v>15000</v>
      </c>
      <c r="D135" s="9" t="str">
        <f t="shared" si="0"/>
        <v/>
      </c>
      <c r="E135" s="53" t="str">
        <f t="shared" si="1"/>
        <v/>
      </c>
      <c r="F135" s="9" t="str">
        <f t="shared" si="2"/>
        <v/>
      </c>
      <c r="G135" s="9" t="str">
        <f t="shared" si="3"/>
        <v/>
      </c>
      <c r="H135" s="54">
        <f t="shared" si="4"/>
        <v>90.172766123314545</v>
      </c>
      <c r="I135" s="53">
        <f>List!D135</f>
        <v>620</v>
      </c>
    </row>
    <row r="136" spans="1:9">
      <c r="A136" s="9" t="str">
        <f>List!A136</f>
        <v>ICEpower 500ASP</v>
      </c>
      <c r="B136" s="53">
        <f>List!C136</f>
        <v>89.897000433601875</v>
      </c>
      <c r="C136" s="53">
        <f>List!E136</f>
        <v>657</v>
      </c>
      <c r="D136" s="9" t="str">
        <f t="shared" si="0"/>
        <v/>
      </c>
      <c r="E136" s="53" t="str">
        <f t="shared" si="1"/>
        <v/>
      </c>
      <c r="F136" s="9" t="str">
        <f t="shared" si="2"/>
        <v/>
      </c>
      <c r="G136" s="54">
        <f t="shared" si="3"/>
        <v>89.897000433601875</v>
      </c>
      <c r="H136" s="9" t="str">
        <f t="shared" si="4"/>
        <v/>
      </c>
      <c r="I136" s="53">
        <f>List!D136</f>
        <v>500</v>
      </c>
    </row>
    <row r="137" spans="1:9">
      <c r="A137" s="9" t="str">
        <f>List!A137</f>
        <v>Musical Fidelity AMS100</v>
      </c>
      <c r="B137" s="53">
        <f>List!C137</f>
        <v>89.897000433601875</v>
      </c>
      <c r="C137" s="53">
        <f>List!E137</f>
        <v>20000</v>
      </c>
      <c r="D137" s="9" t="str">
        <f t="shared" si="0"/>
        <v/>
      </c>
      <c r="E137" s="53">
        <f t="shared" si="1"/>
        <v>89.897000433601875</v>
      </c>
      <c r="F137" s="9" t="str">
        <f t="shared" si="2"/>
        <v/>
      </c>
      <c r="G137" s="9" t="str">
        <f t="shared" si="3"/>
        <v/>
      </c>
      <c r="H137" s="9" t="str">
        <f t="shared" si="4"/>
        <v/>
      </c>
      <c r="I137" s="53">
        <f>List!D137</f>
        <v>185</v>
      </c>
    </row>
    <row r="138" spans="1:9">
      <c r="A138" s="9" t="str">
        <f>List!A138</f>
        <v>WiiM Amp</v>
      </c>
      <c r="B138" s="53">
        <f>List!C138</f>
        <v>89.370421659154886</v>
      </c>
      <c r="C138" s="53">
        <f>List!E138</f>
        <v>300</v>
      </c>
      <c r="D138" s="54">
        <f t="shared" si="0"/>
        <v>89.370421659154886</v>
      </c>
      <c r="E138" s="53" t="str">
        <f t="shared" si="1"/>
        <v/>
      </c>
      <c r="F138" s="9" t="str">
        <f t="shared" si="2"/>
        <v/>
      </c>
      <c r="G138" s="9" t="str">
        <f t="shared" si="3"/>
        <v/>
      </c>
      <c r="H138" s="9" t="str">
        <f t="shared" si="4"/>
        <v/>
      </c>
      <c r="I138" s="53">
        <f>List!D138</f>
        <v>120</v>
      </c>
    </row>
    <row r="139" spans="1:9">
      <c r="A139" s="9" t="str">
        <f>List!A139</f>
        <v>Yamaha WXA-50</v>
      </c>
      <c r="B139" s="53">
        <f>List!C139</f>
        <v>89.370421659154886</v>
      </c>
      <c r="C139" s="53">
        <f>List!E139</f>
        <v>480</v>
      </c>
      <c r="D139" s="54">
        <f t="shared" si="0"/>
        <v>89.370421659154886</v>
      </c>
      <c r="E139" s="53" t="str">
        <f t="shared" si="1"/>
        <v/>
      </c>
      <c r="F139" s="9" t="str">
        <f t="shared" si="2"/>
        <v/>
      </c>
      <c r="G139" s="9" t="str">
        <f t="shared" si="3"/>
        <v/>
      </c>
      <c r="H139" s="9" t="str">
        <f t="shared" si="4"/>
        <v/>
      </c>
      <c r="I139" s="53">
        <f>List!D139</f>
        <v>125</v>
      </c>
    </row>
    <row r="140" spans="1:9">
      <c r="A140" s="9" t="str">
        <f>List!A140</f>
        <v>NAD C 328</v>
      </c>
      <c r="B140" s="53">
        <f>List!C140</f>
        <v>89.118639112994487</v>
      </c>
      <c r="C140" s="53">
        <f>List!E140</f>
        <v>600</v>
      </c>
      <c r="D140" s="54">
        <f t="shared" si="0"/>
        <v>89.118639112994487</v>
      </c>
      <c r="E140" s="53" t="str">
        <f t="shared" si="1"/>
        <v/>
      </c>
      <c r="F140" s="9" t="str">
        <f t="shared" si="2"/>
        <v/>
      </c>
      <c r="G140" s="9" t="str">
        <f t="shared" si="3"/>
        <v/>
      </c>
      <c r="H140" s="9" t="str">
        <f t="shared" si="4"/>
        <v/>
      </c>
      <c r="I140" s="53">
        <f>List!D140</f>
        <v>40</v>
      </c>
    </row>
    <row r="141" spans="1:9">
      <c r="A141" s="9" t="str">
        <f>List!A141</f>
        <v>Bluesound Powernode Edge</v>
      </c>
      <c r="B141" s="53">
        <f>List!C141</f>
        <v>89.118639112994487</v>
      </c>
      <c r="C141" s="53">
        <f>List!E141</f>
        <v>650</v>
      </c>
      <c r="D141" s="54">
        <f t="shared" si="0"/>
        <v>89.118639112994487</v>
      </c>
      <c r="E141" s="53" t="str">
        <f t="shared" si="1"/>
        <v/>
      </c>
      <c r="F141" s="9" t="str">
        <f t="shared" si="2"/>
        <v/>
      </c>
      <c r="G141" s="9" t="str">
        <f t="shared" si="3"/>
        <v/>
      </c>
      <c r="H141" s="9" t="str">
        <f t="shared" si="4"/>
        <v/>
      </c>
      <c r="I141" s="53">
        <f>List!D141</f>
        <v>76</v>
      </c>
    </row>
    <row r="142" spans="1:9">
      <c r="A142" s="9" t="str">
        <f>List!A142</f>
        <v>PS Audio Stellar M1200</v>
      </c>
      <c r="B142" s="53">
        <f>List!C142</f>
        <v>89.118639112994487</v>
      </c>
      <c r="C142" s="53">
        <f>List!E142</f>
        <v>6000</v>
      </c>
      <c r="D142" s="9" t="str">
        <f t="shared" si="0"/>
        <v/>
      </c>
      <c r="E142" s="53" t="str">
        <f t="shared" si="1"/>
        <v/>
      </c>
      <c r="F142" s="9" t="str">
        <f t="shared" si="2"/>
        <v/>
      </c>
      <c r="G142" s="9" t="str">
        <f t="shared" si="3"/>
        <v/>
      </c>
      <c r="H142" s="54">
        <f t="shared" si="4"/>
        <v>89.118639112994487</v>
      </c>
      <c r="I142" s="53">
        <f>List!D142</f>
        <v>1200</v>
      </c>
    </row>
    <row r="143" spans="1:9">
      <c r="A143" s="9" t="str">
        <f>List!A143</f>
        <v>PS Audio Stellar S300</v>
      </c>
      <c r="B143" s="53">
        <f>List!C143</f>
        <v>88.873949984654246</v>
      </c>
      <c r="C143" s="53">
        <f>List!E143</f>
        <v>1500</v>
      </c>
      <c r="D143" s="9" t="str">
        <f t="shared" si="0"/>
        <v/>
      </c>
      <c r="E143" s="53">
        <f t="shared" si="1"/>
        <v>88.873949984654246</v>
      </c>
      <c r="F143" s="9" t="str">
        <f t="shared" si="2"/>
        <v/>
      </c>
      <c r="G143" s="9" t="str">
        <f t="shared" si="3"/>
        <v/>
      </c>
      <c r="H143" s="9" t="str">
        <f t="shared" si="4"/>
        <v/>
      </c>
      <c r="I143" s="53">
        <f>List!D143</f>
        <v>280</v>
      </c>
    </row>
    <row r="144" spans="1:9">
      <c r="A144" s="9" t="str">
        <f>List!A144</f>
        <v>Calyx Audio Femti (mono)</v>
      </c>
      <c r="B144" s="53">
        <f>List!C144</f>
        <v>88.873949984654246</v>
      </c>
      <c r="C144" s="53">
        <f>List!E144</f>
        <v>2000</v>
      </c>
      <c r="D144" s="9" t="str">
        <f t="shared" si="0"/>
        <v/>
      </c>
      <c r="E144" s="53" t="str">
        <f t="shared" si="1"/>
        <v/>
      </c>
      <c r="F144" s="54">
        <f t="shared" si="2"/>
        <v>88.873949984654246</v>
      </c>
      <c r="G144" s="9" t="str">
        <f t="shared" si="3"/>
        <v/>
      </c>
      <c r="H144" s="9" t="str">
        <f t="shared" si="4"/>
        <v/>
      </c>
      <c r="I144" s="53">
        <f>List!D144</f>
        <v>367</v>
      </c>
    </row>
    <row r="145" spans="1:9">
      <c r="A145" s="9" t="str">
        <f>List!A145</f>
        <v>Krell Evolution 600</v>
      </c>
      <c r="B145" s="53">
        <f>List!C145</f>
        <v>88.873949984654246</v>
      </c>
      <c r="C145" s="53">
        <f>List!E145</f>
        <v>20000</v>
      </c>
      <c r="D145" s="9" t="str">
        <f t="shared" si="0"/>
        <v/>
      </c>
      <c r="E145" s="53" t="str">
        <f t="shared" si="1"/>
        <v/>
      </c>
      <c r="F145" s="9" t="str">
        <f t="shared" si="2"/>
        <v/>
      </c>
      <c r="G145" s="9" t="str">
        <f t="shared" si="3"/>
        <v/>
      </c>
      <c r="H145" s="54">
        <f t="shared" si="4"/>
        <v>88.873949984654246</v>
      </c>
      <c r="I145" s="53">
        <f>List!D145</f>
        <v>1190</v>
      </c>
    </row>
    <row r="146" spans="1:9">
      <c r="A146" s="9" t="str">
        <f>List!A146</f>
        <v>Electrocompaniet AW 800 M (mono)</v>
      </c>
      <c r="B146" s="53">
        <f>List!C146</f>
        <v>88.873949984654246</v>
      </c>
      <c r="C146" s="53">
        <f>List!E146</f>
        <v>45000</v>
      </c>
      <c r="D146" s="9" t="str">
        <f t="shared" si="0"/>
        <v/>
      </c>
      <c r="E146" s="53" t="str">
        <f t="shared" si="1"/>
        <v/>
      </c>
      <c r="F146" s="9" t="str">
        <f t="shared" si="2"/>
        <v/>
      </c>
      <c r="G146" s="9" t="str">
        <f t="shared" si="3"/>
        <v/>
      </c>
      <c r="H146" s="54">
        <f t="shared" si="4"/>
        <v>88.873949984654246</v>
      </c>
      <c r="I146" s="53">
        <f>List!D146</f>
        <v>1300</v>
      </c>
    </row>
    <row r="147" spans="1:9">
      <c r="A147" s="9" t="str">
        <f>List!A147</f>
        <v>NAD 7050</v>
      </c>
      <c r="B147" s="53">
        <f>List!C147</f>
        <v>88.6359655186601</v>
      </c>
      <c r="C147" s="53">
        <f>List!E147</f>
        <v>1000</v>
      </c>
      <c r="D147" s="54">
        <f t="shared" si="0"/>
        <v>88.6359655186601</v>
      </c>
      <c r="E147" s="53" t="str">
        <f t="shared" si="1"/>
        <v/>
      </c>
      <c r="F147" s="9" t="str">
        <f t="shared" si="2"/>
        <v/>
      </c>
      <c r="G147" s="9" t="str">
        <f t="shared" si="3"/>
        <v/>
      </c>
      <c r="H147" s="9" t="str">
        <f t="shared" si="4"/>
        <v/>
      </c>
      <c r="I147" s="53">
        <f>List!D147</f>
        <v>54</v>
      </c>
    </row>
    <row r="148" spans="1:9">
      <c r="A148" s="9" t="str">
        <f>List!A148</f>
        <v>Fosi Audio V3 (32V PS)</v>
      </c>
      <c r="B148" s="53">
        <f>List!C148</f>
        <v>88.404328067663798</v>
      </c>
      <c r="C148" s="53">
        <f>List!E148</f>
        <v>90</v>
      </c>
      <c r="D148" s="54">
        <f t="shared" si="0"/>
        <v>88.404328067663798</v>
      </c>
      <c r="E148" s="53" t="str">
        <f t="shared" si="1"/>
        <v/>
      </c>
      <c r="F148" s="9" t="str">
        <f t="shared" si="2"/>
        <v/>
      </c>
      <c r="G148" s="9" t="str">
        <f t="shared" si="3"/>
        <v/>
      </c>
      <c r="H148" s="9" t="str">
        <f t="shared" si="4"/>
        <v/>
      </c>
      <c r="I148" s="53">
        <f>List!D148</f>
        <v>85</v>
      </c>
    </row>
    <row r="149" spans="1:9">
      <c r="A149" s="9" t="str">
        <f>List!A149</f>
        <v>Fosi Audio V3 (48V PS)</v>
      </c>
      <c r="B149" s="53">
        <f>List!C149</f>
        <v>88.404328067663798</v>
      </c>
      <c r="C149" s="53">
        <f>List!E149</f>
        <v>110</v>
      </c>
      <c r="D149" s="9" t="str">
        <f t="shared" si="0"/>
        <v/>
      </c>
      <c r="E149" s="53">
        <f t="shared" si="1"/>
        <v>88.404328067663798</v>
      </c>
      <c r="F149" s="9" t="str">
        <f t="shared" si="2"/>
        <v/>
      </c>
      <c r="G149" s="9" t="str">
        <f t="shared" si="3"/>
        <v/>
      </c>
      <c r="H149" s="9" t="str">
        <f t="shared" si="4"/>
        <v/>
      </c>
      <c r="I149" s="53">
        <f>List!D149</f>
        <v>160</v>
      </c>
    </row>
    <row r="150" spans="1:9">
      <c r="A150" s="9" t="str">
        <f>List!A150</f>
        <v>Denon PMA-50</v>
      </c>
      <c r="B150" s="53">
        <f>List!C150</f>
        <v>88.404328067663798</v>
      </c>
      <c r="C150" s="53">
        <f>List!E150</f>
        <v>600</v>
      </c>
      <c r="D150" s="54">
        <f t="shared" si="0"/>
        <v>88.404328067663798</v>
      </c>
      <c r="E150" s="53" t="str">
        <f t="shared" si="1"/>
        <v/>
      </c>
      <c r="F150" s="9" t="str">
        <f t="shared" si="2"/>
        <v/>
      </c>
      <c r="G150" s="9" t="str">
        <f t="shared" si="3"/>
        <v/>
      </c>
      <c r="H150" s="9" t="str">
        <f t="shared" si="4"/>
        <v/>
      </c>
      <c r="I150" s="53">
        <f>List!D150</f>
        <v>60</v>
      </c>
    </row>
    <row r="151" spans="1:9">
      <c r="A151" s="9" t="str">
        <f>List!A151</f>
        <v>Bryston 3B-ST</v>
      </c>
      <c r="B151" s="53">
        <f>List!C151</f>
        <v>88.404328067663798</v>
      </c>
      <c r="C151" s="53">
        <f>List!E151</f>
        <v>1600</v>
      </c>
      <c r="D151" s="9" t="str">
        <f t="shared" si="0"/>
        <v/>
      </c>
      <c r="E151" s="53">
        <f t="shared" si="1"/>
        <v>88.404328067663798</v>
      </c>
      <c r="F151" s="9" t="str">
        <f t="shared" si="2"/>
        <v/>
      </c>
      <c r="G151" s="9" t="str">
        <f t="shared" si="3"/>
        <v/>
      </c>
      <c r="H151" s="9" t="str">
        <f t="shared" si="4"/>
        <v/>
      </c>
      <c r="I151" s="53">
        <f>List!D151</f>
        <v>230</v>
      </c>
    </row>
    <row r="152" spans="1:9">
      <c r="A152" s="9" t="str">
        <f>List!A152</f>
        <v>Cambridge Audio Evo 150</v>
      </c>
      <c r="B152" s="53">
        <f>List!C152</f>
        <v>88.404328067663798</v>
      </c>
      <c r="C152" s="53">
        <f>List!E152</f>
        <v>3250</v>
      </c>
      <c r="D152" s="9" t="str">
        <f t="shared" si="0"/>
        <v/>
      </c>
      <c r="E152" s="53">
        <f t="shared" si="1"/>
        <v>88.404328067663798</v>
      </c>
      <c r="F152" s="9" t="str">
        <f t="shared" si="2"/>
        <v/>
      </c>
      <c r="G152" s="9" t="str">
        <f t="shared" si="3"/>
        <v/>
      </c>
      <c r="H152" s="9" t="str">
        <f t="shared" si="4"/>
        <v/>
      </c>
      <c r="I152" s="53">
        <f>List!D152</f>
        <v>292</v>
      </c>
    </row>
    <row r="153" spans="1:9">
      <c r="A153" s="9" t="str">
        <f>List!A153</f>
        <v>Simaudio Moon Evolution 860A</v>
      </c>
      <c r="B153" s="53">
        <f>List!C153</f>
        <v>88.404328067663798</v>
      </c>
      <c r="C153" s="53">
        <f>List!E153</f>
        <v>15000</v>
      </c>
      <c r="D153" s="9" t="str">
        <f t="shared" si="0"/>
        <v/>
      </c>
      <c r="E153" s="53">
        <f t="shared" si="1"/>
        <v>88.404328067663798</v>
      </c>
      <c r="F153" s="9" t="str">
        <f t="shared" si="2"/>
        <v/>
      </c>
      <c r="G153" s="9" t="str">
        <f t="shared" si="3"/>
        <v/>
      </c>
      <c r="H153" s="9" t="str">
        <f t="shared" si="4"/>
        <v/>
      </c>
      <c r="I153" s="53">
        <f>List!D153</f>
        <v>290</v>
      </c>
    </row>
    <row r="154" spans="1:9">
      <c r="A154" s="9" t="str">
        <f>List!A154</f>
        <v>Marantz PM-90</v>
      </c>
      <c r="B154" s="53">
        <f>List!C154</f>
        <v>88.178707859470009</v>
      </c>
      <c r="C154" s="53">
        <f>List!E154</f>
        <v>1500</v>
      </c>
      <c r="D154" s="9" t="str">
        <f t="shared" si="0"/>
        <v/>
      </c>
      <c r="E154" s="53">
        <f t="shared" si="1"/>
        <v>88.178707859470009</v>
      </c>
      <c r="F154" s="9" t="str">
        <f t="shared" si="2"/>
        <v/>
      </c>
      <c r="G154" s="9" t="str">
        <f t="shared" si="3"/>
        <v/>
      </c>
      <c r="H154" s="9" t="str">
        <f t="shared" si="4"/>
        <v/>
      </c>
      <c r="I154" s="53">
        <f>List!D154</f>
        <v>210</v>
      </c>
    </row>
    <row r="155" spans="1:9">
      <c r="A155" s="9" t="str">
        <f>List!A155</f>
        <v>Buchardt I150</v>
      </c>
      <c r="B155" s="53">
        <f>List!C155</f>
        <v>88.178707859470009</v>
      </c>
      <c r="C155" s="53">
        <f>List!E155</f>
        <v>3000</v>
      </c>
      <c r="D155" s="9" t="str">
        <f t="shared" si="0"/>
        <v/>
      </c>
      <c r="E155" s="53">
        <f t="shared" si="1"/>
        <v>88.178707859470009</v>
      </c>
      <c r="F155" s="9" t="str">
        <f t="shared" si="2"/>
        <v/>
      </c>
      <c r="G155" s="9" t="str">
        <f t="shared" si="3"/>
        <v/>
      </c>
      <c r="H155" s="9" t="str">
        <f t="shared" si="4"/>
        <v/>
      </c>
      <c r="I155" s="53">
        <f>List!D155</f>
        <v>250</v>
      </c>
    </row>
    <row r="156" spans="1:9">
      <c r="A156" s="9" t="str">
        <f>List!A156</f>
        <v>XTZ Edge A2-300</v>
      </c>
      <c r="B156" s="53">
        <f>List!C156</f>
        <v>87.95880017344075</v>
      </c>
      <c r="C156" s="53">
        <f>List!E156</f>
        <v>500</v>
      </c>
      <c r="D156" s="9" t="str">
        <f t="shared" si="0"/>
        <v/>
      </c>
      <c r="E156" s="53">
        <f t="shared" si="1"/>
        <v>87.95880017344075</v>
      </c>
      <c r="F156" s="9" t="str">
        <f t="shared" si="2"/>
        <v/>
      </c>
      <c r="G156" s="9" t="str">
        <f t="shared" si="3"/>
        <v/>
      </c>
      <c r="H156" s="9" t="str">
        <f t="shared" si="4"/>
        <v/>
      </c>
      <c r="I156" s="53">
        <f>List!D156</f>
        <v>250</v>
      </c>
    </row>
    <row r="157" spans="1:9">
      <c r="A157" s="9" t="str">
        <f>List!A157</f>
        <v>miniDSP SHD Power</v>
      </c>
      <c r="B157" s="53">
        <f>List!C157</f>
        <v>87.95880017344075</v>
      </c>
      <c r="C157" s="53">
        <f>List!E157</f>
        <v>1550</v>
      </c>
      <c r="D157" s="9" t="str">
        <f t="shared" si="0"/>
        <v/>
      </c>
      <c r="E157" s="53">
        <f t="shared" si="1"/>
        <v>87.95880017344075</v>
      </c>
      <c r="F157" s="9" t="str">
        <f t="shared" si="2"/>
        <v/>
      </c>
      <c r="G157" s="9" t="str">
        <f t="shared" si="3"/>
        <v/>
      </c>
      <c r="H157" s="9" t="str">
        <f t="shared" si="4"/>
        <v/>
      </c>
      <c r="I157" s="53">
        <f>List!D157</f>
        <v>150</v>
      </c>
    </row>
    <row r="158" spans="1:9">
      <c r="A158" s="9" t="str">
        <f>List!A158</f>
        <v>Matrix Audio element P</v>
      </c>
      <c r="B158" s="53">
        <f>List!C158</f>
        <v>87.95880017344075</v>
      </c>
      <c r="C158" s="53">
        <f>List!E158</f>
        <v>2500</v>
      </c>
      <c r="D158" s="9" t="str">
        <f t="shared" si="0"/>
        <v/>
      </c>
      <c r="E158" s="53">
        <f t="shared" si="1"/>
        <v>87.95880017344075</v>
      </c>
      <c r="F158" s="9" t="str">
        <f t="shared" si="2"/>
        <v/>
      </c>
      <c r="G158" s="9" t="str">
        <f t="shared" si="3"/>
        <v/>
      </c>
      <c r="H158" s="9" t="str">
        <f t="shared" si="4"/>
        <v/>
      </c>
      <c r="I158" s="53">
        <f>List!D158</f>
        <v>230</v>
      </c>
    </row>
    <row r="159" spans="1:9">
      <c r="A159" s="9" t="str">
        <f>List!A159</f>
        <v>Burmester 216 mono mode</v>
      </c>
      <c r="B159" s="53">
        <f>List!C159</f>
        <v>87.744322865605284</v>
      </c>
      <c r="C159" s="53">
        <f>List!E159</f>
        <v>70000</v>
      </c>
      <c r="D159" s="9" t="str">
        <f t="shared" si="0"/>
        <v/>
      </c>
      <c r="E159" s="53" t="str">
        <f t="shared" si="1"/>
        <v/>
      </c>
      <c r="F159" s="9" t="str">
        <f t="shared" si="2"/>
        <v/>
      </c>
      <c r="G159" s="54">
        <f t="shared" si="3"/>
        <v>87.744322865605284</v>
      </c>
      <c r="H159" s="9" t="str">
        <f t="shared" si="4"/>
        <v/>
      </c>
      <c r="I159" s="53">
        <f>List!D159</f>
        <v>500</v>
      </c>
    </row>
    <row r="160" spans="1:9">
      <c r="A160" s="9" t="str">
        <f>List!A160</f>
        <v>Fosi Audio ZA3 48V PS</v>
      </c>
      <c r="B160" s="53">
        <f>List!C160</f>
        <v>87.535014192041984</v>
      </c>
      <c r="C160" s="53">
        <f>List!E160</f>
        <v>150</v>
      </c>
      <c r="D160" s="54">
        <f t="shared" si="0"/>
        <v>87.535014192041984</v>
      </c>
      <c r="E160" s="53" t="str">
        <f t="shared" si="1"/>
        <v/>
      </c>
      <c r="F160" s="9" t="str">
        <f t="shared" si="2"/>
        <v/>
      </c>
      <c r="G160" s="9" t="str">
        <f t="shared" si="3"/>
        <v/>
      </c>
      <c r="H160" s="9" t="str">
        <f t="shared" si="4"/>
        <v/>
      </c>
      <c r="I160" s="53">
        <f>List!D160</f>
        <v>147</v>
      </c>
    </row>
    <row r="161" spans="1:9">
      <c r="A161" s="9" t="str">
        <f>List!A161</f>
        <v>PS Audio Stellar M700</v>
      </c>
      <c r="B161" s="53">
        <f>List!C161</f>
        <v>87.535014192041984</v>
      </c>
      <c r="C161" s="53">
        <f>List!E161</f>
        <v>3000</v>
      </c>
      <c r="D161" s="9" t="str">
        <f t="shared" si="0"/>
        <v/>
      </c>
      <c r="E161" s="53" t="str">
        <f t="shared" si="1"/>
        <v/>
      </c>
      <c r="F161" s="9" t="str">
        <f t="shared" si="2"/>
        <v/>
      </c>
      <c r="G161" s="9" t="str">
        <f t="shared" si="3"/>
        <v/>
      </c>
      <c r="H161" s="54">
        <f t="shared" si="4"/>
        <v>87.535014192041984</v>
      </c>
      <c r="I161" s="53">
        <f>List!D161</f>
        <v>700</v>
      </c>
    </row>
    <row r="162" spans="1:9">
      <c r="A162" s="9" t="str">
        <f>List!A162</f>
        <v>Burmester 216 stereo mode</v>
      </c>
      <c r="B162" s="53">
        <f>List!C162</f>
        <v>87.535014192041984</v>
      </c>
      <c r="C162" s="53">
        <f>List!E162</f>
        <v>35000</v>
      </c>
      <c r="D162" s="9" t="str">
        <f t="shared" si="0"/>
        <v/>
      </c>
      <c r="E162" s="53">
        <f t="shared" si="1"/>
        <v>87.535014192041984</v>
      </c>
      <c r="F162" s="9" t="str">
        <f t="shared" si="2"/>
        <v/>
      </c>
      <c r="G162" s="9" t="str">
        <f t="shared" si="3"/>
        <v/>
      </c>
      <c r="H162" s="9" t="str">
        <f t="shared" si="4"/>
        <v/>
      </c>
      <c r="I162" s="53">
        <f>List!D162</f>
        <v>165</v>
      </c>
    </row>
    <row r="163" spans="1:9">
      <c r="A163" s="9" t="str">
        <f>List!A163</f>
        <v>CH Precision I1</v>
      </c>
      <c r="B163" s="53">
        <f>List!C163</f>
        <v>87.535014192041984</v>
      </c>
      <c r="C163" s="53">
        <f>List!E163</f>
        <v>52000</v>
      </c>
      <c r="D163" s="9" t="str">
        <f t="shared" si="0"/>
        <v/>
      </c>
      <c r="E163" s="53">
        <f t="shared" si="1"/>
        <v>87.535014192041984</v>
      </c>
      <c r="F163" s="9" t="str">
        <f t="shared" si="2"/>
        <v/>
      </c>
      <c r="G163" s="9" t="str">
        <f t="shared" si="3"/>
        <v/>
      </c>
      <c r="H163" s="9" t="str">
        <f t="shared" si="4"/>
        <v/>
      </c>
      <c r="I163" s="53">
        <f>List!D163</f>
        <v>210</v>
      </c>
    </row>
    <row r="164" spans="1:9">
      <c r="A164" s="9" t="str">
        <f>List!A164</f>
        <v>Schiit Aegir 2</v>
      </c>
      <c r="B164" s="53">
        <f>List!C164</f>
        <v>86.935749724493121</v>
      </c>
      <c r="C164" s="53">
        <f>List!E164</f>
        <v>800</v>
      </c>
      <c r="D164" s="9" t="str">
        <f t="shared" si="0"/>
        <v/>
      </c>
      <c r="E164" s="53">
        <f t="shared" si="1"/>
        <v>86.935749724493121</v>
      </c>
      <c r="F164" s="9" t="str">
        <f t="shared" si="2"/>
        <v/>
      </c>
      <c r="G164" s="9" t="str">
        <f t="shared" si="3"/>
        <v/>
      </c>
      <c r="H164" s="9" t="str">
        <f t="shared" si="4"/>
        <v/>
      </c>
      <c r="I164" s="53">
        <f>List!D164</f>
        <v>150</v>
      </c>
    </row>
    <row r="165" spans="1:9">
      <c r="A165" s="9" t="str">
        <f>List!A165</f>
        <v>Schiit Vidar 2</v>
      </c>
      <c r="B165" s="53">
        <f>List!C165</f>
        <v>86.935749724493121</v>
      </c>
      <c r="C165" s="53">
        <f>List!E165</f>
        <v>800</v>
      </c>
      <c r="D165" s="9" t="str">
        <f t="shared" si="0"/>
        <v/>
      </c>
      <c r="E165" s="53">
        <f t="shared" si="1"/>
        <v>86.935749724493121</v>
      </c>
      <c r="F165" s="9" t="str">
        <f t="shared" si="2"/>
        <v/>
      </c>
      <c r="G165" s="9" t="str">
        <f t="shared" si="3"/>
        <v/>
      </c>
      <c r="H165" s="9" t="str">
        <f t="shared" si="4"/>
        <v/>
      </c>
      <c r="I165" s="53">
        <f>List!D165</f>
        <v>250</v>
      </c>
    </row>
    <row r="166" spans="1:9">
      <c r="A166" s="9" t="str">
        <f>List!A166</f>
        <v>Mytek Audio Brooklyn AMP</v>
      </c>
      <c r="B166" s="53">
        <f>List!C166</f>
        <v>86.935749724493121</v>
      </c>
      <c r="C166" s="53">
        <f>List!E166</f>
        <v>2500</v>
      </c>
      <c r="D166" s="9" t="str">
        <f t="shared" si="0"/>
        <v/>
      </c>
      <c r="E166" s="53" t="str">
        <f t="shared" si="1"/>
        <v/>
      </c>
      <c r="F166" s="54">
        <f t="shared" si="2"/>
        <v>86.935749724493121</v>
      </c>
      <c r="G166" s="9" t="str">
        <f t="shared" si="3"/>
        <v/>
      </c>
      <c r="H166" s="9" t="str">
        <f t="shared" si="4"/>
        <v/>
      </c>
      <c r="I166" s="53">
        <f>List!D166</f>
        <v>315</v>
      </c>
    </row>
    <row r="167" spans="1:9">
      <c r="A167" s="9" t="str">
        <f>List!A167</f>
        <v>Hegel Music Systems H20</v>
      </c>
      <c r="B167" s="53">
        <f>List!C167</f>
        <v>86.935749724493121</v>
      </c>
      <c r="C167" s="53">
        <f>List!E167</f>
        <v>5750</v>
      </c>
      <c r="D167" s="9" t="str">
        <f t="shared" si="0"/>
        <v/>
      </c>
      <c r="E167" s="53" t="str">
        <f t="shared" si="1"/>
        <v/>
      </c>
      <c r="F167" s="54">
        <f t="shared" si="2"/>
        <v>86.935749724493121</v>
      </c>
      <c r="G167" s="9" t="str">
        <f t="shared" si="3"/>
        <v/>
      </c>
      <c r="H167" s="9" t="str">
        <f t="shared" si="4"/>
        <v/>
      </c>
      <c r="I167" s="53">
        <f>List!D167</f>
        <v>381</v>
      </c>
    </row>
    <row r="168" spans="1:9">
      <c r="A168" s="9" t="str">
        <f>List!A168</f>
        <v>Classé CA-3200</v>
      </c>
      <c r="B168" s="53">
        <f>List!C168</f>
        <v>86.935749724493121</v>
      </c>
      <c r="C168" s="53">
        <f>List!E168</f>
        <v>6000</v>
      </c>
      <c r="D168" s="9" t="str">
        <f t="shared" si="0"/>
        <v/>
      </c>
      <c r="E168" s="53" t="str">
        <f t="shared" si="1"/>
        <v/>
      </c>
      <c r="F168" s="9" t="str">
        <f t="shared" si="2"/>
        <v/>
      </c>
      <c r="G168" s="54">
        <f t="shared" si="3"/>
        <v>86.935749724493121</v>
      </c>
      <c r="H168" s="9" t="str">
        <f t="shared" si="4"/>
        <v/>
      </c>
      <c r="I168" s="53">
        <f>List!D168</f>
        <v>450</v>
      </c>
    </row>
    <row r="169" spans="1:9">
      <c r="A169" s="9" t="str">
        <f>List!A169</f>
        <v>NAC C 268</v>
      </c>
      <c r="B169" s="53">
        <f>List!C169</f>
        <v>86.558042841285655</v>
      </c>
      <c r="C169" s="53">
        <f>List!E169</f>
        <v>900</v>
      </c>
      <c r="D169" s="54">
        <f t="shared" si="0"/>
        <v>86.558042841285655</v>
      </c>
      <c r="E169" s="53" t="str">
        <f t="shared" si="1"/>
        <v/>
      </c>
      <c r="F169" s="9" t="str">
        <f t="shared" si="2"/>
        <v/>
      </c>
      <c r="G169" s="9" t="str">
        <f t="shared" si="3"/>
        <v/>
      </c>
      <c r="H169" s="9" t="str">
        <f t="shared" si="4"/>
        <v/>
      </c>
      <c r="I169" s="53">
        <f>List!D169</f>
        <v>102</v>
      </c>
    </row>
    <row r="170" spans="1:9">
      <c r="A170" s="9" t="str">
        <f>List!A170</f>
        <v>Luxman M-10X</v>
      </c>
      <c r="B170" s="53">
        <f>List!C170</f>
        <v>86.558042841285655</v>
      </c>
      <c r="C170" s="53">
        <f>List!E170</f>
        <v>20000</v>
      </c>
      <c r="D170" s="9" t="str">
        <f t="shared" si="0"/>
        <v/>
      </c>
      <c r="E170" s="53" t="str">
        <f t="shared" si="1"/>
        <v/>
      </c>
      <c r="F170" s="54">
        <f t="shared" si="2"/>
        <v>86.558042841285655</v>
      </c>
      <c r="G170" s="9" t="str">
        <f t="shared" si="3"/>
        <v/>
      </c>
      <c r="H170" s="9" t="str">
        <f t="shared" si="4"/>
        <v/>
      </c>
      <c r="I170" s="53">
        <f>List!D170</f>
        <v>350</v>
      </c>
    </row>
    <row r="171" spans="1:9">
      <c r="A171" s="9" t="str">
        <f>List!A171</f>
        <v>NAD M10</v>
      </c>
      <c r="B171" s="53">
        <f>List!C171</f>
        <v>86.375175252488248</v>
      </c>
      <c r="C171" s="53">
        <f>List!E171</f>
        <v>2750</v>
      </c>
      <c r="D171" s="9" t="str">
        <f t="shared" si="0"/>
        <v/>
      </c>
      <c r="E171" s="53">
        <f t="shared" si="1"/>
        <v>86.375175252488248</v>
      </c>
      <c r="F171" s="9" t="str">
        <f t="shared" si="2"/>
        <v/>
      </c>
      <c r="G171" s="9" t="str">
        <f t="shared" si="3"/>
        <v/>
      </c>
      <c r="H171" s="9" t="str">
        <f t="shared" si="4"/>
        <v/>
      </c>
      <c r="I171" s="53">
        <f>List!D171</f>
        <v>260</v>
      </c>
    </row>
    <row r="172" spans="1:9">
      <c r="A172" s="9" t="str">
        <f>List!A172</f>
        <v>Mark Levinson No.532H</v>
      </c>
      <c r="B172" s="53">
        <f>List!C172</f>
        <v>86.196078399429723</v>
      </c>
      <c r="C172" s="53">
        <f>List!E172</f>
        <v>8500</v>
      </c>
      <c r="D172" s="9" t="str">
        <f t="shared" si="0"/>
        <v/>
      </c>
      <c r="E172" s="53" t="str">
        <f t="shared" si="1"/>
        <v/>
      </c>
      <c r="F172" s="9" t="str">
        <f t="shared" si="2"/>
        <v/>
      </c>
      <c r="G172" s="54">
        <f t="shared" si="3"/>
        <v>86.196078399429723</v>
      </c>
      <c r="H172" s="9" t="str">
        <f t="shared" si="4"/>
        <v/>
      </c>
      <c r="I172" s="53">
        <f>List!D172</f>
        <v>500</v>
      </c>
    </row>
    <row r="173" spans="1:9">
      <c r="A173" s="9" t="str">
        <f>List!A173</f>
        <v>Teac AX-501</v>
      </c>
      <c r="B173" s="53">
        <f>List!C173</f>
        <v>86.020599913279625</v>
      </c>
      <c r="C173" s="53">
        <f>List!E173</f>
        <v>1000</v>
      </c>
      <c r="D173" s="54">
        <f t="shared" si="0"/>
        <v>86.020599913279625</v>
      </c>
      <c r="E173" s="53" t="str">
        <f t="shared" si="1"/>
        <v/>
      </c>
      <c r="F173" s="9" t="str">
        <f t="shared" si="2"/>
        <v/>
      </c>
      <c r="G173" s="9" t="str">
        <f t="shared" si="3"/>
        <v/>
      </c>
      <c r="H173" s="9" t="str">
        <f t="shared" si="4"/>
        <v/>
      </c>
      <c r="I173" s="53">
        <f>List!D173</f>
        <v>110</v>
      </c>
    </row>
    <row r="174" spans="1:9">
      <c r="A174" s="9" t="str">
        <f>List!A174</f>
        <v>Mytek Audio Brooklyn AMP+</v>
      </c>
      <c r="B174" s="53">
        <f>List!C174</f>
        <v>86.020599913279625</v>
      </c>
      <c r="C174" s="53">
        <f>List!E174</f>
        <v>2500</v>
      </c>
      <c r="D174" s="9" t="str">
        <f t="shared" si="0"/>
        <v/>
      </c>
      <c r="E174" s="53">
        <f t="shared" si="1"/>
        <v>86.020599913279625</v>
      </c>
      <c r="F174" s="9" t="str">
        <f t="shared" si="2"/>
        <v/>
      </c>
      <c r="G174" s="9" t="str">
        <f t="shared" si="3"/>
        <v/>
      </c>
      <c r="H174" s="9" t="str">
        <f t="shared" si="4"/>
        <v/>
      </c>
      <c r="I174" s="53">
        <f>List!D174</f>
        <v>210</v>
      </c>
    </row>
    <row r="175" spans="1:9">
      <c r="A175" s="9" t="str">
        <f>List!A175</f>
        <v>Arcam SA30 Integrated Amplifier-DAC</v>
      </c>
      <c r="B175" s="53">
        <f>List!C175</f>
        <v>86.020599913279625</v>
      </c>
      <c r="C175" s="53">
        <f>List!E175</f>
        <v>3000</v>
      </c>
      <c r="D175" s="9" t="str">
        <f t="shared" si="0"/>
        <v/>
      </c>
      <c r="E175" s="53">
        <f t="shared" si="1"/>
        <v>86.020599913279625</v>
      </c>
      <c r="F175" s="9" t="str">
        <f t="shared" si="2"/>
        <v/>
      </c>
      <c r="G175" s="9" t="str">
        <f t="shared" si="3"/>
        <v/>
      </c>
      <c r="H175" s="9" t="str">
        <f t="shared" si="4"/>
        <v/>
      </c>
      <c r="I175" s="53">
        <f>List!D175</f>
        <v>200</v>
      </c>
    </row>
    <row r="176" spans="1:9">
      <c r="A176" s="9" t="str">
        <f>List!A176</f>
        <v>Hegel Music Systems H30 (stereo)</v>
      </c>
      <c r="B176" s="53">
        <f>List!C176</f>
        <v>86.020599913279625</v>
      </c>
      <c r="C176" s="53">
        <f>List!E176</f>
        <v>15000</v>
      </c>
      <c r="D176" s="9" t="str">
        <f t="shared" si="0"/>
        <v/>
      </c>
      <c r="E176" s="53" t="str">
        <f t="shared" si="1"/>
        <v/>
      </c>
      <c r="F176" s="9" t="str">
        <f t="shared" si="2"/>
        <v/>
      </c>
      <c r="G176" s="54">
        <f t="shared" si="3"/>
        <v>86.020599913279625</v>
      </c>
      <c r="H176" s="9" t="str">
        <f t="shared" si="4"/>
        <v/>
      </c>
      <c r="I176" s="53">
        <f>List!D176</f>
        <v>499</v>
      </c>
    </row>
    <row r="177" spans="1:9">
      <c r="A177" s="9" t="str">
        <f>List!A177</f>
        <v>Hegel Music Systems H30 (mono)</v>
      </c>
      <c r="B177" s="53">
        <f>List!C177</f>
        <v>86.020599913279625</v>
      </c>
      <c r="C177" s="53">
        <f>List!E177</f>
        <v>30000</v>
      </c>
      <c r="D177" s="9" t="str">
        <f t="shared" si="0"/>
        <v/>
      </c>
      <c r="E177" s="53" t="str">
        <f t="shared" si="1"/>
        <v/>
      </c>
      <c r="F177" s="9" t="str">
        <f t="shared" si="2"/>
        <v/>
      </c>
      <c r="G177" s="9" t="str">
        <f t="shared" si="3"/>
        <v/>
      </c>
      <c r="H177" s="54">
        <f t="shared" si="4"/>
        <v>86.020599913279625</v>
      </c>
      <c r="I177" s="53">
        <f>List!D177</f>
        <v>1953</v>
      </c>
    </row>
    <row r="178" spans="1:9">
      <c r="A178" s="9" t="str">
        <f>List!A178</f>
        <v>Luxman M-900u (stereo)</v>
      </c>
      <c r="B178" s="53">
        <f>List!C178</f>
        <v>86.020599913279625</v>
      </c>
      <c r="C178" s="53">
        <f>List!E178</f>
        <v>15000</v>
      </c>
      <c r="D178" s="9" t="str">
        <f t="shared" si="0"/>
        <v/>
      </c>
      <c r="E178" s="53" t="str">
        <f t="shared" si="1"/>
        <v/>
      </c>
      <c r="F178" s="9" t="str">
        <f t="shared" si="2"/>
        <v/>
      </c>
      <c r="G178" s="9" t="str">
        <f t="shared" si="3"/>
        <v/>
      </c>
      <c r="H178" s="54">
        <f t="shared" si="4"/>
        <v>86.020599913279625</v>
      </c>
      <c r="I178" s="53">
        <f>List!D178</f>
        <v>638</v>
      </c>
    </row>
    <row r="179" spans="1:9">
      <c r="A179" s="9" t="str">
        <f>List!A179</f>
        <v>Luxman M-900u (mono)</v>
      </c>
      <c r="B179" s="53">
        <f>List!C179</f>
        <v>86.020599913279625</v>
      </c>
      <c r="C179" s="53">
        <f>List!E179</f>
        <v>30000</v>
      </c>
      <c r="D179" s="9" t="str">
        <f t="shared" si="0"/>
        <v/>
      </c>
      <c r="E179" s="53" t="str">
        <f t="shared" si="1"/>
        <v/>
      </c>
      <c r="F179" s="9" t="str">
        <f t="shared" si="2"/>
        <v/>
      </c>
      <c r="G179" s="9" t="str">
        <f t="shared" si="3"/>
        <v/>
      </c>
      <c r="H179" s="54">
        <f t="shared" si="4"/>
        <v>86.020599913279625</v>
      </c>
      <c r="I179" s="53">
        <f>List!D179</f>
        <v>749</v>
      </c>
    </row>
    <row r="180" spans="1:9">
      <c r="A180" s="9" t="str">
        <f>List!A180</f>
        <v>Simaudio Moon Evolution 880M</v>
      </c>
      <c r="B180" s="53">
        <f>List!C180</f>
        <v>86.020599913279625</v>
      </c>
      <c r="C180" s="53">
        <f>List!E180</f>
        <v>42000</v>
      </c>
      <c r="D180" s="9" t="str">
        <f t="shared" si="0"/>
        <v/>
      </c>
      <c r="E180" s="53" t="str">
        <f t="shared" si="1"/>
        <v/>
      </c>
      <c r="F180" s="9" t="str">
        <f t="shared" si="2"/>
        <v/>
      </c>
      <c r="G180" s="9" t="str">
        <f t="shared" si="3"/>
        <v/>
      </c>
      <c r="H180" s="54">
        <f t="shared" si="4"/>
        <v>86.020599913279625</v>
      </c>
      <c r="I180" s="53">
        <f>List!D180</f>
        <v>1050</v>
      </c>
    </row>
    <row r="181" spans="1:9">
      <c r="A181" s="9" t="str">
        <f>List!A181</f>
        <v>Boulder Amplifiers 2150</v>
      </c>
      <c r="B181" s="53">
        <f>List!C181</f>
        <v>86.020599913279625</v>
      </c>
      <c r="C181" s="53">
        <f>List!E181</f>
        <v>99000</v>
      </c>
      <c r="D181" s="9" t="str">
        <f t="shared" si="0"/>
        <v/>
      </c>
      <c r="E181" s="53" t="str">
        <f t="shared" si="1"/>
        <v/>
      </c>
      <c r="F181" s="9" t="str">
        <f t="shared" si="2"/>
        <v/>
      </c>
      <c r="G181" s="9" t="str">
        <f t="shared" si="3"/>
        <v/>
      </c>
      <c r="H181" s="54">
        <f t="shared" si="4"/>
        <v>86.020599913279625</v>
      </c>
      <c r="I181" s="53">
        <f>List!D181</f>
        <v>1450</v>
      </c>
    </row>
    <row r="182" spans="1:9">
      <c r="A182" s="9" t="str">
        <f>List!A182</f>
        <v>Gryphon Apex Stereo</v>
      </c>
      <c r="B182" s="53">
        <f>List!C182</f>
        <v>86.020599913279625</v>
      </c>
      <c r="C182" s="53">
        <f>List!E182</f>
        <v>99000</v>
      </c>
      <c r="D182" s="9" t="str">
        <f t="shared" si="0"/>
        <v/>
      </c>
      <c r="E182" s="53" t="str">
        <f t="shared" si="1"/>
        <v/>
      </c>
      <c r="F182" s="9" t="str">
        <f t="shared" si="2"/>
        <v/>
      </c>
      <c r="G182" s="54">
        <f t="shared" si="3"/>
        <v>86.020599913279625</v>
      </c>
      <c r="H182" s="9" t="str">
        <f t="shared" si="4"/>
        <v/>
      </c>
      <c r="I182" s="53">
        <f>List!D182</f>
        <v>450</v>
      </c>
    </row>
    <row r="183" spans="1:9">
      <c r="A183" s="9" t="str">
        <f>List!A183</f>
        <v>Lexicon DD8</v>
      </c>
      <c r="B183" s="53">
        <f>List!C183</f>
        <v>85.848596478041259</v>
      </c>
      <c r="C183" s="53">
        <f>List!E183</f>
        <v>2500</v>
      </c>
      <c r="D183" s="54">
        <f t="shared" si="0"/>
        <v>85.848596478041259</v>
      </c>
      <c r="E183" s="53" t="str">
        <f t="shared" si="1"/>
        <v/>
      </c>
      <c r="F183" s="9" t="str">
        <f t="shared" si="2"/>
        <v/>
      </c>
      <c r="G183" s="9" t="str">
        <f t="shared" si="3"/>
        <v/>
      </c>
      <c r="H183" s="9" t="str">
        <f t="shared" si="4"/>
        <v/>
      </c>
      <c r="I183" s="53">
        <f>List!D183</f>
        <v>94</v>
      </c>
    </row>
    <row r="184" spans="1:9">
      <c r="A184" s="9" t="str">
        <f>List!A184</f>
        <v>Pascal X-PRO1</v>
      </c>
      <c r="B184" s="53">
        <f>List!C184</f>
        <v>85.679933127304011</v>
      </c>
      <c r="C184" s="53">
        <f>List!E184</f>
        <v>700</v>
      </c>
      <c r="D184" s="9" t="str">
        <f t="shared" si="0"/>
        <v/>
      </c>
      <c r="E184" s="53" t="str">
        <f t="shared" si="1"/>
        <v/>
      </c>
      <c r="F184" s="9" t="str">
        <f t="shared" si="2"/>
        <v/>
      </c>
      <c r="G184" s="9" t="str">
        <f t="shared" si="3"/>
        <v/>
      </c>
      <c r="H184" s="54">
        <f t="shared" si="4"/>
        <v>85.679933127304011</v>
      </c>
      <c r="I184" s="53">
        <f>List!D184</f>
        <v>2000</v>
      </c>
    </row>
    <row r="185" spans="1:9">
      <c r="A185" s="9" t="str">
        <f>List!A185</f>
        <v>Marantz Model 40n</v>
      </c>
      <c r="B185" s="53">
        <f>List!C185</f>
        <v>85.679933127304011</v>
      </c>
      <c r="C185" s="53">
        <f>List!E185</f>
        <v>2500</v>
      </c>
      <c r="D185" s="54">
        <f t="shared" si="0"/>
        <v>85.679933127304011</v>
      </c>
      <c r="E185" s="53" t="str">
        <f t="shared" si="1"/>
        <v/>
      </c>
      <c r="F185" s="9" t="str">
        <f t="shared" si="2"/>
        <v/>
      </c>
      <c r="G185" s="9" t="str">
        <f t="shared" si="3"/>
        <v/>
      </c>
      <c r="H185" s="9" t="str">
        <f t="shared" si="4"/>
        <v/>
      </c>
      <c r="I185" s="53">
        <f>List!D185</f>
        <v>120</v>
      </c>
    </row>
    <row r="186" spans="1:9">
      <c r="A186" s="9" t="str">
        <f>List!A186</f>
        <v>Outlaw 2200 M-Block</v>
      </c>
      <c r="B186" s="53">
        <f>List!C186</f>
        <v>85.51448260798422</v>
      </c>
      <c r="C186" s="53">
        <f>List!E186</f>
        <v>800</v>
      </c>
      <c r="D186" s="9" t="str">
        <f t="shared" si="0"/>
        <v/>
      </c>
      <c r="E186" s="53" t="str">
        <f t="shared" si="1"/>
        <v/>
      </c>
      <c r="F186" s="54">
        <f t="shared" si="2"/>
        <v>85.51448260798422</v>
      </c>
      <c r="G186" s="9" t="str">
        <f t="shared" si="3"/>
        <v/>
      </c>
      <c r="H186" s="9" t="str">
        <f t="shared" si="4"/>
        <v/>
      </c>
      <c r="I186" s="53">
        <f>List!D186</f>
        <v>385</v>
      </c>
    </row>
    <row r="187" spans="1:9">
      <c r="A187" s="9" t="str">
        <f>List!A187</f>
        <v>Niles SI-2150</v>
      </c>
      <c r="B187" s="53">
        <f>List!C187</f>
        <v>85.51448260798422</v>
      </c>
      <c r="C187" s="53">
        <f>List!E187</f>
        <v>850</v>
      </c>
      <c r="D187" s="9" t="str">
        <f t="shared" si="0"/>
        <v/>
      </c>
      <c r="E187" s="53">
        <f t="shared" si="1"/>
        <v>85.51448260798422</v>
      </c>
      <c r="F187" s="9" t="str">
        <f t="shared" si="2"/>
        <v/>
      </c>
      <c r="G187" s="9" t="str">
        <f t="shared" si="3"/>
        <v/>
      </c>
      <c r="H187" s="9" t="str">
        <f t="shared" si="4"/>
        <v/>
      </c>
      <c r="I187" s="53">
        <f>List!D187</f>
        <v>295</v>
      </c>
    </row>
    <row r="188" spans="1:9">
      <c r="A188" s="9" t="str">
        <f>List!A188</f>
        <v>Peachtree amp500</v>
      </c>
      <c r="B188" s="53">
        <f>List!C188</f>
        <v>85.51448260798422</v>
      </c>
      <c r="C188" s="53">
        <f>List!E188</f>
        <v>1500</v>
      </c>
      <c r="D188" s="9" t="str">
        <f t="shared" si="0"/>
        <v/>
      </c>
      <c r="E188" s="53" t="str">
        <f t="shared" si="1"/>
        <v/>
      </c>
      <c r="F188" s="9" t="str">
        <f t="shared" si="2"/>
        <v/>
      </c>
      <c r="G188" s="9" t="str">
        <f t="shared" si="3"/>
        <v/>
      </c>
      <c r="H188" s="54">
        <f t="shared" si="4"/>
        <v>85.51448260798422</v>
      </c>
      <c r="I188" s="53">
        <f>List!D188</f>
        <v>600</v>
      </c>
    </row>
    <row r="189" spans="1:9">
      <c r="A189" s="9" t="str">
        <f>List!A189</f>
        <v>AOSHIDA A7</v>
      </c>
      <c r="B189" s="53">
        <f>List!C189</f>
        <v>85.352124803540633</v>
      </c>
      <c r="C189" s="53">
        <f>List!E189</f>
        <v>150</v>
      </c>
      <c r="D189" s="54">
        <f t="shared" si="0"/>
        <v>85.352124803540633</v>
      </c>
      <c r="E189" s="53" t="str">
        <f t="shared" si="1"/>
        <v/>
      </c>
      <c r="F189" s="9" t="str">
        <f t="shared" si="2"/>
        <v/>
      </c>
      <c r="G189" s="9" t="str">
        <f t="shared" si="3"/>
        <v/>
      </c>
      <c r="H189" s="9" t="str">
        <f t="shared" si="4"/>
        <v/>
      </c>
      <c r="I189" s="53">
        <f>List!D189</f>
        <v>100</v>
      </c>
    </row>
    <row r="190" spans="1:9">
      <c r="A190" s="9" t="str">
        <f>List!A190</f>
        <v>Outlaw 2220 mono</v>
      </c>
      <c r="B190" s="53">
        <f>List!C190</f>
        <v>85.352124803540633</v>
      </c>
      <c r="C190" s="53">
        <f>List!E190</f>
        <v>800</v>
      </c>
      <c r="D190" s="9" t="str">
        <f t="shared" si="0"/>
        <v/>
      </c>
      <c r="E190" s="53" t="str">
        <f t="shared" si="1"/>
        <v/>
      </c>
      <c r="F190" s="54">
        <f t="shared" si="2"/>
        <v>85.352124803540633</v>
      </c>
      <c r="G190" s="9" t="str">
        <f t="shared" si="3"/>
        <v/>
      </c>
      <c r="H190" s="9" t="str">
        <f t="shared" si="4"/>
        <v/>
      </c>
      <c r="I190" s="53">
        <f>List!D190</f>
        <v>357</v>
      </c>
    </row>
    <row r="191" spans="1:9">
      <c r="A191" s="9" t="str">
        <f>List!A191</f>
        <v>Marantz HD-AMP1</v>
      </c>
      <c r="B191" s="53">
        <f>List!C191</f>
        <v>85.192746210115118</v>
      </c>
      <c r="C191" s="53">
        <f>List!E191</f>
        <v>1100</v>
      </c>
      <c r="D191" s="54">
        <f t="shared" si="0"/>
        <v>85.192746210115118</v>
      </c>
      <c r="E191" s="53" t="str">
        <f t="shared" si="1"/>
        <v/>
      </c>
      <c r="F191" s="9" t="str">
        <f t="shared" si="2"/>
        <v/>
      </c>
      <c r="G191" s="9" t="str">
        <f t="shared" si="3"/>
        <v/>
      </c>
      <c r="H191" s="9" t="str">
        <f t="shared" si="4"/>
        <v/>
      </c>
      <c r="I191" s="53">
        <f>List!D191</f>
        <v>120</v>
      </c>
    </row>
    <row r="192" spans="1:9">
      <c r="A192" s="9" t="str">
        <f>List!A192</f>
        <v>Pass Labs XA30.5</v>
      </c>
      <c r="B192" s="53">
        <f>List!C192</f>
        <v>85.192746210115118</v>
      </c>
      <c r="C192" s="53">
        <f>List!E192</f>
        <v>5500</v>
      </c>
      <c r="D192" s="9" t="str">
        <f t="shared" si="0"/>
        <v/>
      </c>
      <c r="E192" s="53">
        <f t="shared" si="1"/>
        <v>85.192746210115118</v>
      </c>
      <c r="F192" s="9" t="str">
        <f t="shared" si="2"/>
        <v/>
      </c>
      <c r="G192" s="9" t="str">
        <f t="shared" si="3"/>
        <v/>
      </c>
      <c r="H192" s="9" t="str">
        <f t="shared" si="4"/>
        <v/>
      </c>
      <c r="I192" s="53">
        <f>List!D192</f>
        <v>195</v>
      </c>
    </row>
    <row r="193" spans="1:9">
      <c r="A193" s="9" t="str">
        <f>List!A193</f>
        <v>Bryston 4B³</v>
      </c>
      <c r="B193" s="53">
        <f>List!C193</f>
        <v>85.192746210115118</v>
      </c>
      <c r="C193" s="53">
        <f>List!E193</f>
        <v>5700</v>
      </c>
      <c r="D193" s="9" t="str">
        <f t="shared" si="0"/>
        <v/>
      </c>
      <c r="E193" s="53" t="str">
        <f t="shared" si="1"/>
        <v/>
      </c>
      <c r="F193" s="9" t="str">
        <f t="shared" si="2"/>
        <v/>
      </c>
      <c r="G193" s="54">
        <f t="shared" si="3"/>
        <v>85.192746210115118</v>
      </c>
      <c r="H193" s="9" t="str">
        <f t="shared" si="4"/>
        <v/>
      </c>
      <c r="I193" s="53">
        <f>List!D193</f>
        <v>552</v>
      </c>
    </row>
    <row r="194" spans="1:9">
      <c r="A194" s="9" t="str">
        <f>List!A194</f>
        <v>Bryston B135³</v>
      </c>
      <c r="B194" s="53">
        <f>List!C194</f>
        <v>85.192746210115118</v>
      </c>
      <c r="C194" s="53">
        <f>List!E194</f>
        <v>7000</v>
      </c>
      <c r="D194" s="9" t="str">
        <f t="shared" si="0"/>
        <v/>
      </c>
      <c r="E194" s="53">
        <f t="shared" si="1"/>
        <v>85.192746210115118</v>
      </c>
      <c r="F194" s="9" t="str">
        <f t="shared" si="2"/>
        <v/>
      </c>
      <c r="G194" s="9" t="str">
        <f t="shared" si="3"/>
        <v/>
      </c>
      <c r="H194" s="9" t="str">
        <f t="shared" si="4"/>
        <v/>
      </c>
      <c r="I194" s="53">
        <f>List!D194</f>
        <v>230</v>
      </c>
    </row>
    <row r="195" spans="1:9">
      <c r="A195" s="9" t="str">
        <f>List!A195</f>
        <v>Hegel Music Systems H590</v>
      </c>
      <c r="B195" s="53">
        <f>List!C195</f>
        <v>85.192746210115118</v>
      </c>
      <c r="C195" s="53">
        <f>List!E195</f>
        <v>11000</v>
      </c>
      <c r="D195" s="9" t="str">
        <f t="shared" si="0"/>
        <v/>
      </c>
      <c r="E195" s="53" t="str">
        <f t="shared" si="1"/>
        <v/>
      </c>
      <c r="F195" s="9" t="str">
        <f t="shared" si="2"/>
        <v/>
      </c>
      <c r="G195" s="54">
        <f t="shared" si="3"/>
        <v>85.192746210115118</v>
      </c>
      <c r="H195" s="9" t="str">
        <f t="shared" si="4"/>
        <v/>
      </c>
      <c r="I195" s="53">
        <f>List!D195</f>
        <v>525</v>
      </c>
    </row>
    <row r="196" spans="1:9">
      <c r="A196" s="9" t="str">
        <f>List!A196</f>
        <v>Simaudio Moon Evolution 870A (stereo)</v>
      </c>
      <c r="B196" s="53">
        <f>List!C196</f>
        <v>85.192746210115118</v>
      </c>
      <c r="C196" s="53">
        <f>List!E196</f>
        <v>22000</v>
      </c>
      <c r="D196" s="9" t="str">
        <f t="shared" si="0"/>
        <v/>
      </c>
      <c r="E196" s="53" t="str">
        <f t="shared" si="1"/>
        <v/>
      </c>
      <c r="F196" s="9" t="str">
        <f t="shared" si="2"/>
        <v/>
      </c>
      <c r="G196" s="54">
        <f t="shared" si="3"/>
        <v>85.192746210115118</v>
      </c>
      <c r="H196" s="9" t="str">
        <f t="shared" si="4"/>
        <v/>
      </c>
      <c r="I196" s="53">
        <f>List!D196</f>
        <v>543</v>
      </c>
    </row>
    <row r="197" spans="1:9">
      <c r="A197" s="9" t="str">
        <f>List!A197</f>
        <v>Constellation Revelation Taurus Mono</v>
      </c>
      <c r="B197" s="53">
        <f>List!C197</f>
        <v>85.192746210115118</v>
      </c>
      <c r="C197" s="53">
        <f>List!E197</f>
        <v>55000</v>
      </c>
      <c r="D197" s="9" t="str">
        <f t="shared" si="0"/>
        <v/>
      </c>
      <c r="E197" s="53" t="str">
        <f t="shared" si="1"/>
        <v/>
      </c>
      <c r="F197" s="9" t="str">
        <f t="shared" si="2"/>
        <v/>
      </c>
      <c r="G197" s="9" t="str">
        <f t="shared" si="3"/>
        <v/>
      </c>
      <c r="H197" s="54">
        <f t="shared" si="4"/>
        <v>85.192746210115118</v>
      </c>
      <c r="I197" s="53">
        <f>List!D197</f>
        <v>665</v>
      </c>
    </row>
    <row r="198" spans="1:9">
      <c r="A198" s="9" t="str">
        <f>List!A198</f>
        <v>Cambridge Audio CXA81</v>
      </c>
      <c r="B198" s="53">
        <f>List!C198</f>
        <v>84.882502886550171</v>
      </c>
      <c r="C198" s="53">
        <f>List!E198</f>
        <v>1300</v>
      </c>
      <c r="D198" s="54">
        <f t="shared" si="0"/>
        <v>84.882502886550171</v>
      </c>
      <c r="E198" s="53" t="str">
        <f t="shared" si="1"/>
        <v/>
      </c>
      <c r="F198" s="9" t="str">
        <f t="shared" si="2"/>
        <v/>
      </c>
      <c r="G198" s="9" t="str">
        <f t="shared" si="3"/>
        <v/>
      </c>
      <c r="H198" s="9" t="str">
        <f t="shared" si="4"/>
        <v/>
      </c>
      <c r="I198" s="53">
        <f>List!D198</f>
        <v>140</v>
      </c>
    </row>
    <row r="199" spans="1:9">
      <c r="A199" s="9" t="str">
        <f>List!A199</f>
        <v>Schiit Gjallarhorn</v>
      </c>
      <c r="B199" s="53">
        <f>List!C199</f>
        <v>84.731440128741269</v>
      </c>
      <c r="C199" s="53">
        <f>List!E199</f>
        <v>300</v>
      </c>
      <c r="D199" s="54">
        <f t="shared" si="0"/>
        <v>84.731440128741269</v>
      </c>
      <c r="E199" s="53" t="str">
        <f t="shared" si="1"/>
        <v/>
      </c>
      <c r="F199" s="9" t="str">
        <f t="shared" si="2"/>
        <v/>
      </c>
      <c r="G199" s="9" t="str">
        <f t="shared" si="3"/>
        <v/>
      </c>
      <c r="H199" s="9" t="str">
        <f t="shared" si="4"/>
        <v/>
      </c>
      <c r="I199" s="53">
        <f>List!D199</f>
        <v>18</v>
      </c>
    </row>
    <row r="200" spans="1:9">
      <c r="A200" s="9" t="str">
        <f>List!A200</f>
        <v>Infineon EVAL_AUDAMP24</v>
      </c>
      <c r="B200" s="53">
        <f>List!C200</f>
        <v>84.731440128741269</v>
      </c>
      <c r="C200" s="53">
        <f>List!E200</f>
        <v>500</v>
      </c>
      <c r="D200" s="9" t="str">
        <f t="shared" si="0"/>
        <v/>
      </c>
      <c r="E200" s="53">
        <f t="shared" si="1"/>
        <v>84.731440128741269</v>
      </c>
      <c r="F200" s="9" t="str">
        <f t="shared" si="2"/>
        <v/>
      </c>
      <c r="G200" s="9" t="str">
        <f t="shared" si="3"/>
        <v/>
      </c>
      <c r="H200" s="9" t="str">
        <f t="shared" si="4"/>
        <v/>
      </c>
      <c r="I200" s="53">
        <f>List!D200</f>
        <v>225</v>
      </c>
    </row>
    <row r="201" spans="1:9">
      <c r="A201" s="9" t="str">
        <f>List!A201</f>
        <v>LKV PWR-3</v>
      </c>
      <c r="B201" s="53">
        <f>List!C201</f>
        <v>84.731440128741269</v>
      </c>
      <c r="C201" s="53">
        <f>List!E201</f>
        <v>3350</v>
      </c>
      <c r="D201" s="9" t="str">
        <f t="shared" si="0"/>
        <v/>
      </c>
      <c r="E201" s="53" t="str">
        <f t="shared" si="1"/>
        <v/>
      </c>
      <c r="F201" s="54">
        <f t="shared" si="2"/>
        <v>84.731440128741269</v>
      </c>
      <c r="G201" s="9" t="str">
        <f t="shared" si="3"/>
        <v/>
      </c>
      <c r="H201" s="9" t="str">
        <f t="shared" si="4"/>
        <v/>
      </c>
      <c r="I201" s="53">
        <f>List!D201</f>
        <v>305</v>
      </c>
    </row>
    <row r="202" spans="1:9">
      <c r="A202" s="9" t="str">
        <f>List!A202</f>
        <v>Bryston 2B SST</v>
      </c>
      <c r="B202" s="53">
        <f>List!C202</f>
        <v>84.436974992327123</v>
      </c>
      <c r="C202" s="53">
        <f>List!E202</f>
        <v>2650</v>
      </c>
      <c r="D202" s="9" t="str">
        <f t="shared" si="0"/>
        <v/>
      </c>
      <c r="E202" s="53">
        <f t="shared" si="1"/>
        <v>84.436974992327123</v>
      </c>
      <c r="F202" s="9" t="str">
        <f t="shared" si="2"/>
        <v/>
      </c>
      <c r="G202" s="9" t="str">
        <f t="shared" si="3"/>
        <v/>
      </c>
      <c r="H202" s="9" t="str">
        <f t="shared" si="4"/>
        <v/>
      </c>
      <c r="I202" s="53">
        <f>List!D202</f>
        <v>213</v>
      </c>
    </row>
    <row r="203" spans="1:9">
      <c r="A203" s="9" t="str">
        <f>List!A203</f>
        <v>Hegel Music Systems H360</v>
      </c>
      <c r="B203" s="53">
        <f>List!C203</f>
        <v>84.436974992327123</v>
      </c>
      <c r="C203" s="53">
        <f>List!E203</f>
        <v>5700</v>
      </c>
      <c r="D203" s="9" t="str">
        <f t="shared" si="0"/>
        <v/>
      </c>
      <c r="E203" s="53" t="str">
        <f t="shared" si="1"/>
        <v/>
      </c>
      <c r="F203" s="9" t="str">
        <f t="shared" si="2"/>
        <v/>
      </c>
      <c r="G203" s="54">
        <f t="shared" si="3"/>
        <v>84.436974992327123</v>
      </c>
      <c r="H203" s="9" t="str">
        <f t="shared" si="4"/>
        <v/>
      </c>
      <c r="I203" s="53">
        <f>List!D203</f>
        <v>468</v>
      </c>
    </row>
    <row r="204" spans="1:9">
      <c r="A204" s="9" t="str">
        <f>List!A204</f>
        <v>Electrocompaniet AW400</v>
      </c>
      <c r="B204" s="53">
        <f>List!C204</f>
        <v>84.436974992327123</v>
      </c>
      <c r="C204" s="53">
        <f>List!E204</f>
        <v>12500</v>
      </c>
      <c r="D204" s="9" t="str">
        <f t="shared" si="0"/>
        <v/>
      </c>
      <c r="E204" s="53" t="str">
        <f t="shared" si="1"/>
        <v/>
      </c>
      <c r="F204" s="9" t="str">
        <f t="shared" si="2"/>
        <v/>
      </c>
      <c r="G204" s="9" t="str">
        <f t="shared" si="3"/>
        <v/>
      </c>
      <c r="H204" s="54">
        <f t="shared" si="4"/>
        <v>84.436974992327123</v>
      </c>
      <c r="I204" s="53">
        <f>List!D204</f>
        <v>655</v>
      </c>
    </row>
    <row r="205" spans="1:9">
      <c r="A205" s="9" t="str">
        <f>List!A205</f>
        <v>Boulder Amplifiers 866 integrated</v>
      </c>
      <c r="B205" s="53">
        <f>List!C205</f>
        <v>84.436974992327123</v>
      </c>
      <c r="C205" s="53">
        <f>List!E205</f>
        <v>13450</v>
      </c>
      <c r="D205" s="9" t="str">
        <f t="shared" si="0"/>
        <v/>
      </c>
      <c r="E205" s="53" t="str">
        <f t="shared" si="1"/>
        <v/>
      </c>
      <c r="F205" s="54">
        <f t="shared" si="2"/>
        <v>84.436974992327123</v>
      </c>
      <c r="G205" s="9" t="str">
        <f t="shared" si="3"/>
        <v/>
      </c>
      <c r="H205" s="9" t="str">
        <f t="shared" si="4"/>
        <v/>
      </c>
      <c r="I205" s="53">
        <f>List!D205</f>
        <v>360</v>
      </c>
    </row>
    <row r="206" spans="1:9">
      <c r="A206" s="9" t="str">
        <f>List!A206</f>
        <v>ASR Emitter II Exclusive</v>
      </c>
      <c r="B206" s="53">
        <f>List!C206</f>
        <v>84.436974992327123</v>
      </c>
      <c r="C206" s="53">
        <f>List!E206</f>
        <v>24900</v>
      </c>
      <c r="D206" s="54">
        <f t="shared" si="0"/>
        <v>84.436974992327123</v>
      </c>
      <c r="E206" s="53" t="str">
        <f t="shared" si="1"/>
        <v/>
      </c>
      <c r="F206" s="9" t="str">
        <f t="shared" si="2"/>
        <v/>
      </c>
      <c r="G206" s="9" t="str">
        <f t="shared" si="3"/>
        <v/>
      </c>
      <c r="H206" s="9" t="str">
        <f t="shared" si="4"/>
        <v/>
      </c>
      <c r="I206" s="53">
        <f>List!D206</f>
        <v>128</v>
      </c>
    </row>
    <row r="207" spans="1:9">
      <c r="A207" s="9" t="str">
        <f>List!A207</f>
        <v>Constellation Performance Centaur II 500</v>
      </c>
      <c r="B207" s="53">
        <f>List!C207</f>
        <v>84.436974992327123</v>
      </c>
      <c r="C207" s="53">
        <f>List!E207</f>
        <v>55000</v>
      </c>
      <c r="D207" s="9" t="str">
        <f t="shared" si="0"/>
        <v/>
      </c>
      <c r="E207" s="53" t="str">
        <f t="shared" si="1"/>
        <v/>
      </c>
      <c r="F207" s="9" t="str">
        <f t="shared" si="2"/>
        <v/>
      </c>
      <c r="G207" s="9" t="str">
        <f t="shared" si="3"/>
        <v/>
      </c>
      <c r="H207" s="54">
        <f t="shared" si="4"/>
        <v>84.436974992327123</v>
      </c>
      <c r="I207" s="53">
        <f>List!D207</f>
        <v>880</v>
      </c>
    </row>
    <row r="208" spans="1:9">
      <c r="A208" s="9" t="str">
        <f>List!A208</f>
        <v>Pascal U-PRO1</v>
      </c>
      <c r="B208" s="53">
        <f>List!C208</f>
        <v>84.436974992327123</v>
      </c>
      <c r="C208" s="53">
        <f>List!E208</f>
        <v>0</v>
      </c>
      <c r="D208" s="9" t="str">
        <f t="shared" si="0"/>
        <v/>
      </c>
      <c r="E208" s="53">
        <f t="shared" si="1"/>
        <v>84.436974992327123</v>
      </c>
      <c r="F208" s="9" t="str">
        <f t="shared" si="2"/>
        <v/>
      </c>
      <c r="G208" s="9" t="str">
        <f t="shared" si="3"/>
        <v/>
      </c>
      <c r="H208" s="9" t="str">
        <f t="shared" si="4"/>
        <v/>
      </c>
      <c r="I208" s="53">
        <f>List!D208</f>
        <v>280</v>
      </c>
    </row>
    <row r="209" spans="1:9">
      <c r="A209" s="9" t="str">
        <f>List!A209</f>
        <v>NAD Masters Series M32 DirectDigital</v>
      </c>
      <c r="B209" s="53">
        <f>List!C209</f>
        <v>84.436974992327123</v>
      </c>
      <c r="C209" s="53">
        <f>List!E209</f>
        <v>4000</v>
      </c>
      <c r="D209" s="9" t="str">
        <f t="shared" si="0"/>
        <v/>
      </c>
      <c r="E209" s="53">
        <f t="shared" si="1"/>
        <v>84.436974992327123</v>
      </c>
      <c r="F209" s="9" t="str">
        <f t="shared" si="2"/>
        <v/>
      </c>
      <c r="G209" s="9" t="str">
        <f t="shared" si="3"/>
        <v/>
      </c>
      <c r="H209" s="9" t="str">
        <f t="shared" si="4"/>
        <v/>
      </c>
      <c r="I209" s="53">
        <f>List!D209</f>
        <v>180</v>
      </c>
    </row>
    <row r="210" spans="1:9">
      <c r="A210" s="9" t="str">
        <f>List!A210</f>
        <v>Simaudio Moon 860A v2</v>
      </c>
      <c r="B210" s="53">
        <f>List!C210</f>
        <v>84.436974992327123</v>
      </c>
      <c r="C210" s="53">
        <f>List!E210</f>
        <v>19500</v>
      </c>
      <c r="D210" s="9" t="str">
        <f t="shared" si="0"/>
        <v/>
      </c>
      <c r="E210" s="53" t="str">
        <f t="shared" si="1"/>
        <v/>
      </c>
      <c r="F210" s="9" t="str">
        <f t="shared" si="2"/>
        <v/>
      </c>
      <c r="G210" s="54">
        <f t="shared" si="3"/>
        <v>84.436974992327123</v>
      </c>
      <c r="H210" s="9" t="str">
        <f t="shared" si="4"/>
        <v/>
      </c>
      <c r="I210" s="53">
        <f>List!D210</f>
        <v>487</v>
      </c>
    </row>
    <row r="211" spans="1:9">
      <c r="A211" s="9" t="str">
        <f>List!A211</f>
        <v>Parasound Halo A31</v>
      </c>
      <c r="B211" s="53">
        <f>List!C211</f>
        <v>84.15216621003492</v>
      </c>
      <c r="C211" s="53">
        <f>List!E211</f>
        <v>3300</v>
      </c>
      <c r="D211" s="9" t="str">
        <f t="shared" si="0"/>
        <v/>
      </c>
      <c r="E211" s="53" t="str">
        <f t="shared" si="1"/>
        <v/>
      </c>
      <c r="F211" s="54">
        <f t="shared" si="2"/>
        <v>84.15216621003492</v>
      </c>
      <c r="G211" s="9" t="str">
        <f t="shared" si="3"/>
        <v/>
      </c>
      <c r="H211" s="9" t="str">
        <f t="shared" si="4"/>
        <v/>
      </c>
      <c r="I211" s="53">
        <f>List!D211</f>
        <v>352</v>
      </c>
    </row>
    <row r="212" spans="1:9">
      <c r="A212" s="9" t="str">
        <f>List!A212</f>
        <v>Pass Labs XA60.5</v>
      </c>
      <c r="B212" s="53">
        <f>List!C212</f>
        <v>84.15216621003492</v>
      </c>
      <c r="C212" s="53">
        <f>List!E212</f>
        <v>11000</v>
      </c>
      <c r="D212" s="9" t="str">
        <f t="shared" si="0"/>
        <v/>
      </c>
      <c r="E212" s="53">
        <f t="shared" si="1"/>
        <v>84.15216621003492</v>
      </c>
      <c r="F212" s="9" t="str">
        <f t="shared" si="2"/>
        <v/>
      </c>
      <c r="G212" s="9" t="str">
        <f t="shared" si="3"/>
        <v/>
      </c>
      <c r="H212" s="9" t="str">
        <f t="shared" si="4"/>
        <v/>
      </c>
      <c r="I212" s="53">
        <f>List!D212</f>
        <v>210</v>
      </c>
    </row>
    <row r="213" spans="1:9">
      <c r="A213" s="9" t="str">
        <f>List!A213</f>
        <v>Mark Levinson No.53 Reference mono</v>
      </c>
      <c r="B213" s="53">
        <f>List!C213</f>
        <v>84.013189010928357</v>
      </c>
      <c r="C213" s="53">
        <f>List!E213</f>
        <v>50000</v>
      </c>
      <c r="D213" s="9" t="str">
        <f t="shared" si="0"/>
        <v/>
      </c>
      <c r="E213" s="53" t="str">
        <f t="shared" si="1"/>
        <v/>
      </c>
      <c r="F213" s="9" t="str">
        <f t="shared" si="2"/>
        <v/>
      </c>
      <c r="G213" s="9" t="str">
        <f t="shared" si="3"/>
        <v/>
      </c>
      <c r="H213" s="54">
        <f t="shared" si="4"/>
        <v>84.013189010928357</v>
      </c>
      <c r="I213" s="53">
        <f>List!D213</f>
        <v>1080</v>
      </c>
    </row>
    <row r="214" spans="1:9">
      <c r="A214" s="9" t="str">
        <f>List!A214</f>
        <v>Arcam FMJ P49</v>
      </c>
      <c r="B214" s="53">
        <f>List!C214</f>
        <v>83.741732867142886</v>
      </c>
      <c r="C214" s="53">
        <f>List!E214</f>
        <v>1900</v>
      </c>
      <c r="D214" s="9" t="str">
        <f t="shared" si="0"/>
        <v/>
      </c>
      <c r="E214" s="53" t="str">
        <f t="shared" si="1"/>
        <v/>
      </c>
      <c r="F214" s="54">
        <f t="shared" si="2"/>
        <v>83.741732867142886</v>
      </c>
      <c r="G214" s="9" t="str">
        <f t="shared" si="3"/>
        <v/>
      </c>
      <c r="H214" s="9" t="str">
        <f t="shared" si="4"/>
        <v/>
      </c>
      <c r="I214" s="53">
        <f>List!D214</f>
        <v>400</v>
      </c>
    </row>
    <row r="215" spans="1:9">
      <c r="A215" s="9" t="str">
        <f>List!A215</f>
        <v>Musical Fidelity Nu-Vista 800.2</v>
      </c>
      <c r="B215" s="53">
        <f>List!C215</f>
        <v>83.741732867142886</v>
      </c>
      <c r="C215" s="53">
        <f>List!E215</f>
        <v>11000</v>
      </c>
      <c r="D215" s="9" t="str">
        <f t="shared" si="0"/>
        <v/>
      </c>
      <c r="E215" s="53" t="str">
        <f t="shared" si="1"/>
        <v/>
      </c>
      <c r="F215" s="9" t="str">
        <f t="shared" si="2"/>
        <v/>
      </c>
      <c r="G215" s="54">
        <f t="shared" si="3"/>
        <v>83.741732867142886</v>
      </c>
      <c r="H215" s="9" t="str">
        <f t="shared" si="4"/>
        <v/>
      </c>
      <c r="I215" s="53">
        <f>List!D215</f>
        <v>472</v>
      </c>
    </row>
    <row r="216" spans="1:9">
      <c r="A216" s="9" t="str">
        <f>List!A216</f>
        <v>Allo Volt+ D</v>
      </c>
      <c r="B216" s="53">
        <f>List!C216</f>
        <v>83.60912128916263</v>
      </c>
      <c r="C216" s="53">
        <f>List!E216</f>
        <v>129</v>
      </c>
      <c r="D216" s="54">
        <f t="shared" si="0"/>
        <v>83.60912128916263</v>
      </c>
      <c r="E216" s="53" t="str">
        <f t="shared" si="1"/>
        <v/>
      </c>
      <c r="F216" s="9" t="str">
        <f t="shared" si="2"/>
        <v/>
      </c>
      <c r="G216" s="9" t="str">
        <f t="shared" si="3"/>
        <v/>
      </c>
      <c r="H216" s="9" t="str">
        <f t="shared" si="4"/>
        <v/>
      </c>
      <c r="I216" s="53">
        <f>List!D216</f>
        <v>62</v>
      </c>
    </row>
    <row r="217" spans="1:9">
      <c r="A217" s="9" t="str">
        <f>List!A217</f>
        <v>Amazon Link Amp</v>
      </c>
      <c r="B217" s="53">
        <f>List!C217</f>
        <v>83.60912128916263</v>
      </c>
      <c r="C217" s="53">
        <f>List!E217</f>
        <v>300</v>
      </c>
      <c r="D217" s="9" t="str">
        <f t="shared" si="0"/>
        <v/>
      </c>
      <c r="E217" s="53">
        <f t="shared" si="1"/>
        <v>83.60912128916263</v>
      </c>
      <c r="F217" s="9" t="str">
        <f t="shared" si="2"/>
        <v/>
      </c>
      <c r="G217" s="9" t="str">
        <f t="shared" si="3"/>
        <v/>
      </c>
      <c r="H217" s="9" t="str">
        <f t="shared" si="4"/>
        <v/>
      </c>
      <c r="I217" s="53">
        <f>List!D217</f>
        <v>180</v>
      </c>
    </row>
    <row r="218" spans="1:9">
      <c r="A218" s="9" t="str">
        <f>List!A218</f>
        <v>Peachtree GAN400</v>
      </c>
      <c r="B218" s="53">
        <f>List!C218</f>
        <v>83.60912128916263</v>
      </c>
      <c r="C218" s="53">
        <f>List!E218</f>
        <v>2500</v>
      </c>
      <c r="D218" s="9" t="str">
        <f t="shared" si="0"/>
        <v/>
      </c>
      <c r="E218" s="53" t="str">
        <f t="shared" si="1"/>
        <v/>
      </c>
      <c r="F218" s="54">
        <f t="shared" si="2"/>
        <v>83.60912128916263</v>
      </c>
      <c r="G218" s="9" t="str">
        <f t="shared" si="3"/>
        <v/>
      </c>
      <c r="H218" s="9" t="str">
        <f t="shared" si="4"/>
        <v/>
      </c>
      <c r="I218" s="53">
        <f>List!D218</f>
        <v>435</v>
      </c>
    </row>
    <row r="219" spans="1:9">
      <c r="A219" s="9" t="str">
        <f>List!A219</f>
        <v>Threshold T-200</v>
      </c>
      <c r="B219" s="53">
        <f>List!C219</f>
        <v>83.60912128916263</v>
      </c>
      <c r="C219" s="53">
        <f>List!E219</f>
        <v>4200</v>
      </c>
      <c r="D219" s="54">
        <f t="shared" si="0"/>
        <v>83.60912128916263</v>
      </c>
      <c r="E219" s="53" t="str">
        <f t="shared" si="1"/>
        <v/>
      </c>
      <c r="F219" s="9" t="str">
        <f t="shared" si="2"/>
        <v/>
      </c>
      <c r="G219" s="9" t="str">
        <f t="shared" si="3"/>
        <v/>
      </c>
      <c r="H219" s="9" t="str">
        <f t="shared" si="4"/>
        <v/>
      </c>
      <c r="I219" s="53">
        <f>List!D219</f>
        <v>111</v>
      </c>
    </row>
    <row r="220" spans="1:9">
      <c r="A220" s="9" t="str">
        <f>List!A220</f>
        <v>AIYIMA A07 Pro</v>
      </c>
      <c r="B220" s="53">
        <f>List!C220</f>
        <v>83.478503945983476</v>
      </c>
      <c r="C220" s="53">
        <f>List!E220</f>
        <v>90</v>
      </c>
      <c r="D220" s="54">
        <f t="shared" si="0"/>
        <v>83.478503945983476</v>
      </c>
      <c r="E220" s="53" t="str">
        <f t="shared" si="1"/>
        <v/>
      </c>
      <c r="F220" s="9" t="str">
        <f t="shared" si="2"/>
        <v/>
      </c>
      <c r="G220" s="9" t="str">
        <f t="shared" si="3"/>
        <v/>
      </c>
      <c r="H220" s="9" t="str">
        <f t="shared" si="4"/>
        <v/>
      </c>
      <c r="I220" s="53">
        <f>List!D220</f>
        <v>108</v>
      </c>
    </row>
    <row r="221" spans="1:9">
      <c r="A221" s="9" t="str">
        <f>List!A221</f>
        <v>Peachtree Audio nova300</v>
      </c>
      <c r="B221" s="53">
        <f>List!C221</f>
        <v>83.349821745875261</v>
      </c>
      <c r="C221" s="53">
        <f>List!E221</f>
        <v>2200</v>
      </c>
      <c r="D221" s="9" t="str">
        <f t="shared" si="0"/>
        <v/>
      </c>
      <c r="E221" s="53" t="str">
        <f t="shared" si="1"/>
        <v/>
      </c>
      <c r="F221" s="9" t="str">
        <f t="shared" si="2"/>
        <v/>
      </c>
      <c r="G221" s="54">
        <f t="shared" si="3"/>
        <v>83.349821745875261</v>
      </c>
      <c r="H221" s="9" t="str">
        <f t="shared" si="4"/>
        <v/>
      </c>
      <c r="I221" s="53">
        <f>List!D221</f>
        <v>490</v>
      </c>
    </row>
    <row r="222" spans="1:9">
      <c r="A222" s="9" t="str">
        <f>List!A222</f>
        <v>Fosi Audio BT20A Pro (32 V)</v>
      </c>
      <c r="B222" s="53">
        <f>List!C222</f>
        <v>83.223018185254887</v>
      </c>
      <c r="C222" s="53">
        <f>List!E222</f>
        <v>100</v>
      </c>
      <c r="D222" s="54">
        <f t="shared" si="0"/>
        <v>83.223018185254887</v>
      </c>
      <c r="E222" s="53" t="str">
        <f t="shared" si="1"/>
        <v/>
      </c>
      <c r="F222" s="9" t="str">
        <f t="shared" si="2"/>
        <v/>
      </c>
      <c r="G222" s="9" t="str">
        <f t="shared" si="3"/>
        <v/>
      </c>
      <c r="H222" s="9" t="str">
        <f t="shared" si="4"/>
        <v/>
      </c>
      <c r="I222" s="53">
        <f>List!D222</f>
        <v>77</v>
      </c>
    </row>
    <row r="223" spans="1:9">
      <c r="A223" s="9" t="str">
        <f>List!A223</f>
        <v>Fosi Audio BT20A Pro (48 V)</v>
      </c>
      <c r="B223" s="53">
        <f>List!C223</f>
        <v>83.098039199714862</v>
      </c>
      <c r="C223" s="53">
        <f>List!E223</f>
        <v>140</v>
      </c>
      <c r="D223" s="9" t="str">
        <f t="shared" si="0"/>
        <v/>
      </c>
      <c r="E223" s="53">
        <f t="shared" si="1"/>
        <v>83.098039199714862</v>
      </c>
      <c r="F223" s="9" t="str">
        <f t="shared" si="2"/>
        <v/>
      </c>
      <c r="G223" s="9" t="str">
        <f t="shared" si="3"/>
        <v/>
      </c>
      <c r="H223" s="9" t="str">
        <f t="shared" si="4"/>
        <v/>
      </c>
      <c r="I223" s="53">
        <f>List!D223</f>
        <v>180</v>
      </c>
    </row>
    <row r="224" spans="1:9">
      <c r="A224" s="9" t="str">
        <f>List!A224</f>
        <v>IOTAVX SA3</v>
      </c>
      <c r="B224" s="53">
        <f>List!C224</f>
        <v>83.098039199714862</v>
      </c>
      <c r="C224" s="53">
        <f>List!E224</f>
        <v>540</v>
      </c>
      <c r="D224" s="54">
        <f t="shared" si="0"/>
        <v>83.098039199714862</v>
      </c>
      <c r="E224" s="53" t="str">
        <f t="shared" si="1"/>
        <v/>
      </c>
      <c r="F224" s="9" t="str">
        <f t="shared" si="2"/>
        <v/>
      </c>
      <c r="G224" s="9" t="str">
        <f t="shared" si="3"/>
        <v/>
      </c>
      <c r="H224" s="9" t="str">
        <f t="shared" si="4"/>
        <v/>
      </c>
      <c r="I224" s="53">
        <f>List!D224</f>
        <v>79</v>
      </c>
    </row>
    <row r="225" spans="1:9">
      <c r="A225" s="9" t="str">
        <f>List!A225</f>
        <v>Living Sound Audio Electronics Voyager GAN 350</v>
      </c>
      <c r="B225" s="53">
        <f>List!C225</f>
        <v>83.098039199714862</v>
      </c>
      <c r="C225" s="53">
        <f>List!E225</f>
        <v>3000</v>
      </c>
      <c r="D225" s="9" t="str">
        <f t="shared" si="0"/>
        <v/>
      </c>
      <c r="E225" s="53" t="str">
        <f t="shared" si="1"/>
        <v/>
      </c>
      <c r="F225" s="54">
        <f t="shared" si="2"/>
        <v>83.098039199714862</v>
      </c>
      <c r="G225" s="9" t="str">
        <f t="shared" si="3"/>
        <v/>
      </c>
      <c r="H225" s="9" t="str">
        <f t="shared" si="4"/>
        <v/>
      </c>
      <c r="I225" s="53">
        <f>List!D225</f>
        <v>415</v>
      </c>
    </row>
    <row r="226" spans="1:9">
      <c r="A226" s="9" t="str">
        <f>List!A226</f>
        <v>Hegel Music Systems H600</v>
      </c>
      <c r="B226" s="53">
        <f>List!C226</f>
        <v>83.098039199714862</v>
      </c>
      <c r="C226" s="53">
        <f>List!E226</f>
        <v>12500</v>
      </c>
      <c r="D226" s="9" t="str">
        <f t="shared" si="0"/>
        <v/>
      </c>
      <c r="E226" s="53" t="str">
        <f t="shared" si="1"/>
        <v/>
      </c>
      <c r="F226" s="9" t="str">
        <f t="shared" si="2"/>
        <v/>
      </c>
      <c r="G226" s="54">
        <f t="shared" si="3"/>
        <v>83.098039199714862</v>
      </c>
      <c r="H226" s="9" t="str">
        <f t="shared" si="4"/>
        <v/>
      </c>
      <c r="I226" s="53">
        <f>List!D226</f>
        <v>519</v>
      </c>
    </row>
    <row r="227" spans="1:9">
      <c r="A227" s="9" t="str">
        <f>List!A227</f>
        <v>Hegel Music Systems H30A</v>
      </c>
      <c r="B227" s="53">
        <f>List!C227</f>
        <v>83.098039199714862</v>
      </c>
      <c r="C227" s="53">
        <f>List!E227</f>
        <v>19000</v>
      </c>
      <c r="D227" s="9" t="str">
        <f t="shared" si="0"/>
        <v/>
      </c>
      <c r="E227" s="53" t="str">
        <f t="shared" si="1"/>
        <v/>
      </c>
      <c r="F227" s="9" t="str">
        <f t="shared" si="2"/>
        <v/>
      </c>
      <c r="G227" s="54">
        <f t="shared" si="3"/>
        <v>83.098039199714862</v>
      </c>
      <c r="H227" s="9" t="str">
        <f t="shared" si="4"/>
        <v/>
      </c>
      <c r="I227" s="53">
        <f>List!D227</f>
        <v>525</v>
      </c>
    </row>
    <row r="228" spans="1:9">
      <c r="A228" s="9" t="str">
        <f>List!A228</f>
        <v>Mark Levinson No.33H</v>
      </c>
      <c r="B228" s="53">
        <f>List!C228</f>
        <v>83.098039199714862</v>
      </c>
      <c r="C228" s="53">
        <f>List!E228</f>
        <v>20000</v>
      </c>
      <c r="D228" s="9" t="str">
        <f t="shared" si="0"/>
        <v/>
      </c>
      <c r="E228" s="53" t="str">
        <f t="shared" si="1"/>
        <v/>
      </c>
      <c r="F228" s="9" t="str">
        <f t="shared" si="2"/>
        <v/>
      </c>
      <c r="G228" s="54">
        <f t="shared" si="3"/>
        <v>83.098039199714862</v>
      </c>
      <c r="H228" s="9" t="str">
        <f t="shared" si="4"/>
        <v/>
      </c>
      <c r="I228" s="53">
        <f>List!D228</f>
        <v>500</v>
      </c>
    </row>
    <row r="229" spans="1:9">
      <c r="A229" s="9" t="str">
        <f>List!A229</f>
        <v>Accustic Arts Audio Mono II</v>
      </c>
      <c r="B229" s="53">
        <f>List!C229</f>
        <v>83.098039199714862</v>
      </c>
      <c r="C229" s="53">
        <f>List!E229</f>
        <v>25000</v>
      </c>
      <c r="D229" s="9" t="str">
        <f t="shared" si="0"/>
        <v/>
      </c>
      <c r="E229" s="53" t="str">
        <f t="shared" si="1"/>
        <v/>
      </c>
      <c r="F229" s="54">
        <f t="shared" si="2"/>
        <v>83.098039199714862</v>
      </c>
      <c r="G229" s="9" t="str">
        <f t="shared" si="3"/>
        <v/>
      </c>
      <c r="H229" s="9" t="str">
        <f t="shared" si="4"/>
        <v/>
      </c>
      <c r="I229" s="53">
        <f>List!D229</f>
        <v>385</v>
      </c>
    </row>
    <row r="230" spans="1:9">
      <c r="A230" s="9" t="str">
        <f>List!A230</f>
        <v>Pass Labs XA200.8</v>
      </c>
      <c r="B230" s="53">
        <f>List!C230</f>
        <v>83.098039199714862</v>
      </c>
      <c r="C230" s="53">
        <f>List!E230</f>
        <v>42000</v>
      </c>
      <c r="D230" s="9" t="str">
        <f t="shared" si="0"/>
        <v/>
      </c>
      <c r="E230" s="53" t="str">
        <f t="shared" si="1"/>
        <v/>
      </c>
      <c r="F230" s="9" t="str">
        <f t="shared" si="2"/>
        <v/>
      </c>
      <c r="G230" s="54">
        <f t="shared" si="3"/>
        <v>83.098039199714862</v>
      </c>
      <c r="H230" s="9" t="str">
        <f t="shared" si="4"/>
        <v/>
      </c>
      <c r="I230" s="53">
        <f>List!D230</f>
        <v>480</v>
      </c>
    </row>
    <row r="231" spans="1:9">
      <c r="A231" s="9" t="str">
        <f>List!A231</f>
        <v>Esoteric Grandioso M1X monoblock</v>
      </c>
      <c r="B231" s="53">
        <f>List!C231</f>
        <v>83.098039199714862</v>
      </c>
      <c r="C231" s="53">
        <f>List!E231</f>
        <v>71000</v>
      </c>
      <c r="D231" s="9" t="str">
        <f t="shared" si="0"/>
        <v/>
      </c>
      <c r="E231" s="53" t="str">
        <f t="shared" si="1"/>
        <v/>
      </c>
      <c r="F231" s="9" t="str">
        <f t="shared" si="2"/>
        <v/>
      </c>
      <c r="G231" s="9" t="str">
        <f t="shared" si="3"/>
        <v/>
      </c>
      <c r="H231" s="54">
        <f t="shared" si="4"/>
        <v>83.098039199714862</v>
      </c>
      <c r="I231" s="53">
        <f>List!D231</f>
        <v>620</v>
      </c>
    </row>
    <row r="232" spans="1:9">
      <c r="A232" s="9" t="str">
        <f>List!A232</f>
        <v>AIYIMA A08 Pro</v>
      </c>
      <c r="B232" s="53">
        <f>List!C232</f>
        <v>82.733542797590886</v>
      </c>
      <c r="C232" s="53">
        <f>List!E232</f>
        <v>106</v>
      </c>
      <c r="D232" s="54">
        <f t="shared" si="0"/>
        <v>82.733542797590886</v>
      </c>
      <c r="E232" s="53" t="str">
        <f t="shared" si="1"/>
        <v/>
      </c>
      <c r="F232" s="9" t="str">
        <f t="shared" si="2"/>
        <v/>
      </c>
      <c r="G232" s="9" t="str">
        <f t="shared" si="3"/>
        <v/>
      </c>
      <c r="H232" s="9" t="str">
        <f t="shared" si="4"/>
        <v/>
      </c>
      <c r="I232" s="53">
        <f>List!D232</f>
        <v>115</v>
      </c>
    </row>
    <row r="233" spans="1:9">
      <c r="A233" s="9" t="str">
        <f>List!A233</f>
        <v>AIYIMA A07 TPA3255</v>
      </c>
      <c r="B233" s="53">
        <f>List!C233</f>
        <v>82.615365605380475</v>
      </c>
      <c r="C233" s="53">
        <f>List!E233</f>
        <v>66</v>
      </c>
      <c r="D233" s="54">
        <f t="shared" si="0"/>
        <v>82.615365605380475</v>
      </c>
      <c r="E233" s="53" t="str">
        <f t="shared" si="1"/>
        <v/>
      </c>
      <c r="F233" s="9" t="str">
        <f t="shared" si="2"/>
        <v/>
      </c>
      <c r="G233" s="9" t="str">
        <f t="shared" si="3"/>
        <v/>
      </c>
      <c r="H233" s="9" t="str">
        <f t="shared" si="4"/>
        <v/>
      </c>
      <c r="I233" s="53">
        <f>List!D233</f>
        <v>77</v>
      </c>
    </row>
    <row r="234" spans="1:9">
      <c r="A234" s="9" t="str">
        <f>List!A234</f>
        <v>Yamaha AX-396</v>
      </c>
      <c r="B234" s="53">
        <f>List!C234</f>
        <v>82.498774732165998</v>
      </c>
      <c r="C234" s="53">
        <f>List!E234</f>
        <v>400</v>
      </c>
      <c r="D234" s="54">
        <f t="shared" si="0"/>
        <v>82.498774732165998</v>
      </c>
      <c r="E234" s="53" t="str">
        <f t="shared" si="1"/>
        <v/>
      </c>
      <c r="F234" s="9" t="str">
        <f t="shared" si="2"/>
        <v/>
      </c>
      <c r="G234" s="9" t="str">
        <f t="shared" si="3"/>
        <v/>
      </c>
      <c r="H234" s="9" t="str">
        <f t="shared" si="4"/>
        <v/>
      </c>
      <c r="I234" s="53">
        <f>List!D234</f>
        <v>110</v>
      </c>
    </row>
    <row r="235" spans="1:9">
      <c r="A235" s="9" t="str">
        <f>List!A235</f>
        <v>Wadia a315</v>
      </c>
      <c r="B235" s="53">
        <f>List!C235</f>
        <v>82.498774732165998</v>
      </c>
      <c r="C235" s="53">
        <f>List!E235</f>
        <v>3500</v>
      </c>
      <c r="D235" s="9" t="str">
        <f t="shared" si="0"/>
        <v/>
      </c>
      <c r="E235" s="53" t="str">
        <f t="shared" si="1"/>
        <v/>
      </c>
      <c r="F235" s="54">
        <f t="shared" si="2"/>
        <v>82.498774732165998</v>
      </c>
      <c r="G235" s="9" t="str">
        <f t="shared" si="3"/>
        <v/>
      </c>
      <c r="H235" s="9" t="str">
        <f t="shared" si="4"/>
        <v/>
      </c>
      <c r="I235" s="53">
        <f>List!D235</f>
        <v>300</v>
      </c>
    </row>
    <row r="236" spans="1:9">
      <c r="A236" s="9" t="str">
        <f>List!A236</f>
        <v>Parasound Halo JC 1+</v>
      </c>
      <c r="B236" s="53">
        <f>List!C236</f>
        <v>82.498774732165998</v>
      </c>
      <c r="C236" s="53">
        <f>List!E236</f>
        <v>17000</v>
      </c>
      <c r="D236" s="9" t="str">
        <f t="shared" si="0"/>
        <v/>
      </c>
      <c r="E236" s="53" t="str">
        <f t="shared" si="1"/>
        <v/>
      </c>
      <c r="F236" s="9" t="str">
        <f t="shared" si="2"/>
        <v/>
      </c>
      <c r="G236" s="9" t="str">
        <f t="shared" si="3"/>
        <v/>
      </c>
      <c r="H236" s="54">
        <f t="shared" si="4"/>
        <v>82.498774732165998</v>
      </c>
      <c r="I236" s="53">
        <f>List!D236</f>
        <v>830</v>
      </c>
    </row>
    <row r="237" spans="1:9">
      <c r="A237" s="9" t="str">
        <f>List!A237</f>
        <v>Accustic Arts AMP V</v>
      </c>
      <c r="B237" s="53">
        <f>List!C237</f>
        <v>82.498774732165998</v>
      </c>
      <c r="C237" s="53">
        <f>List!E237</f>
        <v>50000</v>
      </c>
      <c r="D237" s="9" t="str">
        <f t="shared" si="0"/>
        <v/>
      </c>
      <c r="E237" s="53" t="str">
        <f t="shared" si="1"/>
        <v/>
      </c>
      <c r="F237" s="9" t="str">
        <f t="shared" si="2"/>
        <v/>
      </c>
      <c r="G237" s="9" t="str">
        <f t="shared" si="3"/>
        <v/>
      </c>
      <c r="H237" s="54">
        <f t="shared" si="4"/>
        <v>82.498774732165998</v>
      </c>
      <c r="I237" s="53">
        <f>List!D237</f>
        <v>890</v>
      </c>
    </row>
    <row r="238" spans="1:9">
      <c r="A238" s="9" t="str">
        <f>List!A238</f>
        <v>Luxman L-509Z</v>
      </c>
      <c r="B238" s="53">
        <f>List!C238</f>
        <v>82.270185496550354</v>
      </c>
      <c r="C238" s="53">
        <f>List!E238</f>
        <v>12500</v>
      </c>
      <c r="D238" s="9" t="str">
        <f t="shared" si="0"/>
        <v/>
      </c>
      <c r="E238" s="53">
        <f t="shared" si="1"/>
        <v>82.270185496550354</v>
      </c>
      <c r="F238" s="9" t="str">
        <f t="shared" si="2"/>
        <v/>
      </c>
      <c r="G238" s="9" t="str">
        <f t="shared" si="3"/>
        <v/>
      </c>
      <c r="H238" s="9" t="str">
        <f t="shared" si="4"/>
        <v/>
      </c>
      <c r="I238" s="53">
        <f>List!D238</f>
        <v>225</v>
      </c>
    </row>
    <row r="239" spans="1:9">
      <c r="A239" s="9" t="str">
        <f>List!A239</f>
        <v>Schiit Tyr mono</v>
      </c>
      <c r="B239" s="53">
        <f>List!C239</f>
        <v>82.158107946190384</v>
      </c>
      <c r="C239" s="53">
        <f>List!E239</f>
        <v>3200</v>
      </c>
      <c r="D239" s="9" t="str">
        <f t="shared" si="0"/>
        <v/>
      </c>
      <c r="E239" s="53" t="str">
        <f t="shared" si="1"/>
        <v/>
      </c>
      <c r="F239" s="54">
        <f t="shared" si="2"/>
        <v>82.158107946190384</v>
      </c>
      <c r="G239" s="9" t="str">
        <f t="shared" si="3"/>
        <v/>
      </c>
      <c r="H239" s="9" t="str">
        <f t="shared" si="4"/>
        <v/>
      </c>
      <c r="I239" s="53">
        <f>List!D239</f>
        <v>360</v>
      </c>
    </row>
    <row r="240" spans="1:9">
      <c r="A240" s="9" t="str">
        <f>List!A240</f>
        <v>Musical Fidelity M2si</v>
      </c>
      <c r="B240" s="53">
        <f>List!C240</f>
        <v>81.938200260161125</v>
      </c>
      <c r="C240" s="53">
        <f>List!E240</f>
        <v>1000</v>
      </c>
      <c r="D240" s="9" t="str">
        <f t="shared" si="0"/>
        <v/>
      </c>
      <c r="E240" s="53">
        <f t="shared" si="1"/>
        <v>81.938200260161125</v>
      </c>
      <c r="F240" s="9" t="str">
        <f t="shared" si="2"/>
        <v/>
      </c>
      <c r="G240" s="9" t="str">
        <f t="shared" si="3"/>
        <v/>
      </c>
      <c r="H240" s="9" t="str">
        <f t="shared" si="4"/>
        <v/>
      </c>
      <c r="I240" s="53">
        <f>List!D240</f>
        <v>155</v>
      </c>
    </row>
    <row r="241" spans="1:9">
      <c r="A241" s="9" t="str">
        <f>List!A241</f>
        <v>Hegel Music Systems H80</v>
      </c>
      <c r="B241" s="53">
        <f>List!C241</f>
        <v>81.938200260161125</v>
      </c>
      <c r="C241" s="53">
        <f>List!E241</f>
        <v>2000</v>
      </c>
      <c r="D241" s="54">
        <f t="shared" si="0"/>
        <v>81.938200260161125</v>
      </c>
      <c r="E241" s="53" t="str">
        <f t="shared" si="1"/>
        <v/>
      </c>
      <c r="F241" s="9" t="str">
        <f t="shared" si="2"/>
        <v/>
      </c>
      <c r="G241" s="9" t="str">
        <f t="shared" si="3"/>
        <v/>
      </c>
      <c r="H241" s="9" t="str">
        <f t="shared" si="4"/>
        <v/>
      </c>
      <c r="I241" s="53">
        <f>List!D241</f>
        <v>136</v>
      </c>
    </row>
    <row r="242" spans="1:9">
      <c r="A242" s="9" t="str">
        <f>List!A242</f>
        <v>Jeff Rowland Design Group Model 2</v>
      </c>
      <c r="B242" s="53">
        <f>List!C242</f>
        <v>81.938200260161125</v>
      </c>
      <c r="C242" s="53">
        <f>List!E242</f>
        <v>2600</v>
      </c>
      <c r="D242" s="54">
        <f t="shared" si="0"/>
        <v>81.938200260161125</v>
      </c>
      <c r="E242" s="53" t="str">
        <f t="shared" si="1"/>
        <v/>
      </c>
      <c r="F242" s="9" t="str">
        <f t="shared" si="2"/>
        <v/>
      </c>
      <c r="G242" s="9" t="str">
        <f t="shared" si="3"/>
        <v/>
      </c>
      <c r="H242" s="9" t="str">
        <f t="shared" si="4"/>
        <v/>
      </c>
      <c r="I242" s="53">
        <f>List!D242</f>
        <v>126</v>
      </c>
    </row>
    <row r="243" spans="1:9">
      <c r="A243" s="9" t="str">
        <f>List!A243</f>
        <v>Bel Canto e.One Ref1000M</v>
      </c>
      <c r="B243" s="53">
        <f>List!C243</f>
        <v>81.938200260161125</v>
      </c>
      <c r="C243" s="53">
        <f>List!E243</f>
        <v>5000</v>
      </c>
      <c r="D243" s="9" t="str">
        <f t="shared" si="0"/>
        <v/>
      </c>
      <c r="E243" s="53" t="str">
        <f t="shared" si="1"/>
        <v/>
      </c>
      <c r="F243" s="9" t="str">
        <f t="shared" si="2"/>
        <v/>
      </c>
      <c r="G243" s="9" t="str">
        <f t="shared" si="3"/>
        <v/>
      </c>
      <c r="H243" s="54">
        <f t="shared" si="4"/>
        <v>81.938200260161125</v>
      </c>
      <c r="I243" s="53">
        <f>List!D243</f>
        <v>1200</v>
      </c>
    </row>
    <row r="244" spans="1:9">
      <c r="A244" s="9" t="str">
        <f>List!A244</f>
        <v>Luxman L-509X</v>
      </c>
      <c r="B244" s="53">
        <f>List!C244</f>
        <v>81.938200260161125</v>
      </c>
      <c r="C244" s="53">
        <f>List!E244</f>
        <v>9500</v>
      </c>
      <c r="D244" s="9" t="str">
        <f t="shared" si="0"/>
        <v/>
      </c>
      <c r="E244" s="53">
        <f t="shared" si="1"/>
        <v>81.938200260161125</v>
      </c>
      <c r="F244" s="9" t="str">
        <f t="shared" si="2"/>
        <v/>
      </c>
      <c r="G244" s="9" t="str">
        <f t="shared" si="3"/>
        <v/>
      </c>
      <c r="H244" s="9" t="str">
        <f t="shared" si="4"/>
        <v/>
      </c>
      <c r="I244" s="53">
        <f>List!D244</f>
        <v>250</v>
      </c>
    </row>
    <row r="245" spans="1:9">
      <c r="A245" s="9" t="str">
        <f>List!A245</f>
        <v>Constellation Performance Centaur mono</v>
      </c>
      <c r="B245" s="53">
        <f>List!C245</f>
        <v>81.938200260161125</v>
      </c>
      <c r="C245" s="53">
        <f>List!E245</f>
        <v>54000</v>
      </c>
      <c r="D245" s="9" t="str">
        <f t="shared" si="0"/>
        <v/>
      </c>
      <c r="E245" s="53" t="str">
        <f t="shared" si="1"/>
        <v/>
      </c>
      <c r="F245" s="9" t="str">
        <f t="shared" si="2"/>
        <v/>
      </c>
      <c r="G245" s="9" t="str">
        <f t="shared" si="3"/>
        <v/>
      </c>
      <c r="H245" s="54">
        <f t="shared" si="4"/>
        <v>81.938200260161125</v>
      </c>
      <c r="I245" s="53">
        <f>List!D245</f>
        <v>830</v>
      </c>
    </row>
    <row r="246" spans="1:9">
      <c r="A246" s="9" t="str">
        <f>List!A246</f>
        <v>Pascal S-PRO2</v>
      </c>
      <c r="B246" s="53">
        <f>List!C246</f>
        <v>81.723722952325659</v>
      </c>
      <c r="C246" s="53">
        <f>List!E246</f>
        <v>1500</v>
      </c>
      <c r="D246" s="9" t="str">
        <f t="shared" si="0"/>
        <v/>
      </c>
      <c r="E246" s="53" t="str">
        <f t="shared" si="1"/>
        <v/>
      </c>
      <c r="F246" s="9" t="str">
        <f t="shared" si="2"/>
        <v/>
      </c>
      <c r="G246" s="54">
        <f t="shared" si="3"/>
        <v>81.723722952325659</v>
      </c>
      <c r="H246" s="9" t="str">
        <f t="shared" si="4"/>
        <v/>
      </c>
      <c r="I246" s="53">
        <f>List!D246</f>
        <v>490</v>
      </c>
    </row>
    <row r="247" spans="1:9">
      <c r="A247" s="9" t="str">
        <f>List!A247</f>
        <v>Linn AV5125</v>
      </c>
      <c r="B247" s="53">
        <f>List!C247</f>
        <v>81.618438152478518</v>
      </c>
      <c r="C247" s="53">
        <f>List!E247</f>
        <v>3000</v>
      </c>
      <c r="D247" s="9" t="str">
        <f t="shared" si="0"/>
        <v/>
      </c>
      <c r="E247" s="53">
        <f t="shared" si="1"/>
        <v>81.618438152478518</v>
      </c>
      <c r="F247" s="9" t="str">
        <f t="shared" si="2"/>
        <v/>
      </c>
      <c r="G247" s="9" t="str">
        <f t="shared" si="3"/>
        <v/>
      </c>
      <c r="H247" s="9" t="str">
        <f t="shared" si="4"/>
        <v/>
      </c>
      <c r="I247" s="53">
        <f>List!D247</f>
        <v>190</v>
      </c>
    </row>
    <row r="248" spans="1:9">
      <c r="A248" s="9" t="str">
        <f>List!A248</f>
        <v>AIYIMA A200 (analog input)</v>
      </c>
      <c r="B248" s="53">
        <f>List!C248</f>
        <v>81.411621485714136</v>
      </c>
      <c r="C248" s="53">
        <f>List!E248</f>
        <v>160</v>
      </c>
      <c r="D248" s="54">
        <f t="shared" si="0"/>
        <v>81.411621485714136</v>
      </c>
      <c r="E248" s="53" t="str">
        <f t="shared" si="1"/>
        <v/>
      </c>
      <c r="F248" s="9" t="str">
        <f t="shared" si="2"/>
        <v/>
      </c>
      <c r="G248" s="9" t="str">
        <f t="shared" si="3"/>
        <v/>
      </c>
      <c r="H248" s="9" t="str">
        <f t="shared" si="4"/>
        <v/>
      </c>
      <c r="I248" s="53">
        <f>List!D248</f>
        <v>82</v>
      </c>
    </row>
    <row r="249" spans="1:9">
      <c r="A249" s="9" t="str">
        <f>List!A249</f>
        <v>Hegel Music Systems H95</v>
      </c>
      <c r="B249" s="53">
        <f>List!C249</f>
        <v>81.411621485714136</v>
      </c>
      <c r="C249" s="53">
        <f>List!E249</f>
        <v>2000</v>
      </c>
      <c r="D249" s="54">
        <f t="shared" si="0"/>
        <v>81.411621485714136</v>
      </c>
      <c r="E249" s="53" t="str">
        <f t="shared" si="1"/>
        <v/>
      </c>
      <c r="F249" s="9" t="str">
        <f t="shared" si="2"/>
        <v/>
      </c>
      <c r="G249" s="9" t="str">
        <f t="shared" si="3"/>
        <v/>
      </c>
      <c r="H249" s="9" t="str">
        <f t="shared" si="4"/>
        <v/>
      </c>
      <c r="I249" s="53">
        <f>List!D249</f>
        <v>99</v>
      </c>
    </row>
    <row r="250" spans="1:9">
      <c r="A250" s="9" t="str">
        <f>List!A250</f>
        <v>AVM Ovation MA8.2</v>
      </c>
      <c r="B250" s="53">
        <f>List!C250</f>
        <v>81.411621485714136</v>
      </c>
      <c r="C250" s="53">
        <f>List!E250</f>
        <v>11500</v>
      </c>
      <c r="D250" s="9" t="str">
        <f t="shared" si="0"/>
        <v/>
      </c>
      <c r="E250" s="53" t="str">
        <f t="shared" si="1"/>
        <v/>
      </c>
      <c r="F250" s="9" t="str">
        <f t="shared" si="2"/>
        <v/>
      </c>
      <c r="G250" s="9" t="str">
        <f t="shared" si="3"/>
        <v/>
      </c>
      <c r="H250" s="54">
        <f t="shared" si="4"/>
        <v>81.411621485714136</v>
      </c>
      <c r="I250" s="53">
        <f>List!D250</f>
        <v>1320</v>
      </c>
    </row>
    <row r="251" spans="1:9">
      <c r="A251" s="9" t="str">
        <f>List!A251</f>
        <v>SMSL DA-6</v>
      </c>
      <c r="B251" s="53">
        <f>List!C251</f>
        <v>81.310030975128655</v>
      </c>
      <c r="C251" s="53">
        <f>List!E251</f>
        <v>100</v>
      </c>
      <c r="D251" s="54">
        <f t="shared" si="0"/>
        <v>81.310030975128655</v>
      </c>
      <c r="E251" s="53" t="str">
        <f t="shared" si="1"/>
        <v/>
      </c>
      <c r="F251" s="9" t="str">
        <f t="shared" si="2"/>
        <v/>
      </c>
      <c r="G251" s="9" t="str">
        <f t="shared" si="3"/>
        <v/>
      </c>
      <c r="H251" s="9" t="str">
        <f t="shared" si="4"/>
        <v/>
      </c>
      <c r="I251" s="53">
        <f>List!D251</f>
        <v>39</v>
      </c>
    </row>
    <row r="252" spans="1:9">
      <c r="A252" s="9" t="str">
        <f>List!A252</f>
        <v>B&amp;K Components AV30.2</v>
      </c>
      <c r="B252" s="53">
        <f>List!C252</f>
        <v>81.310030975128655</v>
      </c>
      <c r="C252" s="53">
        <f>List!E252</f>
        <v>175</v>
      </c>
      <c r="D252" s="54">
        <f t="shared" si="0"/>
        <v>81.310030975128655</v>
      </c>
      <c r="E252" s="53" t="str">
        <f t="shared" si="1"/>
        <v/>
      </c>
      <c r="F252" s="9" t="str">
        <f t="shared" si="2"/>
        <v/>
      </c>
      <c r="G252" s="9" t="str">
        <f t="shared" si="3"/>
        <v/>
      </c>
      <c r="H252" s="9" t="str">
        <f t="shared" si="4"/>
        <v/>
      </c>
      <c r="I252" s="53">
        <f>List!D252</f>
        <v>46</v>
      </c>
    </row>
    <row r="253" spans="1:9">
      <c r="A253" s="9" t="str">
        <f>List!A253</f>
        <v>Niles SI-275</v>
      </c>
      <c r="B253" s="53">
        <f>List!C253</f>
        <v>81.310030975128655</v>
      </c>
      <c r="C253" s="53">
        <f>List!E253</f>
        <v>230</v>
      </c>
      <c r="D253" s="54">
        <f t="shared" si="0"/>
        <v>81.310030975128655</v>
      </c>
      <c r="E253" s="53" t="str">
        <f t="shared" si="1"/>
        <v/>
      </c>
      <c r="F253" s="9" t="str">
        <f t="shared" si="2"/>
        <v/>
      </c>
      <c r="G253" s="9" t="str">
        <f t="shared" si="3"/>
        <v/>
      </c>
      <c r="H253" s="9" t="str">
        <f t="shared" si="4"/>
        <v/>
      </c>
      <c r="I253" s="53">
        <f>List!D253</f>
        <v>147</v>
      </c>
    </row>
    <row r="254" spans="1:9">
      <c r="A254" s="9" t="str">
        <f>List!A254</f>
        <v>SMSL SA400</v>
      </c>
      <c r="B254" s="53">
        <f>List!C254</f>
        <v>81.209614947627642</v>
      </c>
      <c r="C254" s="53">
        <f>List!E254</f>
        <v>600</v>
      </c>
      <c r="D254" s="9" t="str">
        <f t="shared" si="0"/>
        <v/>
      </c>
      <c r="E254" s="53">
        <f t="shared" si="1"/>
        <v>81.209614947627642</v>
      </c>
      <c r="F254" s="9" t="str">
        <f t="shared" si="2"/>
        <v/>
      </c>
      <c r="G254" s="9" t="str">
        <f t="shared" si="3"/>
        <v/>
      </c>
      <c r="H254" s="9" t="str">
        <f t="shared" si="4"/>
        <v/>
      </c>
      <c r="I254" s="53">
        <f>List!D254</f>
        <v>228</v>
      </c>
    </row>
    <row r="255" spans="1:9">
      <c r="A255" s="9" t="str">
        <f>List!A255</f>
        <v>Crown DCi 4|300N</v>
      </c>
      <c r="B255" s="53">
        <f>List!C255</f>
        <v>81.209614947627642</v>
      </c>
      <c r="C255" s="53">
        <f>List!E255</f>
        <v>3500</v>
      </c>
      <c r="D255" s="9" t="str">
        <f t="shared" si="0"/>
        <v/>
      </c>
      <c r="E255" s="53" t="str">
        <f t="shared" si="1"/>
        <v/>
      </c>
      <c r="F255" s="9" t="str">
        <f t="shared" si="2"/>
        <v/>
      </c>
      <c r="G255" s="54">
        <f t="shared" si="3"/>
        <v>81.209614947627642</v>
      </c>
      <c r="H255" s="9" t="str">
        <f t="shared" si="4"/>
        <v/>
      </c>
      <c r="I255" s="53">
        <f>List!D255</f>
        <v>536</v>
      </c>
    </row>
    <row r="256" spans="1:9">
      <c r="A256" s="9" t="str">
        <f>List!A256</f>
        <v>HiFi Rose RA180</v>
      </c>
      <c r="B256" s="53">
        <f>List!C256</f>
        <v>81.209614947627642</v>
      </c>
      <c r="C256" s="53">
        <f>List!E256</f>
        <v>7000</v>
      </c>
      <c r="D256" s="9" t="str">
        <f t="shared" si="0"/>
        <v/>
      </c>
      <c r="E256" s="53" t="str">
        <f t="shared" si="1"/>
        <v/>
      </c>
      <c r="F256" s="54">
        <f t="shared" si="2"/>
        <v>81.209614947627642</v>
      </c>
      <c r="G256" s="9" t="str">
        <f t="shared" si="3"/>
        <v/>
      </c>
      <c r="H256" s="9" t="str">
        <f t="shared" si="4"/>
        <v/>
      </c>
      <c r="I256" s="53">
        <f>List!D256</f>
        <v>400</v>
      </c>
    </row>
    <row r="257" spans="1:9">
      <c r="A257" s="9" t="str">
        <f>List!A257</f>
        <v>Bel Canto Design Black MPS1</v>
      </c>
      <c r="B257" s="53">
        <f>List!C257</f>
        <v>81.110346556996632</v>
      </c>
      <c r="C257" s="53">
        <f>List!E257</f>
        <v>30000</v>
      </c>
      <c r="D257" s="9" t="str">
        <f t="shared" ref="D257:D511" si="5">IF(I257&lt;150,B257,"")</f>
        <v/>
      </c>
      <c r="E257" s="53">
        <f t="shared" ref="E257:E511" si="6">IF(AND($I257&gt;=150,$I257&lt;300),B257,"")</f>
        <v>81.110346556996632</v>
      </c>
      <c r="F257" s="9" t="str">
        <f t="shared" ref="F257:F511" si="7">IF(AND($I257&gt;=300,$I257&lt;450),B257,"")</f>
        <v/>
      </c>
      <c r="G257" s="9" t="str">
        <f t="shared" ref="G257:G511" si="8">IF(AND($I257&gt;=450,$I257&lt;600),B257,"")</f>
        <v/>
      </c>
      <c r="H257" s="9" t="str">
        <f t="shared" ref="H257:H511" si="9">IF($I257&gt;=600,B257,"")</f>
        <v/>
      </c>
      <c r="I257" s="53">
        <f>List!D257</f>
        <v>293</v>
      </c>
    </row>
    <row r="258" spans="1:9">
      <c r="A258" s="9" t="str">
        <f>List!A258</f>
        <v>Behringer NX1000D</v>
      </c>
      <c r="B258" s="53">
        <f>List!C258</f>
        <v>81.012199867101756</v>
      </c>
      <c r="C258" s="53">
        <f>List!E258</f>
        <v>550</v>
      </c>
      <c r="D258" s="9" t="str">
        <f t="shared" si="5"/>
        <v/>
      </c>
      <c r="E258" s="53">
        <f t="shared" si="6"/>
        <v>81.012199867101756</v>
      </c>
      <c r="F258" s="9" t="str">
        <f t="shared" si="7"/>
        <v/>
      </c>
      <c r="G258" s="9" t="str">
        <f t="shared" si="8"/>
        <v/>
      </c>
      <c r="H258" s="9" t="str">
        <f t="shared" si="9"/>
        <v/>
      </c>
      <c r="I258" s="53">
        <f>List!D258</f>
        <v>178</v>
      </c>
    </row>
    <row r="259" spans="1:9">
      <c r="A259" s="9" t="str">
        <f>List!A259</f>
        <v>Classé Sigma AMP5</v>
      </c>
      <c r="B259" s="53">
        <f>List!C259</f>
        <v>81.012199867101756</v>
      </c>
      <c r="C259" s="53">
        <f>List!E259</f>
        <v>5000</v>
      </c>
      <c r="D259" s="9" t="str">
        <f t="shared" si="5"/>
        <v/>
      </c>
      <c r="E259" s="53" t="str">
        <f t="shared" si="6"/>
        <v/>
      </c>
      <c r="F259" s="9" t="str">
        <f t="shared" si="7"/>
        <v/>
      </c>
      <c r="G259" s="54">
        <f t="shared" si="8"/>
        <v>81.012199867101756</v>
      </c>
      <c r="H259" s="9" t="str">
        <f t="shared" si="9"/>
        <v/>
      </c>
      <c r="I259" s="53">
        <f>List!D259</f>
        <v>465</v>
      </c>
    </row>
    <row r="260" spans="1:9">
      <c r="A260" s="9" t="str">
        <f>List!A260</f>
        <v>Schiit Audio Vidar</v>
      </c>
      <c r="B260" s="53">
        <f>List!C260</f>
        <v>80.915149811213496</v>
      </c>
      <c r="C260" s="53">
        <f>List!E260</f>
        <v>700</v>
      </c>
      <c r="D260" s="9" t="str">
        <f t="shared" si="5"/>
        <v/>
      </c>
      <c r="E260" s="53">
        <f t="shared" si="6"/>
        <v>80.915149811213496</v>
      </c>
      <c r="F260" s="9" t="str">
        <f t="shared" si="7"/>
        <v/>
      </c>
      <c r="G260" s="9" t="str">
        <f t="shared" si="8"/>
        <v/>
      </c>
      <c r="H260" s="9" t="str">
        <f t="shared" si="9"/>
        <v/>
      </c>
      <c r="I260" s="53">
        <f>List!D260</f>
        <v>230</v>
      </c>
    </row>
    <row r="261" spans="1:9">
      <c r="A261" s="9" t="str">
        <f>List!A261</f>
        <v>Hegel Music Systems H160</v>
      </c>
      <c r="B261" s="53">
        <f>List!C261</f>
        <v>80.915149811213496</v>
      </c>
      <c r="C261" s="53">
        <f>List!E261</f>
        <v>3500</v>
      </c>
      <c r="D261" s="9" t="str">
        <f t="shared" si="5"/>
        <v/>
      </c>
      <c r="E261" s="53">
        <f t="shared" si="6"/>
        <v>80.915149811213496</v>
      </c>
      <c r="F261" s="9" t="str">
        <f t="shared" si="7"/>
        <v/>
      </c>
      <c r="G261" s="9" t="str">
        <f t="shared" si="8"/>
        <v/>
      </c>
      <c r="H261" s="9" t="str">
        <f t="shared" si="9"/>
        <v/>
      </c>
      <c r="I261" s="53">
        <f>List!D261</f>
        <v>270</v>
      </c>
    </row>
    <row r="262" spans="1:9">
      <c r="A262" s="9" t="str">
        <f>List!A262</f>
        <v>Luxman M-800A</v>
      </c>
      <c r="B262" s="53">
        <f>List!C262</f>
        <v>80.915149811213496</v>
      </c>
      <c r="C262" s="53">
        <f>List!E262</f>
        <v>16000</v>
      </c>
      <c r="D262" s="9" t="str">
        <f t="shared" si="5"/>
        <v/>
      </c>
      <c r="E262" s="53">
        <f t="shared" si="6"/>
        <v>80.915149811213496</v>
      </c>
      <c r="F262" s="9" t="str">
        <f t="shared" si="7"/>
        <v/>
      </c>
      <c r="G262" s="9" t="str">
        <f t="shared" si="8"/>
        <v/>
      </c>
      <c r="H262" s="9" t="str">
        <f t="shared" si="9"/>
        <v/>
      </c>
      <c r="I262" s="53">
        <f>List!D262</f>
        <v>280</v>
      </c>
    </row>
    <row r="263" spans="1:9">
      <c r="A263" s="9" t="str">
        <f>List!A263</f>
        <v>Pascal T-PRO1</v>
      </c>
      <c r="B263" s="53">
        <f>List!C263</f>
        <v>80.915149811213496</v>
      </c>
      <c r="C263" s="53">
        <f>List!E263</f>
        <v>0</v>
      </c>
      <c r="D263" s="9" t="str">
        <f t="shared" si="5"/>
        <v/>
      </c>
      <c r="E263" s="53" t="str">
        <f t="shared" si="6"/>
        <v/>
      </c>
      <c r="F263" s="9" t="str">
        <f t="shared" si="7"/>
        <v/>
      </c>
      <c r="G263" s="54">
        <f t="shared" si="8"/>
        <v>80.915149811213496</v>
      </c>
      <c r="H263" s="9" t="str">
        <f t="shared" si="9"/>
        <v/>
      </c>
      <c r="I263" s="53">
        <f>List!D263</f>
        <v>500</v>
      </c>
    </row>
    <row r="264" spans="1:9">
      <c r="A264" s="9" t="str">
        <f>List!A264</f>
        <v>SMSL A300</v>
      </c>
      <c r="B264" s="53">
        <f>List!C264</f>
        <v>80.724243453088889</v>
      </c>
      <c r="C264" s="53">
        <f>List!E264</f>
        <v>196</v>
      </c>
      <c r="D264" s="54">
        <f t="shared" si="5"/>
        <v>80.724243453088889</v>
      </c>
      <c r="E264" s="53" t="str">
        <f t="shared" si="6"/>
        <v/>
      </c>
      <c r="F264" s="9" t="str">
        <f t="shared" si="7"/>
        <v/>
      </c>
      <c r="G264" s="9" t="str">
        <f t="shared" si="8"/>
        <v/>
      </c>
      <c r="H264" s="9" t="str">
        <f t="shared" si="9"/>
        <v/>
      </c>
      <c r="I264" s="53">
        <f>List!D264</f>
        <v>108</v>
      </c>
    </row>
    <row r="265" spans="1:9">
      <c r="A265" s="9" t="str">
        <f>List!A265</f>
        <v>Parasound 2125 V.2</v>
      </c>
      <c r="B265" s="53">
        <f>List!C265</f>
        <v>80.724243453088889</v>
      </c>
      <c r="C265" s="53">
        <f>List!E265</f>
        <v>900</v>
      </c>
      <c r="D265" s="9" t="str">
        <f t="shared" si="5"/>
        <v/>
      </c>
      <c r="E265" s="53">
        <f t="shared" si="6"/>
        <v>80.724243453088889</v>
      </c>
      <c r="F265" s="9" t="str">
        <f t="shared" si="7"/>
        <v/>
      </c>
      <c r="G265" s="9" t="str">
        <f t="shared" si="8"/>
        <v/>
      </c>
      <c r="H265" s="9" t="str">
        <f t="shared" si="9"/>
        <v/>
      </c>
      <c r="I265" s="53">
        <f>List!D265</f>
        <v>216</v>
      </c>
    </row>
    <row r="266" spans="1:9">
      <c r="A266" s="9" t="str">
        <f>List!A266</f>
        <v>Marantz PM5003</v>
      </c>
      <c r="B266" s="53">
        <f>List!C266</f>
        <v>80.445527894223048</v>
      </c>
      <c r="C266" s="53">
        <f>List!E266</f>
        <v>450</v>
      </c>
      <c r="D266" s="54">
        <f t="shared" si="5"/>
        <v>80.445527894223048</v>
      </c>
      <c r="E266" s="53" t="str">
        <f t="shared" si="6"/>
        <v/>
      </c>
      <c r="F266" s="9" t="str">
        <f t="shared" si="7"/>
        <v/>
      </c>
      <c r="G266" s="9" t="str">
        <f t="shared" si="8"/>
        <v/>
      </c>
      <c r="H266" s="9" t="str">
        <f t="shared" si="9"/>
        <v/>
      </c>
      <c r="I266" s="53">
        <f>List!D266</f>
        <v>55</v>
      </c>
    </row>
    <row r="267" spans="1:9">
      <c r="A267" s="9" t="str">
        <f>List!A267</f>
        <v>Parasound NewClassic 275 v.2 (stereo)</v>
      </c>
      <c r="B267" s="53">
        <f>List!C267</f>
        <v>80.445527894223048</v>
      </c>
      <c r="C267" s="53">
        <f>List!E267</f>
        <v>600</v>
      </c>
      <c r="D267" s="54">
        <f t="shared" si="5"/>
        <v>80.445527894223048</v>
      </c>
      <c r="E267" s="53" t="str">
        <f t="shared" si="6"/>
        <v/>
      </c>
      <c r="F267" s="9" t="str">
        <f t="shared" si="7"/>
        <v/>
      </c>
      <c r="G267" s="9" t="str">
        <f t="shared" si="8"/>
        <v/>
      </c>
      <c r="H267" s="9" t="str">
        <f t="shared" si="9"/>
        <v/>
      </c>
      <c r="I267" s="53">
        <f>List!D267</f>
        <v>100</v>
      </c>
    </row>
    <row r="268" spans="1:9">
      <c r="A268" s="9" t="str">
        <f>List!A268</f>
        <v>Rotel RB-1090</v>
      </c>
      <c r="B268" s="53">
        <f>List!C268</f>
        <v>80.445527894223048</v>
      </c>
      <c r="C268" s="53">
        <f>List!E268</f>
        <v>2000</v>
      </c>
      <c r="D268" s="9" t="str">
        <f t="shared" si="5"/>
        <v/>
      </c>
      <c r="E268" s="53" t="str">
        <f t="shared" si="6"/>
        <v/>
      </c>
      <c r="F268" s="9" t="str">
        <f t="shared" si="7"/>
        <v/>
      </c>
      <c r="G268" s="9" t="str">
        <f t="shared" si="8"/>
        <v/>
      </c>
      <c r="H268" s="54">
        <f t="shared" si="9"/>
        <v>80.445527894223048</v>
      </c>
      <c r="I268" s="53">
        <f>List!D268</f>
        <v>750</v>
      </c>
    </row>
    <row r="269" spans="1:9">
      <c r="A269" s="9" t="str">
        <f>List!A269</f>
        <v>Calyx Audio Femti (stereo)</v>
      </c>
      <c r="B269" s="53">
        <f>List!C269</f>
        <v>80.445527894223048</v>
      </c>
      <c r="C269" s="53">
        <f>List!E269</f>
        <v>2000</v>
      </c>
      <c r="D269" s="54">
        <f t="shared" si="5"/>
        <v>80.445527894223048</v>
      </c>
      <c r="E269" s="53" t="str">
        <f t="shared" si="6"/>
        <v/>
      </c>
      <c r="F269" s="9" t="str">
        <f t="shared" si="7"/>
        <v/>
      </c>
      <c r="G269" s="9" t="str">
        <f t="shared" si="8"/>
        <v/>
      </c>
      <c r="H269" s="9" t="str">
        <f t="shared" si="9"/>
        <v/>
      </c>
      <c r="I269" s="53">
        <f>List!D269</f>
        <v>107</v>
      </c>
    </row>
    <row r="270" spans="1:9">
      <c r="A270" s="9" t="str">
        <f>List!A270</f>
        <v>Class D Audio CDA-250C</v>
      </c>
      <c r="B270" s="53">
        <f>List!C270</f>
        <v>80.354575339208637</v>
      </c>
      <c r="C270" s="53">
        <f>List!E270</f>
        <v>500</v>
      </c>
      <c r="D270" s="9" t="str">
        <f t="shared" si="5"/>
        <v/>
      </c>
      <c r="E270" s="53">
        <f t="shared" si="6"/>
        <v>80.354575339208637</v>
      </c>
      <c r="F270" s="9" t="str">
        <f t="shared" si="7"/>
        <v/>
      </c>
      <c r="G270" s="9" t="str">
        <f t="shared" si="8"/>
        <v/>
      </c>
      <c r="H270" s="9" t="str">
        <f t="shared" si="9"/>
        <v/>
      </c>
      <c r="I270" s="53">
        <f>List!D270</f>
        <v>200</v>
      </c>
    </row>
    <row r="271" spans="1:9">
      <c r="A271" s="9" t="str">
        <f>List!A271</f>
        <v>Creek Evolution 50A</v>
      </c>
      <c r="B271" s="53">
        <f>List!C271</f>
        <v>80.175478486150098</v>
      </c>
      <c r="C271" s="53">
        <f>List!E271</f>
        <v>1200</v>
      </c>
      <c r="D271" s="54">
        <f t="shared" si="5"/>
        <v>80.175478486150098</v>
      </c>
      <c r="E271" s="53" t="str">
        <f t="shared" si="6"/>
        <v/>
      </c>
      <c r="F271" s="9" t="str">
        <f t="shared" si="7"/>
        <v/>
      </c>
      <c r="G271" s="9" t="str">
        <f t="shared" si="8"/>
        <v/>
      </c>
      <c r="H271" s="9" t="str">
        <f t="shared" si="9"/>
        <v/>
      </c>
      <c r="I271" s="53">
        <f>List!D271</f>
        <v>96</v>
      </c>
    </row>
    <row r="272" spans="1:9">
      <c r="A272" s="9" t="str">
        <f>List!A272</f>
        <v>3e Audio SY-DAP2002 (LM4562 upgrade)</v>
      </c>
      <c r="B272" s="53">
        <f>List!C272</f>
        <v>80</v>
      </c>
      <c r="C272" s="53">
        <f>List!E272</f>
        <v>116</v>
      </c>
      <c r="D272" s="54">
        <f t="shared" si="5"/>
        <v>80</v>
      </c>
      <c r="E272" s="53" t="str">
        <f t="shared" si="6"/>
        <v/>
      </c>
      <c r="F272" s="9" t="str">
        <f t="shared" si="7"/>
        <v/>
      </c>
      <c r="G272" s="9" t="str">
        <f t="shared" si="8"/>
        <v/>
      </c>
      <c r="H272" s="9" t="str">
        <f t="shared" si="9"/>
        <v/>
      </c>
      <c r="I272" s="53">
        <f>List!D272</f>
        <v>75</v>
      </c>
    </row>
    <row r="273" spans="1:9">
      <c r="A273" s="9" t="str">
        <f>List!A273</f>
        <v>Rotel RB-1070</v>
      </c>
      <c r="B273" s="53">
        <f>List!C273</f>
        <v>80</v>
      </c>
      <c r="C273" s="53">
        <f>List!E273</f>
        <v>700</v>
      </c>
      <c r="D273" s="9" t="str">
        <f t="shared" si="5"/>
        <v/>
      </c>
      <c r="E273" s="53">
        <f t="shared" si="6"/>
        <v>80</v>
      </c>
      <c r="F273" s="9" t="str">
        <f t="shared" si="7"/>
        <v/>
      </c>
      <c r="G273" s="9" t="str">
        <f t="shared" si="8"/>
        <v/>
      </c>
      <c r="H273" s="9" t="str">
        <f t="shared" si="9"/>
        <v/>
      </c>
      <c r="I273" s="53">
        <f>List!D273</f>
        <v>254</v>
      </c>
    </row>
    <row r="274" spans="1:9">
      <c r="A274" s="9" t="str">
        <f>List!A274</f>
        <v>NAD D 3045</v>
      </c>
      <c r="B274" s="53">
        <f>List!C274</f>
        <v>80</v>
      </c>
      <c r="C274" s="53">
        <f>List!E274</f>
        <v>750</v>
      </c>
      <c r="D274" s="54">
        <f t="shared" si="5"/>
        <v>80</v>
      </c>
      <c r="E274" s="53" t="str">
        <f t="shared" si="6"/>
        <v/>
      </c>
      <c r="F274" s="9" t="str">
        <f t="shared" si="7"/>
        <v/>
      </c>
      <c r="G274" s="9" t="str">
        <f t="shared" si="8"/>
        <v/>
      </c>
      <c r="H274" s="9" t="str">
        <f t="shared" si="9"/>
        <v/>
      </c>
      <c r="I274" s="53">
        <f>List!D274</f>
        <v>77</v>
      </c>
    </row>
    <row r="275" spans="1:9">
      <c r="A275" s="9" t="str">
        <f>List!A275</f>
        <v>Audiolab 8300XP</v>
      </c>
      <c r="B275" s="53">
        <f>List!C275</f>
        <v>80</v>
      </c>
      <c r="C275" s="53">
        <f>List!E275</f>
        <v>2700</v>
      </c>
      <c r="D275" s="9" t="str">
        <f t="shared" si="5"/>
        <v/>
      </c>
      <c r="E275" s="53">
        <f t="shared" si="6"/>
        <v>80</v>
      </c>
      <c r="F275" s="9" t="str">
        <f t="shared" si="7"/>
        <v/>
      </c>
      <c r="G275" s="9" t="str">
        <f t="shared" si="8"/>
        <v/>
      </c>
      <c r="H275" s="9" t="str">
        <f t="shared" si="9"/>
        <v/>
      </c>
      <c r="I275" s="53">
        <f>List!D275</f>
        <v>230</v>
      </c>
    </row>
    <row r="276" spans="1:9">
      <c r="A276" s="9" t="str">
        <f>List!A276</f>
        <v>Hegel Music Systems H120</v>
      </c>
      <c r="B276" s="53">
        <f>List!C276</f>
        <v>80</v>
      </c>
      <c r="C276" s="53">
        <f>List!E276</f>
        <v>3120</v>
      </c>
      <c r="D276" s="54">
        <f t="shared" si="5"/>
        <v>80</v>
      </c>
      <c r="E276" s="53" t="str">
        <f t="shared" si="6"/>
        <v/>
      </c>
      <c r="F276" s="9" t="str">
        <f t="shared" si="7"/>
        <v/>
      </c>
      <c r="G276" s="9" t="str">
        <f t="shared" si="8"/>
        <v/>
      </c>
      <c r="H276" s="9" t="str">
        <f t="shared" si="9"/>
        <v/>
      </c>
      <c r="I276" s="53">
        <f>List!D276</f>
        <v>149</v>
      </c>
    </row>
    <row r="277" spans="1:9">
      <c r="A277" s="9" t="str">
        <f>List!A277</f>
        <v>Hegel Music Systems H300</v>
      </c>
      <c r="B277" s="53">
        <f>List!C277</f>
        <v>80</v>
      </c>
      <c r="C277" s="53">
        <f>List!E277</f>
        <v>5500</v>
      </c>
      <c r="D277" s="9" t="str">
        <f t="shared" si="5"/>
        <v/>
      </c>
      <c r="E277" s="53" t="str">
        <f t="shared" si="6"/>
        <v/>
      </c>
      <c r="F277" s="54">
        <f t="shared" si="7"/>
        <v>80</v>
      </c>
      <c r="G277" s="9" t="str">
        <f t="shared" si="8"/>
        <v/>
      </c>
      <c r="H277" s="9" t="str">
        <f t="shared" si="9"/>
        <v/>
      </c>
      <c r="I277" s="53">
        <f>List!D277</f>
        <v>399</v>
      </c>
    </row>
    <row r="278" spans="1:9">
      <c r="A278" s="9" t="str">
        <f>List!A278</f>
        <v>Parasound Halo JC5</v>
      </c>
      <c r="B278" s="53">
        <f>List!C278</f>
        <v>80</v>
      </c>
      <c r="C278" s="53">
        <f>List!E278</f>
        <v>6000</v>
      </c>
      <c r="D278" s="9" t="str">
        <f t="shared" si="5"/>
        <v/>
      </c>
      <c r="E278" s="53" t="str">
        <f t="shared" si="6"/>
        <v/>
      </c>
      <c r="F278" s="9" t="str">
        <f t="shared" si="7"/>
        <v/>
      </c>
      <c r="G278" s="9" t="str">
        <f t="shared" si="8"/>
        <v/>
      </c>
      <c r="H278" s="54">
        <f t="shared" si="9"/>
        <v>80</v>
      </c>
      <c r="I278" s="53">
        <f>List!D278</f>
        <v>666</v>
      </c>
    </row>
    <row r="279" spans="1:9">
      <c r="A279" s="9" t="str">
        <f>List!A279</f>
        <v>McIntosh Laboratory MAC7200</v>
      </c>
      <c r="B279" s="53">
        <f>List!C279</f>
        <v>80</v>
      </c>
      <c r="C279" s="53">
        <f>List!E279</f>
        <v>7500</v>
      </c>
      <c r="D279" s="9" t="str">
        <f t="shared" si="5"/>
        <v/>
      </c>
      <c r="E279" s="53" t="str">
        <f t="shared" si="6"/>
        <v/>
      </c>
      <c r="F279" s="54">
        <f t="shared" si="7"/>
        <v>80</v>
      </c>
      <c r="G279" s="9" t="str">
        <f t="shared" si="8"/>
        <v/>
      </c>
      <c r="H279" s="9" t="str">
        <f t="shared" si="9"/>
        <v/>
      </c>
      <c r="I279" s="53">
        <f>List!D279</f>
        <v>340</v>
      </c>
    </row>
    <row r="280" spans="1:9">
      <c r="A280" s="9" t="str">
        <f>List!A280</f>
        <v>Luxman L-507Z</v>
      </c>
      <c r="B280" s="53">
        <f>List!C280</f>
        <v>80</v>
      </c>
      <c r="C280" s="53">
        <f>List!E280</f>
        <v>9000</v>
      </c>
      <c r="D280" s="9" t="str">
        <f t="shared" si="5"/>
        <v/>
      </c>
      <c r="E280" s="53">
        <f t="shared" si="6"/>
        <v>80</v>
      </c>
      <c r="F280" s="9" t="str">
        <f t="shared" si="7"/>
        <v/>
      </c>
      <c r="G280" s="9" t="str">
        <f t="shared" si="8"/>
        <v/>
      </c>
      <c r="H280" s="9" t="str">
        <f t="shared" si="9"/>
        <v/>
      </c>
      <c r="I280" s="53">
        <f>List!D280</f>
        <v>222</v>
      </c>
    </row>
    <row r="281" spans="1:9">
      <c r="A281" s="9" t="str">
        <f>List!A281</f>
        <v>Simaudio Moon 888</v>
      </c>
      <c r="B281" s="53">
        <f>List!C281</f>
        <v>80</v>
      </c>
      <c r="C281" s="53">
        <f>List!E281</f>
        <v>118888</v>
      </c>
      <c r="D281" s="9" t="str">
        <f t="shared" si="5"/>
        <v/>
      </c>
      <c r="E281" s="53" t="str">
        <f t="shared" si="6"/>
        <v/>
      </c>
      <c r="F281" s="9" t="str">
        <f t="shared" si="7"/>
        <v/>
      </c>
      <c r="G281" s="9" t="str">
        <f t="shared" si="8"/>
        <v/>
      </c>
      <c r="H281" s="54">
        <f t="shared" si="9"/>
        <v>80</v>
      </c>
      <c r="I281" s="53">
        <f>List!D281</f>
        <v>1342</v>
      </c>
    </row>
    <row r="282" spans="1:9">
      <c r="A282" s="9" t="str">
        <f>List!A282</f>
        <v>Outlaw Model 5000</v>
      </c>
      <c r="B282" s="53">
        <f>List!C282</f>
        <v>79.172146296835507</v>
      </c>
      <c r="C282" s="53">
        <f>List!E282</f>
        <v>650</v>
      </c>
      <c r="D282" s="9" t="str">
        <f t="shared" si="5"/>
        <v/>
      </c>
      <c r="E282" s="53" t="str">
        <f t="shared" si="6"/>
        <v/>
      </c>
      <c r="F282" s="54">
        <f t="shared" si="7"/>
        <v>79.172146296835507</v>
      </c>
      <c r="G282" s="9" t="str">
        <f t="shared" si="8"/>
        <v/>
      </c>
      <c r="H282" s="9" t="str">
        <f t="shared" si="9"/>
        <v/>
      </c>
      <c r="I282" s="53">
        <f>List!D282</f>
        <v>320</v>
      </c>
    </row>
    <row r="283" spans="1:9">
      <c r="A283" s="9" t="str">
        <f>List!A283</f>
        <v>NAD C 3050 LE</v>
      </c>
      <c r="B283" s="53">
        <f>List!C283</f>
        <v>79.172146296835507</v>
      </c>
      <c r="C283" s="53">
        <f>List!E283</f>
        <v>1972</v>
      </c>
      <c r="D283" s="9" t="str">
        <f t="shared" si="5"/>
        <v/>
      </c>
      <c r="E283" s="53">
        <f t="shared" si="6"/>
        <v>79.172146296835507</v>
      </c>
      <c r="F283" s="9" t="str">
        <f t="shared" si="7"/>
        <v/>
      </c>
      <c r="G283" s="9" t="str">
        <f t="shared" si="8"/>
        <v/>
      </c>
      <c r="H283" s="9" t="str">
        <f t="shared" si="9"/>
        <v/>
      </c>
      <c r="I283" s="53">
        <f>List!D283</f>
        <v>155</v>
      </c>
    </row>
    <row r="284" spans="1:9">
      <c r="A284" s="9" t="str">
        <f>List!A284</f>
        <v>Parasound Halo A 21+</v>
      </c>
      <c r="B284" s="53">
        <f>List!C284</f>
        <v>79.172146296835507</v>
      </c>
      <c r="C284" s="53">
        <f>List!E284</f>
        <v>3000</v>
      </c>
      <c r="D284" s="9" t="str">
        <f t="shared" si="5"/>
        <v/>
      </c>
      <c r="E284" s="53" t="str">
        <f t="shared" si="6"/>
        <v/>
      </c>
      <c r="F284" s="9" t="str">
        <f t="shared" si="7"/>
        <v/>
      </c>
      <c r="G284" s="9" t="str">
        <f t="shared" si="8"/>
        <v/>
      </c>
      <c r="H284" s="54">
        <f t="shared" si="9"/>
        <v>79.172146296835507</v>
      </c>
      <c r="I284" s="53">
        <f>List!D284</f>
        <v>620</v>
      </c>
    </row>
    <row r="285" spans="1:9">
      <c r="A285" s="9" t="str">
        <f>List!A285</f>
        <v>Vincent SV-737</v>
      </c>
      <c r="B285" s="53">
        <f>List!C285</f>
        <v>79.172146296835507</v>
      </c>
      <c r="C285" s="53">
        <f>List!E285</f>
        <v>3500</v>
      </c>
      <c r="D285" s="9" t="str">
        <f t="shared" si="5"/>
        <v/>
      </c>
      <c r="E285" s="53">
        <f t="shared" si="6"/>
        <v>79.172146296835507</v>
      </c>
      <c r="F285" s="9" t="str">
        <f t="shared" si="7"/>
        <v/>
      </c>
      <c r="G285" s="9" t="str">
        <f t="shared" si="8"/>
        <v/>
      </c>
      <c r="H285" s="9" t="str">
        <f t="shared" si="9"/>
        <v/>
      </c>
      <c r="I285" s="53">
        <f>List!D285</f>
        <v>240</v>
      </c>
    </row>
    <row r="286" spans="1:9">
      <c r="A286" s="9" t="str">
        <f>List!A286</f>
        <v>Krell KMA-i800</v>
      </c>
      <c r="B286" s="53">
        <f>List!C286</f>
        <v>79.172146296835507</v>
      </c>
      <c r="C286" s="53">
        <f>List!E286</f>
        <v>78000</v>
      </c>
      <c r="D286" s="9" t="str">
        <f t="shared" si="5"/>
        <v/>
      </c>
      <c r="E286" s="53" t="str">
        <f t="shared" si="6"/>
        <v/>
      </c>
      <c r="F286" s="9" t="str">
        <f t="shared" si="7"/>
        <v/>
      </c>
      <c r="G286" s="9" t="str">
        <f t="shared" si="8"/>
        <v/>
      </c>
      <c r="H286" s="54">
        <f t="shared" si="9"/>
        <v>79.172146296835507</v>
      </c>
      <c r="I286" s="53">
        <f>List!D286</f>
        <v>1500</v>
      </c>
    </row>
    <row r="287" spans="1:9">
      <c r="A287" s="9" t="str">
        <f>List!A287</f>
        <v>Douk Audio H7</v>
      </c>
      <c r="B287" s="53">
        <f>List!C287</f>
        <v>78.416375079047512</v>
      </c>
      <c r="C287" s="53">
        <f>List!E287</f>
        <v>144</v>
      </c>
      <c r="D287" s="54">
        <f t="shared" si="5"/>
        <v>78.416375079047512</v>
      </c>
      <c r="E287" s="53" t="str">
        <f t="shared" si="6"/>
        <v/>
      </c>
      <c r="F287" s="9" t="str">
        <f t="shared" si="7"/>
        <v/>
      </c>
      <c r="G287" s="9" t="str">
        <f t="shared" si="8"/>
        <v/>
      </c>
      <c r="H287" s="9" t="str">
        <f t="shared" si="9"/>
        <v/>
      </c>
      <c r="I287" s="53">
        <f>List!D287</f>
        <v>103</v>
      </c>
    </row>
    <row r="288" spans="1:9">
      <c r="A288" s="9" t="str">
        <f>List!A288</f>
        <v>ICEpower 200AC &amp; 200ASC</v>
      </c>
      <c r="B288" s="53">
        <f>List!C288</f>
        <v>78.416375079047512</v>
      </c>
      <c r="C288" s="53">
        <f>List!E288</f>
        <v>310</v>
      </c>
      <c r="D288" s="9" t="str">
        <f t="shared" si="5"/>
        <v/>
      </c>
      <c r="E288" s="53">
        <f t="shared" si="6"/>
        <v>78.416375079047512</v>
      </c>
      <c r="F288" s="9" t="str">
        <f t="shared" si="7"/>
        <v/>
      </c>
      <c r="G288" s="9" t="str">
        <f t="shared" si="8"/>
        <v/>
      </c>
      <c r="H288" s="9" t="str">
        <f t="shared" si="9"/>
        <v/>
      </c>
      <c r="I288" s="53">
        <f>List!D288</f>
        <v>153</v>
      </c>
    </row>
    <row r="289" spans="1:9">
      <c r="A289" s="9" t="str">
        <f>List!A289</f>
        <v>NAD D 3020</v>
      </c>
      <c r="B289" s="53">
        <f>List!C289</f>
        <v>78.416375079047512</v>
      </c>
      <c r="C289" s="53">
        <f>List!E289</f>
        <v>450</v>
      </c>
      <c r="D289" s="54">
        <f t="shared" si="5"/>
        <v>78.416375079047512</v>
      </c>
      <c r="E289" s="53" t="str">
        <f t="shared" si="6"/>
        <v/>
      </c>
      <c r="F289" s="9" t="str">
        <f t="shared" si="7"/>
        <v/>
      </c>
      <c r="G289" s="9" t="str">
        <f t="shared" si="8"/>
        <v/>
      </c>
      <c r="H289" s="9" t="str">
        <f t="shared" si="9"/>
        <v/>
      </c>
      <c r="I289" s="53">
        <f>List!D289</f>
        <v>68</v>
      </c>
    </row>
    <row r="290" spans="1:9">
      <c r="A290" s="9" t="str">
        <f>List!A290</f>
        <v>Emotiva BasX A-500</v>
      </c>
      <c r="B290" s="53">
        <f>List!C290</f>
        <v>78</v>
      </c>
      <c r="C290" s="53">
        <f>List!E290</f>
        <v>530</v>
      </c>
      <c r="D290" s="9" t="str">
        <f t="shared" si="5"/>
        <v/>
      </c>
      <c r="E290" s="53">
        <f t="shared" si="6"/>
        <v>78</v>
      </c>
      <c r="F290" s="9" t="str">
        <f t="shared" si="7"/>
        <v/>
      </c>
      <c r="G290" s="9" t="str">
        <f t="shared" si="8"/>
        <v/>
      </c>
      <c r="H290" s="9" t="str">
        <f t="shared" si="9"/>
        <v/>
      </c>
      <c r="I290" s="53">
        <f>List!D290</f>
        <v>180</v>
      </c>
    </row>
    <row r="291" spans="1:9">
      <c r="A291" s="9" t="str">
        <f>List!A291</f>
        <v>Schiit Audio Ragnarok 2</v>
      </c>
      <c r="B291" s="53">
        <f>List!C291</f>
        <v>78.416375079047512</v>
      </c>
      <c r="C291" s="53">
        <f>List!E291</f>
        <v>1500</v>
      </c>
      <c r="D291" s="54">
        <f t="shared" si="5"/>
        <v>78.416375079047512</v>
      </c>
      <c r="E291" s="53" t="str">
        <f t="shared" si="6"/>
        <v/>
      </c>
      <c r="F291" s="9" t="str">
        <f t="shared" si="7"/>
        <v/>
      </c>
      <c r="G291" s="9" t="str">
        <f t="shared" si="8"/>
        <v/>
      </c>
      <c r="H291" s="9" t="str">
        <f t="shared" si="9"/>
        <v/>
      </c>
      <c r="I291" s="53">
        <f>List!D291</f>
        <v>100</v>
      </c>
    </row>
    <row r="292" spans="1:9">
      <c r="A292" s="9" t="str">
        <f>List!A292</f>
        <v>Marantz PM-KI-Pearl</v>
      </c>
      <c r="B292" s="53">
        <f>List!C292</f>
        <v>78.416375079047512</v>
      </c>
      <c r="C292" s="53">
        <f>List!E292</f>
        <v>3600</v>
      </c>
      <c r="D292" s="9" t="str">
        <f t="shared" si="5"/>
        <v/>
      </c>
      <c r="E292" s="53">
        <f t="shared" si="6"/>
        <v>78.416375079047512</v>
      </c>
      <c r="F292" s="9" t="str">
        <f t="shared" si="7"/>
        <v/>
      </c>
      <c r="G292" s="9" t="str">
        <f t="shared" si="8"/>
        <v/>
      </c>
      <c r="H292" s="9" t="str">
        <f t="shared" si="9"/>
        <v/>
      </c>
      <c r="I292" s="53">
        <f>List!D292</f>
        <v>160</v>
      </c>
    </row>
    <row r="293" spans="1:9">
      <c r="A293" s="9" t="str">
        <f>List!A293</f>
        <v>Linn Majik DS-1</v>
      </c>
      <c r="B293" s="53">
        <f>List!C293</f>
        <v>78.416375079047512</v>
      </c>
      <c r="C293" s="53">
        <f>List!E293</f>
        <v>4200</v>
      </c>
      <c r="D293" s="54">
        <f t="shared" si="5"/>
        <v>78.416375079047512</v>
      </c>
      <c r="E293" s="53" t="str">
        <f t="shared" si="6"/>
        <v/>
      </c>
      <c r="F293" s="9" t="str">
        <f t="shared" si="7"/>
        <v/>
      </c>
      <c r="G293" s="9" t="str">
        <f t="shared" si="8"/>
        <v/>
      </c>
      <c r="H293" s="9" t="str">
        <f t="shared" si="9"/>
        <v/>
      </c>
      <c r="I293" s="53">
        <f>List!D293</f>
        <v>90</v>
      </c>
    </row>
    <row r="294" spans="1:9">
      <c r="A294" s="9" t="str">
        <f>List!A294</f>
        <v>Xindak A600E</v>
      </c>
      <c r="B294" s="53">
        <f>List!C294</f>
        <v>78.416375079047512</v>
      </c>
      <c r="C294" s="53">
        <f>List!E294</f>
        <v>4150</v>
      </c>
      <c r="D294" s="9" t="str">
        <f t="shared" si="5"/>
        <v/>
      </c>
      <c r="E294" s="53" t="str">
        <f t="shared" si="6"/>
        <v/>
      </c>
      <c r="F294" s="54">
        <f t="shared" si="7"/>
        <v>78.416375079047512</v>
      </c>
      <c r="G294" s="9" t="str">
        <f t="shared" si="8"/>
        <v/>
      </c>
      <c r="H294" s="9" t="str">
        <f t="shared" si="9"/>
        <v/>
      </c>
      <c r="I294" s="53">
        <f>List!D294</f>
        <v>344</v>
      </c>
    </row>
    <row r="295" spans="1:9">
      <c r="A295" s="9" t="str">
        <f>List!A295</f>
        <v>Classé Sigma 2200i</v>
      </c>
      <c r="B295" s="53">
        <f>List!C295</f>
        <v>78.416375079047512</v>
      </c>
      <c r="C295" s="53">
        <f>List!E295</f>
        <v>5500</v>
      </c>
      <c r="D295" s="9" t="str">
        <f t="shared" si="5"/>
        <v/>
      </c>
      <c r="E295" s="53" t="str">
        <f t="shared" si="6"/>
        <v/>
      </c>
      <c r="F295" s="54">
        <f t="shared" si="7"/>
        <v>78.416375079047512</v>
      </c>
      <c r="G295" s="9" t="str">
        <f t="shared" si="8"/>
        <v/>
      </c>
      <c r="H295" s="9" t="str">
        <f t="shared" si="9"/>
        <v/>
      </c>
      <c r="I295" s="53">
        <f>List!D295</f>
        <v>410</v>
      </c>
    </row>
    <row r="296" spans="1:9">
      <c r="A296" s="9" t="str">
        <f>List!A296</f>
        <v>Technics SU-R1000</v>
      </c>
      <c r="B296" s="53">
        <f>List!C296</f>
        <v>78.416375079047512</v>
      </c>
      <c r="C296" s="53">
        <f>List!E296</f>
        <v>9500</v>
      </c>
      <c r="D296" s="9" t="str">
        <f t="shared" si="5"/>
        <v/>
      </c>
      <c r="E296" s="53" t="str">
        <f t="shared" si="6"/>
        <v/>
      </c>
      <c r="F296" s="54">
        <f t="shared" si="7"/>
        <v>78.416375079047512</v>
      </c>
      <c r="G296" s="9" t="str">
        <f t="shared" si="8"/>
        <v/>
      </c>
      <c r="H296" s="9" t="str">
        <f t="shared" si="9"/>
        <v/>
      </c>
      <c r="I296" s="53">
        <f>List!D296</f>
        <v>355</v>
      </c>
    </row>
    <row r="297" spans="1:9">
      <c r="A297" s="9" t="str">
        <f>List!A297</f>
        <v>Yamaha R-S202</v>
      </c>
      <c r="B297" s="53">
        <f>List!C297</f>
        <v>77.721132953863261</v>
      </c>
      <c r="C297" s="53">
        <f>List!E297</f>
        <v>200</v>
      </c>
      <c r="D297" s="9" t="str">
        <f t="shared" si="5"/>
        <v/>
      </c>
      <c r="E297" s="53">
        <f t="shared" si="6"/>
        <v>77.721132953863261</v>
      </c>
      <c r="F297" s="9" t="str">
        <f t="shared" si="7"/>
        <v/>
      </c>
      <c r="G297" s="9" t="str">
        <f t="shared" si="8"/>
        <v/>
      </c>
      <c r="H297" s="9" t="str">
        <f t="shared" si="9"/>
        <v/>
      </c>
      <c r="I297" s="53">
        <f>List!D297</f>
        <v>163</v>
      </c>
    </row>
    <row r="298" spans="1:9">
      <c r="A298" s="9" t="str">
        <f>List!A298</f>
        <v>Audiolab 6000A PLAY</v>
      </c>
      <c r="B298" s="53">
        <f>List!C298</f>
        <v>77.721132953863261</v>
      </c>
      <c r="C298" s="53">
        <f>List!E298</f>
        <v>1300</v>
      </c>
      <c r="D298" s="54">
        <f t="shared" si="5"/>
        <v>77.721132953863261</v>
      </c>
      <c r="E298" s="53" t="str">
        <f t="shared" si="6"/>
        <v/>
      </c>
      <c r="F298" s="9" t="str">
        <f t="shared" si="7"/>
        <v/>
      </c>
      <c r="G298" s="9" t="str">
        <f t="shared" si="8"/>
        <v/>
      </c>
      <c r="H298" s="9" t="str">
        <f t="shared" si="9"/>
        <v/>
      </c>
      <c r="I298" s="53">
        <f>List!D298</f>
        <v>79</v>
      </c>
    </row>
    <row r="299" spans="1:9">
      <c r="A299" s="9" t="str">
        <f>List!A299</f>
        <v>NAD M22</v>
      </c>
      <c r="B299" s="53">
        <f>List!C299</f>
        <v>77.721132953863261</v>
      </c>
      <c r="C299" s="53">
        <f>List!E299</f>
        <v>3000</v>
      </c>
      <c r="D299" s="9" t="str">
        <f t="shared" si="5"/>
        <v/>
      </c>
      <c r="E299" s="53" t="str">
        <f t="shared" si="6"/>
        <v/>
      </c>
      <c r="F299" s="54">
        <f t="shared" si="7"/>
        <v>77.721132953863261</v>
      </c>
      <c r="G299" s="9" t="str">
        <f t="shared" si="8"/>
        <v/>
      </c>
      <c r="H299" s="9" t="str">
        <f t="shared" si="9"/>
        <v/>
      </c>
      <c r="I299" s="53">
        <f>List!D299</f>
        <v>400</v>
      </c>
    </row>
    <row r="300" spans="1:9">
      <c r="A300" s="9" t="str">
        <f>List!A300</f>
        <v>Pass Labs INT-150</v>
      </c>
      <c r="B300" s="53">
        <f>List!C300</f>
        <v>77.721132953863261</v>
      </c>
      <c r="C300" s="53">
        <f>List!E300</f>
        <v>7150</v>
      </c>
      <c r="D300" s="9" t="str">
        <f t="shared" si="5"/>
        <v/>
      </c>
      <c r="E300" s="53">
        <f t="shared" si="6"/>
        <v>77.721132953863261</v>
      </c>
      <c r="F300" s="9" t="str">
        <f t="shared" si="7"/>
        <v/>
      </c>
      <c r="G300" s="9" t="str">
        <f t="shared" si="8"/>
        <v/>
      </c>
      <c r="H300" s="9" t="str">
        <f t="shared" si="9"/>
        <v/>
      </c>
      <c r="I300" s="53">
        <f>List!D300</f>
        <v>284</v>
      </c>
    </row>
    <row r="301" spans="1:9">
      <c r="A301" s="9" t="str">
        <f>List!A301</f>
        <v>Pass Labs INT-25</v>
      </c>
      <c r="B301" s="53">
        <f>List!C301</f>
        <v>77.721132953863261</v>
      </c>
      <c r="C301" s="53">
        <f>List!E301</f>
        <v>7250</v>
      </c>
      <c r="D301" s="54">
        <f t="shared" si="5"/>
        <v>77.721132953863261</v>
      </c>
      <c r="E301" s="53" t="str">
        <f t="shared" si="6"/>
        <v/>
      </c>
      <c r="F301" s="9" t="str">
        <f t="shared" si="7"/>
        <v/>
      </c>
      <c r="G301" s="9" t="str">
        <f t="shared" si="8"/>
        <v/>
      </c>
      <c r="H301" s="9" t="str">
        <f t="shared" si="9"/>
        <v/>
      </c>
      <c r="I301" s="53">
        <f>List!D301</f>
        <v>50</v>
      </c>
    </row>
    <row r="302" spans="1:9">
      <c r="A302" s="9" t="str">
        <f>List!A302</f>
        <v>Accuphase E-650</v>
      </c>
      <c r="B302" s="53">
        <f>List!C302</f>
        <v>77.721132953863261</v>
      </c>
      <c r="C302" s="53">
        <f>List!E302</f>
        <v>10000</v>
      </c>
      <c r="D302" s="54">
        <f t="shared" si="5"/>
        <v>77.721132953863261</v>
      </c>
      <c r="E302" s="53" t="str">
        <f t="shared" si="6"/>
        <v/>
      </c>
      <c r="F302" s="9" t="str">
        <f t="shared" si="7"/>
        <v/>
      </c>
      <c r="G302" s="9" t="str">
        <f t="shared" si="8"/>
        <v/>
      </c>
      <c r="H302" s="9" t="str">
        <f t="shared" si="9"/>
        <v/>
      </c>
      <c r="I302" s="53">
        <f>List!D302</f>
        <v>132</v>
      </c>
    </row>
    <row r="303" spans="1:9">
      <c r="A303" s="9" t="str">
        <f>List!A303</f>
        <v>Constellation Inspiration Stereo 1.0</v>
      </c>
      <c r="B303" s="53">
        <f>List!C303</f>
        <v>77.721132953863261</v>
      </c>
      <c r="C303" s="53">
        <f>List!E303</f>
        <v>11000</v>
      </c>
      <c r="D303" s="9" t="str">
        <f t="shared" si="5"/>
        <v/>
      </c>
      <c r="E303" s="53" t="str">
        <f t="shared" si="6"/>
        <v/>
      </c>
      <c r="F303" s="9" t="str">
        <f t="shared" si="7"/>
        <v/>
      </c>
      <c r="G303" s="54">
        <f t="shared" si="8"/>
        <v>77.721132953863261</v>
      </c>
      <c r="H303" s="9" t="str">
        <f t="shared" si="9"/>
        <v/>
      </c>
      <c r="I303" s="53">
        <f>List!D303</f>
        <v>480</v>
      </c>
    </row>
    <row r="304" spans="1:9">
      <c r="A304" s="9" t="str">
        <f>List!A304</f>
        <v>Simaudio Moon Evolution 700i</v>
      </c>
      <c r="B304" s="53">
        <f>List!C304</f>
        <v>77.721132953863261</v>
      </c>
      <c r="C304" s="53">
        <f>List!E304</f>
        <v>12000</v>
      </c>
      <c r="D304" s="9" t="str">
        <f t="shared" si="5"/>
        <v/>
      </c>
      <c r="E304" s="53" t="str">
        <f t="shared" si="6"/>
        <v/>
      </c>
      <c r="F304" s="54">
        <f t="shared" si="7"/>
        <v>77.721132953863261</v>
      </c>
      <c r="G304" s="9" t="str">
        <f t="shared" si="8"/>
        <v/>
      </c>
      <c r="H304" s="9" t="str">
        <f t="shared" si="9"/>
        <v/>
      </c>
      <c r="I304" s="53">
        <f>List!D304</f>
        <v>305</v>
      </c>
    </row>
    <row r="305" spans="1:9">
      <c r="A305" s="9" t="str">
        <f>List!A305</f>
        <v>Ayre Acoustics VX-R</v>
      </c>
      <c r="B305" s="53">
        <f>List!C305</f>
        <v>77.721132953863261</v>
      </c>
      <c r="C305" s="53">
        <f>List!E305</f>
        <v>15000</v>
      </c>
      <c r="D305" s="9" t="str">
        <f t="shared" si="5"/>
        <v/>
      </c>
      <c r="E305" s="53" t="str">
        <f t="shared" si="6"/>
        <v/>
      </c>
      <c r="F305" s="54">
        <f t="shared" si="7"/>
        <v>77.721132953863261</v>
      </c>
      <c r="G305" s="9" t="str">
        <f t="shared" si="8"/>
        <v/>
      </c>
      <c r="H305" s="9" t="str">
        <f t="shared" si="9"/>
        <v/>
      </c>
      <c r="I305" s="53">
        <f>List!D305</f>
        <v>372</v>
      </c>
    </row>
    <row r="306" spans="1:9">
      <c r="A306" s="9" t="str">
        <f>List!A306</f>
        <v>Behringer A800</v>
      </c>
      <c r="B306" s="53">
        <f>List!C306</f>
        <v>77.077439286435236</v>
      </c>
      <c r="C306" s="53">
        <f>List!E306</f>
        <v>300</v>
      </c>
      <c r="D306" s="9" t="str">
        <f t="shared" si="5"/>
        <v/>
      </c>
      <c r="E306" s="53" t="str">
        <f t="shared" si="6"/>
        <v/>
      </c>
      <c r="F306" s="54">
        <f t="shared" si="7"/>
        <v>77.077439286435236</v>
      </c>
      <c r="G306" s="9" t="str">
        <f t="shared" si="8"/>
        <v/>
      </c>
      <c r="H306" s="9" t="str">
        <f t="shared" si="9"/>
        <v/>
      </c>
      <c r="I306" s="53">
        <f>List!D306</f>
        <v>310</v>
      </c>
    </row>
    <row r="307" spans="1:9">
      <c r="A307" s="9" t="str">
        <f>List!A307</f>
        <v>Onkyo A-9555</v>
      </c>
      <c r="B307" s="53">
        <f>List!C307</f>
        <v>77.077439286435236</v>
      </c>
      <c r="C307" s="53">
        <f>List!E307</f>
        <v>700</v>
      </c>
      <c r="D307" s="9" t="str">
        <f t="shared" si="5"/>
        <v/>
      </c>
      <c r="E307" s="53">
        <f t="shared" si="6"/>
        <v>77.077439286435236</v>
      </c>
      <c r="F307" s="9" t="str">
        <f t="shared" si="7"/>
        <v/>
      </c>
      <c r="G307" s="9" t="str">
        <f t="shared" si="8"/>
        <v/>
      </c>
      <c r="H307" s="9" t="str">
        <f t="shared" si="9"/>
        <v/>
      </c>
      <c r="I307" s="53">
        <f>List!D307</f>
        <v>175</v>
      </c>
    </row>
    <row r="308" spans="1:9">
      <c r="A308" s="9" t="str">
        <f>List!A308</f>
        <v>Wyred 4 Sound mINT</v>
      </c>
      <c r="B308" s="53">
        <f>List!C308</f>
        <v>77.077439286435236</v>
      </c>
      <c r="C308" s="53">
        <f>List!E308</f>
        <v>1500</v>
      </c>
      <c r="D308" s="54">
        <f t="shared" si="5"/>
        <v>77.077439286435236</v>
      </c>
      <c r="E308" s="53" t="str">
        <f t="shared" si="6"/>
        <v/>
      </c>
      <c r="F308" s="9" t="str">
        <f t="shared" si="7"/>
        <v/>
      </c>
      <c r="G308" s="9" t="str">
        <f t="shared" si="8"/>
        <v/>
      </c>
      <c r="H308" s="9" t="str">
        <f t="shared" si="9"/>
        <v/>
      </c>
      <c r="I308" s="53">
        <f>List!D308</f>
        <v>141</v>
      </c>
    </row>
    <row r="309" spans="1:9">
      <c r="A309" s="9" t="str">
        <f>List!A309</f>
        <v>Jeff Rowland 535</v>
      </c>
      <c r="B309" s="53">
        <f>List!C309</f>
        <v>77.077439286435236</v>
      </c>
      <c r="C309" s="53">
        <f>List!E309</f>
        <v>5900</v>
      </c>
      <c r="D309" s="9" t="str">
        <f t="shared" si="5"/>
        <v/>
      </c>
      <c r="E309" s="53" t="str">
        <f t="shared" si="6"/>
        <v/>
      </c>
      <c r="F309" s="54">
        <f t="shared" si="7"/>
        <v>77.077439286435236</v>
      </c>
      <c r="G309" s="9" t="str">
        <f t="shared" si="8"/>
        <v/>
      </c>
      <c r="H309" s="9" t="str">
        <f t="shared" si="9"/>
        <v/>
      </c>
      <c r="I309" s="53">
        <f>List!D309</f>
        <v>315</v>
      </c>
    </row>
    <row r="310" spans="1:9">
      <c r="A310" s="9" t="str">
        <f>List!A310</f>
        <v>Simaudio Moon Evolution 870A (mono)</v>
      </c>
      <c r="B310" s="53">
        <f>List!C310</f>
        <v>77.077439286435236</v>
      </c>
      <c r="C310" s="53">
        <f>List!E310</f>
        <v>22000</v>
      </c>
      <c r="D310" s="9" t="str">
        <f t="shared" si="5"/>
        <v/>
      </c>
      <c r="E310" s="53" t="str">
        <f t="shared" si="6"/>
        <v/>
      </c>
      <c r="F310" s="9" t="str">
        <f t="shared" si="7"/>
        <v/>
      </c>
      <c r="G310" s="9" t="str">
        <f t="shared" si="8"/>
        <v/>
      </c>
      <c r="H310" s="54">
        <f t="shared" si="9"/>
        <v>77.077439286435236</v>
      </c>
      <c r="I310" s="53">
        <f>List!D310</f>
        <v>1520</v>
      </c>
    </row>
    <row r="311" spans="1:9">
      <c r="A311" s="9" t="str">
        <f>List!A311</f>
        <v>Music Hall a15.3</v>
      </c>
      <c r="B311" s="53">
        <f>List!C311</f>
        <v>76.478174818886373</v>
      </c>
      <c r="C311" s="53">
        <f>List!E311</f>
        <v>550</v>
      </c>
      <c r="D311" s="54">
        <f t="shared" si="5"/>
        <v>76.478174818886373</v>
      </c>
      <c r="E311" s="53" t="str">
        <f t="shared" si="6"/>
        <v/>
      </c>
      <c r="F311" s="9" t="str">
        <f t="shared" si="7"/>
        <v/>
      </c>
      <c r="G311" s="9" t="str">
        <f t="shared" si="8"/>
        <v/>
      </c>
      <c r="H311" s="9" t="str">
        <f t="shared" si="9"/>
        <v/>
      </c>
      <c r="I311" s="53">
        <f>List!D311</f>
        <v>86</v>
      </c>
    </row>
    <row r="312" spans="1:9">
      <c r="A312" s="9" t="str">
        <f>List!A312</f>
        <v>Marantz NR1200</v>
      </c>
      <c r="B312" s="53">
        <f>List!C312</f>
        <v>76.478174818886373</v>
      </c>
      <c r="C312" s="53">
        <f>List!E312</f>
        <v>600</v>
      </c>
      <c r="D312" s="54">
        <f t="shared" si="5"/>
        <v>76.478174818886373</v>
      </c>
      <c r="E312" s="53" t="str">
        <f t="shared" si="6"/>
        <v/>
      </c>
      <c r="F312" s="9" t="str">
        <f t="shared" si="7"/>
        <v/>
      </c>
      <c r="G312" s="9" t="str">
        <f t="shared" si="8"/>
        <v/>
      </c>
      <c r="H312" s="9" t="str">
        <f t="shared" si="9"/>
        <v/>
      </c>
      <c r="I312" s="53">
        <f>List!D312</f>
        <v>135</v>
      </c>
    </row>
    <row r="313" spans="1:9">
      <c r="A313" s="9" t="str">
        <f>List!A313</f>
        <v>Technics Grand Class SU-GX70</v>
      </c>
      <c r="B313" s="53">
        <f>List!C313</f>
        <v>76.478174818886373</v>
      </c>
      <c r="C313" s="53">
        <f>List!E313</f>
        <v>2000</v>
      </c>
      <c r="D313" s="54">
        <f t="shared" si="5"/>
        <v>76.478174818886373</v>
      </c>
      <c r="E313" s="53" t="str">
        <f t="shared" si="6"/>
        <v/>
      </c>
      <c r="F313" s="9" t="str">
        <f t="shared" si="7"/>
        <v/>
      </c>
      <c r="G313" s="9" t="str">
        <f t="shared" si="8"/>
        <v/>
      </c>
      <c r="H313" s="9" t="str">
        <f t="shared" si="9"/>
        <v/>
      </c>
      <c r="I313" s="53">
        <f>List!D313</f>
        <v>94</v>
      </c>
    </row>
    <row r="314" spans="1:9">
      <c r="A314" s="9" t="str">
        <f>List!A314</f>
        <v>Bryston B100-DA</v>
      </c>
      <c r="B314" s="53">
        <f>List!C314</f>
        <v>76.478174818886373</v>
      </c>
      <c r="C314" s="53">
        <f>List!E314</f>
        <v>3200</v>
      </c>
      <c r="D314" s="9" t="str">
        <f t="shared" si="5"/>
        <v/>
      </c>
      <c r="E314" s="53">
        <f t="shared" si="6"/>
        <v>76.478174818886373</v>
      </c>
      <c r="F314" s="9" t="str">
        <f t="shared" si="7"/>
        <v/>
      </c>
      <c r="G314" s="9" t="str">
        <f t="shared" si="8"/>
        <v/>
      </c>
      <c r="H314" s="9" t="str">
        <f t="shared" si="9"/>
        <v/>
      </c>
      <c r="I314" s="53">
        <f>List!D314</f>
        <v>200</v>
      </c>
    </row>
    <row r="315" spans="1:9">
      <c r="A315" s="9" t="str">
        <f>List!A315</f>
        <v>Anthem Statement M1</v>
      </c>
      <c r="B315" s="53">
        <f>List!C315</f>
        <v>76.478174818886373</v>
      </c>
      <c r="C315" s="53">
        <f>List!E315</f>
        <v>3500</v>
      </c>
      <c r="D315" s="9" t="str">
        <f t="shared" si="5"/>
        <v/>
      </c>
      <c r="E315" s="53" t="str">
        <f t="shared" si="6"/>
        <v/>
      </c>
      <c r="F315" s="9" t="str">
        <f t="shared" si="7"/>
        <v/>
      </c>
      <c r="G315" s="9" t="str">
        <f t="shared" si="8"/>
        <v/>
      </c>
      <c r="H315" s="54">
        <f t="shared" si="9"/>
        <v>76.478174818886373</v>
      </c>
      <c r="I315" s="53">
        <f>List!D315</f>
        <v>2160</v>
      </c>
    </row>
    <row r="316" spans="1:9">
      <c r="A316" s="9" t="str">
        <f>List!A316</f>
        <v>Yamaha R-N2000A</v>
      </c>
      <c r="B316" s="53">
        <f>List!C316</f>
        <v>76.478174818886373</v>
      </c>
      <c r="C316" s="53">
        <f>List!E316</f>
        <v>4000</v>
      </c>
      <c r="D316" s="54">
        <f t="shared" si="5"/>
        <v>76.478174818886373</v>
      </c>
      <c r="E316" s="53" t="str">
        <f t="shared" si="6"/>
        <v/>
      </c>
      <c r="F316" s="9" t="str">
        <f t="shared" si="7"/>
        <v/>
      </c>
      <c r="G316" s="9" t="str">
        <f t="shared" si="8"/>
        <v/>
      </c>
      <c r="H316" s="9" t="str">
        <f t="shared" si="9"/>
        <v/>
      </c>
      <c r="I316" s="53">
        <f>List!D316</f>
        <v>149</v>
      </c>
    </row>
    <row r="317" spans="1:9">
      <c r="A317" s="9" t="str">
        <f>List!A317</f>
        <v>Rotel Michi M8</v>
      </c>
      <c r="B317" s="53">
        <f>List!C317</f>
        <v>76.478174818886373</v>
      </c>
      <c r="C317" s="53">
        <f>List!E317</f>
        <v>14000</v>
      </c>
      <c r="D317" s="9" t="str">
        <f t="shared" si="5"/>
        <v/>
      </c>
      <c r="E317" s="53" t="str">
        <f t="shared" si="6"/>
        <v/>
      </c>
      <c r="F317" s="9" t="str">
        <f t="shared" si="7"/>
        <v/>
      </c>
      <c r="G317" s="9" t="str">
        <f t="shared" si="8"/>
        <v/>
      </c>
      <c r="H317" s="54">
        <f t="shared" si="9"/>
        <v>76.478174818886373</v>
      </c>
      <c r="I317" s="53">
        <f>List!D317</f>
        <v>1500</v>
      </c>
    </row>
    <row r="318" spans="1:9">
      <c r="A318" s="9" t="str">
        <f>List!A318</f>
        <v>Luxman B-1000F</v>
      </c>
      <c r="B318" s="53">
        <f>List!C318</f>
        <v>76.478174818886373</v>
      </c>
      <c r="C318" s="53">
        <f>List!E318</f>
        <v>55000</v>
      </c>
      <c r="D318" s="9" t="str">
        <f t="shared" si="5"/>
        <v/>
      </c>
      <c r="E318" s="53" t="str">
        <f t="shared" si="6"/>
        <v/>
      </c>
      <c r="F318" s="9" t="str">
        <f t="shared" si="7"/>
        <v/>
      </c>
      <c r="G318" s="9" t="str">
        <f t="shared" si="8"/>
        <v/>
      </c>
      <c r="H318" s="54">
        <f t="shared" si="9"/>
        <v>76.478174818886373</v>
      </c>
      <c r="I318" s="53">
        <f>List!D318</f>
        <v>600</v>
      </c>
    </row>
    <row r="319" spans="1:9">
      <c r="A319" s="9" t="str">
        <f>List!A319</f>
        <v>Fosi Audio TB10D</v>
      </c>
      <c r="B319" s="53">
        <f>List!C319</f>
        <v>75.9176003468815</v>
      </c>
      <c r="C319" s="53">
        <f>List!E319</f>
        <v>70</v>
      </c>
      <c r="D319" s="54">
        <f t="shared" si="5"/>
        <v>75.9176003468815</v>
      </c>
      <c r="E319" s="53" t="str">
        <f t="shared" si="6"/>
        <v/>
      </c>
      <c r="F319" s="9" t="str">
        <f t="shared" si="7"/>
        <v/>
      </c>
      <c r="G319" s="9" t="str">
        <f t="shared" si="8"/>
        <v/>
      </c>
      <c r="H319" s="9" t="str">
        <f t="shared" si="9"/>
        <v/>
      </c>
      <c r="I319" s="53">
        <f>List!D319</f>
        <v>98</v>
      </c>
    </row>
    <row r="320" spans="1:9">
      <c r="A320" s="9" t="str">
        <f>List!A320</f>
        <v>Sabaj A1 (2022)</v>
      </c>
      <c r="B320" s="53">
        <f>List!C320</f>
        <v>75.9176003468815</v>
      </c>
      <c r="C320" s="53">
        <f>List!E320</f>
        <v>70</v>
      </c>
      <c r="D320" s="54">
        <f t="shared" si="5"/>
        <v>75.9176003468815</v>
      </c>
      <c r="E320" s="53" t="str">
        <f t="shared" si="6"/>
        <v/>
      </c>
      <c r="F320" s="9" t="str">
        <f t="shared" si="7"/>
        <v/>
      </c>
      <c r="G320" s="9" t="str">
        <f t="shared" si="8"/>
        <v/>
      </c>
      <c r="H320" s="9" t="str">
        <f t="shared" si="9"/>
        <v/>
      </c>
      <c r="I320" s="53">
        <f>List!D320</f>
        <v>55</v>
      </c>
    </row>
    <row r="321" spans="1:9">
      <c r="A321" s="9" t="str">
        <f>List!A321</f>
        <v>SMSL A100</v>
      </c>
      <c r="B321" s="53">
        <f>List!C321</f>
        <v>75.9176003468815</v>
      </c>
      <c r="C321" s="53">
        <f>List!E321</f>
        <v>100</v>
      </c>
      <c r="D321" s="54">
        <f t="shared" si="5"/>
        <v>75.9176003468815</v>
      </c>
      <c r="E321" s="53" t="str">
        <f t="shared" si="6"/>
        <v/>
      </c>
      <c r="F321" s="9" t="str">
        <f t="shared" si="7"/>
        <v/>
      </c>
      <c r="G321" s="9" t="str">
        <f t="shared" si="8"/>
        <v/>
      </c>
      <c r="H321" s="9" t="str">
        <f t="shared" si="9"/>
        <v/>
      </c>
      <c r="I321" s="53">
        <f>List!D321</f>
        <v>47</v>
      </c>
    </row>
    <row r="322" spans="1:9">
      <c r="A322" s="9" t="str">
        <f>List!A322</f>
        <v>Hypex UcD180HG HxR</v>
      </c>
      <c r="B322" s="53">
        <f>List!C322</f>
        <v>75.9176003468815</v>
      </c>
      <c r="C322" s="53">
        <f>List!E322</f>
        <v>135</v>
      </c>
      <c r="D322" s="54">
        <f t="shared" si="5"/>
        <v>75.9176003468815</v>
      </c>
      <c r="E322" s="53" t="str">
        <f t="shared" si="6"/>
        <v/>
      </c>
      <c r="F322" s="9" t="str">
        <f t="shared" si="7"/>
        <v/>
      </c>
      <c r="G322" s="9" t="str">
        <f t="shared" si="8"/>
        <v/>
      </c>
      <c r="H322" s="9" t="str">
        <f t="shared" si="9"/>
        <v/>
      </c>
      <c r="I322" s="53">
        <f>List!D322</f>
        <v>130</v>
      </c>
    </row>
    <row r="323" spans="1:9">
      <c r="A323" s="9" t="str">
        <f>List!A323</f>
        <v>Emotiva BasX A-100</v>
      </c>
      <c r="B323" s="53">
        <f>List!C323</f>
        <v>75.9176003468815</v>
      </c>
      <c r="C323" s="53">
        <f>List!E323</f>
        <v>230</v>
      </c>
      <c r="D323" s="54">
        <f t="shared" si="5"/>
        <v>75.9176003468815</v>
      </c>
      <c r="E323" s="53" t="str">
        <f t="shared" si="6"/>
        <v/>
      </c>
      <c r="F323" s="9" t="str">
        <f t="shared" si="7"/>
        <v/>
      </c>
      <c r="G323" s="9" t="str">
        <f t="shared" si="8"/>
        <v/>
      </c>
      <c r="H323" s="9" t="str">
        <f t="shared" si="9"/>
        <v/>
      </c>
      <c r="I323" s="53">
        <f>List!D323</f>
        <v>90</v>
      </c>
    </row>
    <row r="324" spans="1:9">
      <c r="A324" s="9" t="str">
        <f>List!A324</f>
        <v>Argon SA1</v>
      </c>
      <c r="B324" s="53">
        <f>List!C324</f>
        <v>75.9176003468815</v>
      </c>
      <c r="C324" s="53">
        <f>List!E324</f>
        <v>380</v>
      </c>
      <c r="D324" s="54">
        <f t="shared" si="5"/>
        <v>75.9176003468815</v>
      </c>
      <c r="E324" s="53" t="str">
        <f t="shared" si="6"/>
        <v/>
      </c>
      <c r="F324" s="9" t="str">
        <f t="shared" si="7"/>
        <v/>
      </c>
      <c r="G324" s="9" t="str">
        <f t="shared" si="8"/>
        <v/>
      </c>
      <c r="H324" s="9" t="str">
        <f t="shared" si="9"/>
        <v/>
      </c>
      <c r="I324" s="53">
        <f>List!D324</f>
        <v>110</v>
      </c>
    </row>
    <row r="325" spans="1:9">
      <c r="A325" s="9" t="str">
        <f>List!A325</f>
        <v>Crown XLS 1502</v>
      </c>
      <c r="B325" s="53">
        <f>List!C325</f>
        <v>75.9176003468815</v>
      </c>
      <c r="C325" s="55">
        <f>List!E325</f>
        <v>500</v>
      </c>
      <c r="D325" s="9" t="str">
        <f t="shared" si="5"/>
        <v/>
      </c>
      <c r="E325" s="53" t="str">
        <f t="shared" si="6"/>
        <v/>
      </c>
      <c r="F325" s="9" t="str">
        <f t="shared" si="7"/>
        <v/>
      </c>
      <c r="G325" s="54">
        <f t="shared" si="8"/>
        <v>75.9176003468815</v>
      </c>
      <c r="H325" s="9" t="str">
        <f t="shared" si="9"/>
        <v/>
      </c>
      <c r="I325" s="53">
        <f>List!D325</f>
        <v>500</v>
      </c>
    </row>
    <row r="326" spans="1:9">
      <c r="A326" s="9" t="str">
        <f>List!A326</f>
        <v>Outlaw Model 7140</v>
      </c>
      <c r="B326" s="53">
        <f>List!C326</f>
        <v>75.9176003468815</v>
      </c>
      <c r="C326" s="53">
        <f>List!E326</f>
        <v>1100</v>
      </c>
      <c r="D326" s="9" t="str">
        <f t="shared" si="5"/>
        <v/>
      </c>
      <c r="E326" s="53">
        <f t="shared" si="6"/>
        <v>75.9176003468815</v>
      </c>
      <c r="F326" s="9" t="str">
        <f t="shared" si="7"/>
        <v/>
      </c>
      <c r="G326" s="9" t="str">
        <f t="shared" si="8"/>
        <v/>
      </c>
      <c r="H326" s="9" t="str">
        <f t="shared" si="9"/>
        <v/>
      </c>
      <c r="I326" s="53">
        <f>List!D326</f>
        <v>230</v>
      </c>
    </row>
    <row r="327" spans="1:9">
      <c r="A327" s="9" t="str">
        <f>List!A327</f>
        <v>Rotel RA-1572MKII</v>
      </c>
      <c r="B327" s="53">
        <f>List!C327</f>
        <v>75.9176003468815</v>
      </c>
      <c r="C327" s="53">
        <f>List!E327</f>
        <v>2100</v>
      </c>
      <c r="D327" s="9" t="str">
        <f t="shared" si="5"/>
        <v/>
      </c>
      <c r="E327" s="53">
        <f t="shared" si="6"/>
        <v>75.9176003468815</v>
      </c>
      <c r="F327" s="9" t="str">
        <f t="shared" si="7"/>
        <v/>
      </c>
      <c r="G327" s="9" t="str">
        <f t="shared" si="8"/>
        <v/>
      </c>
      <c r="H327" s="9" t="str">
        <f t="shared" si="9"/>
        <v/>
      </c>
      <c r="I327" s="53">
        <f>List!D327</f>
        <v>226</v>
      </c>
    </row>
    <row r="328" spans="1:9">
      <c r="A328" s="9" t="str">
        <f>List!A328</f>
        <v>NAD Masters M2</v>
      </c>
      <c r="B328" s="53">
        <f>List!C328</f>
        <v>75.9176003468815</v>
      </c>
      <c r="C328" s="53">
        <f>List!E328</f>
        <v>7000</v>
      </c>
      <c r="D328" s="9" t="str">
        <f t="shared" si="5"/>
        <v/>
      </c>
      <c r="E328" s="53" t="str">
        <f t="shared" si="6"/>
        <v/>
      </c>
      <c r="F328" s="54">
        <f t="shared" si="7"/>
        <v>75.9176003468815</v>
      </c>
      <c r="G328" s="9" t="str">
        <f t="shared" si="8"/>
        <v/>
      </c>
      <c r="H328" s="9" t="str">
        <f t="shared" si="9"/>
        <v/>
      </c>
      <c r="I328" s="53">
        <f>List!D328</f>
        <v>389</v>
      </c>
    </row>
    <row r="329" spans="1:9">
      <c r="A329" s="9" t="str">
        <f>List!A329</f>
        <v>Yamaha A-S3200</v>
      </c>
      <c r="B329" s="53">
        <f>List!C329</f>
        <v>75.9176003468815</v>
      </c>
      <c r="C329" s="53">
        <f>List!E329</f>
        <v>7500</v>
      </c>
      <c r="D329" s="9" t="str">
        <f t="shared" si="5"/>
        <v/>
      </c>
      <c r="E329" s="53">
        <f t="shared" si="6"/>
        <v>75.9176003468815</v>
      </c>
      <c r="F329" s="9" t="str">
        <f t="shared" si="7"/>
        <v/>
      </c>
      <c r="G329" s="9" t="str">
        <f t="shared" si="8"/>
        <v/>
      </c>
      <c r="H329" s="9" t="str">
        <f t="shared" si="9"/>
        <v/>
      </c>
      <c r="I329" s="53">
        <f>List!D329</f>
        <v>170</v>
      </c>
    </row>
    <row r="330" spans="1:9">
      <c r="A330" s="9" t="str">
        <f>List!A330</f>
        <v>Ayre AX-5</v>
      </c>
      <c r="B330" s="53">
        <f>List!C330</f>
        <v>75.9176003468815</v>
      </c>
      <c r="C330" s="53">
        <f>List!E330</f>
        <v>9950</v>
      </c>
      <c r="D330" s="9" t="str">
        <f t="shared" si="5"/>
        <v/>
      </c>
      <c r="E330" s="53">
        <f t="shared" si="6"/>
        <v>75.9176003468815</v>
      </c>
      <c r="F330" s="9" t="str">
        <f t="shared" si="7"/>
        <v/>
      </c>
      <c r="G330" s="9" t="str">
        <f t="shared" si="8"/>
        <v/>
      </c>
      <c r="H330" s="9" t="str">
        <f t="shared" si="9"/>
        <v/>
      </c>
      <c r="I330" s="53">
        <f>List!D330</f>
        <v>205</v>
      </c>
    </row>
    <row r="331" spans="1:9">
      <c r="A331" s="9" t="str">
        <f>List!A331</f>
        <v>MBL Corona C15 monoblock</v>
      </c>
      <c r="B331" s="53">
        <f>List!C331</f>
        <v>75.9176003468815</v>
      </c>
      <c r="C331" s="53">
        <f>List!E331</f>
        <v>12500</v>
      </c>
      <c r="D331" s="9" t="str">
        <f t="shared" si="5"/>
        <v/>
      </c>
      <c r="E331" s="53" t="str">
        <f t="shared" si="6"/>
        <v/>
      </c>
      <c r="F331" s="9" t="str">
        <f t="shared" si="7"/>
        <v/>
      </c>
      <c r="G331" s="54">
        <f t="shared" si="8"/>
        <v>75.9176003468815</v>
      </c>
      <c r="H331" s="9" t="str">
        <f t="shared" si="9"/>
        <v/>
      </c>
      <c r="I331" s="53">
        <f>List!D331</f>
        <v>520</v>
      </c>
    </row>
    <row r="332" spans="1:9">
      <c r="A332" s="9" t="str">
        <f>List!A332</f>
        <v>GamuT Di150 LE</v>
      </c>
      <c r="B332" s="53">
        <f>List!C332</f>
        <v>75.9176003468815</v>
      </c>
      <c r="C332" s="53">
        <f>List!E332</f>
        <v>13000</v>
      </c>
      <c r="D332" s="9" t="str">
        <f t="shared" si="5"/>
        <v/>
      </c>
      <c r="E332" s="53" t="str">
        <f t="shared" si="6"/>
        <v/>
      </c>
      <c r="F332" s="54">
        <f t="shared" si="7"/>
        <v>75.9176003468815</v>
      </c>
      <c r="G332" s="9" t="str">
        <f t="shared" si="8"/>
        <v/>
      </c>
      <c r="H332" s="9" t="str">
        <f t="shared" si="9"/>
        <v/>
      </c>
      <c r="I332" s="53">
        <f>List!D332</f>
        <v>400</v>
      </c>
    </row>
    <row r="333" spans="1:9">
      <c r="A333" s="9" t="str">
        <f>List!A333</f>
        <v>ICEpower 1000ASP</v>
      </c>
      <c r="B333" s="53">
        <f>List!C333</f>
        <v>75.391021572434511</v>
      </c>
      <c r="C333" s="53">
        <f>List!E333</f>
        <v>1136</v>
      </c>
      <c r="D333" s="9" t="str">
        <f t="shared" si="5"/>
        <v/>
      </c>
      <c r="E333" s="53" t="str">
        <f t="shared" si="6"/>
        <v/>
      </c>
      <c r="F333" s="9" t="str">
        <f t="shared" si="7"/>
        <v/>
      </c>
      <c r="G333" s="9" t="str">
        <f t="shared" si="8"/>
        <v/>
      </c>
      <c r="H333" s="54">
        <f t="shared" si="9"/>
        <v>75.391021572434511</v>
      </c>
      <c r="I333" s="53">
        <f>List!D333</f>
        <v>1175</v>
      </c>
    </row>
    <row r="334" spans="1:9">
      <c r="A334" s="9" t="str">
        <f>List!A334</f>
        <v>Sound Town ST-UPDM4C</v>
      </c>
      <c r="B334" s="53">
        <f>List!C334</f>
        <v>75.391021572434511</v>
      </c>
      <c r="C334" s="53">
        <f>List!E334</f>
        <v>540</v>
      </c>
      <c r="D334" s="9" t="str">
        <f t="shared" si="5"/>
        <v/>
      </c>
      <c r="E334" s="53">
        <f t="shared" si="6"/>
        <v>75.391021572434511</v>
      </c>
      <c r="F334" s="9" t="str">
        <f t="shared" si="7"/>
        <v/>
      </c>
      <c r="G334" s="9" t="str">
        <f t="shared" si="8"/>
        <v/>
      </c>
      <c r="H334" s="9" t="str">
        <f t="shared" si="9"/>
        <v/>
      </c>
      <c r="I334" s="53">
        <f>List!D334</f>
        <v>237</v>
      </c>
    </row>
    <row r="335" spans="1:9">
      <c r="A335" s="9" t="str">
        <f>List!A335</f>
        <v>PS Audio Sprout 100</v>
      </c>
      <c r="B335" s="53">
        <f>List!C335</f>
        <v>75.391021572434511</v>
      </c>
      <c r="C335" s="53">
        <f>List!E335</f>
        <v>600</v>
      </c>
      <c r="D335" s="54">
        <f t="shared" si="5"/>
        <v>75.391021572434511</v>
      </c>
      <c r="E335" s="53" t="str">
        <f t="shared" si="6"/>
        <v/>
      </c>
      <c r="F335" s="9" t="str">
        <f t="shared" si="7"/>
        <v/>
      </c>
      <c r="G335" s="9" t="str">
        <f t="shared" si="8"/>
        <v/>
      </c>
      <c r="H335" s="9" t="str">
        <f t="shared" si="9"/>
        <v/>
      </c>
      <c r="I335" s="53">
        <f>List!D335</f>
        <v>120</v>
      </c>
    </row>
    <row r="336" spans="1:9">
      <c r="A336" s="9" t="str">
        <f>List!A336</f>
        <v>Bluesound Powernode</v>
      </c>
      <c r="B336" s="53">
        <f>List!C336</f>
        <v>75.391021572434511</v>
      </c>
      <c r="C336" s="53">
        <f>List!E336</f>
        <v>950</v>
      </c>
      <c r="D336" s="54">
        <f t="shared" si="5"/>
        <v>75.391021572434511</v>
      </c>
      <c r="E336" s="53" t="str">
        <f t="shared" si="6"/>
        <v/>
      </c>
      <c r="F336" s="9" t="str">
        <f t="shared" si="7"/>
        <v/>
      </c>
      <c r="G336" s="9" t="str">
        <f t="shared" si="8"/>
        <v/>
      </c>
      <c r="H336" s="9" t="str">
        <f t="shared" si="9"/>
        <v/>
      </c>
      <c r="I336" s="53">
        <f>List!D336</f>
        <v>83</v>
      </c>
    </row>
    <row r="337" spans="1:9">
      <c r="A337" s="9" t="str">
        <f>List!A337</f>
        <v>Simaudio Moon i-1</v>
      </c>
      <c r="B337" s="53">
        <f>List!C337</f>
        <v>75.391021572434511</v>
      </c>
      <c r="C337" s="53">
        <f>List!E337</f>
        <v>1500</v>
      </c>
      <c r="D337" s="54">
        <f t="shared" si="5"/>
        <v>75.391021572434511</v>
      </c>
      <c r="E337" s="53" t="str">
        <f t="shared" si="6"/>
        <v/>
      </c>
      <c r="F337" s="9" t="str">
        <f t="shared" si="7"/>
        <v/>
      </c>
      <c r="G337" s="9" t="str">
        <f t="shared" si="8"/>
        <v/>
      </c>
      <c r="H337" s="9" t="str">
        <f t="shared" si="9"/>
        <v/>
      </c>
      <c r="I337" s="53">
        <f>List!D337</f>
        <v>100</v>
      </c>
    </row>
    <row r="338" spans="1:9">
      <c r="A338" s="9" t="str">
        <f>List!A338</f>
        <v>Naim Audio Nait 5si integrated</v>
      </c>
      <c r="B338" s="53">
        <f>List!C338</f>
        <v>75.391021572434511</v>
      </c>
      <c r="C338" s="53">
        <f>List!E338</f>
        <v>1895</v>
      </c>
      <c r="D338" s="54">
        <f t="shared" si="5"/>
        <v>75.391021572434511</v>
      </c>
      <c r="E338" s="53" t="str">
        <f t="shared" si="6"/>
        <v/>
      </c>
      <c r="F338" s="9" t="str">
        <f t="shared" si="7"/>
        <v/>
      </c>
      <c r="G338" s="9" t="str">
        <f t="shared" si="8"/>
        <v/>
      </c>
      <c r="H338" s="9" t="str">
        <f t="shared" si="9"/>
        <v/>
      </c>
      <c r="I338" s="53">
        <f>List!D338</f>
        <v>115</v>
      </c>
    </row>
    <row r="339" spans="1:9">
      <c r="A339" s="9" t="str">
        <f>List!A339</f>
        <v>Creek Evolution 100A</v>
      </c>
      <c r="B339" s="53">
        <f>List!C339</f>
        <v>75.391021572434511</v>
      </c>
      <c r="C339" s="53">
        <f>List!E339</f>
        <v>2200</v>
      </c>
      <c r="D339" s="9" t="str">
        <f t="shared" si="5"/>
        <v/>
      </c>
      <c r="E339" s="53">
        <f t="shared" si="6"/>
        <v>75.391021572434511</v>
      </c>
      <c r="F339" s="9" t="str">
        <f t="shared" si="7"/>
        <v/>
      </c>
      <c r="G339" s="9" t="str">
        <f t="shared" si="8"/>
        <v/>
      </c>
      <c r="H339" s="9" t="str">
        <f t="shared" si="9"/>
        <v/>
      </c>
      <c r="I339" s="53">
        <f>List!D339</f>
        <v>180</v>
      </c>
    </row>
    <row r="340" spans="1:9">
      <c r="A340" s="9" t="str">
        <f>List!A340</f>
        <v>Harman Kardon HK 990</v>
      </c>
      <c r="B340" s="53">
        <f>List!C340</f>
        <v>75.391021572434511</v>
      </c>
      <c r="C340" s="53">
        <f>List!E340</f>
        <v>2600</v>
      </c>
      <c r="D340" s="9" t="str">
        <f t="shared" si="5"/>
        <v/>
      </c>
      <c r="E340" s="53" t="str">
        <f t="shared" si="6"/>
        <v/>
      </c>
      <c r="F340" s="54">
        <f t="shared" si="7"/>
        <v>75.391021572434511</v>
      </c>
      <c r="G340" s="9" t="str">
        <f t="shared" si="8"/>
        <v/>
      </c>
      <c r="H340" s="9" t="str">
        <f t="shared" si="9"/>
        <v/>
      </c>
      <c r="I340" s="53">
        <f>List!D340</f>
        <v>300</v>
      </c>
    </row>
    <row r="341" spans="1:9">
      <c r="A341" s="9" t="str">
        <f>List!A341</f>
        <v>Anthem Electronics STR</v>
      </c>
      <c r="B341" s="53">
        <f>List!C341</f>
        <v>75.391021572434511</v>
      </c>
      <c r="C341" s="53">
        <f>List!E341</f>
        <v>4500</v>
      </c>
      <c r="D341" s="9" t="str">
        <f t="shared" si="5"/>
        <v/>
      </c>
      <c r="E341" s="53" t="str">
        <f t="shared" si="6"/>
        <v/>
      </c>
      <c r="F341" s="54">
        <f t="shared" si="7"/>
        <v>75.391021572434511</v>
      </c>
      <c r="G341" s="9" t="str">
        <f t="shared" si="8"/>
        <v/>
      </c>
      <c r="H341" s="9" t="str">
        <f t="shared" si="9"/>
        <v/>
      </c>
      <c r="I341" s="53">
        <f>List!D341</f>
        <v>400</v>
      </c>
    </row>
    <row r="342" spans="1:9">
      <c r="A342" s="9" t="str">
        <f>List!A342</f>
        <v>Mark Levinson No.5802</v>
      </c>
      <c r="B342" s="53">
        <f>List!C342</f>
        <v>75.391021572434511</v>
      </c>
      <c r="C342" s="53">
        <f>List!E342</f>
        <v>7000</v>
      </c>
      <c r="D342" s="9" t="str">
        <f t="shared" si="5"/>
        <v/>
      </c>
      <c r="E342" s="53">
        <f t="shared" si="6"/>
        <v>75.391021572434511</v>
      </c>
      <c r="F342" s="9" t="str">
        <f t="shared" si="7"/>
        <v/>
      </c>
      <c r="G342" s="9" t="str">
        <f t="shared" si="8"/>
        <v/>
      </c>
      <c r="H342" s="9" t="str">
        <f t="shared" si="9"/>
        <v/>
      </c>
      <c r="I342" s="53">
        <f>List!D342</f>
        <v>248</v>
      </c>
    </row>
    <row r="343" spans="1:9">
      <c r="A343" s="9" t="str">
        <f>List!A343</f>
        <v>Accuphase P-4200</v>
      </c>
      <c r="B343" s="53">
        <f>List!C343</f>
        <v>75.391021572434511</v>
      </c>
      <c r="C343" s="53">
        <f>List!E343</f>
        <v>9300</v>
      </c>
      <c r="D343" s="9" t="str">
        <f t="shared" si="5"/>
        <v/>
      </c>
      <c r="E343" s="53" t="str">
        <f t="shared" si="6"/>
        <v/>
      </c>
      <c r="F343" s="54">
        <f t="shared" si="7"/>
        <v>75.391021572434511</v>
      </c>
      <c r="G343" s="9" t="str">
        <f t="shared" si="8"/>
        <v/>
      </c>
      <c r="H343" s="9" t="str">
        <f t="shared" si="9"/>
        <v/>
      </c>
      <c r="I343" s="53">
        <f>List!D343</f>
        <v>306</v>
      </c>
    </row>
    <row r="344" spans="1:9">
      <c r="A344" s="9" t="str">
        <f>List!A344</f>
        <v>Mark Levinson No.585</v>
      </c>
      <c r="B344" s="53">
        <f>List!C344</f>
        <v>75.391021572434511</v>
      </c>
      <c r="C344" s="53">
        <f>List!E344</f>
        <v>12000</v>
      </c>
      <c r="D344" s="9" t="str">
        <f t="shared" si="5"/>
        <v/>
      </c>
      <c r="E344" s="53" t="str">
        <f t="shared" si="6"/>
        <v/>
      </c>
      <c r="F344" s="54">
        <f t="shared" si="7"/>
        <v>75.391021572434511</v>
      </c>
      <c r="G344" s="9" t="str">
        <f t="shared" si="8"/>
        <v/>
      </c>
      <c r="H344" s="9" t="str">
        <f t="shared" si="9"/>
        <v/>
      </c>
      <c r="I344" s="53">
        <f>List!D344</f>
        <v>390</v>
      </c>
    </row>
    <row r="345" spans="1:9">
      <c r="A345" s="9" t="str">
        <f>List!A345</f>
        <v>Krell Evolution 402</v>
      </c>
      <c r="B345" s="53">
        <f>List!C345</f>
        <v>75.391021572434511</v>
      </c>
      <c r="C345" s="53">
        <f>List!E345</f>
        <v>23000</v>
      </c>
      <c r="D345" s="9" t="str">
        <f t="shared" si="5"/>
        <v/>
      </c>
      <c r="E345" s="53" t="str">
        <f t="shared" si="6"/>
        <v/>
      </c>
      <c r="F345" s="9" t="str">
        <f t="shared" si="7"/>
        <v/>
      </c>
      <c r="G345" s="9" t="str">
        <f t="shared" si="8"/>
        <v/>
      </c>
      <c r="H345" s="54">
        <f t="shared" si="9"/>
        <v>75.391021572434511</v>
      </c>
      <c r="I345" s="53">
        <f>List!D345</f>
        <v>812</v>
      </c>
    </row>
    <row r="346" spans="1:9">
      <c r="A346" s="9" t="str">
        <f>List!A346</f>
        <v>Crown XLS 1002</v>
      </c>
      <c r="B346" s="53">
        <f>List!C346</f>
        <v>74.894549897933885</v>
      </c>
      <c r="C346" s="53">
        <f>List!E346</f>
        <v>340</v>
      </c>
      <c r="D346" s="9" t="str">
        <f t="shared" si="5"/>
        <v/>
      </c>
      <c r="E346" s="53" t="str">
        <f t="shared" si="6"/>
        <v/>
      </c>
      <c r="F346" s="54">
        <f t="shared" si="7"/>
        <v>74.894549897933885</v>
      </c>
      <c r="G346" s="9" t="str">
        <f t="shared" si="8"/>
        <v/>
      </c>
      <c r="H346" s="9" t="str">
        <f t="shared" si="9"/>
        <v/>
      </c>
      <c r="I346" s="53">
        <f>List!D346</f>
        <v>330</v>
      </c>
    </row>
    <row r="347" spans="1:9">
      <c r="A347" s="9" t="str">
        <f>List!A347</f>
        <v>Cambridge Audio Azur 851A</v>
      </c>
      <c r="B347" s="53">
        <f>List!C347</f>
        <v>74.93420935490397</v>
      </c>
      <c r="C347" s="53">
        <f>List!E347</f>
        <v>1500</v>
      </c>
      <c r="D347" s="9" t="str">
        <f t="shared" si="5"/>
        <v/>
      </c>
      <c r="E347" s="53">
        <f t="shared" si="6"/>
        <v>74.93420935490397</v>
      </c>
      <c r="F347" s="9" t="str">
        <f t="shared" si="7"/>
        <v/>
      </c>
      <c r="G347" s="9" t="str">
        <f t="shared" si="8"/>
        <v/>
      </c>
      <c r="H347" s="9" t="str">
        <f t="shared" si="9"/>
        <v/>
      </c>
      <c r="I347" s="53">
        <f>List!D347</f>
        <v>220</v>
      </c>
    </row>
    <row r="348" spans="1:9">
      <c r="A348" s="9" t="str">
        <f>List!A348</f>
        <v>Creek Destiny</v>
      </c>
      <c r="B348" s="53">
        <f>List!C348</f>
        <v>74.894549897933885</v>
      </c>
      <c r="C348" s="53">
        <f>List!E348</f>
        <v>2200</v>
      </c>
      <c r="D348" s="9" t="str">
        <f t="shared" si="5"/>
        <v/>
      </c>
      <c r="E348" s="53">
        <f t="shared" si="6"/>
        <v>74.894549897933885</v>
      </c>
      <c r="F348" s="9" t="str">
        <f t="shared" si="7"/>
        <v/>
      </c>
      <c r="G348" s="9" t="str">
        <f t="shared" si="8"/>
        <v/>
      </c>
      <c r="H348" s="9" t="str">
        <f t="shared" si="9"/>
        <v/>
      </c>
      <c r="I348" s="53">
        <f>List!D348</f>
        <v>205</v>
      </c>
    </row>
    <row r="349" spans="1:9">
      <c r="A349" s="9" t="str">
        <f>List!A349</f>
        <v>Marantz Model 30</v>
      </c>
      <c r="B349" s="53">
        <f>List!C349</f>
        <v>74.894549897933885</v>
      </c>
      <c r="C349" s="53">
        <f>List!E349</f>
        <v>2500</v>
      </c>
      <c r="D349" s="9" t="str">
        <f t="shared" si="5"/>
        <v/>
      </c>
      <c r="E349" s="53">
        <f t="shared" si="6"/>
        <v>74.894549897933885</v>
      </c>
      <c r="F349" s="9" t="str">
        <f t="shared" si="7"/>
        <v/>
      </c>
      <c r="G349" s="9" t="str">
        <f t="shared" si="8"/>
        <v/>
      </c>
      <c r="H349" s="9" t="str">
        <f t="shared" si="9"/>
        <v/>
      </c>
      <c r="I349" s="53">
        <f>List!D349</f>
        <v>240</v>
      </c>
    </row>
    <row r="350" spans="1:9">
      <c r="A350" s="9" t="str">
        <f>List!A350</f>
        <v>HiFi Rose RS520</v>
      </c>
      <c r="B350" s="53">
        <f>List!C350</f>
        <v>74.894549897933885</v>
      </c>
      <c r="C350" s="53">
        <f>List!E350</f>
        <v>3700</v>
      </c>
      <c r="D350" s="9" t="str">
        <f t="shared" si="5"/>
        <v/>
      </c>
      <c r="E350" s="53" t="str">
        <f t="shared" si="6"/>
        <v/>
      </c>
      <c r="F350" s="54">
        <f t="shared" si="7"/>
        <v>74.894549897933885</v>
      </c>
      <c r="G350" s="9" t="str">
        <f t="shared" si="8"/>
        <v/>
      </c>
      <c r="H350" s="9" t="str">
        <f t="shared" si="9"/>
        <v/>
      </c>
      <c r="I350" s="53">
        <f>List!D350</f>
        <v>357</v>
      </c>
    </row>
    <row r="351" spans="1:9">
      <c r="A351" s="9" t="str">
        <f>List!A351</f>
        <v>Simaudio Moon Neo 330A</v>
      </c>
      <c r="B351" s="53">
        <f>List!C351</f>
        <v>74.894549897933885</v>
      </c>
      <c r="C351" s="53">
        <f>List!E351</f>
        <v>4300</v>
      </c>
      <c r="D351" s="9" t="str">
        <f t="shared" si="5"/>
        <v/>
      </c>
      <c r="E351" s="53">
        <f t="shared" si="6"/>
        <v>74.894549897933885</v>
      </c>
      <c r="F351" s="9" t="str">
        <f t="shared" si="7"/>
        <v/>
      </c>
      <c r="G351" s="9" t="str">
        <f t="shared" si="8"/>
        <v/>
      </c>
      <c r="H351" s="9" t="str">
        <f t="shared" si="9"/>
        <v/>
      </c>
      <c r="I351" s="53">
        <f>List!D351</f>
        <v>196</v>
      </c>
    </row>
    <row r="352" spans="1:9">
      <c r="A352" s="9" t="str">
        <f>List!A352</f>
        <v>Musical Fidelity M8xi</v>
      </c>
      <c r="B352" s="53">
        <f>List!C352</f>
        <v>74.894549897933885</v>
      </c>
      <c r="C352" s="53">
        <f>List!E352</f>
        <v>6500</v>
      </c>
      <c r="D352" s="9" t="str">
        <f t="shared" si="5"/>
        <v/>
      </c>
      <c r="E352" s="53" t="str">
        <f t="shared" si="6"/>
        <v/>
      </c>
      <c r="F352" s="9" t="str">
        <f t="shared" si="7"/>
        <v/>
      </c>
      <c r="G352" s="9" t="str">
        <f t="shared" si="8"/>
        <v/>
      </c>
      <c r="H352" s="54">
        <f t="shared" si="9"/>
        <v>74.894549897933885</v>
      </c>
      <c r="I352" s="53">
        <f>List!D352</f>
        <v>650</v>
      </c>
    </row>
    <row r="353" spans="1:9">
      <c r="A353" s="9" t="str">
        <f>List!A353</f>
        <v>Krell K-300i</v>
      </c>
      <c r="B353" s="53">
        <f>List!C353</f>
        <v>74.894549897933885</v>
      </c>
      <c r="C353" s="53">
        <f>List!E353</f>
        <v>7000</v>
      </c>
      <c r="D353" s="9" t="str">
        <f t="shared" si="5"/>
        <v/>
      </c>
      <c r="E353" s="53" t="str">
        <f t="shared" si="6"/>
        <v/>
      </c>
      <c r="F353" s="54">
        <f t="shared" si="7"/>
        <v>74.894549897933885</v>
      </c>
      <c r="G353" s="9" t="str">
        <f t="shared" si="8"/>
        <v/>
      </c>
      <c r="H353" s="9" t="str">
        <f t="shared" si="9"/>
        <v/>
      </c>
      <c r="I353" s="53">
        <f>List!D353</f>
        <v>320</v>
      </c>
    </row>
    <row r="354" spans="1:9">
      <c r="A354" s="9" t="str">
        <f>List!A354</f>
        <v>Infigo Method-3</v>
      </c>
      <c r="B354" s="53">
        <f>List!C354</f>
        <v>74.894549897933885</v>
      </c>
      <c r="C354" s="53">
        <f>List!E354</f>
        <v>55000</v>
      </c>
      <c r="D354" s="54">
        <f t="shared" si="5"/>
        <v>74.894549897933885</v>
      </c>
      <c r="E354" s="53" t="str">
        <f t="shared" si="6"/>
        <v/>
      </c>
      <c r="F354" s="9" t="str">
        <f t="shared" si="7"/>
        <v/>
      </c>
      <c r="G354" s="9" t="str">
        <f t="shared" si="8"/>
        <v/>
      </c>
      <c r="H354" s="9" t="str">
        <f t="shared" si="9"/>
        <v/>
      </c>
      <c r="I354" s="53">
        <f>List!D354</f>
        <v>100</v>
      </c>
    </row>
    <row r="355" spans="1:9">
      <c r="A355" s="9" t="str">
        <f>List!A355</f>
        <v>Audio Research REF160M mono</v>
      </c>
      <c r="B355" s="53">
        <f>List!C355</f>
        <v>74.894549897933885</v>
      </c>
      <c r="C355" s="53">
        <f>List!E355</f>
        <v>30000</v>
      </c>
      <c r="D355" s="9" t="str">
        <f t="shared" si="5"/>
        <v/>
      </c>
      <c r="E355" s="53">
        <f t="shared" si="6"/>
        <v>74.894549897933885</v>
      </c>
      <c r="F355" s="9" t="str">
        <f t="shared" si="7"/>
        <v/>
      </c>
      <c r="G355" s="9" t="str">
        <f t="shared" si="8"/>
        <v/>
      </c>
      <c r="H355" s="9" t="str">
        <f t="shared" si="9"/>
        <v/>
      </c>
      <c r="I355" s="53">
        <f>List!D355</f>
        <v>165</v>
      </c>
    </row>
    <row r="356" spans="1:9">
      <c r="A356" s="9" t="str">
        <f>List!A356</f>
        <v>JMF HQS 7001 mono</v>
      </c>
      <c r="B356" s="53">
        <f>List!C356</f>
        <v>74.894549897933885</v>
      </c>
      <c r="C356" s="53">
        <f>List!E356</f>
        <v>77000</v>
      </c>
      <c r="D356" s="9" t="str">
        <f t="shared" si="5"/>
        <v/>
      </c>
      <c r="E356" s="53" t="str">
        <f t="shared" si="6"/>
        <v/>
      </c>
      <c r="F356" s="9" t="str">
        <f t="shared" si="7"/>
        <v/>
      </c>
      <c r="G356" s="54">
        <f t="shared" si="8"/>
        <v>74.894549897933885</v>
      </c>
      <c r="H356" s="9" t="str">
        <f t="shared" si="9"/>
        <v/>
      </c>
      <c r="I356" s="53">
        <f>List!D356</f>
        <v>515</v>
      </c>
    </row>
    <row r="357" spans="1:9">
      <c r="A357" s="9" t="str">
        <f>List!A357</f>
        <v>Exposure 2510</v>
      </c>
      <c r="B357" s="53">
        <f>List!C357</f>
        <v>74.424927980943423</v>
      </c>
      <c r="C357" s="53">
        <f>List!E357</f>
        <v>2135</v>
      </c>
      <c r="D357" s="54">
        <f t="shared" si="5"/>
        <v>74.424927980943423</v>
      </c>
      <c r="E357" s="53" t="str">
        <f t="shared" si="6"/>
        <v/>
      </c>
      <c r="F357" s="9" t="str">
        <f t="shared" si="7"/>
        <v/>
      </c>
      <c r="G357" s="9" t="str">
        <f t="shared" si="8"/>
        <v/>
      </c>
      <c r="H357" s="9" t="str">
        <f t="shared" si="9"/>
        <v/>
      </c>
      <c r="I357" s="53">
        <f>List!D357</f>
        <v>121</v>
      </c>
    </row>
    <row r="358" spans="1:9">
      <c r="A358" s="9" t="str">
        <f>List!A358</f>
        <v>Cyrus Audio i9-XR</v>
      </c>
      <c r="B358" s="53">
        <f>List!C358</f>
        <v>74.424927980943423</v>
      </c>
      <c r="C358" s="53">
        <f>List!E358</f>
        <v>4500</v>
      </c>
      <c r="D358" s="54">
        <f t="shared" si="5"/>
        <v>74.424927980943423</v>
      </c>
      <c r="E358" s="53" t="str">
        <f t="shared" si="6"/>
        <v/>
      </c>
      <c r="F358" s="9" t="str">
        <f t="shared" si="7"/>
        <v/>
      </c>
      <c r="G358" s="9" t="str">
        <f t="shared" si="8"/>
        <v/>
      </c>
      <c r="H358" s="9" t="str">
        <f t="shared" si="9"/>
        <v/>
      </c>
      <c r="I358" s="53">
        <f>List!D358</f>
        <v>122</v>
      </c>
    </row>
    <row r="359" spans="1:9">
      <c r="A359" s="9" t="str">
        <f>List!A359</f>
        <v>Audia Flight FLS9</v>
      </c>
      <c r="B359" s="53">
        <f>List!C359</f>
        <v>74.424927980943423</v>
      </c>
      <c r="C359" s="53">
        <f>List!E359</f>
        <v>6900</v>
      </c>
      <c r="D359" s="9" t="str">
        <f t="shared" si="5"/>
        <v/>
      </c>
      <c r="E359" s="53">
        <f t="shared" si="6"/>
        <v>74.424927980943423</v>
      </c>
      <c r="F359" s="9" t="str">
        <f t="shared" si="7"/>
        <v/>
      </c>
      <c r="G359" s="9" t="str">
        <f t="shared" si="8"/>
        <v/>
      </c>
      <c r="H359" s="9" t="str">
        <f t="shared" si="9"/>
        <v/>
      </c>
      <c r="I359" s="53">
        <f>List!D359</f>
        <v>287</v>
      </c>
    </row>
    <row r="360" spans="1:9">
      <c r="A360" s="9" t="str">
        <f>List!A360</f>
        <v>Rotel Michi X5 Series 2 Integrated</v>
      </c>
      <c r="B360" s="53">
        <f>List!C360</f>
        <v>74.424927980943423</v>
      </c>
      <c r="C360" s="53">
        <f>List!E360</f>
        <v>8000</v>
      </c>
      <c r="D360" s="9" t="str">
        <f t="shared" si="5"/>
        <v/>
      </c>
      <c r="E360" s="53" t="str">
        <f t="shared" si="6"/>
        <v/>
      </c>
      <c r="F360" s="9" t="str">
        <f t="shared" si="7"/>
        <v/>
      </c>
      <c r="G360" s="9" t="str">
        <f t="shared" si="8"/>
        <v/>
      </c>
      <c r="H360" s="54">
        <f t="shared" si="9"/>
        <v>74.424927980943423</v>
      </c>
      <c r="I360" s="53">
        <f>List!D360</f>
        <v>660</v>
      </c>
    </row>
    <row r="361" spans="1:9">
      <c r="A361" s="9" t="str">
        <f>List!A361</f>
        <v>Premium Audio Mini GaN 5</v>
      </c>
      <c r="B361" s="53">
        <f>List!C361</f>
        <v>73.979400086720375</v>
      </c>
      <c r="C361" s="53">
        <f>List!E361</f>
        <v>800</v>
      </c>
      <c r="D361" s="54">
        <f t="shared" si="5"/>
        <v>73.979400086720375</v>
      </c>
      <c r="E361" s="53" t="str">
        <f t="shared" si="6"/>
        <v/>
      </c>
      <c r="F361" s="9" t="str">
        <f t="shared" si="7"/>
        <v/>
      </c>
      <c r="G361" s="9" t="str">
        <f t="shared" si="8"/>
        <v/>
      </c>
      <c r="H361" s="9" t="str">
        <f t="shared" si="9"/>
        <v/>
      </c>
      <c r="I361" s="53">
        <f>List!D361</f>
        <v>118</v>
      </c>
    </row>
    <row r="362" spans="1:9">
      <c r="A362" s="9" t="str">
        <f>List!A362</f>
        <v>Emotiva XPA Gen3</v>
      </c>
      <c r="B362" s="53">
        <f>List!C362</f>
        <v>73.979400086720375</v>
      </c>
      <c r="C362" s="53">
        <f>List!E362</f>
        <v>1000</v>
      </c>
      <c r="D362" s="9" t="str">
        <f t="shared" si="5"/>
        <v/>
      </c>
      <c r="E362" s="53" t="str">
        <f t="shared" si="6"/>
        <v/>
      </c>
      <c r="F362" s="9" t="str">
        <f t="shared" si="7"/>
        <v/>
      </c>
      <c r="G362" s="54">
        <f t="shared" si="8"/>
        <v>73.979400086720375</v>
      </c>
      <c r="H362" s="9" t="str">
        <f t="shared" si="9"/>
        <v/>
      </c>
      <c r="I362" s="53">
        <f>List!D362</f>
        <v>520</v>
      </c>
    </row>
    <row r="363" spans="1:9">
      <c r="A363" s="9" t="str">
        <f>List!A363</f>
        <v>Rotel RA-6000 integrated</v>
      </c>
      <c r="B363" s="53">
        <f>List!C363</f>
        <v>73.979400086720375</v>
      </c>
      <c r="C363" s="53">
        <f>List!E363</f>
        <v>4500</v>
      </c>
      <c r="D363" s="9" t="str">
        <f t="shared" si="5"/>
        <v/>
      </c>
      <c r="E363" s="53" t="str">
        <f t="shared" si="6"/>
        <v/>
      </c>
      <c r="F363" s="54">
        <f t="shared" si="7"/>
        <v>73.979400086720375</v>
      </c>
      <c r="G363" s="9" t="str">
        <f t="shared" si="8"/>
        <v/>
      </c>
      <c r="H363" s="9" t="str">
        <f t="shared" si="9"/>
        <v/>
      </c>
      <c r="I363" s="53">
        <f>List!D363</f>
        <v>410</v>
      </c>
    </row>
    <row r="364" spans="1:9">
      <c r="A364" s="9" t="str">
        <f>List!A364</f>
        <v>Mark Levinson No.333</v>
      </c>
      <c r="B364" s="53">
        <f>List!C364</f>
        <v>73.979400086720375</v>
      </c>
      <c r="C364" s="53">
        <f>List!E364</f>
        <v>8500</v>
      </c>
      <c r="D364" s="9" t="str">
        <f t="shared" si="5"/>
        <v/>
      </c>
      <c r="E364" s="53" t="str">
        <f t="shared" si="6"/>
        <v/>
      </c>
      <c r="F364" s="9" t="str">
        <f t="shared" si="7"/>
        <v/>
      </c>
      <c r="G364" s="9" t="str">
        <f t="shared" si="8"/>
        <v/>
      </c>
      <c r="H364" s="54">
        <f t="shared" si="9"/>
        <v>73.979400086720375</v>
      </c>
      <c r="I364" s="53">
        <f>List!D364</f>
        <v>700</v>
      </c>
    </row>
    <row r="365" spans="1:9">
      <c r="A365" s="9" t="str">
        <f>List!A365</f>
        <v>Boulder Amplifiers 865</v>
      </c>
      <c r="B365" s="53">
        <f>List!C365</f>
        <v>73.979400086720375</v>
      </c>
      <c r="C365" s="53">
        <f>List!E365</f>
        <v>12000</v>
      </c>
      <c r="D365" s="9" t="str">
        <f t="shared" si="5"/>
        <v/>
      </c>
      <c r="E365" s="53" t="str">
        <f t="shared" si="6"/>
        <v/>
      </c>
      <c r="F365" s="54">
        <f t="shared" si="7"/>
        <v>73.979400086720375</v>
      </c>
      <c r="G365" s="9" t="str">
        <f t="shared" si="8"/>
        <v/>
      </c>
      <c r="H365" s="9" t="str">
        <f t="shared" si="9"/>
        <v/>
      </c>
      <c r="I365" s="53">
        <f>List!D365</f>
        <v>310</v>
      </c>
    </row>
    <row r="366" spans="1:9">
      <c r="A366" s="9" t="str">
        <f>List!A366</f>
        <v>Vitus Audio RI-100</v>
      </c>
      <c r="B366" s="53">
        <f>List!C366</f>
        <v>73.979400086720375</v>
      </c>
      <c r="C366" s="53">
        <f>List!E366</f>
        <v>12000</v>
      </c>
      <c r="D366" s="9" t="str">
        <f t="shared" si="5"/>
        <v/>
      </c>
      <c r="E366" s="53" t="str">
        <f t="shared" si="6"/>
        <v/>
      </c>
      <c r="F366" s="54">
        <f t="shared" si="7"/>
        <v>73.979400086720375</v>
      </c>
      <c r="G366" s="9" t="str">
        <f t="shared" si="8"/>
        <v/>
      </c>
      <c r="H366" s="9" t="str">
        <f t="shared" si="9"/>
        <v/>
      </c>
      <c r="I366" s="53">
        <f>List!D366</f>
        <v>310</v>
      </c>
    </row>
    <row r="367" spans="1:9">
      <c r="A367" s="9" t="str">
        <f>List!A367</f>
        <v>Devialet D-Premier</v>
      </c>
      <c r="B367" s="53">
        <f>List!C367</f>
        <v>73.979400086720375</v>
      </c>
      <c r="C367" s="53">
        <f>List!E367</f>
        <v>14500</v>
      </c>
      <c r="D367" s="9" t="str">
        <f t="shared" si="5"/>
        <v/>
      </c>
      <c r="E367" s="53">
        <f t="shared" si="6"/>
        <v>73.979400086720375</v>
      </c>
      <c r="F367" s="9" t="str">
        <f t="shared" si="7"/>
        <v/>
      </c>
      <c r="G367" s="9" t="str">
        <f t="shared" si="8"/>
        <v/>
      </c>
      <c r="H367" s="9" t="str">
        <f t="shared" si="9"/>
        <v/>
      </c>
      <c r="I367" s="53">
        <f>List!D367</f>
        <v>246</v>
      </c>
    </row>
    <row r="368" spans="1:9">
      <c r="A368" s="9" t="str">
        <f>List!A368</f>
        <v>Ayre Acoustics MX-R Twenty</v>
      </c>
      <c r="B368" s="53">
        <f>List!C368</f>
        <v>73.979400086720375</v>
      </c>
      <c r="C368" s="53">
        <f>List!E368</f>
        <v>30000</v>
      </c>
      <c r="D368" s="9" t="str">
        <f t="shared" si="5"/>
        <v/>
      </c>
      <c r="E368" s="53" t="str">
        <f t="shared" si="6"/>
        <v/>
      </c>
      <c r="F368" s="9" t="str">
        <f t="shared" si="7"/>
        <v/>
      </c>
      <c r="G368" s="54">
        <f t="shared" si="8"/>
        <v>73.979400086720375</v>
      </c>
      <c r="H368" s="9" t="str">
        <f t="shared" si="9"/>
        <v/>
      </c>
      <c r="I368" s="53">
        <f>List!D368</f>
        <v>595</v>
      </c>
    </row>
    <row r="369" spans="1:9">
      <c r="A369" s="9" t="str">
        <f>List!A369</f>
        <v>VTL Siegfried II Reference</v>
      </c>
      <c r="B369" s="53">
        <f>List!C369</f>
        <v>73.979400086720375</v>
      </c>
      <c r="C369" s="53">
        <f>List!E369</f>
        <v>65000</v>
      </c>
      <c r="D369" s="9" t="str">
        <f t="shared" si="5"/>
        <v/>
      </c>
      <c r="E369" s="53" t="str">
        <f t="shared" si="6"/>
        <v/>
      </c>
      <c r="F369" s="54">
        <f t="shared" si="7"/>
        <v>73.979400086720375</v>
      </c>
      <c r="G369" s="9" t="str">
        <f t="shared" si="8"/>
        <v/>
      </c>
      <c r="H369" s="9" t="str">
        <f t="shared" si="9"/>
        <v/>
      </c>
      <c r="I369" s="53">
        <f>List!D369</f>
        <v>425</v>
      </c>
    </row>
    <row r="370" spans="1:9">
      <c r="A370" s="9" t="str">
        <f>List!A370</f>
        <v>Chord SPM 14000 Ultimate</v>
      </c>
      <c r="B370" s="53">
        <f>List!C370</f>
        <v>73.979400086720375</v>
      </c>
      <c r="C370" s="53">
        <f>List!E370</f>
        <v>75000</v>
      </c>
      <c r="D370" s="9" t="str">
        <f t="shared" si="5"/>
        <v/>
      </c>
      <c r="E370" s="53" t="str">
        <f t="shared" si="6"/>
        <v/>
      </c>
      <c r="F370" s="9" t="str">
        <f t="shared" si="7"/>
        <v/>
      </c>
      <c r="G370" s="9" t="str">
        <f t="shared" si="8"/>
        <v/>
      </c>
      <c r="H370" s="54">
        <f t="shared" si="9"/>
        <v>73.979400086720375</v>
      </c>
      <c r="I370" s="53">
        <f>List!D370</f>
        <v>980</v>
      </c>
    </row>
    <row r="371" spans="1:9">
      <c r="A371" s="9" t="str">
        <f>List!A371</f>
        <v>AIYIMA A05</v>
      </c>
      <c r="B371" s="53">
        <f>List!C371</f>
        <v>73.555614105321624</v>
      </c>
      <c r="C371" s="53">
        <f>List!E371</f>
        <v>80</v>
      </c>
      <c r="D371" s="54">
        <f t="shared" si="5"/>
        <v>73.555614105321624</v>
      </c>
      <c r="E371" s="53" t="str">
        <f t="shared" si="6"/>
        <v/>
      </c>
      <c r="F371" s="9" t="str">
        <f t="shared" si="7"/>
        <v/>
      </c>
      <c r="G371" s="9" t="str">
        <f t="shared" si="8"/>
        <v/>
      </c>
      <c r="H371" s="9" t="str">
        <f t="shared" si="9"/>
        <v/>
      </c>
      <c r="I371" s="53">
        <f>List!D371</f>
        <v>80</v>
      </c>
    </row>
    <row r="372" spans="1:9">
      <c r="A372" s="9" t="str">
        <f>List!A372</f>
        <v>Monoprice Studio 605030</v>
      </c>
      <c r="B372" s="53">
        <f>List!C372</f>
        <v>73.555614105321624</v>
      </c>
      <c r="C372" s="53">
        <f>List!E372</f>
        <v>152</v>
      </c>
      <c r="D372" s="9" t="str">
        <f t="shared" si="5"/>
        <v/>
      </c>
      <c r="E372" s="53">
        <f t="shared" si="6"/>
        <v>73.555614105321624</v>
      </c>
      <c r="F372" s="9" t="str">
        <f t="shared" si="7"/>
        <v/>
      </c>
      <c r="G372" s="9" t="str">
        <f t="shared" si="8"/>
        <v/>
      </c>
      <c r="H372" s="9" t="str">
        <f t="shared" si="9"/>
        <v/>
      </c>
      <c r="I372" s="53">
        <f>List!D372</f>
        <v>157</v>
      </c>
    </row>
    <row r="373" spans="1:9">
      <c r="A373" s="9" t="str">
        <f>List!A373</f>
        <v>NAD M10 V2</v>
      </c>
      <c r="B373" s="53">
        <f>List!C373</f>
        <v>73.555614105321624</v>
      </c>
      <c r="C373" s="53">
        <f>List!E373</f>
        <v>2750</v>
      </c>
      <c r="D373" s="9" t="str">
        <f t="shared" si="5"/>
        <v/>
      </c>
      <c r="E373" s="53">
        <f t="shared" si="6"/>
        <v>73.555614105321624</v>
      </c>
      <c r="F373" s="9" t="str">
        <f t="shared" si="7"/>
        <v/>
      </c>
      <c r="G373" s="9" t="str">
        <f t="shared" si="8"/>
        <v/>
      </c>
      <c r="H373" s="9" t="str">
        <f t="shared" si="9"/>
        <v/>
      </c>
      <c r="I373" s="53">
        <f>List!D373</f>
        <v>287</v>
      </c>
    </row>
    <row r="374" spans="1:9">
      <c r="A374" s="9" t="str">
        <f>List!A374</f>
        <v>Bryston B135³</v>
      </c>
      <c r="B374" s="53">
        <f>List!C374</f>
        <v>73.555614105321624</v>
      </c>
      <c r="C374" s="53">
        <f>List!E374</f>
        <v>6700</v>
      </c>
      <c r="D374" s="9" t="str">
        <f t="shared" si="5"/>
        <v/>
      </c>
      <c r="E374" s="53">
        <f t="shared" si="6"/>
        <v>73.555614105321624</v>
      </c>
      <c r="F374" s="9" t="str">
        <f t="shared" si="7"/>
        <v/>
      </c>
      <c r="G374" s="9" t="str">
        <f t="shared" si="8"/>
        <v/>
      </c>
      <c r="H374" s="9" t="str">
        <f t="shared" si="9"/>
        <v/>
      </c>
      <c r="I374" s="53">
        <f>List!D374</f>
        <v>250</v>
      </c>
    </row>
    <row r="375" spans="1:9">
      <c r="A375" s="9" t="str">
        <f>List!A375</f>
        <v>Cary Audio SI-300.2d</v>
      </c>
      <c r="B375" s="53">
        <f>List!C375</f>
        <v>73.555614105321624</v>
      </c>
      <c r="C375" s="53">
        <f>List!E375</f>
        <v>6000</v>
      </c>
      <c r="D375" s="9" t="str">
        <f t="shared" si="5"/>
        <v/>
      </c>
      <c r="E375" s="53" t="str">
        <f t="shared" si="6"/>
        <v/>
      </c>
      <c r="F375" s="9" t="str">
        <f t="shared" si="7"/>
        <v/>
      </c>
      <c r="G375" s="54">
        <f t="shared" si="8"/>
        <v>73.555614105321624</v>
      </c>
      <c r="H375" s="9" t="str">
        <f t="shared" si="9"/>
        <v/>
      </c>
      <c r="I375" s="53">
        <f>List!D375</f>
        <v>500</v>
      </c>
    </row>
    <row r="376" spans="1:9">
      <c r="A376" s="9" t="str">
        <f>List!A376</f>
        <v>Krell Solo 575</v>
      </c>
      <c r="B376" s="53">
        <f>List!C376</f>
        <v>73.555614105321624</v>
      </c>
      <c r="C376" s="53">
        <f>List!E376</f>
        <v>22500</v>
      </c>
      <c r="D376" s="9" t="str">
        <f t="shared" si="5"/>
        <v/>
      </c>
      <c r="E376" s="53" t="str">
        <f t="shared" si="6"/>
        <v/>
      </c>
      <c r="F376" s="9" t="str">
        <f t="shared" si="7"/>
        <v/>
      </c>
      <c r="G376" s="9" t="str">
        <f t="shared" si="8"/>
        <v/>
      </c>
      <c r="H376" s="54">
        <f t="shared" si="9"/>
        <v>73.555614105321624</v>
      </c>
      <c r="I376" s="53">
        <f>List!D376</f>
        <v>940</v>
      </c>
    </row>
    <row r="377" spans="1:9">
      <c r="A377" s="9" t="str">
        <f>List!A377</f>
        <v>Starke Sound AD4.320</v>
      </c>
      <c r="B377" s="53">
        <f>List!C377</f>
        <v>73.151546383555882</v>
      </c>
      <c r="C377" s="53">
        <f>List!E377</f>
        <v>900</v>
      </c>
      <c r="D377" s="54">
        <f t="shared" si="5"/>
        <v>73.151546383555882</v>
      </c>
      <c r="E377" s="53" t="str">
        <f t="shared" si="6"/>
        <v/>
      </c>
      <c r="F377" s="9" t="str">
        <f t="shared" si="7"/>
        <v/>
      </c>
      <c r="G377" s="9" t="str">
        <f t="shared" si="8"/>
        <v/>
      </c>
      <c r="H377" s="9" t="str">
        <f t="shared" si="9"/>
        <v/>
      </c>
      <c r="I377" s="53">
        <f>List!D377</f>
        <v>125</v>
      </c>
    </row>
    <row r="378" spans="1:9">
      <c r="A378" s="9" t="str">
        <f>List!A378</f>
        <v>Roksan Kandy K2 BT</v>
      </c>
      <c r="B378" s="53">
        <f>List!C378</f>
        <v>73.151546383555882</v>
      </c>
      <c r="C378" s="53">
        <f>List!E378</f>
        <v>1050</v>
      </c>
      <c r="D378" s="9" t="str">
        <f t="shared" si="5"/>
        <v/>
      </c>
      <c r="E378" s="53">
        <f t="shared" si="6"/>
        <v>73.151546383555882</v>
      </c>
      <c r="F378" s="9" t="str">
        <f t="shared" si="7"/>
        <v/>
      </c>
      <c r="G378" s="9" t="str">
        <f t="shared" si="8"/>
        <v/>
      </c>
      <c r="H378" s="9" t="str">
        <f t="shared" si="9"/>
        <v/>
      </c>
      <c r="I378" s="53">
        <f>List!D378</f>
        <v>200</v>
      </c>
    </row>
    <row r="379" spans="1:9">
      <c r="A379" s="9" t="str">
        <f>List!A379</f>
        <v>Starke Sound Fiera4</v>
      </c>
      <c r="B379" s="53">
        <f>List!C379</f>
        <v>73.151546383555882</v>
      </c>
      <c r="C379" s="53">
        <f>List!E379</f>
        <v>1500</v>
      </c>
      <c r="D379" s="9" t="str">
        <f t="shared" si="5"/>
        <v/>
      </c>
      <c r="E379" s="53">
        <f t="shared" si="6"/>
        <v>73.151546383555882</v>
      </c>
      <c r="F379" s="9" t="str">
        <f t="shared" si="7"/>
        <v/>
      </c>
      <c r="G379" s="9" t="str">
        <f t="shared" si="8"/>
        <v/>
      </c>
      <c r="H379" s="9" t="str">
        <f t="shared" si="9"/>
        <v/>
      </c>
      <c r="I379" s="53">
        <f>List!D379</f>
        <v>288</v>
      </c>
    </row>
    <row r="380" spans="1:9">
      <c r="A380" s="9" t="str">
        <f>List!A380</f>
        <v>Exposure XM5 integrated</v>
      </c>
      <c r="B380" s="53">
        <f>List!C380</f>
        <v>73.151546383555882</v>
      </c>
      <c r="C380" s="53">
        <f>List!E380</f>
        <v>1800</v>
      </c>
      <c r="D380" s="54">
        <f t="shared" si="5"/>
        <v>73.151546383555882</v>
      </c>
      <c r="E380" s="53" t="str">
        <f t="shared" si="6"/>
        <v/>
      </c>
      <c r="F380" s="9" t="str">
        <f t="shared" si="7"/>
        <v/>
      </c>
      <c r="G380" s="9" t="str">
        <f t="shared" si="8"/>
        <v/>
      </c>
      <c r="H380" s="9" t="str">
        <f t="shared" si="9"/>
        <v/>
      </c>
      <c r="I380" s="53">
        <f>List!D380</f>
        <v>106</v>
      </c>
    </row>
    <row r="381" spans="1:9">
      <c r="A381" s="9" t="str">
        <f>List!A381</f>
        <v>Exposure XM9</v>
      </c>
      <c r="B381" s="53">
        <f>List!C381</f>
        <v>73.151546383555882</v>
      </c>
      <c r="C381" s="53">
        <f>List!E381</f>
        <v>2000</v>
      </c>
      <c r="D381" s="54">
        <f t="shared" si="5"/>
        <v>73.151546383555882</v>
      </c>
      <c r="E381" s="53" t="str">
        <f t="shared" si="6"/>
        <v/>
      </c>
      <c r="F381" s="9" t="str">
        <f t="shared" si="7"/>
        <v/>
      </c>
      <c r="G381" s="9" t="str">
        <f t="shared" si="8"/>
        <v/>
      </c>
      <c r="H381" s="9" t="str">
        <f t="shared" si="9"/>
        <v/>
      </c>
      <c r="I381" s="53">
        <f>List!D381</f>
        <v>149</v>
      </c>
    </row>
    <row r="382" spans="1:9">
      <c r="A382" s="9" t="str">
        <f>List!A382</f>
        <v>Exposure 3010 S2</v>
      </c>
      <c r="B382" s="53">
        <f>List!C382</f>
        <v>73.151546383555882</v>
      </c>
      <c r="C382" s="53">
        <f>List!E382</f>
        <v>2600</v>
      </c>
      <c r="D382" s="9" t="str">
        <f t="shared" si="5"/>
        <v/>
      </c>
      <c r="E382" s="53">
        <f t="shared" si="6"/>
        <v>73.151546383555882</v>
      </c>
      <c r="F382" s="9" t="str">
        <f t="shared" si="7"/>
        <v/>
      </c>
      <c r="G382" s="9" t="str">
        <f t="shared" si="8"/>
        <v/>
      </c>
      <c r="H382" s="9" t="str">
        <f t="shared" si="9"/>
        <v/>
      </c>
      <c r="I382" s="53">
        <f>List!D382</f>
        <v>200</v>
      </c>
    </row>
    <row r="383" spans="1:9">
      <c r="A383" s="9" t="str">
        <f>List!A383</f>
        <v>Parasound Halo A23+ (stereo)</v>
      </c>
      <c r="B383" s="53">
        <f>List!C383</f>
        <v>73.151546383555882</v>
      </c>
      <c r="C383" s="53">
        <f>List!E383</f>
        <v>3500</v>
      </c>
      <c r="D383" s="9" t="str">
        <f t="shared" si="5"/>
        <v/>
      </c>
      <c r="E383" s="53">
        <f t="shared" si="6"/>
        <v>73.151546383555882</v>
      </c>
      <c r="F383" s="9" t="str">
        <f t="shared" si="7"/>
        <v/>
      </c>
      <c r="G383" s="9" t="str">
        <f t="shared" si="8"/>
        <v/>
      </c>
      <c r="H383" s="9" t="str">
        <f t="shared" si="9"/>
        <v/>
      </c>
      <c r="I383" s="53">
        <f>List!D383</f>
        <v>275</v>
      </c>
    </row>
    <row r="384" spans="1:9">
      <c r="A384" s="9" t="str">
        <f>List!A384</f>
        <v>Theta Prometheus</v>
      </c>
      <c r="B384" s="53">
        <f>List!C384</f>
        <v>73.151546383555882</v>
      </c>
      <c r="C384" s="53">
        <f>List!E384</f>
        <v>12000</v>
      </c>
      <c r="D384" s="9" t="str">
        <f t="shared" si="5"/>
        <v/>
      </c>
      <c r="E384" s="53" t="str">
        <f t="shared" si="6"/>
        <v/>
      </c>
      <c r="F384" s="9" t="str">
        <f t="shared" si="7"/>
        <v/>
      </c>
      <c r="G384" s="9" t="str">
        <f t="shared" si="8"/>
        <v/>
      </c>
      <c r="H384" s="54">
        <f t="shared" si="9"/>
        <v>73.151546383555882</v>
      </c>
      <c r="I384" s="53">
        <f>List!D384</f>
        <v>600</v>
      </c>
    </row>
    <row r="385" spans="1:9">
      <c r="A385" s="9" t="str">
        <f>List!A385</f>
        <v>Pass Labs XA60.8</v>
      </c>
      <c r="B385" s="53">
        <f>List!C385</f>
        <v>73.151546383555882</v>
      </c>
      <c r="C385" s="53">
        <f>List!E385</f>
        <v>13500</v>
      </c>
      <c r="D385" s="9" t="str">
        <f t="shared" si="5"/>
        <v/>
      </c>
      <c r="E385" s="53">
        <f t="shared" si="6"/>
        <v>73.151546383555882</v>
      </c>
      <c r="F385" s="9" t="str">
        <f t="shared" si="7"/>
        <v/>
      </c>
      <c r="G385" s="9" t="str">
        <f t="shared" si="8"/>
        <v/>
      </c>
      <c r="H385" s="9" t="str">
        <f t="shared" si="9"/>
        <v/>
      </c>
      <c r="I385" s="53">
        <f>List!D385</f>
        <v>240</v>
      </c>
    </row>
    <row r="386" spans="1:9">
      <c r="A386" s="9" t="str">
        <f>List!A386</f>
        <v>Briscasti M28 mono</v>
      </c>
      <c r="B386" s="53">
        <f>List!C386</f>
        <v>73.151546383555882</v>
      </c>
      <c r="C386" s="53">
        <f>List!E386</f>
        <v>30000</v>
      </c>
      <c r="D386" s="9" t="str">
        <f t="shared" si="5"/>
        <v/>
      </c>
      <c r="E386" s="53" t="str">
        <f t="shared" si="6"/>
        <v/>
      </c>
      <c r="F386" s="9" t="str">
        <f t="shared" si="7"/>
        <v/>
      </c>
      <c r="G386" s="54">
        <f t="shared" si="8"/>
        <v>73.151546383555882</v>
      </c>
      <c r="H386" s="9" t="str">
        <f t="shared" si="9"/>
        <v/>
      </c>
      <c r="I386" s="53">
        <f>List!D386</f>
        <v>490</v>
      </c>
    </row>
    <row r="387" spans="1:9">
      <c r="A387" s="9" t="str">
        <f>List!A387</f>
        <v>Denon PMA-600NE</v>
      </c>
      <c r="B387" s="53">
        <f>List!C387</f>
        <v>72.765443279648139</v>
      </c>
      <c r="C387" s="53">
        <f>List!E387</f>
        <v>500</v>
      </c>
      <c r="D387" s="54">
        <f t="shared" si="5"/>
        <v>72.765443279648139</v>
      </c>
      <c r="E387" s="53" t="str">
        <f t="shared" si="6"/>
        <v/>
      </c>
      <c r="F387" s="9" t="str">
        <f t="shared" si="7"/>
        <v/>
      </c>
      <c r="G387" s="9" t="str">
        <f t="shared" si="8"/>
        <v/>
      </c>
      <c r="H387" s="9" t="str">
        <f t="shared" si="9"/>
        <v/>
      </c>
      <c r="I387" s="53">
        <f>List!D387</f>
        <v>82</v>
      </c>
    </row>
    <row r="388" spans="1:9">
      <c r="A388" s="9" t="str">
        <f>List!A388</f>
        <v>Luxman L-550AX</v>
      </c>
      <c r="B388" s="53">
        <f>List!C388</f>
        <v>72.765443279648139</v>
      </c>
      <c r="C388" s="53">
        <f>List!E388</f>
        <v>5000</v>
      </c>
      <c r="D388" s="54">
        <f t="shared" si="5"/>
        <v>72.765443279648139</v>
      </c>
      <c r="E388" s="53" t="str">
        <f t="shared" si="6"/>
        <v/>
      </c>
      <c r="F388" s="9" t="str">
        <f t="shared" si="7"/>
        <v/>
      </c>
      <c r="G388" s="9" t="str">
        <f t="shared" si="8"/>
        <v/>
      </c>
      <c r="H388" s="9" t="str">
        <f t="shared" si="9"/>
        <v/>
      </c>
      <c r="I388" s="53">
        <f>List!D388</f>
        <v>116</v>
      </c>
    </row>
    <row r="389" spans="1:9">
      <c r="A389" s="9" t="str">
        <f>List!A389</f>
        <v>Rotel RA-1592 mkII</v>
      </c>
      <c r="B389" s="53">
        <f>List!C389</f>
        <v>72.765443279648139</v>
      </c>
      <c r="C389" s="53">
        <f>List!E389</f>
        <v>3200</v>
      </c>
      <c r="D389" s="9" t="str">
        <f t="shared" si="5"/>
        <v/>
      </c>
      <c r="E389" s="53" t="str">
        <f t="shared" si="6"/>
        <v/>
      </c>
      <c r="F389" s="54">
        <f t="shared" si="7"/>
        <v>72.765443279648139</v>
      </c>
      <c r="G389" s="9" t="str">
        <f t="shared" si="8"/>
        <v/>
      </c>
      <c r="H389" s="9" t="str">
        <f t="shared" si="9"/>
        <v/>
      </c>
      <c r="I389" s="53">
        <f>List!D389</f>
        <v>397</v>
      </c>
    </row>
    <row r="390" spans="1:9">
      <c r="A390" s="9" t="str">
        <f>List!A390</f>
        <v>Rotel Michi X5 Integrated</v>
      </c>
      <c r="B390" s="53">
        <f>List!C390</f>
        <v>72.765443279648139</v>
      </c>
      <c r="C390" s="53">
        <f>List!E390</f>
        <v>7000</v>
      </c>
      <c r="D390" s="9" t="str">
        <f t="shared" si="5"/>
        <v/>
      </c>
      <c r="E390" s="53" t="str">
        <f t="shared" si="6"/>
        <v/>
      </c>
      <c r="F390" s="9" t="str">
        <f t="shared" si="7"/>
        <v/>
      </c>
      <c r="G390" s="9" t="str">
        <f t="shared" si="8"/>
        <v/>
      </c>
      <c r="H390" s="54">
        <f t="shared" si="9"/>
        <v>72.765443279648139</v>
      </c>
      <c r="I390" s="53">
        <f>List!D390</f>
        <v>646</v>
      </c>
    </row>
    <row r="391" spans="1:9">
      <c r="A391" s="9" t="str">
        <f>List!A391</f>
        <v>Krell FBI</v>
      </c>
      <c r="B391" s="53">
        <f>List!C391</f>
        <v>72.765443279648139</v>
      </c>
      <c r="C391" s="53">
        <f>List!E391</f>
        <v>16500</v>
      </c>
      <c r="D391" s="9" t="str">
        <f t="shared" si="5"/>
        <v/>
      </c>
      <c r="E391" s="53" t="str">
        <f t="shared" si="6"/>
        <v/>
      </c>
      <c r="F391" s="9" t="str">
        <f t="shared" si="7"/>
        <v/>
      </c>
      <c r="G391" s="9" t="str">
        <f t="shared" si="8"/>
        <v/>
      </c>
      <c r="H391" s="54">
        <f t="shared" si="9"/>
        <v>72.765443279648139</v>
      </c>
      <c r="I391" s="53">
        <f>List!D391</f>
        <v>667</v>
      </c>
    </row>
    <row r="392" spans="1:9">
      <c r="A392" s="9" t="str">
        <f>List!A392</f>
        <v>Emotiva XPA HC-1</v>
      </c>
      <c r="B392" s="53">
        <f>List!C392</f>
        <v>72.395775165767887</v>
      </c>
      <c r="C392" s="53">
        <f>List!E392</f>
        <v>1760</v>
      </c>
      <c r="D392" s="9" t="str">
        <f t="shared" si="5"/>
        <v/>
      </c>
      <c r="E392" s="53" t="str">
        <f t="shared" si="6"/>
        <v/>
      </c>
      <c r="F392" s="9" t="str">
        <f t="shared" si="7"/>
        <v/>
      </c>
      <c r="G392" s="9" t="str">
        <f t="shared" si="8"/>
        <v/>
      </c>
      <c r="H392" s="54">
        <f t="shared" si="9"/>
        <v>72.395775165767887</v>
      </c>
      <c r="I392" s="53">
        <f>List!D392</f>
        <v>638</v>
      </c>
    </row>
    <row r="393" spans="1:9">
      <c r="A393" s="9" t="str">
        <f>List!A393</f>
        <v>Roksan Attessa</v>
      </c>
      <c r="B393" s="53">
        <f>List!C393</f>
        <v>72.395775165767887</v>
      </c>
      <c r="C393" s="53">
        <f>List!E393</f>
        <v>3400</v>
      </c>
      <c r="D393" s="54">
        <f t="shared" si="5"/>
        <v>72.395775165767887</v>
      </c>
      <c r="E393" s="53" t="str">
        <f t="shared" si="6"/>
        <v/>
      </c>
      <c r="F393" s="9" t="str">
        <f t="shared" si="7"/>
        <v/>
      </c>
      <c r="G393" s="9" t="str">
        <f t="shared" si="8"/>
        <v/>
      </c>
      <c r="H393" s="9" t="str">
        <f t="shared" si="9"/>
        <v/>
      </c>
      <c r="I393" s="53">
        <f>List!D393</f>
        <v>128</v>
      </c>
    </row>
    <row r="394" spans="1:9">
      <c r="A394" s="9" t="str">
        <f>List!A394</f>
        <v>Yamaha A-S2200</v>
      </c>
      <c r="B394" s="53">
        <f>List!C394</f>
        <v>72.395775165767887</v>
      </c>
      <c r="C394" s="53">
        <f>List!E394</f>
        <v>4000</v>
      </c>
      <c r="D394" s="9" t="str">
        <f t="shared" si="5"/>
        <v/>
      </c>
      <c r="E394" s="53">
        <f t="shared" si="6"/>
        <v>72.395775165767887</v>
      </c>
      <c r="F394" s="9" t="str">
        <f t="shared" si="7"/>
        <v/>
      </c>
      <c r="G394" s="9" t="str">
        <f t="shared" si="8"/>
        <v/>
      </c>
      <c r="H394" s="9" t="str">
        <f t="shared" si="9"/>
        <v/>
      </c>
      <c r="I394" s="53">
        <f>List!D394</f>
        <v>199</v>
      </c>
    </row>
    <row r="395" spans="1:9">
      <c r="A395" s="9" t="str">
        <f>List!A395</f>
        <v>Simaudio Moon Neo 340i</v>
      </c>
      <c r="B395" s="53">
        <f>List!C395</f>
        <v>72.04119982655925</v>
      </c>
      <c r="C395" s="53">
        <f>List!E395</f>
        <v>5000</v>
      </c>
      <c r="D395" s="9" t="str">
        <f t="shared" si="5"/>
        <v/>
      </c>
      <c r="E395" s="53">
        <f t="shared" si="6"/>
        <v>72.04119982655925</v>
      </c>
      <c r="F395" s="9" t="str">
        <f t="shared" si="7"/>
        <v/>
      </c>
      <c r="G395" s="9" t="str">
        <f t="shared" si="8"/>
        <v/>
      </c>
      <c r="H395" s="9" t="str">
        <f t="shared" si="9"/>
        <v/>
      </c>
      <c r="I395" s="53">
        <f>List!D395</f>
        <v>200</v>
      </c>
    </row>
    <row r="396" spans="1:9">
      <c r="A396" s="9" t="str">
        <f>List!A396</f>
        <v>Accuphase E-470</v>
      </c>
      <c r="B396" s="53">
        <f>List!C396</f>
        <v>72.04119982655925</v>
      </c>
      <c r="C396" s="53">
        <f>List!E396</f>
        <v>9300</v>
      </c>
      <c r="D396" s="9" t="str">
        <f t="shared" si="5"/>
        <v/>
      </c>
      <c r="E396" s="53" t="str">
        <f t="shared" si="6"/>
        <v/>
      </c>
      <c r="F396" s="54">
        <f t="shared" si="7"/>
        <v>72.04119982655925</v>
      </c>
      <c r="G396" s="9" t="str">
        <f t="shared" si="8"/>
        <v/>
      </c>
      <c r="H396" s="9" t="str">
        <f t="shared" si="9"/>
        <v/>
      </c>
      <c r="I396" s="53">
        <f>List!D396</f>
        <v>369</v>
      </c>
    </row>
    <row r="397" spans="1:9">
      <c r="A397" s="9" t="str">
        <f>List!A397</f>
        <v>Bel Canto Design Black ACI 600</v>
      </c>
      <c r="B397" s="53">
        <f>List!C397</f>
        <v>72.04119982655925</v>
      </c>
      <c r="C397" s="53">
        <f>List!E397</f>
        <v>25000</v>
      </c>
      <c r="D397" s="9" t="str">
        <f t="shared" si="5"/>
        <v/>
      </c>
      <c r="E397" s="53" t="str">
        <f t="shared" si="6"/>
        <v/>
      </c>
      <c r="F397" s="9" t="str">
        <f t="shared" si="7"/>
        <v/>
      </c>
      <c r="G397" s="54">
        <f t="shared" si="8"/>
        <v>72.04119982655925</v>
      </c>
      <c r="H397" s="9" t="str">
        <f t="shared" si="9"/>
        <v/>
      </c>
      <c r="I397" s="53">
        <f>List!D397</f>
        <v>515</v>
      </c>
    </row>
    <row r="398" spans="1:9">
      <c r="A398" s="9" t="str">
        <f>List!A398</f>
        <v>Mark Levinson No.536</v>
      </c>
      <c r="B398" s="53">
        <f>List!C398</f>
        <v>72.04119982655925</v>
      </c>
      <c r="C398" s="53">
        <f>List!E398</f>
        <v>30000</v>
      </c>
      <c r="D398" s="9" t="str">
        <f t="shared" si="5"/>
        <v/>
      </c>
      <c r="E398" s="53" t="str">
        <f t="shared" si="6"/>
        <v/>
      </c>
      <c r="F398" s="9" t="str">
        <f t="shared" si="7"/>
        <v/>
      </c>
      <c r="G398" s="9" t="str">
        <f t="shared" si="8"/>
        <v/>
      </c>
      <c r="H398" s="54">
        <f t="shared" si="9"/>
        <v>72.04119982655925</v>
      </c>
      <c r="I398" s="53">
        <f>List!D398</f>
        <v>800</v>
      </c>
    </row>
    <row r="399" spans="1:9">
      <c r="A399" s="9" t="str">
        <f>List!A399</f>
        <v>3e Audio SY-DAP2002 (stock)</v>
      </c>
      <c r="B399" s="53">
        <f>List!C399</f>
        <v>71.70053304058365</v>
      </c>
      <c r="C399" s="53">
        <f>List!E399</f>
        <v>116</v>
      </c>
      <c r="D399" s="54">
        <f t="shared" si="5"/>
        <v>71.70053304058365</v>
      </c>
      <c r="E399" s="53" t="str">
        <f t="shared" si="6"/>
        <v/>
      </c>
      <c r="F399" s="9" t="str">
        <f t="shared" si="7"/>
        <v/>
      </c>
      <c r="G399" s="9" t="str">
        <f t="shared" si="8"/>
        <v/>
      </c>
      <c r="H399" s="9" t="str">
        <f t="shared" si="9"/>
        <v/>
      </c>
      <c r="I399" s="53">
        <f>List!D399</f>
        <v>75</v>
      </c>
    </row>
    <row r="400" spans="1:9">
      <c r="A400" s="9" t="str">
        <f>List!A400</f>
        <v>Rega io integrated</v>
      </c>
      <c r="B400" s="53">
        <f>List!C400</f>
        <v>71.70053304058365</v>
      </c>
      <c r="C400" s="53">
        <f>List!E400</f>
        <v>650</v>
      </c>
      <c r="D400" s="54">
        <f t="shared" si="5"/>
        <v>71.70053304058365</v>
      </c>
      <c r="E400" s="53" t="str">
        <f t="shared" si="6"/>
        <v/>
      </c>
      <c r="F400" s="9" t="str">
        <f t="shared" si="7"/>
        <v/>
      </c>
      <c r="G400" s="9" t="str">
        <f t="shared" si="8"/>
        <v/>
      </c>
      <c r="H400" s="9" t="str">
        <f t="shared" si="9"/>
        <v/>
      </c>
      <c r="I400" s="53">
        <f>List!D400</f>
        <v>50</v>
      </c>
    </row>
    <row r="401" spans="1:9">
      <c r="A401" s="9" t="str">
        <f>List!A401</f>
        <v>Rotel Michi X3</v>
      </c>
      <c r="B401" s="53">
        <f>List!C401</f>
        <v>71.372724716820258</v>
      </c>
      <c r="C401" s="53">
        <f>List!E401</f>
        <v>5000</v>
      </c>
      <c r="D401" s="9" t="str">
        <f t="shared" si="5"/>
        <v/>
      </c>
      <c r="E401" s="53" t="str">
        <f t="shared" si="6"/>
        <v/>
      </c>
      <c r="F401" s="54">
        <f t="shared" si="7"/>
        <v>71.372724716820258</v>
      </c>
      <c r="G401" s="9" t="str">
        <f t="shared" si="8"/>
        <v/>
      </c>
      <c r="H401" s="9" t="str">
        <f t="shared" si="9"/>
        <v/>
      </c>
      <c r="I401" s="53">
        <f>List!D401</f>
        <v>401</v>
      </c>
    </row>
    <row r="402" spans="1:9">
      <c r="A402" s="9" t="str">
        <f>List!A402</f>
        <v>Cary Audio SI-300.2D</v>
      </c>
      <c r="B402" s="53">
        <f>List!C402</f>
        <v>71.372724716820258</v>
      </c>
      <c r="C402" s="53">
        <f>List!E402</f>
        <v>6000</v>
      </c>
      <c r="D402" s="9" t="str">
        <f t="shared" si="5"/>
        <v/>
      </c>
      <c r="E402" s="53" t="str">
        <f t="shared" si="6"/>
        <v/>
      </c>
      <c r="F402" s="9" t="str">
        <f t="shared" si="7"/>
        <v/>
      </c>
      <c r="G402" s="54">
        <f t="shared" si="8"/>
        <v>71.372724716820258</v>
      </c>
      <c r="H402" s="9" t="str">
        <f t="shared" si="9"/>
        <v/>
      </c>
      <c r="I402" s="53">
        <f>List!D402</f>
        <v>582</v>
      </c>
    </row>
    <row r="403" spans="1:9">
      <c r="A403" s="9" t="str">
        <f>List!A403</f>
        <v>Burmester 101</v>
      </c>
      <c r="B403" s="53">
        <f>List!C403</f>
        <v>71.372724716820258</v>
      </c>
      <c r="C403" s="53">
        <f>List!E403</f>
        <v>8150</v>
      </c>
      <c r="D403" s="9" t="str">
        <f t="shared" si="5"/>
        <v/>
      </c>
      <c r="E403" s="53">
        <f t="shared" si="6"/>
        <v>71.372724716820258</v>
      </c>
      <c r="F403" s="9" t="str">
        <f t="shared" si="7"/>
        <v/>
      </c>
      <c r="G403" s="9" t="str">
        <f t="shared" si="8"/>
        <v/>
      </c>
      <c r="H403" s="9" t="str">
        <f t="shared" si="9"/>
        <v/>
      </c>
      <c r="I403" s="53">
        <f>List!D403</f>
        <v>169</v>
      </c>
    </row>
    <row r="404" spans="1:9">
      <c r="A404" s="9" t="str">
        <f>List!A404</f>
        <v>T+A M40HV (High Current mode)</v>
      </c>
      <c r="B404" s="53">
        <f>List!C404</f>
        <v>71.372724716820258</v>
      </c>
      <c r="C404" s="53">
        <f>List!E404</f>
        <v>60000</v>
      </c>
      <c r="D404" s="9" t="str">
        <f t="shared" si="5"/>
        <v/>
      </c>
      <c r="E404" s="53">
        <f t="shared" si="6"/>
        <v>71.372724716820258</v>
      </c>
      <c r="F404" s="9" t="str">
        <f t="shared" si="7"/>
        <v/>
      </c>
      <c r="G404" s="9" t="str">
        <f t="shared" si="8"/>
        <v/>
      </c>
      <c r="H404" s="9" t="str">
        <f t="shared" si="9"/>
        <v/>
      </c>
      <c r="I404" s="53">
        <f>List!D404</f>
        <v>230</v>
      </c>
    </row>
    <row r="405" spans="1:9">
      <c r="A405" s="9" t="str">
        <f>List!A405</f>
        <v>Rotel A12MKII</v>
      </c>
      <c r="B405" s="53">
        <f>List!C405</f>
        <v>71.056839373155626</v>
      </c>
      <c r="C405" s="53">
        <f>List!E405</f>
        <v>1100</v>
      </c>
      <c r="D405" s="54">
        <f t="shared" si="5"/>
        <v>71.056839373155626</v>
      </c>
      <c r="E405" s="53" t="str">
        <f t="shared" si="6"/>
        <v/>
      </c>
      <c r="F405" s="9" t="str">
        <f t="shared" si="7"/>
        <v/>
      </c>
      <c r="G405" s="9" t="str">
        <f t="shared" si="8"/>
        <v/>
      </c>
      <c r="H405" s="9" t="str">
        <f t="shared" si="9"/>
        <v/>
      </c>
      <c r="I405" s="53">
        <f>List!D405</f>
        <v>142</v>
      </c>
    </row>
    <row r="406" spans="1:9">
      <c r="A406" s="9" t="str">
        <f>List!A406</f>
        <v xml:space="preserve">Simaudio Moon 250i V2 </v>
      </c>
      <c r="B406" s="53">
        <f>List!C406</f>
        <v>71.056839373155626</v>
      </c>
      <c r="C406" s="53">
        <f>List!E406</f>
        <v>2400</v>
      </c>
      <c r="D406" s="54">
        <f t="shared" si="5"/>
        <v>71.056839373155626</v>
      </c>
      <c r="E406" s="53" t="str">
        <f t="shared" si="6"/>
        <v/>
      </c>
      <c r="F406" s="9" t="str">
        <f t="shared" si="7"/>
        <v/>
      </c>
      <c r="G406" s="9" t="str">
        <f t="shared" si="8"/>
        <v/>
      </c>
      <c r="H406" s="9" t="str">
        <f t="shared" si="9"/>
        <v/>
      </c>
      <c r="I406" s="53">
        <f>List!D406</f>
        <v>103</v>
      </c>
    </row>
    <row r="407" spans="1:9">
      <c r="A407" s="9" t="str">
        <f>List!A407</f>
        <v>Jeff Rowland Design Group Model 1</v>
      </c>
      <c r="B407" s="53">
        <f>List!C407</f>
        <v>71.056839373155626</v>
      </c>
      <c r="C407" s="53">
        <f>List!E407</f>
        <v>3100</v>
      </c>
      <c r="D407" s="54">
        <f t="shared" si="5"/>
        <v>71.056839373155626</v>
      </c>
      <c r="E407" s="53" t="str">
        <f t="shared" si="6"/>
        <v/>
      </c>
      <c r="F407" s="9" t="str">
        <f t="shared" si="7"/>
        <v/>
      </c>
      <c r="G407" s="9" t="str">
        <f t="shared" si="8"/>
        <v/>
      </c>
      <c r="H407" s="9" t="str">
        <f t="shared" si="9"/>
        <v/>
      </c>
      <c r="I407" s="53">
        <f>List!D407</f>
        <v>140</v>
      </c>
    </row>
    <row r="408" spans="1:9">
      <c r="A408" s="9" t="str">
        <f>List!A408</f>
        <v>Moonriver 404 Reference integrated</v>
      </c>
      <c r="B408" s="53">
        <f>List!C408</f>
        <v>71.056839373155626</v>
      </c>
      <c r="C408" s="53">
        <f>List!E408</f>
        <v>5000</v>
      </c>
      <c r="D408" s="54">
        <f t="shared" si="5"/>
        <v>71.056839373155626</v>
      </c>
      <c r="E408" s="53" t="str">
        <f t="shared" si="6"/>
        <v/>
      </c>
      <c r="F408" s="9" t="str">
        <f t="shared" si="7"/>
        <v/>
      </c>
      <c r="G408" s="9" t="str">
        <f t="shared" si="8"/>
        <v/>
      </c>
      <c r="H408" s="9" t="str">
        <f t="shared" si="9"/>
        <v/>
      </c>
      <c r="I408" s="53">
        <f>List!D408</f>
        <v>60</v>
      </c>
    </row>
    <row r="409" spans="1:9">
      <c r="A409" s="9" t="str">
        <f>List!A409</f>
        <v>Verity Audio Monsalvat Amp-60</v>
      </c>
      <c r="B409" s="53">
        <f>List!C409</f>
        <v>71.056839373155626</v>
      </c>
      <c r="C409" s="53">
        <f>List!E409</f>
        <v>58000</v>
      </c>
      <c r="D409" s="54">
        <f t="shared" si="5"/>
        <v>71.056839373155626</v>
      </c>
      <c r="E409" s="53" t="str">
        <f t="shared" si="6"/>
        <v/>
      </c>
      <c r="F409" s="9" t="str">
        <f t="shared" si="7"/>
        <v/>
      </c>
      <c r="G409" s="9" t="str">
        <f t="shared" si="8"/>
        <v/>
      </c>
      <c r="H409" s="9" t="str">
        <f t="shared" si="9"/>
        <v/>
      </c>
      <c r="I409" s="53">
        <f>List!D409</f>
        <v>145</v>
      </c>
    </row>
    <row r="410" spans="1:9">
      <c r="A410" s="9" t="str">
        <f>List!A410</f>
        <v xml:space="preserve">AIYIMA A300 </v>
      </c>
      <c r="B410" s="53">
        <f>List!C410</f>
        <v>70.75204004202088</v>
      </c>
      <c r="C410" s="53">
        <f>List!E410</f>
        <v>177</v>
      </c>
      <c r="D410" s="54">
        <f t="shared" si="5"/>
        <v>70.75204004202088</v>
      </c>
      <c r="E410" s="53" t="str">
        <f t="shared" si="6"/>
        <v/>
      </c>
      <c r="F410" s="9" t="str">
        <f t="shared" si="7"/>
        <v/>
      </c>
      <c r="G410" s="9" t="str">
        <f t="shared" si="8"/>
        <v/>
      </c>
      <c r="H410" s="9" t="str">
        <f t="shared" si="9"/>
        <v/>
      </c>
      <c r="I410" s="53">
        <f>List!D410</f>
        <v>95</v>
      </c>
    </row>
    <row r="411" spans="1:9">
      <c r="A411" s="9" t="str">
        <f>List!A411</f>
        <v>Crown XLS 2502</v>
      </c>
      <c r="B411" s="53">
        <f>List!C411</f>
        <v>70.75204004202088</v>
      </c>
      <c r="C411" s="53">
        <f>List!E411</f>
        <v>650</v>
      </c>
      <c r="D411" s="9" t="str">
        <f t="shared" si="5"/>
        <v/>
      </c>
      <c r="E411" s="53" t="str">
        <f t="shared" si="6"/>
        <v/>
      </c>
      <c r="F411" s="9" t="str">
        <f t="shared" si="7"/>
        <v/>
      </c>
      <c r="G411" s="9" t="str">
        <f t="shared" si="8"/>
        <v/>
      </c>
      <c r="H411" s="54">
        <f t="shared" si="9"/>
        <v>70.75204004202088</v>
      </c>
      <c r="I411" s="53">
        <f>List!D411</f>
        <v>800</v>
      </c>
    </row>
    <row r="412" spans="1:9">
      <c r="A412" s="9" t="str">
        <f>List!A412</f>
        <v>Dayton Audio APA1200DSP</v>
      </c>
      <c r="B412" s="53">
        <f>List!C412</f>
        <v>70.75204004202088</v>
      </c>
      <c r="C412" s="53">
        <f>List!E412</f>
        <v>650</v>
      </c>
      <c r="D412" s="9" t="str">
        <f t="shared" si="5"/>
        <v/>
      </c>
      <c r="E412" s="53" t="str">
        <f t="shared" si="6"/>
        <v/>
      </c>
      <c r="F412" s="54">
        <f t="shared" si="7"/>
        <v>70.75204004202088</v>
      </c>
      <c r="G412" s="9" t="str">
        <f t="shared" si="8"/>
        <v/>
      </c>
      <c r="H412" s="9" t="str">
        <f t="shared" si="9"/>
        <v/>
      </c>
      <c r="I412" s="53">
        <f>List!D412</f>
        <v>354</v>
      </c>
    </row>
    <row r="413" spans="1:9">
      <c r="A413" s="9" t="str">
        <f>List!A413</f>
        <v>B.M.C. Audio Amplifier C1</v>
      </c>
      <c r="B413" s="53">
        <f>List!C413</f>
        <v>70.75204004202088</v>
      </c>
      <c r="C413" s="53">
        <f>List!E413</f>
        <v>8000</v>
      </c>
      <c r="D413" s="9" t="str">
        <f t="shared" si="5"/>
        <v/>
      </c>
      <c r="E413" s="53">
        <f t="shared" si="6"/>
        <v>70.75204004202088</v>
      </c>
      <c r="F413" s="9" t="str">
        <f t="shared" si="7"/>
        <v/>
      </c>
      <c r="G413" s="9" t="str">
        <f t="shared" si="8"/>
        <v/>
      </c>
      <c r="H413" s="9" t="str">
        <f t="shared" si="9"/>
        <v/>
      </c>
      <c r="I413" s="53">
        <f>List!D413</f>
        <v>275</v>
      </c>
    </row>
    <row r="414" spans="1:9">
      <c r="A414" s="9" t="str">
        <f>List!A414</f>
        <v>Leak Stereo 130 integrated</v>
      </c>
      <c r="B414" s="53">
        <f>List!C414</f>
        <v>70.457574905606748</v>
      </c>
      <c r="C414" s="53">
        <f>List!E414</f>
        <v>1200</v>
      </c>
      <c r="D414" s="54">
        <f t="shared" si="5"/>
        <v>70.457574905606748</v>
      </c>
      <c r="E414" s="53" t="str">
        <f t="shared" si="6"/>
        <v/>
      </c>
      <c r="F414" s="9" t="str">
        <f t="shared" si="7"/>
        <v/>
      </c>
      <c r="G414" s="9" t="str">
        <f t="shared" si="8"/>
        <v/>
      </c>
      <c r="H414" s="9" t="str">
        <f t="shared" si="9"/>
        <v/>
      </c>
      <c r="I414" s="53">
        <f>List!D414</f>
        <v>65</v>
      </c>
    </row>
    <row r="415" spans="1:9">
      <c r="A415" s="9" t="str">
        <f>List!A415</f>
        <v>Simaudio Moon i3.3</v>
      </c>
      <c r="B415" s="53">
        <f>List!C415</f>
        <v>70.457574905606748</v>
      </c>
      <c r="C415" s="53">
        <f>List!E415</f>
        <v>3300</v>
      </c>
      <c r="D415" s="9" t="str">
        <f t="shared" si="5"/>
        <v/>
      </c>
      <c r="E415" s="53">
        <f t="shared" si="6"/>
        <v>70.457574905606748</v>
      </c>
      <c r="F415" s="9" t="str">
        <f t="shared" si="7"/>
        <v/>
      </c>
      <c r="G415" s="9" t="str">
        <f t="shared" si="8"/>
        <v/>
      </c>
      <c r="H415" s="9" t="str">
        <f t="shared" si="9"/>
        <v/>
      </c>
      <c r="I415" s="53">
        <f>List!D415</f>
        <v>210</v>
      </c>
    </row>
    <row r="416" spans="1:9">
      <c r="A416" s="9" t="str">
        <f>List!A416</f>
        <v>Simaudio Moon Evolution i-7</v>
      </c>
      <c r="B416" s="53">
        <f>List!C416</f>
        <v>70.457574905606748</v>
      </c>
      <c r="C416" s="53">
        <f>List!E416</f>
        <v>6000</v>
      </c>
      <c r="D416" s="9" t="str">
        <f t="shared" si="5"/>
        <v/>
      </c>
      <c r="E416" s="53" t="str">
        <f t="shared" si="6"/>
        <v/>
      </c>
      <c r="F416" s="54">
        <f t="shared" si="7"/>
        <v>70.457574905606748</v>
      </c>
      <c r="G416" s="9" t="str">
        <f t="shared" si="8"/>
        <v/>
      </c>
      <c r="H416" s="9" t="str">
        <f t="shared" si="9"/>
        <v/>
      </c>
      <c r="I416" s="53">
        <f>List!D416</f>
        <v>326</v>
      </c>
    </row>
    <row r="417" spans="1:9">
      <c r="A417" s="9" t="str">
        <f>List!A417</f>
        <v>Simaudio Moon 400M</v>
      </c>
      <c r="B417" s="53">
        <f>List!C417</f>
        <v>70.457574905606748</v>
      </c>
      <c r="C417" s="53">
        <f>List!E417</f>
        <v>6500</v>
      </c>
      <c r="D417" s="9" t="str">
        <f t="shared" si="5"/>
        <v/>
      </c>
      <c r="E417" s="53" t="str">
        <f t="shared" si="6"/>
        <v/>
      </c>
      <c r="F417" s="9" t="str">
        <f t="shared" si="7"/>
        <v/>
      </c>
      <c r="G417" s="9" t="str">
        <f t="shared" si="8"/>
        <v/>
      </c>
      <c r="H417" s="54">
        <f t="shared" si="9"/>
        <v>70.457574905606748</v>
      </c>
      <c r="I417" s="53">
        <f>List!D417</f>
        <v>618</v>
      </c>
    </row>
    <row r="418" spans="1:9">
      <c r="A418" s="9" t="str">
        <f>List!A418</f>
        <v>Accuphase E-370</v>
      </c>
      <c r="B418" s="53">
        <f>List!C418</f>
        <v>70.457574905606748</v>
      </c>
      <c r="C418" s="53">
        <f>List!E418</f>
        <v>8940</v>
      </c>
      <c r="D418" s="9" t="str">
        <f t="shared" si="5"/>
        <v/>
      </c>
      <c r="E418" s="53">
        <f t="shared" si="6"/>
        <v>70.457574905606748</v>
      </c>
      <c r="F418" s="9" t="str">
        <f t="shared" si="7"/>
        <v/>
      </c>
      <c r="G418" s="9" t="str">
        <f t="shared" si="8"/>
        <v/>
      </c>
      <c r="H418" s="9" t="str">
        <f t="shared" si="9"/>
        <v/>
      </c>
      <c r="I418" s="53">
        <f>List!D418</f>
        <v>200</v>
      </c>
    </row>
    <row r="419" spans="1:9">
      <c r="A419" s="9" t="str">
        <f>List!A419</f>
        <v>AVM Ovation A 6.2 ME</v>
      </c>
      <c r="B419" s="53">
        <f>List!C419</f>
        <v>70.457574905606748</v>
      </c>
      <c r="C419" s="53">
        <f>List!E419</f>
        <v>8295</v>
      </c>
      <c r="D419" s="9" t="str">
        <f t="shared" si="5"/>
        <v/>
      </c>
      <c r="E419" s="53" t="str">
        <f t="shared" si="6"/>
        <v/>
      </c>
      <c r="F419" s="54">
        <f t="shared" si="7"/>
        <v>70.457574905606748</v>
      </c>
      <c r="G419" s="9" t="str">
        <f t="shared" si="8"/>
        <v/>
      </c>
      <c r="H419" s="9" t="str">
        <f t="shared" si="9"/>
        <v/>
      </c>
      <c r="I419" s="53">
        <f>List!D419</f>
        <v>315</v>
      </c>
    </row>
    <row r="420" spans="1:9">
      <c r="A420" s="9" t="str">
        <f>List!A420</f>
        <v>Lamm Industries M1.2 Reference Mono</v>
      </c>
      <c r="B420" s="53">
        <f>List!C420</f>
        <v>70.457574905606748</v>
      </c>
      <c r="C420" s="53">
        <f>List!E420</f>
        <v>19600</v>
      </c>
      <c r="D420" s="9" t="str">
        <f t="shared" si="5"/>
        <v/>
      </c>
      <c r="E420" s="53" t="str">
        <f t="shared" si="6"/>
        <v/>
      </c>
      <c r="F420" s="54">
        <f t="shared" si="7"/>
        <v>70.457574905606748</v>
      </c>
      <c r="G420" s="9" t="str">
        <f t="shared" si="8"/>
        <v/>
      </c>
      <c r="H420" s="9" t="str">
        <f t="shared" si="9"/>
        <v/>
      </c>
      <c r="I420" s="53">
        <f>List!D420</f>
        <v>300</v>
      </c>
    </row>
    <row r="421" spans="1:9">
      <c r="A421" s="9" t="str">
        <f>List!A421</f>
        <v>Vista Audio Spark II</v>
      </c>
      <c r="B421" s="53">
        <f>List!C421</f>
        <v>70.172766123314545</v>
      </c>
      <c r="C421" s="53">
        <f>List!E421</f>
        <v>389</v>
      </c>
      <c r="D421" s="54">
        <f t="shared" si="5"/>
        <v>70.172766123314545</v>
      </c>
      <c r="E421" s="53" t="str">
        <f t="shared" si="6"/>
        <v/>
      </c>
      <c r="F421" s="9" t="str">
        <f t="shared" si="7"/>
        <v/>
      </c>
      <c r="G421" s="9" t="str">
        <f t="shared" si="8"/>
        <v/>
      </c>
      <c r="H421" s="9" t="str">
        <f t="shared" si="9"/>
        <v/>
      </c>
      <c r="I421" s="53">
        <f>List!D421</f>
        <v>21</v>
      </c>
    </row>
    <row r="422" spans="1:9">
      <c r="A422" s="9" t="str">
        <f>List!A422</f>
        <v>Accuphase E-380</v>
      </c>
      <c r="B422" s="53">
        <f>List!C422</f>
        <v>70.172766123314545</v>
      </c>
      <c r="C422" s="53">
        <f>List!E422</f>
        <v>8350</v>
      </c>
      <c r="D422" s="9" t="str">
        <f t="shared" si="5"/>
        <v/>
      </c>
      <c r="E422" s="53">
        <f t="shared" si="6"/>
        <v>70.172766123314545</v>
      </c>
      <c r="F422" s="9" t="str">
        <f t="shared" si="7"/>
        <v/>
      </c>
      <c r="G422" s="9" t="str">
        <f t="shared" si="8"/>
        <v/>
      </c>
      <c r="H422" s="9" t="str">
        <f t="shared" si="9"/>
        <v/>
      </c>
      <c r="I422" s="53">
        <f>List!D422</f>
        <v>270</v>
      </c>
    </row>
    <row r="423" spans="1:9">
      <c r="A423" s="9" t="str">
        <f>List!A423</f>
        <v>Denon PMA-2500NE</v>
      </c>
      <c r="B423" s="53">
        <f>List!C423</f>
        <v>69.897000433601889</v>
      </c>
      <c r="C423" s="53">
        <f>List!E423</f>
        <v>3385</v>
      </c>
      <c r="D423" s="9" t="str">
        <f t="shared" si="5"/>
        <v/>
      </c>
      <c r="E423" s="53">
        <f t="shared" si="6"/>
        <v>69.897000433601889</v>
      </c>
      <c r="F423" s="9" t="str">
        <f t="shared" si="7"/>
        <v/>
      </c>
      <c r="G423" s="9" t="str">
        <f t="shared" si="8"/>
        <v/>
      </c>
      <c r="H423" s="9" t="str">
        <f t="shared" si="9"/>
        <v/>
      </c>
      <c r="I423" s="53">
        <f>List!D423</f>
        <v>225</v>
      </c>
    </row>
    <row r="424" spans="1:9">
      <c r="A424" s="9" t="str">
        <f>List!A424</f>
        <v>Simaudio Moon Neo ACE</v>
      </c>
      <c r="B424" s="53">
        <f>List!C424</f>
        <v>69.897000433601889</v>
      </c>
      <c r="C424" s="53">
        <f>List!E424</f>
        <v>3500</v>
      </c>
      <c r="D424" s="54">
        <f t="shared" si="5"/>
        <v>69.897000433601889</v>
      </c>
      <c r="E424" s="53" t="str">
        <f t="shared" si="6"/>
        <v/>
      </c>
      <c r="F424" s="9" t="str">
        <f t="shared" si="7"/>
        <v/>
      </c>
      <c r="G424" s="9" t="str">
        <f t="shared" si="8"/>
        <v/>
      </c>
      <c r="H424" s="9" t="str">
        <f t="shared" si="9"/>
        <v/>
      </c>
      <c r="I424" s="53">
        <f>List!D424</f>
        <v>105</v>
      </c>
    </row>
    <row r="425" spans="1:9">
      <c r="A425" s="9" t="str">
        <f>List!A425</f>
        <v>Parasound Zamp V.3</v>
      </c>
      <c r="B425" s="53">
        <f>List!C425</f>
        <v>69.629721202442255</v>
      </c>
      <c r="C425" s="53">
        <f>List!E425</f>
        <v>277</v>
      </c>
      <c r="D425" s="54">
        <f t="shared" si="5"/>
        <v>69.629721202442255</v>
      </c>
      <c r="E425" s="53" t="str">
        <f t="shared" si="6"/>
        <v/>
      </c>
      <c r="F425" s="9" t="str">
        <f t="shared" si="7"/>
        <v/>
      </c>
      <c r="G425" s="9" t="str">
        <f t="shared" si="8"/>
        <v/>
      </c>
      <c r="H425" s="9" t="str">
        <f t="shared" si="9"/>
        <v/>
      </c>
      <c r="I425" s="53">
        <f>List!D425</f>
        <v>65</v>
      </c>
    </row>
    <row r="426" spans="1:9">
      <c r="A426" s="9" t="str">
        <f>List!A426</f>
        <v>Yamaha A-U671</v>
      </c>
      <c r="B426" s="53">
        <f>List!C426</f>
        <v>69.629721202442255</v>
      </c>
      <c r="C426" s="53">
        <f>List!E426</f>
        <v>500</v>
      </c>
      <c r="D426" s="54">
        <f t="shared" si="5"/>
        <v>69.629721202442255</v>
      </c>
      <c r="E426" s="53" t="str">
        <f t="shared" si="6"/>
        <v/>
      </c>
      <c r="F426" s="9" t="str">
        <f t="shared" si="7"/>
        <v/>
      </c>
      <c r="G426" s="9" t="str">
        <f t="shared" si="8"/>
        <v/>
      </c>
      <c r="H426" s="9" t="str">
        <f t="shared" si="9"/>
        <v/>
      </c>
      <c r="I426" s="53">
        <f>List!D426</f>
        <v>67</v>
      </c>
    </row>
    <row r="427" spans="1:9">
      <c r="A427" s="9" t="str">
        <f>List!A427</f>
        <v>Pathos Acoustics Lògos MKII</v>
      </c>
      <c r="B427" s="53">
        <f>List!C427</f>
        <v>69.629721202442255</v>
      </c>
      <c r="C427" s="53">
        <f>List!E427</f>
        <v>6300</v>
      </c>
      <c r="D427" s="9" t="str">
        <f t="shared" si="5"/>
        <v/>
      </c>
      <c r="E427" s="53">
        <f t="shared" si="6"/>
        <v>69.629721202442255</v>
      </c>
      <c r="F427" s="9" t="str">
        <f t="shared" si="7"/>
        <v/>
      </c>
      <c r="G427" s="9" t="str">
        <f t="shared" si="8"/>
        <v/>
      </c>
      <c r="H427" s="9" t="str">
        <f t="shared" si="9"/>
        <v/>
      </c>
      <c r="I427" s="53">
        <f>List!D427</f>
        <v>237</v>
      </c>
    </row>
    <row r="428" spans="1:9">
      <c r="A428" s="9" t="str">
        <f>List!A428</f>
        <v>Naim Audio Uniti Atom</v>
      </c>
      <c r="B428" s="53">
        <f>List!C428</f>
        <v>69.370421659154886</v>
      </c>
      <c r="C428" s="53">
        <f>List!E428</f>
        <v>3800</v>
      </c>
      <c r="D428" s="54">
        <f t="shared" si="5"/>
        <v>69.370421659154886</v>
      </c>
      <c r="E428" s="53" t="str">
        <f t="shared" si="6"/>
        <v/>
      </c>
      <c r="F428" s="9" t="str">
        <f t="shared" si="7"/>
        <v/>
      </c>
      <c r="G428" s="9" t="str">
        <f t="shared" si="8"/>
        <v/>
      </c>
      <c r="H428" s="9" t="str">
        <f t="shared" si="9"/>
        <v/>
      </c>
      <c r="I428" s="53">
        <f>List!D428</f>
        <v>65</v>
      </c>
    </row>
    <row r="429" spans="1:9">
      <c r="A429" s="9" t="str">
        <f>List!A429</f>
        <v>Naim Audio Uniti Nova integrated</v>
      </c>
      <c r="B429" s="53">
        <f>List!C429</f>
        <v>69.370421659154886</v>
      </c>
      <c r="C429" s="53">
        <f>List!E429</f>
        <v>7500</v>
      </c>
      <c r="D429" s="9" t="str">
        <f t="shared" si="5"/>
        <v/>
      </c>
      <c r="E429" s="53">
        <f t="shared" si="6"/>
        <v>69.370421659154886</v>
      </c>
      <c r="F429" s="9" t="str">
        <f t="shared" si="7"/>
        <v/>
      </c>
      <c r="G429" s="9" t="str">
        <f t="shared" si="8"/>
        <v/>
      </c>
      <c r="H429" s="9" t="str">
        <f t="shared" si="9"/>
        <v/>
      </c>
      <c r="I429" s="53">
        <f>List!D429</f>
        <v>160</v>
      </c>
    </row>
    <row r="430" spans="1:9">
      <c r="A430" s="9" t="str">
        <f>List!A430</f>
        <v>Audio Research D300</v>
      </c>
      <c r="B430" s="53">
        <f>List!C430</f>
        <v>69.118639112994487</v>
      </c>
      <c r="C430" s="53">
        <f>List!E430</f>
        <v>3500</v>
      </c>
      <c r="D430" s="9" t="str">
        <f t="shared" si="5"/>
        <v/>
      </c>
      <c r="E430" s="53" t="str">
        <f t="shared" si="6"/>
        <v/>
      </c>
      <c r="F430" s="54">
        <f t="shared" si="7"/>
        <v>69.118639112994487</v>
      </c>
      <c r="G430" s="9" t="str">
        <f t="shared" si="8"/>
        <v/>
      </c>
      <c r="H430" s="9" t="str">
        <f t="shared" si="9"/>
        <v/>
      </c>
      <c r="I430" s="53">
        <f>List!D430</f>
        <v>310</v>
      </c>
    </row>
    <row r="431" spans="1:9">
      <c r="A431" s="9" t="str">
        <f>List!A431</f>
        <v>Lyngdorf Audio TDAI-1120 Integrated</v>
      </c>
      <c r="B431" s="53">
        <f>List!C431</f>
        <v>69.118639112994487</v>
      </c>
      <c r="C431" s="53">
        <f>List!E431</f>
        <v>6500</v>
      </c>
      <c r="D431" s="54">
        <f t="shared" si="5"/>
        <v>69.118639112994487</v>
      </c>
      <c r="E431" s="53" t="str">
        <f t="shared" si="6"/>
        <v/>
      </c>
      <c r="F431" s="9" t="str">
        <f t="shared" si="7"/>
        <v/>
      </c>
      <c r="G431" s="9" t="str">
        <f t="shared" si="8"/>
        <v/>
      </c>
      <c r="H431" s="9" t="str">
        <f t="shared" si="9"/>
        <v/>
      </c>
      <c r="I431" s="53">
        <f>List!D431</f>
        <v>136</v>
      </c>
    </row>
    <row r="432" spans="1:9">
      <c r="A432" s="9" t="str">
        <f>List!A432</f>
        <v>Copland CSA 150</v>
      </c>
      <c r="B432" s="53">
        <f>List!C432</f>
        <v>69.118639112994487</v>
      </c>
      <c r="C432" s="53">
        <f>List!E432</f>
        <v>6530</v>
      </c>
      <c r="D432" s="9" t="str">
        <f t="shared" si="5"/>
        <v/>
      </c>
      <c r="E432" s="53">
        <f t="shared" si="6"/>
        <v>69.118639112994487</v>
      </c>
      <c r="F432" s="9" t="str">
        <f t="shared" si="7"/>
        <v/>
      </c>
      <c r="G432" s="9" t="str">
        <f t="shared" si="8"/>
        <v/>
      </c>
      <c r="H432" s="9" t="str">
        <f t="shared" si="9"/>
        <v/>
      </c>
      <c r="I432" s="53">
        <f>List!D432</f>
        <v>241</v>
      </c>
    </row>
    <row r="433" spans="1:9">
      <c r="A433" s="9" t="str">
        <f>List!A433</f>
        <v>Topping PA3</v>
      </c>
      <c r="B433" s="53">
        <f>List!C433</f>
        <v>68.87394998465426</v>
      </c>
      <c r="C433" s="53">
        <f>List!E433</f>
        <v>120</v>
      </c>
      <c r="D433" s="54">
        <f t="shared" si="5"/>
        <v>68.87394998465426</v>
      </c>
      <c r="E433" s="53" t="str">
        <f t="shared" si="6"/>
        <v/>
      </c>
      <c r="F433" s="9" t="str">
        <f t="shared" si="7"/>
        <v/>
      </c>
      <c r="G433" s="9" t="str">
        <f t="shared" si="8"/>
        <v/>
      </c>
      <c r="H433" s="9" t="str">
        <f t="shared" si="9"/>
        <v/>
      </c>
      <c r="I433" s="53">
        <f>List!D433</f>
        <v>80</v>
      </c>
    </row>
    <row r="434" spans="1:9">
      <c r="A434" s="9" t="str">
        <f>List!A434</f>
        <v>Rogue Audio Sphinx V3</v>
      </c>
      <c r="B434" s="53">
        <f>List!C434</f>
        <v>68.87394998465426</v>
      </c>
      <c r="C434" s="53">
        <f>List!E434</f>
        <v>1600</v>
      </c>
      <c r="D434" s="9" t="str">
        <f t="shared" si="5"/>
        <v/>
      </c>
      <c r="E434" s="53">
        <f t="shared" si="6"/>
        <v>68.87394998465426</v>
      </c>
      <c r="F434" s="9" t="str">
        <f t="shared" si="7"/>
        <v/>
      </c>
      <c r="G434" s="9" t="str">
        <f t="shared" si="8"/>
        <v/>
      </c>
      <c r="H434" s="9" t="str">
        <f t="shared" si="9"/>
        <v/>
      </c>
      <c r="I434" s="53">
        <f>List!D434</f>
        <v>155</v>
      </c>
    </row>
    <row r="435" spans="1:9">
      <c r="A435" s="9" t="str">
        <f>List!A435</f>
        <v>Behringer NX3000D</v>
      </c>
      <c r="B435" s="53">
        <f>List!C435</f>
        <v>68.6359655186601</v>
      </c>
      <c r="C435" s="53">
        <f>List!E435</f>
        <v>390</v>
      </c>
      <c r="D435" s="9" t="str">
        <f t="shared" si="5"/>
        <v/>
      </c>
      <c r="E435" s="53" t="str">
        <f t="shared" si="6"/>
        <v/>
      </c>
      <c r="F435" s="9" t="str">
        <f t="shared" si="7"/>
        <v/>
      </c>
      <c r="G435" s="54">
        <f t="shared" si="8"/>
        <v>68.6359655186601</v>
      </c>
      <c r="H435" s="9" t="str">
        <f t="shared" si="9"/>
        <v/>
      </c>
      <c r="I435" s="53">
        <f>List!D435</f>
        <v>500</v>
      </c>
    </row>
    <row r="436" spans="1:9">
      <c r="A436" s="9" t="str">
        <f>List!A436</f>
        <v>Luxman SQ-N150</v>
      </c>
      <c r="B436" s="53">
        <f>List!C436</f>
        <v>68.6359655186601</v>
      </c>
      <c r="C436" s="53">
        <f>List!E436</f>
        <v>3300</v>
      </c>
      <c r="D436" s="54">
        <f t="shared" si="5"/>
        <v>68.6359655186601</v>
      </c>
      <c r="E436" s="53" t="str">
        <f t="shared" si="6"/>
        <v/>
      </c>
      <c r="F436" s="9" t="str">
        <f t="shared" si="7"/>
        <v/>
      </c>
      <c r="G436" s="9" t="str">
        <f t="shared" si="8"/>
        <v/>
      </c>
      <c r="H436" s="9" t="str">
        <f t="shared" si="9"/>
        <v/>
      </c>
      <c r="I436" s="53">
        <f>List!D436</f>
        <v>12</v>
      </c>
    </row>
    <row r="437" spans="1:9">
      <c r="A437" s="9" t="str">
        <f>List!A437</f>
        <v>Rotel A11</v>
      </c>
      <c r="B437" s="53">
        <f>List!C437</f>
        <v>68.404328067663798</v>
      </c>
      <c r="C437" s="53">
        <f>List!E437</f>
        <v>710</v>
      </c>
      <c r="D437" s="54">
        <f t="shared" si="5"/>
        <v>68.404328067663798</v>
      </c>
      <c r="E437" s="53" t="str">
        <f t="shared" si="6"/>
        <v/>
      </c>
      <c r="F437" s="9" t="str">
        <f t="shared" si="7"/>
        <v/>
      </c>
      <c r="G437" s="9" t="str">
        <f t="shared" si="8"/>
        <v/>
      </c>
      <c r="H437" s="9" t="str">
        <f t="shared" si="9"/>
        <v/>
      </c>
      <c r="I437" s="53">
        <f>List!D437</f>
        <v>81</v>
      </c>
    </row>
    <row r="438" spans="1:9">
      <c r="A438" s="9" t="str">
        <f>List!A438</f>
        <v>Optoma NuForce STA200</v>
      </c>
      <c r="B438" s="53">
        <f>List!C438</f>
        <v>68.404328067663798</v>
      </c>
      <c r="C438" s="53">
        <f>List!E438</f>
        <v>1300</v>
      </c>
      <c r="D438" s="54">
        <f t="shared" si="5"/>
        <v>68.404328067663798</v>
      </c>
      <c r="E438" s="53" t="str">
        <f t="shared" si="6"/>
        <v/>
      </c>
      <c r="F438" s="9" t="str">
        <f t="shared" si="7"/>
        <v/>
      </c>
      <c r="G438" s="9" t="str">
        <f t="shared" si="8"/>
        <v/>
      </c>
      <c r="H438" s="9" t="str">
        <f t="shared" si="9"/>
        <v/>
      </c>
      <c r="I438" s="53">
        <f>List!D438</f>
        <v>90</v>
      </c>
    </row>
    <row r="439" spans="1:9">
      <c r="A439" s="9" t="str">
        <f>List!A439</f>
        <v>Technics Grand Class SU-G700M2</v>
      </c>
      <c r="B439" s="53">
        <f>List!C439</f>
        <v>68.404328067663798</v>
      </c>
      <c r="C439" s="53">
        <f>List!E439</f>
        <v>2700</v>
      </c>
      <c r="D439" s="9" t="str">
        <f t="shared" si="5"/>
        <v/>
      </c>
      <c r="E439" s="53">
        <f t="shared" si="6"/>
        <v>68.404328067663798</v>
      </c>
      <c r="F439" s="9" t="str">
        <f t="shared" si="7"/>
        <v/>
      </c>
      <c r="G439" s="9" t="str">
        <f t="shared" si="8"/>
        <v/>
      </c>
      <c r="H439" s="9" t="str">
        <f t="shared" si="9"/>
        <v/>
      </c>
      <c r="I439" s="53">
        <f>List!D439</f>
        <v>156</v>
      </c>
    </row>
    <row r="440" spans="1:9">
      <c r="A440" s="9" t="str">
        <f>List!A440</f>
        <v>Gato Audio DIA-250</v>
      </c>
      <c r="B440" s="53">
        <f>List!C440</f>
        <v>68.404328067663798</v>
      </c>
      <c r="C440" s="53">
        <f>List!E440</f>
        <v>3050</v>
      </c>
      <c r="D440" s="9" t="str">
        <f t="shared" si="5"/>
        <v/>
      </c>
      <c r="E440" s="53" t="str">
        <f t="shared" si="6"/>
        <v/>
      </c>
      <c r="F440" s="9" t="str">
        <f t="shared" si="7"/>
        <v/>
      </c>
      <c r="G440" s="54">
        <f t="shared" si="8"/>
        <v>68.404328067663798</v>
      </c>
      <c r="H440" s="9" t="str">
        <f t="shared" si="9"/>
        <v/>
      </c>
      <c r="I440" s="53">
        <f>List!D440</f>
        <v>492</v>
      </c>
    </row>
    <row r="441" spans="1:9">
      <c r="A441" s="9" t="str">
        <f>List!A441</f>
        <v>Ayre Acoustics VX-5</v>
      </c>
      <c r="B441" s="53">
        <f>List!C441</f>
        <v>68.404328067663798</v>
      </c>
      <c r="C441" s="53">
        <f>List!E441</f>
        <v>9000</v>
      </c>
      <c r="D441" s="9" t="str">
        <f t="shared" si="5"/>
        <v/>
      </c>
      <c r="E441" s="53">
        <f t="shared" si="6"/>
        <v>68.404328067663798</v>
      </c>
      <c r="F441" s="9" t="str">
        <f t="shared" si="7"/>
        <v/>
      </c>
      <c r="G441" s="9" t="str">
        <f t="shared" si="8"/>
        <v/>
      </c>
      <c r="H441" s="9" t="str">
        <f t="shared" si="9"/>
        <v/>
      </c>
      <c r="I441" s="53">
        <f>List!D441</f>
        <v>286</v>
      </c>
    </row>
    <row r="442" spans="1:9">
      <c r="A442" s="9" t="str">
        <f>List!A442</f>
        <v>Sabaj A1 (2020)</v>
      </c>
      <c r="B442" s="53">
        <f>List!C442</f>
        <v>68.178707859470023</v>
      </c>
      <c r="C442" s="53">
        <f>List!E442</f>
        <v>60</v>
      </c>
      <c r="D442" s="54">
        <f t="shared" si="5"/>
        <v>68.178707859470023</v>
      </c>
      <c r="E442" s="53" t="str">
        <f t="shared" si="6"/>
        <v/>
      </c>
      <c r="F442" s="9" t="str">
        <f t="shared" si="7"/>
        <v/>
      </c>
      <c r="G442" s="9" t="str">
        <f t="shared" si="8"/>
        <v/>
      </c>
      <c r="H442" s="9" t="str">
        <f t="shared" si="9"/>
        <v/>
      </c>
      <c r="I442" s="53">
        <f>List!D442</f>
        <v>22</v>
      </c>
    </row>
    <row r="443" spans="1:9">
      <c r="A443" s="9" t="str">
        <f>List!A443</f>
        <v>Cambridge Audio AXA35</v>
      </c>
      <c r="B443" s="53">
        <f>List!C443</f>
        <v>68.178707859470023</v>
      </c>
      <c r="C443" s="53">
        <f>List!E443</f>
        <v>400</v>
      </c>
      <c r="D443" s="54">
        <f t="shared" si="5"/>
        <v>68.178707859470023</v>
      </c>
      <c r="E443" s="53" t="str">
        <f t="shared" si="6"/>
        <v/>
      </c>
      <c r="F443" s="9" t="str">
        <f t="shared" si="7"/>
        <v/>
      </c>
      <c r="G443" s="9" t="str">
        <f t="shared" si="8"/>
        <v/>
      </c>
      <c r="H443" s="9" t="str">
        <f t="shared" si="9"/>
        <v/>
      </c>
      <c r="I443" s="53">
        <f>List!D443</f>
        <v>57</v>
      </c>
    </row>
    <row r="444" spans="1:9">
      <c r="A444" s="9" t="str">
        <f>List!A444</f>
        <v>Accuphase E-560</v>
      </c>
      <c r="B444" s="53">
        <f>List!C444</f>
        <v>68.178707859470023</v>
      </c>
      <c r="C444" s="53">
        <f>List!E444</f>
        <v>8700</v>
      </c>
      <c r="D444" s="54">
        <f t="shared" si="5"/>
        <v>68.178707859470023</v>
      </c>
      <c r="E444" s="53" t="str">
        <f t="shared" si="6"/>
        <v/>
      </c>
      <c r="F444" s="9" t="str">
        <f t="shared" si="7"/>
        <v/>
      </c>
      <c r="G444" s="9" t="str">
        <f t="shared" si="8"/>
        <v/>
      </c>
      <c r="H444" s="9" t="str">
        <f t="shared" si="9"/>
        <v/>
      </c>
      <c r="I444" s="53">
        <f>List!D444</f>
        <v>103</v>
      </c>
    </row>
    <row r="445" spans="1:9">
      <c r="A445" s="9" t="str">
        <f>List!A445</f>
        <v>Pyle PT8000CH 8-Channel</v>
      </c>
      <c r="B445" s="53">
        <f>List!C445</f>
        <v>67.95880017344075</v>
      </c>
      <c r="C445" s="53">
        <f>List!E445</f>
        <v>270</v>
      </c>
      <c r="D445" s="9" t="str">
        <f t="shared" si="5"/>
        <v/>
      </c>
      <c r="E445" s="53">
        <f t="shared" si="6"/>
        <v>67.95880017344075</v>
      </c>
      <c r="F445" s="9" t="str">
        <f t="shared" si="7"/>
        <v/>
      </c>
      <c r="G445" s="9" t="str">
        <f t="shared" si="8"/>
        <v/>
      </c>
      <c r="H445" s="9" t="str">
        <f t="shared" si="9"/>
        <v/>
      </c>
      <c r="I445" s="53">
        <f>List!D445</f>
        <v>227</v>
      </c>
    </row>
    <row r="446" spans="1:9">
      <c r="A446" s="9" t="str">
        <f>List!A446</f>
        <v>Kinki Studio EX-M1+</v>
      </c>
      <c r="B446" s="53">
        <f>List!C446</f>
        <v>67.95880017344075</v>
      </c>
      <c r="C446" s="53">
        <f>List!E446</f>
        <v>2900</v>
      </c>
      <c r="D446" s="9" t="str">
        <f t="shared" si="5"/>
        <v/>
      </c>
      <c r="E446" s="53">
        <f t="shared" si="6"/>
        <v>67.95880017344075</v>
      </c>
      <c r="F446" s="9" t="str">
        <f t="shared" si="7"/>
        <v/>
      </c>
      <c r="G446" s="9" t="str">
        <f t="shared" si="8"/>
        <v/>
      </c>
      <c r="H446" s="9" t="str">
        <f t="shared" si="9"/>
        <v/>
      </c>
      <c r="I446" s="53">
        <f>List!D446</f>
        <v>290</v>
      </c>
    </row>
    <row r="447" spans="1:9">
      <c r="A447" s="9" t="str">
        <f>List!A447</f>
        <v>Pass Labs INT-60</v>
      </c>
      <c r="B447" s="53">
        <f>List!C447</f>
        <v>67.95880017344075</v>
      </c>
      <c r="C447" s="53">
        <f>List!E447</f>
        <v>9000</v>
      </c>
      <c r="D447" s="54">
        <f t="shared" si="5"/>
        <v>67.95880017344075</v>
      </c>
      <c r="E447" s="53" t="str">
        <f t="shared" si="6"/>
        <v/>
      </c>
      <c r="F447" s="9" t="str">
        <f t="shared" si="7"/>
        <v/>
      </c>
      <c r="G447" s="9" t="str">
        <f t="shared" si="8"/>
        <v/>
      </c>
      <c r="H447" s="9" t="str">
        <f t="shared" si="9"/>
        <v/>
      </c>
      <c r="I447" s="53">
        <f>List!D447</f>
        <v>125</v>
      </c>
    </row>
    <row r="448" spans="1:9">
      <c r="A448" s="9" t="str">
        <f>List!A448</f>
        <v>ASR Emitter 1</v>
      </c>
      <c r="B448" s="53">
        <f>List!C448</f>
        <v>67.95880017344075</v>
      </c>
      <c r="C448" s="53">
        <f>List!E448</f>
        <v>13650</v>
      </c>
      <c r="D448" s="9" t="str">
        <f t="shared" si="5"/>
        <v/>
      </c>
      <c r="E448" s="53" t="str">
        <f t="shared" si="6"/>
        <v/>
      </c>
      <c r="F448" s="54">
        <f t="shared" si="7"/>
        <v>67.95880017344075</v>
      </c>
      <c r="G448" s="9" t="str">
        <f t="shared" si="8"/>
        <v/>
      </c>
      <c r="H448" s="9" t="str">
        <f t="shared" si="9"/>
        <v/>
      </c>
      <c r="I448" s="53">
        <f>List!D448</f>
        <v>380</v>
      </c>
    </row>
    <row r="449" spans="1:9">
      <c r="A449" s="9" t="str">
        <f>List!A449</f>
        <v>Topping MX3</v>
      </c>
      <c r="B449" s="53">
        <f>List!C449</f>
        <v>67.744322865605284</v>
      </c>
      <c r="C449" s="53">
        <f>List!E449</f>
        <v>130</v>
      </c>
      <c r="D449" s="54">
        <f t="shared" si="5"/>
        <v>67.744322865605284</v>
      </c>
      <c r="E449" s="53" t="str">
        <f t="shared" si="6"/>
        <v/>
      </c>
      <c r="F449" s="9" t="str">
        <f t="shared" si="7"/>
        <v/>
      </c>
      <c r="G449" s="9" t="str">
        <f t="shared" si="8"/>
        <v/>
      </c>
      <c r="H449" s="9" t="str">
        <f t="shared" si="9"/>
        <v/>
      </c>
      <c r="I449" s="53">
        <f>List!D449</f>
        <v>50</v>
      </c>
    </row>
    <row r="450" spans="1:9">
      <c r="A450" s="9" t="str">
        <f>List!A450</f>
        <v>Devialet Expert 400</v>
      </c>
      <c r="B450" s="53">
        <f>List!C450</f>
        <v>67.744322865605284</v>
      </c>
      <c r="C450" s="53">
        <f>List!E450</f>
        <v>17500</v>
      </c>
      <c r="D450" s="9" t="str">
        <f t="shared" si="5"/>
        <v/>
      </c>
      <c r="E450" s="53" t="str">
        <f t="shared" si="6"/>
        <v/>
      </c>
      <c r="F450" s="9" t="str">
        <f t="shared" si="7"/>
        <v/>
      </c>
      <c r="G450" s="54">
        <f t="shared" si="8"/>
        <v>67.744322865605284</v>
      </c>
      <c r="H450" s="9" t="str">
        <f t="shared" si="9"/>
        <v/>
      </c>
      <c r="I450" s="53">
        <f>List!D450</f>
        <v>552</v>
      </c>
    </row>
    <row r="451" spans="1:9">
      <c r="A451" s="9" t="str">
        <f>List!A451</f>
        <v>Manley Laboratories Mahi Mono</v>
      </c>
      <c r="B451" s="53">
        <f>List!C451</f>
        <v>67.535014192041999</v>
      </c>
      <c r="C451" s="53">
        <f>List!E451</f>
        <v>2500</v>
      </c>
      <c r="D451" s="54">
        <f t="shared" si="5"/>
        <v>67.535014192041999</v>
      </c>
      <c r="E451" s="53" t="str">
        <f t="shared" si="6"/>
        <v/>
      </c>
      <c r="F451" s="9" t="str">
        <f t="shared" si="7"/>
        <v/>
      </c>
      <c r="G451" s="9" t="str">
        <f t="shared" si="8"/>
        <v/>
      </c>
      <c r="H451" s="9" t="str">
        <f t="shared" si="9"/>
        <v/>
      </c>
      <c r="I451" s="53">
        <f>List!D451</f>
        <v>25</v>
      </c>
    </row>
    <row r="452" spans="1:9">
      <c r="A452" s="9" t="str">
        <f>List!A452</f>
        <v>Roksan Blak</v>
      </c>
      <c r="B452" s="53">
        <f>List!C452</f>
        <v>67.535014192041999</v>
      </c>
      <c r="C452" s="53">
        <f>List!E452</f>
        <v>3900</v>
      </c>
      <c r="D452" s="9" t="str">
        <f t="shared" si="5"/>
        <v/>
      </c>
      <c r="E452" s="53">
        <f t="shared" si="6"/>
        <v>67.535014192041999</v>
      </c>
      <c r="F452" s="9" t="str">
        <f t="shared" si="7"/>
        <v/>
      </c>
      <c r="G452" s="9" t="str">
        <f t="shared" si="8"/>
        <v/>
      </c>
      <c r="H452" s="9" t="str">
        <f t="shared" si="9"/>
        <v/>
      </c>
      <c r="I452" s="53">
        <f>List!D452</f>
        <v>200</v>
      </c>
    </row>
    <row r="453" spans="1:9">
      <c r="A453" s="9" t="str">
        <f>List!A453</f>
        <v>Behringer A500</v>
      </c>
      <c r="B453" s="53">
        <f>List!C453</f>
        <v>67.330630888408265</v>
      </c>
      <c r="C453" s="53">
        <f>List!E453</f>
        <v>200</v>
      </c>
      <c r="D453" s="9" t="str">
        <f t="shared" si="5"/>
        <v/>
      </c>
      <c r="E453" s="53">
        <f t="shared" si="6"/>
        <v>67.330630888408265</v>
      </c>
      <c r="F453" s="9" t="str">
        <f t="shared" si="7"/>
        <v/>
      </c>
      <c r="G453" s="9" t="str">
        <f t="shared" si="8"/>
        <v/>
      </c>
      <c r="H453" s="9" t="str">
        <f t="shared" si="9"/>
        <v/>
      </c>
      <c r="I453" s="53">
        <f>List!D453</f>
        <v>200</v>
      </c>
    </row>
    <row r="454" spans="1:9">
      <c r="A454" s="9" t="str">
        <f>List!A454</f>
        <v>Rega Research Brio integrated</v>
      </c>
      <c r="B454" s="53">
        <f>List!C454</f>
        <v>67.330630888408265</v>
      </c>
      <c r="C454" s="53">
        <f>List!E454</f>
        <v>1000</v>
      </c>
      <c r="D454" s="54">
        <f t="shared" si="5"/>
        <v>67.330630888408265</v>
      </c>
      <c r="E454" s="53" t="str">
        <f t="shared" si="6"/>
        <v/>
      </c>
      <c r="F454" s="9" t="str">
        <f t="shared" si="7"/>
        <v/>
      </c>
      <c r="G454" s="9" t="str">
        <f t="shared" si="8"/>
        <v/>
      </c>
      <c r="H454" s="9" t="str">
        <f t="shared" si="9"/>
        <v/>
      </c>
      <c r="I454" s="53">
        <f>List!D454</f>
        <v>80</v>
      </c>
    </row>
    <row r="455" spans="1:9">
      <c r="A455" s="9" t="str">
        <f>List!A455</f>
        <v>Musical Fidelity Tri-Vista kW mono</v>
      </c>
      <c r="B455" s="53">
        <f>List!C455</f>
        <v>67.330630888408265</v>
      </c>
      <c r="C455" s="53">
        <f>List!E455</f>
        <v>24000</v>
      </c>
      <c r="D455" s="9" t="str">
        <f t="shared" si="5"/>
        <v/>
      </c>
      <c r="E455" s="53" t="str">
        <f t="shared" si="6"/>
        <v/>
      </c>
      <c r="F455" s="9" t="str">
        <f t="shared" si="7"/>
        <v/>
      </c>
      <c r="G455" s="9" t="str">
        <f t="shared" si="8"/>
        <v/>
      </c>
      <c r="H455" s="54">
        <f t="shared" si="9"/>
        <v>67.330630888408265</v>
      </c>
      <c r="I455" s="53">
        <f>List!D455</f>
        <v>1800</v>
      </c>
    </row>
    <row r="456" spans="1:9">
      <c r="A456" s="9" t="str">
        <f>List!A456</f>
        <v>Audiolab Omnia</v>
      </c>
      <c r="B456" s="53">
        <f>List!C456</f>
        <v>67.130946470276257</v>
      </c>
      <c r="C456" s="53">
        <f>List!E456</f>
        <v>2300</v>
      </c>
      <c r="D456" s="54">
        <f t="shared" si="5"/>
        <v>67.130946470276257</v>
      </c>
      <c r="E456" s="53" t="str">
        <f t="shared" si="6"/>
        <v/>
      </c>
      <c r="F456" s="9" t="str">
        <f t="shared" si="7"/>
        <v/>
      </c>
      <c r="G456" s="9" t="str">
        <f t="shared" si="8"/>
        <v/>
      </c>
      <c r="H456" s="9" t="str">
        <f t="shared" si="9"/>
        <v/>
      </c>
      <c r="I456" s="53">
        <f>List!D456</f>
        <v>77</v>
      </c>
    </row>
    <row r="457" spans="1:9">
      <c r="A457" s="9" t="str">
        <f>List!A457</f>
        <v>Sunfire Cinema Grand (5 channel)</v>
      </c>
      <c r="B457" s="53">
        <f>List!C457</f>
        <v>67.130946470276257</v>
      </c>
      <c r="C457" s="53">
        <f>List!E457</f>
        <v>2375</v>
      </c>
      <c r="D457" s="9" t="str">
        <f t="shared" si="5"/>
        <v/>
      </c>
      <c r="E457" s="53" t="str">
        <f t="shared" si="6"/>
        <v/>
      </c>
      <c r="F457" s="9" t="str">
        <f t="shared" si="7"/>
        <v/>
      </c>
      <c r="G457" s="54">
        <f t="shared" si="8"/>
        <v>67.130946470276257</v>
      </c>
      <c r="H457" s="9" t="str">
        <f t="shared" si="9"/>
        <v/>
      </c>
      <c r="I457" s="53">
        <f>List!D457</f>
        <v>490</v>
      </c>
    </row>
    <row r="458" spans="1:9">
      <c r="A458" s="9" t="str">
        <f>List!A458</f>
        <v>Gato Audio DIA-400S</v>
      </c>
      <c r="B458" s="53">
        <f>List!C458</f>
        <v>66.935749724493135</v>
      </c>
      <c r="C458" s="53">
        <f>List!E458</f>
        <v>4800</v>
      </c>
      <c r="D458" s="9" t="str">
        <f t="shared" si="5"/>
        <v/>
      </c>
      <c r="E458" s="53" t="str">
        <f t="shared" si="6"/>
        <v/>
      </c>
      <c r="F458" s="9" t="str">
        <f t="shared" si="7"/>
        <v/>
      </c>
      <c r="G458" s="9" t="str">
        <f t="shared" si="8"/>
        <v/>
      </c>
      <c r="H458" s="54">
        <f t="shared" si="9"/>
        <v>66.935749724493135</v>
      </c>
      <c r="I458" s="53">
        <f>List!D458</f>
        <v>800</v>
      </c>
    </row>
    <row r="459" spans="1:9">
      <c r="A459" s="9" t="str">
        <f>List!A459</f>
        <v>Amazon Basics 80W AP-16U</v>
      </c>
      <c r="B459" s="53">
        <f>List!C459</f>
        <v>66.744843366368528</v>
      </c>
      <c r="C459" s="53">
        <f>List!E459</f>
        <v>130</v>
      </c>
      <c r="D459" s="54">
        <f t="shared" si="5"/>
        <v>66.744843366368528</v>
      </c>
      <c r="E459" s="53" t="str">
        <f t="shared" si="6"/>
        <v/>
      </c>
      <c r="F459" s="9" t="str">
        <f t="shared" si="7"/>
        <v/>
      </c>
      <c r="G459" s="9" t="str">
        <f t="shared" si="8"/>
        <v/>
      </c>
      <c r="H459" s="9" t="str">
        <f t="shared" si="9"/>
        <v/>
      </c>
      <c r="I459" s="53">
        <f>List!D459</f>
        <v>80</v>
      </c>
    </row>
    <row r="460" spans="1:9">
      <c r="A460" s="9" t="str">
        <f>List!A460</f>
        <v>Krell KAV-400xi</v>
      </c>
      <c r="B460" s="53">
        <f>List!C460</f>
        <v>66.744843366368528</v>
      </c>
      <c r="C460" s="53">
        <f>List!E460</f>
        <v>2500</v>
      </c>
      <c r="D460" s="9" t="str">
        <f t="shared" si="5"/>
        <v/>
      </c>
      <c r="E460" s="53" t="str">
        <f t="shared" si="6"/>
        <v/>
      </c>
      <c r="F460" s="54">
        <f t="shared" si="7"/>
        <v>66.744843366368528</v>
      </c>
      <c r="G460" s="9" t="str">
        <f t="shared" si="8"/>
        <v/>
      </c>
      <c r="H460" s="9" t="str">
        <f t="shared" si="9"/>
        <v/>
      </c>
      <c r="I460" s="53">
        <f>List!D460</f>
        <v>350</v>
      </c>
    </row>
    <row r="461" spans="1:9">
      <c r="A461" s="9" t="str">
        <f>List!A461</f>
        <v>Cambridge Audio AXA25</v>
      </c>
      <c r="B461" s="53">
        <f>List!C461</f>
        <v>66.375175252488262</v>
      </c>
      <c r="C461" s="53">
        <f>List!E461</f>
        <v>225</v>
      </c>
      <c r="D461" s="54">
        <f t="shared" si="5"/>
        <v>66.375175252488262</v>
      </c>
      <c r="E461" s="53" t="str">
        <f t="shared" si="6"/>
        <v/>
      </c>
      <c r="F461" s="9" t="str">
        <f t="shared" si="7"/>
        <v/>
      </c>
      <c r="G461" s="9" t="str">
        <f t="shared" si="8"/>
        <v/>
      </c>
      <c r="H461" s="9" t="str">
        <f t="shared" si="9"/>
        <v/>
      </c>
      <c r="I461" s="53">
        <f>List!D461</f>
        <v>37</v>
      </c>
    </row>
    <row r="462" spans="1:9">
      <c r="A462" s="9" t="str">
        <f>List!A462</f>
        <v>OSD Nero Stream XD</v>
      </c>
      <c r="B462" s="53">
        <f>List!C462</f>
        <v>66.375175252488262</v>
      </c>
      <c r="C462" s="53">
        <f>List!E462</f>
        <v>230</v>
      </c>
      <c r="D462" s="54">
        <f t="shared" si="5"/>
        <v>66.375175252488262</v>
      </c>
      <c r="E462" s="53" t="str">
        <f t="shared" si="6"/>
        <v/>
      </c>
      <c r="F462" s="9" t="str">
        <f t="shared" si="7"/>
        <v/>
      </c>
      <c r="G462" s="9" t="str">
        <f t="shared" si="8"/>
        <v/>
      </c>
      <c r="H462" s="9" t="str">
        <f t="shared" si="9"/>
        <v/>
      </c>
      <c r="I462" s="53">
        <f>List!D462</f>
        <v>50</v>
      </c>
    </row>
    <row r="463" spans="1:9">
      <c r="A463" s="9" t="str">
        <f>List!A463</f>
        <v>Audiolab 6000</v>
      </c>
      <c r="B463" s="53">
        <f>List!C463</f>
        <v>66.375175252488262</v>
      </c>
      <c r="C463" s="53">
        <f>List!E463</f>
        <v>1000</v>
      </c>
      <c r="D463" s="54">
        <f t="shared" si="5"/>
        <v>66.375175252488262</v>
      </c>
      <c r="E463" s="53" t="str">
        <f t="shared" si="6"/>
        <v/>
      </c>
      <c r="F463" s="9" t="str">
        <f t="shared" si="7"/>
        <v/>
      </c>
      <c r="G463" s="9" t="str">
        <f t="shared" si="8"/>
        <v/>
      </c>
      <c r="H463" s="9" t="str">
        <f t="shared" si="9"/>
        <v/>
      </c>
      <c r="I463" s="53">
        <f>List!D463</f>
        <v>81</v>
      </c>
    </row>
    <row r="464" spans="1:9">
      <c r="A464" s="9" t="str">
        <f>List!A464</f>
        <v>Xindak XA6800 (08)</v>
      </c>
      <c r="B464" s="53">
        <f>List!C464</f>
        <v>66.375175252488262</v>
      </c>
      <c r="C464" s="53">
        <f>List!E464</f>
        <v>1560</v>
      </c>
      <c r="D464" s="54">
        <f t="shared" si="5"/>
        <v>66.375175252488262</v>
      </c>
      <c r="E464" s="53" t="str">
        <f t="shared" si="6"/>
        <v/>
      </c>
      <c r="F464" s="9" t="str">
        <f t="shared" si="7"/>
        <v/>
      </c>
      <c r="G464" s="9" t="str">
        <f t="shared" si="8"/>
        <v/>
      </c>
      <c r="H464" s="9" t="str">
        <f t="shared" si="9"/>
        <v/>
      </c>
      <c r="I464" s="53">
        <f>List!D464</f>
        <v>143</v>
      </c>
    </row>
    <row r="465" spans="1:9">
      <c r="A465" s="9" t="str">
        <f>List!A465</f>
        <v>Devialet Expert 240</v>
      </c>
      <c r="B465" s="53">
        <f>List!C465</f>
        <v>66.375175252488262</v>
      </c>
      <c r="C465" s="53">
        <f>List!E465</f>
        <v>14700</v>
      </c>
      <c r="D465" s="9" t="str">
        <f t="shared" si="5"/>
        <v/>
      </c>
      <c r="E465" s="53" t="str">
        <f t="shared" si="6"/>
        <v/>
      </c>
      <c r="F465" s="54">
        <f t="shared" si="7"/>
        <v>66.375175252488262</v>
      </c>
      <c r="G465" s="9" t="str">
        <f t="shared" si="8"/>
        <v/>
      </c>
      <c r="H465" s="9" t="str">
        <f t="shared" si="9"/>
        <v/>
      </c>
      <c r="I465" s="53">
        <f>List!D465</f>
        <v>324</v>
      </c>
    </row>
    <row r="466" spans="1:9">
      <c r="A466" s="9" t="str">
        <f>List!A466</f>
        <v>Lamm M12 Reference mono</v>
      </c>
      <c r="B466" s="53">
        <f>List!C466</f>
        <v>66.375175252488262</v>
      </c>
      <c r="C466" s="53">
        <f>List!E466</f>
        <v>24000</v>
      </c>
      <c r="D466" s="54">
        <f t="shared" si="5"/>
        <v>66.375175252488262</v>
      </c>
      <c r="E466" s="53" t="str">
        <f t="shared" si="6"/>
        <v/>
      </c>
      <c r="F466" s="9" t="str">
        <f t="shared" si="7"/>
        <v/>
      </c>
      <c r="G466" s="9" t="str">
        <f t="shared" si="8"/>
        <v/>
      </c>
      <c r="H466" s="9" t="str">
        <f t="shared" si="9"/>
        <v/>
      </c>
      <c r="I466" s="53">
        <f>List!D466</f>
        <v>110</v>
      </c>
    </row>
    <row r="467" spans="1:9">
      <c r="A467" s="9" t="str">
        <f>List!A467</f>
        <v>Yamaha A-S501</v>
      </c>
      <c r="B467" s="53">
        <f>List!C467</f>
        <v>66.196078399429723</v>
      </c>
      <c r="C467" s="53">
        <f>List!E467</f>
        <v>510</v>
      </c>
      <c r="D467" s="54">
        <f t="shared" si="5"/>
        <v>66.196078399429723</v>
      </c>
      <c r="E467" s="53" t="str">
        <f t="shared" si="6"/>
        <v/>
      </c>
      <c r="F467" s="9" t="str">
        <f t="shared" si="7"/>
        <v/>
      </c>
      <c r="G467" s="9" t="str">
        <f t="shared" si="8"/>
        <v/>
      </c>
      <c r="H467" s="9" t="str">
        <f t="shared" si="9"/>
        <v/>
      </c>
      <c r="I467" s="53">
        <f>List!D467</f>
        <v>138</v>
      </c>
    </row>
    <row r="468" spans="1:9">
      <c r="A468" s="9" t="str">
        <f>List!A468</f>
        <v>Marantz PM6006</v>
      </c>
      <c r="B468" s="53">
        <f>List!C468</f>
        <v>66.196078399429723</v>
      </c>
      <c r="C468" s="53">
        <f>List!E468</f>
        <v>560</v>
      </c>
      <c r="D468" s="54">
        <f t="shared" si="5"/>
        <v>66.196078399429723</v>
      </c>
      <c r="E468" s="53" t="str">
        <f t="shared" si="6"/>
        <v/>
      </c>
      <c r="F468" s="9" t="str">
        <f t="shared" si="7"/>
        <v/>
      </c>
      <c r="G468" s="9" t="str">
        <f t="shared" si="8"/>
        <v/>
      </c>
      <c r="H468" s="9" t="str">
        <f t="shared" si="9"/>
        <v/>
      </c>
      <c r="I468" s="53">
        <f>List!D468</f>
        <v>84</v>
      </c>
    </row>
    <row r="469" spans="1:9">
      <c r="A469" s="9" t="str">
        <f>List!A469</f>
        <v>Block V-250 LTD</v>
      </c>
      <c r="B469" s="53">
        <f>List!C469</f>
        <v>66.196078399429723</v>
      </c>
      <c r="C469" s="53">
        <f>List!E469</f>
        <v>600</v>
      </c>
      <c r="D469" s="54">
        <f t="shared" si="5"/>
        <v>66.196078399429723</v>
      </c>
      <c r="E469" s="53" t="str">
        <f t="shared" si="6"/>
        <v/>
      </c>
      <c r="F469" s="9" t="str">
        <f t="shared" si="7"/>
        <v/>
      </c>
      <c r="G469" s="9" t="str">
        <f t="shared" si="8"/>
        <v/>
      </c>
      <c r="H469" s="9" t="str">
        <f t="shared" si="9"/>
        <v/>
      </c>
      <c r="I469" s="53">
        <f>List!D469</f>
        <v>38</v>
      </c>
    </row>
    <row r="470" spans="1:9">
      <c r="A470" s="9" t="str">
        <f>List!A470</f>
        <v>Rogue Audio Pharaoh</v>
      </c>
      <c r="B470" s="53">
        <f>List!C470</f>
        <v>66.196078399429723</v>
      </c>
      <c r="C470" s="53">
        <f>List!E470</f>
        <v>3500</v>
      </c>
      <c r="D470" s="9" t="str">
        <f t="shared" si="5"/>
        <v/>
      </c>
      <c r="E470" s="53" t="str">
        <f t="shared" si="6"/>
        <v/>
      </c>
      <c r="F470" s="54">
        <f t="shared" si="7"/>
        <v>66.196078399429723</v>
      </c>
      <c r="G470" s="9" t="str">
        <f t="shared" si="8"/>
        <v/>
      </c>
      <c r="H470" s="9" t="str">
        <f t="shared" si="9"/>
        <v/>
      </c>
      <c r="I470" s="53">
        <f>List!D470</f>
        <v>353</v>
      </c>
    </row>
    <row r="471" spans="1:9">
      <c r="A471" s="9" t="str">
        <f>List!A471</f>
        <v>Pathos Acoustics InPoL 2 MkII</v>
      </c>
      <c r="B471" s="53">
        <f>List!C471</f>
        <v>66.020599913279625</v>
      </c>
      <c r="C471" s="53">
        <f>List!E471</f>
        <v>9665</v>
      </c>
      <c r="D471" s="54">
        <f t="shared" si="5"/>
        <v>66.020599913279625</v>
      </c>
      <c r="E471" s="53" t="str">
        <f t="shared" si="6"/>
        <v/>
      </c>
      <c r="F471" s="9" t="str">
        <f t="shared" si="7"/>
        <v/>
      </c>
      <c r="G471" s="9" t="str">
        <f t="shared" si="8"/>
        <v/>
      </c>
      <c r="H471" s="9" t="str">
        <f t="shared" si="9"/>
        <v/>
      </c>
      <c r="I471" s="53">
        <f>List!D471</f>
        <v>36</v>
      </c>
    </row>
    <row r="472" spans="1:9">
      <c r="A472" s="9" t="str">
        <f>List!A472</f>
        <v>Nubert nuConnect ampX</v>
      </c>
      <c r="B472" s="53">
        <f>List!C472</f>
        <v>65.679933127304025</v>
      </c>
      <c r="C472" s="53">
        <f>List!E472</f>
        <v>770</v>
      </c>
      <c r="D472" s="54">
        <f t="shared" si="5"/>
        <v>65.679933127304025</v>
      </c>
      <c r="E472" s="53" t="str">
        <f t="shared" si="6"/>
        <v/>
      </c>
      <c r="F472" s="9" t="str">
        <f t="shared" si="7"/>
        <v/>
      </c>
      <c r="G472" s="9" t="str">
        <f t="shared" si="8"/>
        <v/>
      </c>
      <c r="H472" s="9" t="str">
        <f t="shared" si="9"/>
        <v/>
      </c>
      <c r="I472" s="53">
        <f>List!D472</f>
        <v>125</v>
      </c>
    </row>
    <row r="473" spans="1:9">
      <c r="A473" s="9" t="str">
        <f>List!A473</f>
        <v>Vincent TubeLine SV-236MK</v>
      </c>
      <c r="B473" s="53">
        <f>List!C473</f>
        <v>65.679933127304025</v>
      </c>
      <c r="C473" s="53">
        <f>List!E473</f>
        <v>2000</v>
      </c>
      <c r="D473" s="9" t="str">
        <f t="shared" si="5"/>
        <v/>
      </c>
      <c r="E473" s="53">
        <f t="shared" si="6"/>
        <v>65.679933127304025</v>
      </c>
      <c r="F473" s="9" t="str">
        <f t="shared" si="7"/>
        <v/>
      </c>
      <c r="G473" s="9" t="str">
        <f t="shared" si="8"/>
        <v/>
      </c>
      <c r="H473" s="9" t="str">
        <f t="shared" si="9"/>
        <v/>
      </c>
      <c r="I473" s="53">
        <f>List!D473</f>
        <v>231</v>
      </c>
    </row>
    <row r="474" spans="1:9">
      <c r="A474" s="9" t="str">
        <f>List!A474</f>
        <v>Marantz PM6007</v>
      </c>
      <c r="B474" s="53">
        <f>List!C474</f>
        <v>65.51448260798422</v>
      </c>
      <c r="C474" s="53">
        <f>List!E474</f>
        <v>700</v>
      </c>
      <c r="D474" s="54">
        <f t="shared" si="5"/>
        <v>65.51448260798422</v>
      </c>
      <c r="E474" s="53" t="str">
        <f t="shared" si="6"/>
        <v/>
      </c>
      <c r="F474" s="9" t="str">
        <f t="shared" si="7"/>
        <v/>
      </c>
      <c r="G474" s="9" t="str">
        <f t="shared" si="8"/>
        <v/>
      </c>
      <c r="H474" s="9" t="str">
        <f t="shared" si="9"/>
        <v/>
      </c>
      <c r="I474" s="53">
        <f>List!D474</f>
        <v>81</v>
      </c>
    </row>
    <row r="475" spans="1:9">
      <c r="A475" s="9" t="str">
        <f>List!A475</f>
        <v>Rotel A14 MKII</v>
      </c>
      <c r="B475" s="53">
        <f>List!C475</f>
        <v>65.352124803540633</v>
      </c>
      <c r="C475" s="53">
        <f>List!E475</f>
        <v>1600</v>
      </c>
      <c r="D475" s="9" t="str">
        <f t="shared" si="5"/>
        <v/>
      </c>
      <c r="E475" s="53">
        <f t="shared" si="6"/>
        <v>65.352124803540633</v>
      </c>
      <c r="F475" s="9" t="str">
        <f t="shared" si="7"/>
        <v/>
      </c>
      <c r="G475" s="9" t="str">
        <f t="shared" si="8"/>
        <v/>
      </c>
      <c r="H475" s="9" t="str">
        <f t="shared" si="9"/>
        <v/>
      </c>
      <c r="I475" s="53">
        <f>List!D475</f>
        <v>200</v>
      </c>
    </row>
    <row r="476" spans="1:9">
      <c r="A476" s="9" t="str">
        <f>List!A476</f>
        <v>Arcam SA10</v>
      </c>
      <c r="B476" s="53">
        <f>List!C476</f>
        <v>65.192746210115132</v>
      </c>
      <c r="C476" s="53">
        <f>List!E476</f>
        <v>800</v>
      </c>
      <c r="D476" s="54">
        <f t="shared" si="5"/>
        <v>65.192746210115132</v>
      </c>
      <c r="E476" s="53" t="str">
        <f t="shared" si="6"/>
        <v/>
      </c>
      <c r="F476" s="9" t="str">
        <f t="shared" si="7"/>
        <v/>
      </c>
      <c r="G476" s="9" t="str">
        <f t="shared" si="8"/>
        <v/>
      </c>
      <c r="H476" s="9" t="str">
        <f t="shared" si="9"/>
        <v/>
      </c>
      <c r="I476" s="53">
        <f>List!D476</f>
        <v>87</v>
      </c>
    </row>
    <row r="477" spans="1:9">
      <c r="A477" s="9" t="str">
        <f>List!A477</f>
        <v>Fosi Audio BT10A</v>
      </c>
      <c r="B477" s="53">
        <f>List!C477</f>
        <v>64.882502886550171</v>
      </c>
      <c r="C477" s="53">
        <f>List!E477</f>
        <v>60</v>
      </c>
      <c r="D477" s="54">
        <f t="shared" si="5"/>
        <v>64.882502886550171</v>
      </c>
      <c r="E477" s="53" t="str">
        <f t="shared" si="6"/>
        <v/>
      </c>
      <c r="F477" s="9" t="str">
        <f t="shared" si="7"/>
        <v/>
      </c>
      <c r="G477" s="9" t="str">
        <f t="shared" si="8"/>
        <v/>
      </c>
      <c r="H477" s="9" t="str">
        <f t="shared" si="9"/>
        <v/>
      </c>
      <c r="I477" s="53">
        <f>List!D477</f>
        <v>35</v>
      </c>
    </row>
    <row r="478" spans="1:9">
      <c r="A478" s="9" t="str">
        <f>List!A478</f>
        <v>Audio Research 100.2</v>
      </c>
      <c r="B478" s="53">
        <f>List!C478</f>
        <v>64.882502886550171</v>
      </c>
      <c r="C478" s="53">
        <f>List!E478</f>
        <v>3500</v>
      </c>
      <c r="D478" s="9" t="str">
        <f t="shared" si="5"/>
        <v/>
      </c>
      <c r="E478" s="53">
        <f t="shared" si="6"/>
        <v>64.882502886550171</v>
      </c>
      <c r="F478" s="9" t="str">
        <f t="shared" si="7"/>
        <v/>
      </c>
      <c r="G478" s="9" t="str">
        <f t="shared" si="8"/>
        <v/>
      </c>
      <c r="H478" s="9" t="str">
        <f t="shared" si="9"/>
        <v/>
      </c>
      <c r="I478" s="53">
        <f>List!D478</f>
        <v>220</v>
      </c>
    </row>
    <row r="479" spans="1:9">
      <c r="A479" s="9" t="str">
        <f>List!A479</f>
        <v>Luxman L-590AX</v>
      </c>
      <c r="B479" s="53">
        <f>List!C479</f>
        <v>64.731440128741255</v>
      </c>
      <c r="C479" s="53">
        <f>List!E479</f>
        <v>9930</v>
      </c>
      <c r="D479" s="54">
        <f t="shared" si="5"/>
        <v>64.731440128741255</v>
      </c>
      <c r="E479" s="53" t="str">
        <f t="shared" si="6"/>
        <v/>
      </c>
      <c r="F479" s="9" t="str">
        <f t="shared" si="7"/>
        <v/>
      </c>
      <c r="G479" s="9" t="str">
        <f t="shared" si="8"/>
        <v/>
      </c>
      <c r="H479" s="9" t="str">
        <f t="shared" si="9"/>
        <v/>
      </c>
      <c r="I479" s="53">
        <f>List!D479</f>
        <v>142</v>
      </c>
    </row>
    <row r="480" spans="1:9">
      <c r="A480" s="9" t="str">
        <f>List!A480</f>
        <v>Marantz PM-14S1</v>
      </c>
      <c r="B480" s="53">
        <f>List!C480</f>
        <v>64.582959767157121</v>
      </c>
      <c r="C480" s="53">
        <f>List!E480</f>
        <v>3000</v>
      </c>
      <c r="D480" s="9" t="str">
        <f t="shared" si="5"/>
        <v/>
      </c>
      <c r="E480" s="53">
        <f t="shared" si="6"/>
        <v>64.582959767157121</v>
      </c>
      <c r="F480" s="9" t="str">
        <f t="shared" si="7"/>
        <v/>
      </c>
      <c r="G480" s="9" t="str">
        <f t="shared" si="8"/>
        <v/>
      </c>
      <c r="H480" s="9" t="str">
        <f t="shared" si="9"/>
        <v/>
      </c>
      <c r="I480" s="53">
        <f>List!D480</f>
        <v>196</v>
      </c>
    </row>
    <row r="481" spans="1:9">
      <c r="A481" s="9" t="str">
        <f>List!A481</f>
        <v>Rogue Audio Pharaoh II integrated</v>
      </c>
      <c r="B481" s="53">
        <f>List!C481</f>
        <v>64.582959767157121</v>
      </c>
      <c r="C481" s="53">
        <f>List!E481</f>
        <v>4000</v>
      </c>
      <c r="D481" s="9" t="str">
        <f t="shared" si="5"/>
        <v/>
      </c>
      <c r="E481" s="53" t="str">
        <f t="shared" si="6"/>
        <v/>
      </c>
      <c r="F481" s="54">
        <f t="shared" si="7"/>
        <v>64.582959767157121</v>
      </c>
      <c r="G481" s="9" t="str">
        <f t="shared" si="8"/>
        <v/>
      </c>
      <c r="H481" s="9" t="str">
        <f t="shared" si="9"/>
        <v/>
      </c>
      <c r="I481" s="53">
        <f>List!D481</f>
        <v>380</v>
      </c>
    </row>
    <row r="482" spans="1:9">
      <c r="A482" s="9" t="str">
        <f>List!A482</f>
        <v>SVS Prime Wireless SoundBase</v>
      </c>
      <c r="B482" s="53">
        <f>List!C482</f>
        <v>64.436974992327137</v>
      </c>
      <c r="C482" s="53">
        <f>List!E482</f>
        <v>400</v>
      </c>
      <c r="D482" s="9" t="str">
        <f t="shared" si="5"/>
        <v/>
      </c>
      <c r="E482" s="53">
        <f t="shared" si="6"/>
        <v>64.436974992327137</v>
      </c>
      <c r="F482" s="9" t="str">
        <f t="shared" si="7"/>
        <v/>
      </c>
      <c r="G482" s="9" t="str">
        <f t="shared" si="8"/>
        <v/>
      </c>
      <c r="H482" s="9" t="str">
        <f t="shared" si="9"/>
        <v/>
      </c>
      <c r="I482" s="53">
        <f>List!D482</f>
        <v>189</v>
      </c>
    </row>
    <row r="483" spans="1:9">
      <c r="A483" s="9" t="str">
        <f>List!A483</f>
        <v>Marantz PM7000N</v>
      </c>
      <c r="B483" s="53">
        <f>List!C483</f>
        <v>64.436974992327137</v>
      </c>
      <c r="C483" s="53">
        <f>List!E483</f>
        <v>1000</v>
      </c>
      <c r="D483" s="54">
        <f t="shared" si="5"/>
        <v>64.436974992327137</v>
      </c>
      <c r="E483" s="53" t="str">
        <f t="shared" si="6"/>
        <v/>
      </c>
      <c r="F483" s="9" t="str">
        <f t="shared" si="7"/>
        <v/>
      </c>
      <c r="G483" s="9" t="str">
        <f t="shared" si="8"/>
        <v/>
      </c>
      <c r="H483" s="9" t="str">
        <f t="shared" si="9"/>
        <v/>
      </c>
      <c r="I483" s="53">
        <f>List!D483</f>
        <v>113</v>
      </c>
    </row>
    <row r="484" spans="1:9">
      <c r="A484" s="9" t="str">
        <f>List!A484</f>
        <v>Exposure 2010S</v>
      </c>
      <c r="B484" s="53">
        <f>List!C484</f>
        <v>64.436974992327137</v>
      </c>
      <c r="C484" s="53">
        <f>List!E484</f>
        <v>1250</v>
      </c>
      <c r="D484" s="54">
        <f t="shared" si="5"/>
        <v>64.436974992327137</v>
      </c>
      <c r="E484" s="53" t="str">
        <f t="shared" si="6"/>
        <v/>
      </c>
      <c r="F484" s="9" t="str">
        <f t="shared" si="7"/>
        <v/>
      </c>
      <c r="G484" s="9" t="str">
        <f t="shared" si="8"/>
        <v/>
      </c>
      <c r="H484" s="9" t="str">
        <f t="shared" si="9"/>
        <v/>
      </c>
      <c r="I484" s="53">
        <f>List!D484</f>
        <v>105</v>
      </c>
    </row>
    <row r="485" spans="1:9">
      <c r="A485" s="9" t="str">
        <f>List!A485</f>
        <v>Emotiva XPA-DR2</v>
      </c>
      <c r="B485" s="53">
        <f>List!C485</f>
        <v>64.436974992327137</v>
      </c>
      <c r="C485" s="53">
        <f>List!E485</f>
        <v>1700</v>
      </c>
      <c r="D485" s="9" t="str">
        <f t="shared" si="5"/>
        <v/>
      </c>
      <c r="E485" s="53" t="str">
        <f t="shared" si="6"/>
        <v/>
      </c>
      <c r="F485" s="9" t="str">
        <f t="shared" si="7"/>
        <v/>
      </c>
      <c r="G485" s="9" t="str">
        <f t="shared" si="8"/>
        <v/>
      </c>
      <c r="H485" s="54">
        <f t="shared" si="9"/>
        <v>64.436974992327137</v>
      </c>
      <c r="I485" s="53">
        <f>List!D485</f>
        <v>780</v>
      </c>
    </row>
    <row r="486" spans="1:9">
      <c r="A486" s="9" t="str">
        <f>List!A486</f>
        <v>Audiolab 8300A</v>
      </c>
      <c r="B486" s="53">
        <f>List!C486</f>
        <v>64.436974992327137</v>
      </c>
      <c r="C486" s="53">
        <f>List!E486</f>
        <v>1700</v>
      </c>
      <c r="D486" s="54">
        <f t="shared" si="5"/>
        <v>64.436974992327137</v>
      </c>
      <c r="E486" s="53" t="str">
        <f t="shared" si="6"/>
        <v/>
      </c>
      <c r="F486" s="9" t="str">
        <f t="shared" si="7"/>
        <v/>
      </c>
      <c r="G486" s="9" t="str">
        <f t="shared" si="8"/>
        <v/>
      </c>
      <c r="H486" s="9" t="str">
        <f t="shared" si="9"/>
        <v/>
      </c>
      <c r="I486" s="53">
        <f>List!D486</f>
        <v>118</v>
      </c>
    </row>
    <row r="487" spans="1:9">
      <c r="A487" s="9" t="str">
        <f>List!A487</f>
        <v>NuPrime IDA-16</v>
      </c>
      <c r="B487" s="53">
        <f>List!C487</f>
        <v>64.436974992327137</v>
      </c>
      <c r="C487" s="53">
        <f>List!E487</f>
        <v>3150</v>
      </c>
      <c r="D487" s="9" t="str">
        <f t="shared" si="5"/>
        <v/>
      </c>
      <c r="E487" s="53" t="str">
        <f t="shared" si="6"/>
        <v/>
      </c>
      <c r="F487" s="54">
        <f t="shared" si="7"/>
        <v>64.436974992327137</v>
      </c>
      <c r="G487" s="9" t="str">
        <f t="shared" si="8"/>
        <v/>
      </c>
      <c r="H487" s="9" t="str">
        <f t="shared" si="9"/>
        <v/>
      </c>
      <c r="I487" s="53">
        <f>List!D487</f>
        <v>300</v>
      </c>
    </row>
    <row r="488" spans="1:9">
      <c r="A488" s="9" t="str">
        <f>List!A488</f>
        <v>Naim Supernait</v>
      </c>
      <c r="B488" s="53">
        <f>List!C488</f>
        <v>64.436974992327137</v>
      </c>
      <c r="C488" s="53">
        <f>List!E488</f>
        <v>4950</v>
      </c>
      <c r="D488" s="54">
        <f t="shared" si="5"/>
        <v>64.436974992327137</v>
      </c>
      <c r="E488" s="53" t="str">
        <f t="shared" si="6"/>
        <v/>
      </c>
      <c r="F488" s="9" t="str">
        <f t="shared" si="7"/>
        <v/>
      </c>
      <c r="G488" s="9" t="str">
        <f t="shared" si="8"/>
        <v/>
      </c>
      <c r="H488" s="9" t="str">
        <f t="shared" si="9"/>
        <v/>
      </c>
      <c r="I488" s="53">
        <f>List!D488</f>
        <v>140</v>
      </c>
    </row>
    <row r="489" spans="1:9">
      <c r="A489" s="9" t="str">
        <f>List!A489</f>
        <v>Naim Audio Unity Star</v>
      </c>
      <c r="B489" s="53">
        <f>List!C489</f>
        <v>64.436974992327137</v>
      </c>
      <c r="C489" s="53">
        <f>List!E489</f>
        <v>5000</v>
      </c>
      <c r="D489" s="54">
        <f t="shared" si="5"/>
        <v>64.436974992327137</v>
      </c>
      <c r="E489" s="53" t="str">
        <f t="shared" si="6"/>
        <v/>
      </c>
      <c r="F489" s="9" t="str">
        <f t="shared" si="7"/>
        <v/>
      </c>
      <c r="G489" s="9" t="str">
        <f t="shared" si="8"/>
        <v/>
      </c>
      <c r="H489" s="9" t="str">
        <f t="shared" si="9"/>
        <v/>
      </c>
      <c r="I489" s="53">
        <f>List!D489</f>
        <v>105</v>
      </c>
    </row>
    <row r="490" spans="1:9">
      <c r="A490" s="9" t="str">
        <f>List!A490</f>
        <v>UWAYKEY ZK-502H</v>
      </c>
      <c r="B490" s="53">
        <f>List!C490</f>
        <v>64.293403299784657</v>
      </c>
      <c r="C490" s="53">
        <f>List!E490</f>
        <v>18</v>
      </c>
      <c r="D490" s="54">
        <f t="shared" si="5"/>
        <v>64.293403299784657</v>
      </c>
      <c r="E490" s="53" t="str">
        <f t="shared" si="6"/>
        <v/>
      </c>
      <c r="F490" s="9" t="str">
        <f t="shared" si="7"/>
        <v/>
      </c>
      <c r="G490" s="9" t="str">
        <f t="shared" si="8"/>
        <v/>
      </c>
      <c r="H490" s="9" t="str">
        <f t="shared" si="9"/>
        <v/>
      </c>
      <c r="I490" s="53">
        <f>List!D490</f>
        <v>20</v>
      </c>
    </row>
    <row r="491" spans="1:9">
      <c r="A491" s="9" t="str">
        <f>List!A491</f>
        <v>Rotel RA-1592</v>
      </c>
      <c r="B491" s="53">
        <f>List!C491</f>
        <v>64.293403299784657</v>
      </c>
      <c r="C491" s="53">
        <f>List!E491</f>
        <v>2500</v>
      </c>
      <c r="D491" s="9" t="str">
        <f t="shared" si="5"/>
        <v/>
      </c>
      <c r="E491" s="53" t="str">
        <f t="shared" si="6"/>
        <v/>
      </c>
      <c r="F491" s="54">
        <f t="shared" si="7"/>
        <v>64.293403299784657</v>
      </c>
      <c r="G491" s="9" t="str">
        <f t="shared" si="8"/>
        <v/>
      </c>
      <c r="H491" s="9" t="str">
        <f t="shared" si="9"/>
        <v/>
      </c>
      <c r="I491" s="53">
        <f>List!D491</f>
        <v>367</v>
      </c>
    </row>
    <row r="492" spans="1:9">
      <c r="A492" s="9" t="str">
        <f>List!A492</f>
        <v>V.A.C. Statement 452 IQ</v>
      </c>
      <c r="B492" s="53">
        <f>List!C492</f>
        <v>64.15216621003492</v>
      </c>
      <c r="C492" s="53">
        <f>List!E492</f>
        <v>75000</v>
      </c>
      <c r="D492" s="9" t="str">
        <f t="shared" si="5"/>
        <v/>
      </c>
      <c r="E492" s="53">
        <f t="shared" si="6"/>
        <v>64.15216621003492</v>
      </c>
      <c r="F492" s="9" t="str">
        <f t="shared" si="7"/>
        <v/>
      </c>
      <c r="G492" s="9" t="str">
        <f t="shared" si="8"/>
        <v/>
      </c>
      <c r="H492" s="9" t="str">
        <f t="shared" si="9"/>
        <v/>
      </c>
      <c r="I492" s="53">
        <f>List!D492</f>
        <v>183</v>
      </c>
    </row>
    <row r="493" spans="1:9">
      <c r="A493" s="9" t="str">
        <f>List!A493</f>
        <v>Musical Fidelity M6 Encore 225</v>
      </c>
      <c r="B493" s="53">
        <f>List!C493</f>
        <v>64.013189010928372</v>
      </c>
      <c r="C493" s="53">
        <f>List!E493</f>
        <v>6000</v>
      </c>
      <c r="D493" s="9" t="str">
        <f t="shared" si="5"/>
        <v/>
      </c>
      <c r="E493" s="53">
        <f t="shared" si="6"/>
        <v>64.013189010928372</v>
      </c>
      <c r="F493" s="9" t="str">
        <f t="shared" si="7"/>
        <v/>
      </c>
      <c r="G493" s="9" t="str">
        <f t="shared" si="8"/>
        <v/>
      </c>
      <c r="H493" s="9" t="str">
        <f t="shared" si="9"/>
        <v/>
      </c>
      <c r="I493" s="53">
        <f>List!D493</f>
        <v>289</v>
      </c>
    </row>
    <row r="494" spans="1:9">
      <c r="A494" s="9" t="str">
        <f>List!A494</f>
        <v>Naim XS3</v>
      </c>
      <c r="B494" s="53">
        <f>List!C494</f>
        <v>63.478503945983469</v>
      </c>
      <c r="C494" s="53">
        <f>List!E494</f>
        <v>3000</v>
      </c>
      <c r="D494" s="54">
        <f t="shared" si="5"/>
        <v>63.478503945983469</v>
      </c>
      <c r="E494" s="53" t="str">
        <f t="shared" si="6"/>
        <v/>
      </c>
      <c r="F494" s="9" t="str">
        <f t="shared" si="7"/>
        <v/>
      </c>
      <c r="G494" s="9" t="str">
        <f t="shared" si="8"/>
        <v/>
      </c>
      <c r="H494" s="9" t="str">
        <f t="shared" si="9"/>
        <v/>
      </c>
      <c r="I494" s="53">
        <f>List!D494</f>
        <v>128</v>
      </c>
    </row>
    <row r="495" spans="1:9">
      <c r="A495" s="9" t="str">
        <f>List!A495</f>
        <v>Naim SuperNait 3</v>
      </c>
      <c r="B495" s="53">
        <f>List!C495</f>
        <v>63.478503945983469</v>
      </c>
      <c r="C495" s="53">
        <f>List!E495</f>
        <v>4300</v>
      </c>
      <c r="D495" s="54">
        <f t="shared" si="5"/>
        <v>63.478503945983469</v>
      </c>
      <c r="E495" s="53" t="str">
        <f t="shared" si="6"/>
        <v/>
      </c>
      <c r="F495" s="9" t="str">
        <f t="shared" si="7"/>
        <v/>
      </c>
      <c r="G495" s="9" t="str">
        <f t="shared" si="8"/>
        <v/>
      </c>
      <c r="H495" s="9" t="str">
        <f t="shared" si="9"/>
        <v/>
      </c>
      <c r="I495" s="53">
        <f>List!D495</f>
        <v>142</v>
      </c>
    </row>
    <row r="496" spans="1:9">
      <c r="A496" s="9" t="str">
        <f>List!A496</f>
        <v>Emotiva BasX A2m</v>
      </c>
      <c r="B496" s="53">
        <f>List!C496</f>
        <v>63.349821745875275</v>
      </c>
      <c r="C496" s="53">
        <f>List!E496</f>
        <v>280</v>
      </c>
      <c r="D496" s="54">
        <f t="shared" si="5"/>
        <v>63.349821745875275</v>
      </c>
      <c r="E496" s="53" t="str">
        <f t="shared" si="6"/>
        <v/>
      </c>
      <c r="F496" s="9" t="str">
        <f t="shared" si="7"/>
        <v/>
      </c>
      <c r="G496" s="9" t="str">
        <f t="shared" si="8"/>
        <v/>
      </c>
      <c r="H496" s="9" t="str">
        <f t="shared" si="9"/>
        <v/>
      </c>
      <c r="I496" s="53">
        <f>List!D496</f>
        <v>121</v>
      </c>
    </row>
    <row r="497" spans="1:9">
      <c r="A497" s="9" t="str">
        <f>List!A497</f>
        <v>Marantz PM6005</v>
      </c>
      <c r="B497" s="53">
        <f>List!C497</f>
        <v>63.349821745875275</v>
      </c>
      <c r="C497" s="53">
        <f>List!E497</f>
        <v>425</v>
      </c>
      <c r="D497" s="54">
        <f t="shared" si="5"/>
        <v>63.349821745875275</v>
      </c>
      <c r="E497" s="53" t="str">
        <f t="shared" si="6"/>
        <v/>
      </c>
      <c r="F497" s="9" t="str">
        <f t="shared" si="7"/>
        <v/>
      </c>
      <c r="G497" s="9" t="str">
        <f t="shared" si="8"/>
        <v/>
      </c>
      <c r="H497" s="9" t="str">
        <f t="shared" si="9"/>
        <v/>
      </c>
      <c r="I497" s="53">
        <f>List!D497</f>
        <v>78</v>
      </c>
    </row>
    <row r="498" spans="1:9">
      <c r="A498" s="9" t="str">
        <f>List!A498</f>
        <v>Marantz PM-KI RUBY</v>
      </c>
      <c r="B498" s="53">
        <f>List!C498</f>
        <v>63.349821745875275</v>
      </c>
      <c r="C498" s="53">
        <f>List!E498</f>
        <v>4000</v>
      </c>
      <c r="D498" s="9" t="str">
        <f t="shared" si="5"/>
        <v/>
      </c>
      <c r="E498" s="53">
        <f t="shared" si="6"/>
        <v>63.349821745875275</v>
      </c>
      <c r="F498" s="9" t="str">
        <f t="shared" si="7"/>
        <v/>
      </c>
      <c r="G498" s="9" t="str">
        <f t="shared" si="8"/>
        <v/>
      </c>
      <c r="H498" s="9" t="str">
        <f t="shared" si="9"/>
        <v/>
      </c>
      <c r="I498" s="53">
        <f>List!D498</f>
        <v>295</v>
      </c>
    </row>
    <row r="499" spans="1:9">
      <c r="A499" s="9" t="str">
        <f>List!A499</f>
        <v>NuPrime ST-10</v>
      </c>
      <c r="B499" s="53">
        <f>List!C499</f>
        <v>63.349821745875275</v>
      </c>
      <c r="C499" s="53">
        <f>List!E499</f>
        <v>3900</v>
      </c>
      <c r="D499" s="9" t="str">
        <f t="shared" si="5"/>
        <v/>
      </c>
      <c r="E499" s="53">
        <f t="shared" si="6"/>
        <v>63.349821745875275</v>
      </c>
      <c r="F499" s="9" t="str">
        <f t="shared" si="7"/>
        <v/>
      </c>
      <c r="G499" s="9" t="str">
        <f t="shared" si="8"/>
        <v/>
      </c>
      <c r="H499" s="9" t="str">
        <f t="shared" si="9"/>
        <v/>
      </c>
      <c r="I499" s="53">
        <f>List!D499</f>
        <v>161</v>
      </c>
    </row>
    <row r="500" spans="1:9">
      <c r="A500" s="9" t="str">
        <f>List!A500</f>
        <v>Xindak XA-6950 NE</v>
      </c>
      <c r="B500" s="53">
        <f>List!C500</f>
        <v>63.098039199714862</v>
      </c>
      <c r="C500" s="53">
        <f>List!E500</f>
        <v>1850</v>
      </c>
      <c r="D500" s="9" t="str">
        <f t="shared" si="5"/>
        <v/>
      </c>
      <c r="E500" s="53">
        <f t="shared" si="6"/>
        <v>63.098039199714862</v>
      </c>
      <c r="F500" s="9" t="str">
        <f t="shared" si="7"/>
        <v/>
      </c>
      <c r="G500" s="9" t="str">
        <f t="shared" si="8"/>
        <v/>
      </c>
      <c r="H500" s="9" t="str">
        <f t="shared" si="9"/>
        <v/>
      </c>
      <c r="I500" s="53">
        <f>List!D500</f>
        <v>169</v>
      </c>
    </row>
    <row r="501" spans="1:9">
      <c r="A501" s="9" t="str">
        <f>List!A501</f>
        <v>Pink Faun D-Power 2x90i</v>
      </c>
      <c r="B501" s="53">
        <f>List!C501</f>
        <v>63.098039199714862</v>
      </c>
      <c r="C501" s="53">
        <f>List!E501</f>
        <v>2800</v>
      </c>
      <c r="D501" s="54">
        <f t="shared" si="5"/>
        <v>63.098039199714862</v>
      </c>
      <c r="E501" s="53" t="str">
        <f t="shared" si="6"/>
        <v/>
      </c>
      <c r="F501" s="9" t="str">
        <f t="shared" si="7"/>
        <v/>
      </c>
      <c r="G501" s="9" t="str">
        <f t="shared" si="8"/>
        <v/>
      </c>
      <c r="H501" s="9" t="str">
        <f t="shared" si="9"/>
        <v/>
      </c>
      <c r="I501" s="53">
        <f>List!D501</f>
        <v>105</v>
      </c>
    </row>
    <row r="502" spans="1:9">
      <c r="A502" s="9" t="str">
        <f>List!A502</f>
        <v>Denon PMA-A110</v>
      </c>
      <c r="B502" s="53">
        <f>List!C502</f>
        <v>63.098039199714862</v>
      </c>
      <c r="C502" s="53">
        <f>List!E502</f>
        <v>3600</v>
      </c>
      <c r="D502" s="9" t="str">
        <f t="shared" si="5"/>
        <v/>
      </c>
      <c r="E502" s="53">
        <f t="shared" si="6"/>
        <v>63.098039199714862</v>
      </c>
      <c r="F502" s="9" t="str">
        <f t="shared" si="7"/>
        <v/>
      </c>
      <c r="G502" s="9" t="str">
        <f t="shared" si="8"/>
        <v/>
      </c>
      <c r="H502" s="9" t="str">
        <f t="shared" si="9"/>
        <v/>
      </c>
      <c r="I502" s="53">
        <f>List!D502</f>
        <v>180</v>
      </c>
    </row>
    <row r="503" spans="1:9">
      <c r="A503" s="9" t="str">
        <f>List!A503</f>
        <v>Marantz PM11S2</v>
      </c>
      <c r="B503" s="53">
        <f>List!C503</f>
        <v>63.098039199714862</v>
      </c>
      <c r="C503" s="53">
        <f>List!E503</f>
        <v>4500</v>
      </c>
      <c r="D503" s="9" t="str">
        <f t="shared" si="5"/>
        <v/>
      </c>
      <c r="E503" s="53">
        <f t="shared" si="6"/>
        <v>63.098039199714862</v>
      </c>
      <c r="F503" s="9" t="str">
        <f t="shared" si="7"/>
        <v/>
      </c>
      <c r="G503" s="9" t="str">
        <f t="shared" si="8"/>
        <v/>
      </c>
      <c r="H503" s="9" t="str">
        <f t="shared" si="9"/>
        <v/>
      </c>
      <c r="I503" s="53">
        <f>List!D503</f>
        <v>256</v>
      </c>
    </row>
    <row r="504" spans="1:9">
      <c r="A504" s="9" t="str">
        <f>List!A504</f>
        <v>Ayre Acoustics EX-8</v>
      </c>
      <c r="B504" s="53">
        <f>List!C504</f>
        <v>63.098039199714862</v>
      </c>
      <c r="C504" s="53">
        <f>List!E504</f>
        <v>7000</v>
      </c>
      <c r="D504" s="54">
        <f t="shared" si="5"/>
        <v>63.098039199714862</v>
      </c>
      <c r="E504" s="53" t="str">
        <f t="shared" si="6"/>
        <v/>
      </c>
      <c r="F504" s="9" t="str">
        <f t="shared" si="7"/>
        <v/>
      </c>
      <c r="G504" s="9" t="str">
        <f t="shared" si="8"/>
        <v/>
      </c>
      <c r="H504" s="9" t="str">
        <f t="shared" si="9"/>
        <v/>
      </c>
      <c r="I504" s="53">
        <f>List!D504</f>
        <v>125</v>
      </c>
    </row>
    <row r="505" spans="1:9">
      <c r="A505" s="9" t="str">
        <f>List!A505</f>
        <v>Musical Fidelity Nu-Vista 800</v>
      </c>
      <c r="B505" s="53">
        <f>List!C505</f>
        <v>63.098039199714862</v>
      </c>
      <c r="C505" s="53">
        <f>List!E505</f>
        <v>13000</v>
      </c>
      <c r="D505" s="9" t="str">
        <f t="shared" si="5"/>
        <v/>
      </c>
      <c r="E505" s="53" t="str">
        <f t="shared" si="6"/>
        <v/>
      </c>
      <c r="F505" s="9" t="str">
        <f t="shared" si="7"/>
        <v/>
      </c>
      <c r="G505" s="54">
        <f t="shared" si="8"/>
        <v>63.098039199714862</v>
      </c>
      <c r="H505" s="9" t="str">
        <f t="shared" si="9"/>
        <v/>
      </c>
      <c r="I505" s="53">
        <f>List!D505</f>
        <v>500</v>
      </c>
    </row>
    <row r="506" spans="1:9">
      <c r="A506" s="9" t="str">
        <f>List!A506</f>
        <v>NAD C 316BEE V2</v>
      </c>
      <c r="B506" s="53">
        <f>List!C506</f>
        <v>62.853350071374628</v>
      </c>
      <c r="C506" s="53">
        <f>List!E506</f>
        <v>450</v>
      </c>
      <c r="D506" s="54">
        <f t="shared" si="5"/>
        <v>62.853350071374628</v>
      </c>
      <c r="E506" s="53" t="str">
        <f t="shared" si="6"/>
        <v/>
      </c>
      <c r="F506" s="9" t="str">
        <f t="shared" si="7"/>
        <v/>
      </c>
      <c r="G506" s="9" t="str">
        <f t="shared" si="8"/>
        <v/>
      </c>
      <c r="H506" s="9" t="str">
        <f t="shared" si="9"/>
        <v/>
      </c>
      <c r="I506" s="53">
        <f>List!D506</f>
        <v>77</v>
      </c>
    </row>
    <row r="507" spans="1:9">
      <c r="A507" s="9" t="str">
        <f>List!A507</f>
        <v>T+A PA 3100 HV integrated</v>
      </c>
      <c r="B507" s="53">
        <f>List!C507</f>
        <v>62.733542797590886</v>
      </c>
      <c r="C507" s="53">
        <f>List!E507</f>
        <v>23500</v>
      </c>
      <c r="D507" s="9" t="str">
        <f t="shared" si="5"/>
        <v/>
      </c>
      <c r="E507" s="53" t="str">
        <f t="shared" si="6"/>
        <v/>
      </c>
      <c r="F507" s="9" t="str">
        <f t="shared" si="7"/>
        <v/>
      </c>
      <c r="G507" s="54">
        <f t="shared" si="8"/>
        <v>62.733542797590886</v>
      </c>
      <c r="H507" s="9" t="str">
        <f t="shared" si="9"/>
        <v/>
      </c>
      <c r="I507" s="53">
        <f>List!D507</f>
        <v>525</v>
      </c>
    </row>
    <row r="508" spans="1:9">
      <c r="A508" s="9" t="str">
        <f>List!A508</f>
        <v>Nagra VPA monoblock</v>
      </c>
      <c r="B508" s="53">
        <f>List!C508</f>
        <v>62.615365605380475</v>
      </c>
      <c r="C508" s="53">
        <f>List!E508</f>
        <v>13200</v>
      </c>
      <c r="D508" s="54">
        <f t="shared" si="5"/>
        <v>62.615365605380475</v>
      </c>
      <c r="E508" s="53" t="str">
        <f t="shared" si="6"/>
        <v/>
      </c>
      <c r="F508" s="9" t="str">
        <f t="shared" si="7"/>
        <v/>
      </c>
      <c r="G508" s="9" t="str">
        <f t="shared" si="8"/>
        <v/>
      </c>
      <c r="H508" s="9" t="str">
        <f t="shared" si="9"/>
        <v/>
      </c>
      <c r="I508" s="53">
        <f>List!D508</f>
        <v>58</v>
      </c>
    </row>
    <row r="509" spans="1:9">
      <c r="A509" s="9" t="str">
        <f>List!A509</f>
        <v>Yamaha A-S300</v>
      </c>
      <c r="B509" s="53">
        <f>List!C509</f>
        <v>62.498774732165998</v>
      </c>
      <c r="C509" s="53">
        <f>List!E509</f>
        <v>325</v>
      </c>
      <c r="D509" s="54">
        <f t="shared" si="5"/>
        <v>62.498774732165998</v>
      </c>
      <c r="E509" s="53" t="str">
        <f t="shared" si="6"/>
        <v/>
      </c>
      <c r="F509" s="9" t="str">
        <f t="shared" si="7"/>
        <v/>
      </c>
      <c r="G509" s="9" t="str">
        <f t="shared" si="8"/>
        <v/>
      </c>
      <c r="H509" s="9" t="str">
        <f t="shared" si="9"/>
        <v/>
      </c>
      <c r="I509" s="53">
        <f>List!D509</f>
        <v>103</v>
      </c>
    </row>
    <row r="510" spans="1:9">
      <c r="A510" s="9" t="str">
        <f>List!A510</f>
        <v>Ayre Acoustics EX-8 2.0</v>
      </c>
      <c r="B510" s="53">
        <f>List!C510</f>
        <v>62.498774732165998</v>
      </c>
      <c r="C510" s="53">
        <f>List!E510</f>
        <v>6500</v>
      </c>
      <c r="D510" s="9" t="str">
        <f t="shared" si="5"/>
        <v/>
      </c>
      <c r="E510" s="53">
        <f t="shared" si="6"/>
        <v>62.498774732165998</v>
      </c>
      <c r="F510" s="9" t="str">
        <f t="shared" si="7"/>
        <v/>
      </c>
      <c r="G510" s="9" t="str">
        <f t="shared" si="8"/>
        <v/>
      </c>
      <c r="H510" s="9" t="str">
        <f t="shared" si="9"/>
        <v/>
      </c>
      <c r="I510" s="53">
        <f>List!D510</f>
        <v>170</v>
      </c>
    </row>
    <row r="511" spans="1:9">
      <c r="A511" s="9" t="str">
        <f>List!A511</f>
        <v>Yamaha R-N500</v>
      </c>
      <c r="B511" s="53">
        <f>List!C511</f>
        <v>62.383728154384173</v>
      </c>
      <c r="C511" s="53">
        <f>List!E511</f>
        <v>600</v>
      </c>
      <c r="D511" s="54">
        <f t="shared" si="5"/>
        <v>62.383728154384173</v>
      </c>
      <c r="E511" s="53" t="str">
        <f t="shared" si="6"/>
        <v/>
      </c>
      <c r="F511" s="9" t="str">
        <f t="shared" si="7"/>
        <v/>
      </c>
      <c r="G511" s="9" t="str">
        <f t="shared" si="8"/>
        <v/>
      </c>
      <c r="H511" s="9" t="str">
        <f t="shared" si="9"/>
        <v/>
      </c>
      <c r="I511" s="53">
        <f>List!D511</f>
        <v>88</v>
      </c>
    </row>
    <row r="512" spans="1:9">
      <c r="A512" s="9" t="str">
        <f>List!A512</f>
        <v>Dan D'Agostino Momentum monoblock</v>
      </c>
      <c r="B512" s="53">
        <f>List!C512</f>
        <v>62.383728154384173</v>
      </c>
      <c r="C512" s="53">
        <f>List!E512</f>
        <v>55000</v>
      </c>
      <c r="D512" s="9" t="str">
        <f t="shared" ref="D512:D624" si="10">IF(I512&lt;150,B512,"")</f>
        <v/>
      </c>
      <c r="E512" s="53" t="str">
        <f t="shared" ref="E512:E624" si="11">IF(AND($I512&gt;=150,$I512&lt;300),B512,"")</f>
        <v/>
      </c>
      <c r="F512" s="9" t="str">
        <f t="shared" ref="F512:F624" si="12">IF(AND($I512&gt;=300,$I512&lt;450),B512,"")</f>
        <v/>
      </c>
      <c r="G512" s="9" t="str">
        <f t="shared" ref="G512:G624" si="13">IF(AND($I512&gt;=450,$I512&lt;600),B512,"")</f>
        <v/>
      </c>
      <c r="H512" s="54">
        <f t="shared" ref="H512:H624" si="14">IF($I512&gt;=600,B512,"")</f>
        <v>62.383728154384173</v>
      </c>
      <c r="I512" s="53">
        <f>List!D512</f>
        <v>1115</v>
      </c>
    </row>
    <row r="513" spans="1:9">
      <c r="A513" s="9" t="str">
        <f>List!A513</f>
        <v>PS Audio Sprout</v>
      </c>
      <c r="B513" s="53">
        <f>List!C513</f>
        <v>62.158107946190391</v>
      </c>
      <c r="C513" s="53">
        <f>List!E513</f>
        <v>500</v>
      </c>
      <c r="D513" s="54">
        <f t="shared" si="10"/>
        <v>62.158107946190391</v>
      </c>
      <c r="E513" s="53" t="str">
        <f t="shared" si="11"/>
        <v/>
      </c>
      <c r="F513" s="9" t="str">
        <f t="shared" si="12"/>
        <v/>
      </c>
      <c r="G513" s="9" t="str">
        <f t="shared" si="13"/>
        <v/>
      </c>
      <c r="H513" s="9" t="str">
        <f t="shared" si="14"/>
        <v/>
      </c>
      <c r="I513" s="53">
        <f>List!D513</f>
        <v>57</v>
      </c>
    </row>
    <row r="514" spans="1:9">
      <c r="A514" s="9" t="str">
        <f>List!A514</f>
        <v>Marantz PM8006</v>
      </c>
      <c r="B514" s="53">
        <f>List!C514</f>
        <v>62.047458174191171</v>
      </c>
      <c r="C514" s="53">
        <f>List!E514</f>
        <v>1500</v>
      </c>
      <c r="D514" s="54">
        <f t="shared" si="10"/>
        <v>62.047458174191171</v>
      </c>
      <c r="E514" s="53" t="str">
        <f t="shared" si="11"/>
        <v/>
      </c>
      <c r="F514" s="9" t="str">
        <f t="shared" si="12"/>
        <v/>
      </c>
      <c r="G514" s="9" t="str">
        <f t="shared" si="13"/>
        <v/>
      </c>
      <c r="H514" s="9" t="str">
        <f t="shared" si="14"/>
        <v/>
      </c>
      <c r="I514" s="53">
        <f>List!D514</f>
        <v>119</v>
      </c>
    </row>
    <row r="515" spans="1:9">
      <c r="A515" s="9" t="str">
        <f>List!A515</f>
        <v>NuPrime Omnia A300</v>
      </c>
      <c r="B515" s="53">
        <f>List!C515</f>
        <v>61.938200260161125</v>
      </c>
      <c r="C515" s="53">
        <f>List!E515</f>
        <v>1400</v>
      </c>
      <c r="D515" s="9" t="str">
        <f t="shared" si="10"/>
        <v/>
      </c>
      <c r="E515" s="53">
        <f t="shared" si="11"/>
        <v>61.938200260161125</v>
      </c>
      <c r="F515" s="9" t="str">
        <f t="shared" si="12"/>
        <v/>
      </c>
      <c r="G515" s="9" t="str">
        <f t="shared" si="13"/>
        <v/>
      </c>
      <c r="H515" s="9" t="str">
        <f t="shared" si="14"/>
        <v/>
      </c>
      <c r="I515" s="53">
        <f>List!D515</f>
        <v>179</v>
      </c>
    </row>
    <row r="516" spans="1:9">
      <c r="A516" s="9" t="str">
        <f>List!A516</f>
        <v>Gryphon Atilla</v>
      </c>
      <c r="B516" s="53">
        <f>List!C516</f>
        <v>61.938200260161125</v>
      </c>
      <c r="C516" s="53">
        <f>List!E516</f>
        <v>10000</v>
      </c>
      <c r="D516" s="9" t="str">
        <f t="shared" si="10"/>
        <v/>
      </c>
      <c r="E516" s="53">
        <f t="shared" si="11"/>
        <v>61.938200260161125</v>
      </c>
      <c r="F516" s="9" t="str">
        <f t="shared" si="12"/>
        <v/>
      </c>
      <c r="G516" s="9" t="str">
        <f t="shared" si="13"/>
        <v/>
      </c>
      <c r="H516" s="9" t="str">
        <f t="shared" si="14"/>
        <v/>
      </c>
      <c r="I516" s="53">
        <f>List!D516</f>
        <v>207</v>
      </c>
    </row>
    <row r="517" spans="1:9">
      <c r="A517" s="9" t="str">
        <f>List!A517</f>
        <v>Cambridge Audio Evo 75</v>
      </c>
      <c r="B517" s="53">
        <f>List!C517</f>
        <v>61.830299622427006</v>
      </c>
      <c r="C517" s="53">
        <f>List!E517</f>
        <v>2250</v>
      </c>
      <c r="D517" s="54">
        <f t="shared" si="10"/>
        <v>61.830299622427006</v>
      </c>
      <c r="E517" s="53" t="str">
        <f t="shared" si="11"/>
        <v/>
      </c>
      <c r="F517" s="9" t="str">
        <f t="shared" si="12"/>
        <v/>
      </c>
      <c r="G517" s="9" t="str">
        <f t="shared" si="13"/>
        <v/>
      </c>
      <c r="H517" s="9" t="str">
        <f t="shared" si="14"/>
        <v/>
      </c>
      <c r="I517" s="53">
        <f>List!D517</f>
        <v>128</v>
      </c>
    </row>
    <row r="518" spans="1:9">
      <c r="A518" s="9" t="str">
        <f>List!A518</f>
        <v>Mark Levinson No.5805</v>
      </c>
      <c r="B518" s="53">
        <f>List!C518</f>
        <v>61.830299622427006</v>
      </c>
      <c r="C518" s="53">
        <f>List!E518</f>
        <v>8500</v>
      </c>
      <c r="D518" s="9" t="str">
        <f t="shared" si="10"/>
        <v/>
      </c>
      <c r="E518" s="53">
        <f t="shared" si="11"/>
        <v>61.830299622427006</v>
      </c>
      <c r="F518" s="9" t="str">
        <f t="shared" si="12"/>
        <v/>
      </c>
      <c r="G518" s="9" t="str">
        <f t="shared" si="13"/>
        <v/>
      </c>
      <c r="H518" s="9" t="str">
        <f t="shared" si="14"/>
        <v/>
      </c>
      <c r="I518" s="53">
        <f>List!D518</f>
        <v>210</v>
      </c>
    </row>
    <row r="519" spans="1:9">
      <c r="A519" s="9" t="str">
        <f>List!A519</f>
        <v>Parasound Halo Integrated</v>
      </c>
      <c r="B519" s="53">
        <f>List!C519</f>
        <v>61.723722952325666</v>
      </c>
      <c r="C519" s="53">
        <f>List!E519</f>
        <v>2500</v>
      </c>
      <c r="D519" s="9" t="str">
        <f t="shared" si="10"/>
        <v/>
      </c>
      <c r="E519" s="53">
        <f t="shared" si="11"/>
        <v>61.723722952325666</v>
      </c>
      <c r="F519" s="9" t="str">
        <f t="shared" si="12"/>
        <v/>
      </c>
      <c r="G519" s="9" t="str">
        <f t="shared" si="13"/>
        <v/>
      </c>
      <c r="H519" s="9" t="str">
        <f t="shared" si="14"/>
        <v/>
      </c>
      <c r="I519" s="53">
        <f>List!D519</f>
        <v>270</v>
      </c>
    </row>
    <row r="520" spans="1:9">
      <c r="A520" s="9" t="str">
        <f>List!A520</f>
        <v>Vincent Audio SV-237MK</v>
      </c>
      <c r="B520" s="53">
        <f>List!C520</f>
        <v>61.723722952325666</v>
      </c>
      <c r="C520" s="53">
        <f>List!E520</f>
        <v>2800</v>
      </c>
      <c r="D520" s="9" t="str">
        <f t="shared" si="10"/>
        <v/>
      </c>
      <c r="E520" s="53">
        <f t="shared" si="11"/>
        <v>61.723722952325666</v>
      </c>
      <c r="F520" s="9" t="str">
        <f t="shared" si="12"/>
        <v/>
      </c>
      <c r="G520" s="9" t="str">
        <f t="shared" si="13"/>
        <v/>
      </c>
      <c r="H520" s="9" t="str">
        <f t="shared" si="14"/>
        <v/>
      </c>
      <c r="I520" s="53">
        <f>List!D520</f>
        <v>254</v>
      </c>
    </row>
    <row r="521" spans="1:9">
      <c r="A521" s="9" t="str">
        <f>List!A521</f>
        <v>JBL SA750</v>
      </c>
      <c r="B521" s="53">
        <f>List!C521</f>
        <v>61.723722952325666</v>
      </c>
      <c r="C521" s="53">
        <f>List!E521</f>
        <v>3000</v>
      </c>
      <c r="D521" s="9" t="str">
        <f t="shared" si="10"/>
        <v/>
      </c>
      <c r="E521" s="53">
        <f t="shared" si="11"/>
        <v>61.723722952325666</v>
      </c>
      <c r="F521" s="9" t="str">
        <f t="shared" si="12"/>
        <v/>
      </c>
      <c r="G521" s="9" t="str">
        <f t="shared" si="13"/>
        <v/>
      </c>
      <c r="H521" s="9" t="str">
        <f t="shared" si="14"/>
        <v/>
      </c>
      <c r="I521" s="53">
        <f>List!D521</f>
        <v>207</v>
      </c>
    </row>
    <row r="522" spans="1:9">
      <c r="A522" s="9" t="str">
        <f>List!A522</f>
        <v>Marantz PM-12SE</v>
      </c>
      <c r="B522" s="53">
        <f>List!C522</f>
        <v>61.723722952325666</v>
      </c>
      <c r="C522" s="53">
        <f>List!E522</f>
        <v>3900</v>
      </c>
      <c r="D522" s="9" t="str">
        <f t="shared" si="10"/>
        <v/>
      </c>
      <c r="E522" s="53" t="str">
        <f t="shared" si="11"/>
        <v/>
      </c>
      <c r="F522" s="54">
        <f t="shared" si="12"/>
        <v>61.723722952325666</v>
      </c>
      <c r="G522" s="9" t="str">
        <f t="shared" si="13"/>
        <v/>
      </c>
      <c r="H522" s="9" t="str">
        <f t="shared" si="14"/>
        <v/>
      </c>
      <c r="I522" s="53">
        <f>List!D522</f>
        <v>303</v>
      </c>
    </row>
    <row r="523" spans="1:9">
      <c r="A523" s="9" t="str">
        <f>List!A523</f>
        <v>Pass Labs X150.8</v>
      </c>
      <c r="B523" s="53">
        <f>List!C523</f>
        <v>61.723722952325666</v>
      </c>
      <c r="C523" s="53">
        <f>List!E523</f>
        <v>7150</v>
      </c>
      <c r="D523" s="9" t="str">
        <f t="shared" si="10"/>
        <v/>
      </c>
      <c r="E523" s="53">
        <f t="shared" si="11"/>
        <v>61.723722952325666</v>
      </c>
      <c r="F523" s="9" t="str">
        <f t="shared" si="12"/>
        <v/>
      </c>
      <c r="G523" s="9" t="str">
        <f t="shared" si="13"/>
        <v/>
      </c>
      <c r="H523" s="9" t="str">
        <f t="shared" si="14"/>
        <v/>
      </c>
      <c r="I523" s="53">
        <f>List!D523</f>
        <v>180</v>
      </c>
    </row>
    <row r="524" spans="1:9">
      <c r="A524" s="9" t="str">
        <f>List!A524</f>
        <v>Rotel Michi S5</v>
      </c>
      <c r="B524" s="53">
        <f>List!C524</f>
        <v>61.723722952325666</v>
      </c>
      <c r="C524" s="53">
        <f>List!E524</f>
        <v>7500</v>
      </c>
      <c r="D524" s="9" t="str">
        <f t="shared" si="10"/>
        <v/>
      </c>
      <c r="E524" s="53" t="str">
        <f t="shared" si="11"/>
        <v/>
      </c>
      <c r="F524" s="9" t="str">
        <f t="shared" si="12"/>
        <v/>
      </c>
      <c r="G524" s="9" t="str">
        <f t="shared" si="13"/>
        <v/>
      </c>
      <c r="H524" s="54">
        <f t="shared" si="14"/>
        <v>61.723722952325666</v>
      </c>
      <c r="I524" s="53">
        <f>List!D524</f>
        <v>869</v>
      </c>
    </row>
    <row r="525" spans="1:9">
      <c r="A525" s="9" t="str">
        <f>List!A525</f>
        <v>Karan Acoustics Master Collection POWERa Mono</v>
      </c>
      <c r="B525" s="53">
        <f>List!C525</f>
        <v>61.31003097512864</v>
      </c>
      <c r="C525" s="53">
        <f>List!E525</f>
        <v>106000</v>
      </c>
      <c r="D525" s="9" t="str">
        <f t="shared" si="10"/>
        <v/>
      </c>
      <c r="E525" s="53" t="str">
        <f t="shared" si="11"/>
        <v/>
      </c>
      <c r="F525" s="9" t="str">
        <f t="shared" si="12"/>
        <v/>
      </c>
      <c r="G525" s="9" t="str">
        <f t="shared" si="13"/>
        <v/>
      </c>
      <c r="H525" s="54">
        <f t="shared" si="14"/>
        <v>61.31003097512864</v>
      </c>
      <c r="I525" s="53">
        <f>List!D525</f>
        <v>2500</v>
      </c>
    </row>
    <row r="526" spans="1:9">
      <c r="A526" s="9" t="str">
        <f>List!A526</f>
        <v>Arcam FMJ A49</v>
      </c>
      <c r="B526" s="53">
        <f>List!C526</f>
        <v>61.209614947627628</v>
      </c>
      <c r="C526" s="53">
        <f>List!E526</f>
        <v>5750</v>
      </c>
      <c r="D526" s="9" t="str">
        <f t="shared" si="10"/>
        <v/>
      </c>
      <c r="E526" s="53" t="str">
        <f t="shared" si="11"/>
        <v/>
      </c>
      <c r="F526" s="54">
        <f t="shared" si="12"/>
        <v>61.209614947627628</v>
      </c>
      <c r="G526" s="9" t="str">
        <f t="shared" si="13"/>
        <v/>
      </c>
      <c r="H526" s="9" t="str">
        <f t="shared" si="14"/>
        <v/>
      </c>
      <c r="I526" s="53">
        <f>List!D526</f>
        <v>382</v>
      </c>
    </row>
    <row r="527" spans="1:9">
      <c r="A527" s="9" t="str">
        <f>List!A527</f>
        <v>Siltech Saga P1</v>
      </c>
      <c r="B527" s="53">
        <f>List!C527</f>
        <v>61.110346556996625</v>
      </c>
      <c r="C527" s="53">
        <f>List!E527</f>
        <v>75000</v>
      </c>
      <c r="D527" s="9" t="str">
        <f t="shared" si="10"/>
        <v/>
      </c>
      <c r="E527" s="53">
        <f t="shared" si="11"/>
        <v>61.110346556996625</v>
      </c>
      <c r="F527" s="9" t="str">
        <f t="shared" si="12"/>
        <v/>
      </c>
      <c r="G527" s="9" t="str">
        <f t="shared" si="13"/>
        <v/>
      </c>
      <c r="H527" s="9" t="str">
        <f t="shared" si="14"/>
        <v/>
      </c>
      <c r="I527" s="53">
        <f>List!D527</f>
        <v>170</v>
      </c>
    </row>
    <row r="528" spans="1:9">
      <c r="A528" s="9" t="str">
        <f>List!A528</f>
        <v>Keces E40 integrated</v>
      </c>
      <c r="B528" s="53">
        <f>List!C528</f>
        <v>60.915149811213503</v>
      </c>
      <c r="C528" s="53">
        <f>List!E528</f>
        <v>630</v>
      </c>
      <c r="D528" s="54">
        <f t="shared" si="10"/>
        <v>60.915149811213503</v>
      </c>
      <c r="E528" s="53" t="str">
        <f t="shared" si="11"/>
        <v/>
      </c>
      <c r="F528" s="9" t="str">
        <f t="shared" si="12"/>
        <v/>
      </c>
      <c r="G528" s="9" t="str">
        <f t="shared" si="13"/>
        <v/>
      </c>
      <c r="H528" s="9" t="str">
        <f t="shared" si="14"/>
        <v/>
      </c>
      <c r="I528" s="53">
        <f>List!D528</f>
        <v>75</v>
      </c>
    </row>
    <row r="529" spans="1:9">
      <c r="A529" s="9" t="str">
        <f>List!A529</f>
        <v>Rogue Audio Sphinx integrated</v>
      </c>
      <c r="B529" s="53">
        <f>List!C529</f>
        <v>60.915149811213503</v>
      </c>
      <c r="C529" s="53">
        <f>List!E529</f>
        <v>1300</v>
      </c>
      <c r="D529" s="9" t="str">
        <f t="shared" si="10"/>
        <v/>
      </c>
      <c r="E529" s="53">
        <f t="shared" si="11"/>
        <v>60.915149811213503</v>
      </c>
      <c r="F529" s="9" t="str">
        <f t="shared" si="12"/>
        <v/>
      </c>
      <c r="G529" s="9" t="str">
        <f t="shared" si="13"/>
        <v/>
      </c>
      <c r="H529" s="9" t="str">
        <f t="shared" si="14"/>
        <v/>
      </c>
      <c r="I529" s="53">
        <f>List!D529</f>
        <v>155</v>
      </c>
    </row>
    <row r="530" spans="1:9">
      <c r="A530" s="9" t="str">
        <f>List!A530</f>
        <v>Vincent SP-T100</v>
      </c>
      <c r="B530" s="53">
        <f>List!C530</f>
        <v>60.915149811213503</v>
      </c>
      <c r="C530" s="53">
        <f>List!E530</f>
        <v>2500</v>
      </c>
      <c r="D530" s="9" t="str">
        <f t="shared" si="10"/>
        <v/>
      </c>
      <c r="E530" s="53">
        <f t="shared" si="11"/>
        <v>60.915149811213503</v>
      </c>
      <c r="F530" s="9" t="str">
        <f t="shared" si="12"/>
        <v/>
      </c>
      <c r="G530" s="9" t="str">
        <f t="shared" si="13"/>
        <v/>
      </c>
      <c r="H530" s="9" t="str">
        <f t="shared" si="14"/>
        <v/>
      </c>
      <c r="I530" s="53">
        <f>List!D530</f>
        <v>189</v>
      </c>
    </row>
    <row r="531" spans="1:9">
      <c r="A531" s="9" t="str">
        <f>List!A531</f>
        <v>McIntosh Laboratory MC275</v>
      </c>
      <c r="B531" s="53">
        <f>List!C531</f>
        <v>60.915149811213503</v>
      </c>
      <c r="C531" s="53">
        <f>List!E531</f>
        <v>4500</v>
      </c>
      <c r="D531" s="54">
        <f t="shared" si="10"/>
        <v>60.915149811213503</v>
      </c>
      <c r="E531" s="53" t="str">
        <f t="shared" si="11"/>
        <v/>
      </c>
      <c r="F531" s="9" t="str">
        <f t="shared" si="12"/>
        <v/>
      </c>
      <c r="G531" s="9" t="str">
        <f t="shared" si="13"/>
        <v/>
      </c>
      <c r="H531" s="9" t="str">
        <f t="shared" si="14"/>
        <v/>
      </c>
      <c r="I531" s="53">
        <f>List!D531</f>
        <v>90</v>
      </c>
    </row>
    <row r="532" spans="1:9">
      <c r="A532" s="9" t="str">
        <f>List!A532</f>
        <v>Ayre Acoustics VX-8</v>
      </c>
      <c r="B532" s="53">
        <f>List!C532</f>
        <v>60.915149811213503</v>
      </c>
      <c r="C532" s="53">
        <f>List!E532</f>
        <v>6800</v>
      </c>
      <c r="D532" s="9" t="str">
        <f t="shared" si="10"/>
        <v/>
      </c>
      <c r="E532" s="53">
        <f t="shared" si="11"/>
        <v>60.915149811213503</v>
      </c>
      <c r="F532" s="9" t="str">
        <f t="shared" si="12"/>
        <v/>
      </c>
      <c r="G532" s="9" t="str">
        <f t="shared" si="13"/>
        <v/>
      </c>
      <c r="H532" s="9" t="str">
        <f t="shared" si="14"/>
        <v/>
      </c>
      <c r="I532" s="53">
        <f>List!D532</f>
        <v>176</v>
      </c>
    </row>
    <row r="533" spans="1:9">
      <c r="A533" s="9" t="str">
        <f>List!A533</f>
        <v>Chord SPM 5000 Mk. II</v>
      </c>
      <c r="B533" s="53">
        <f>List!C533</f>
        <v>60.915149811213503</v>
      </c>
      <c r="C533" s="53">
        <f>List!E533</f>
        <v>21200</v>
      </c>
      <c r="D533" s="9" t="str">
        <f t="shared" si="10"/>
        <v/>
      </c>
      <c r="E533" s="53" t="str">
        <f t="shared" si="11"/>
        <v/>
      </c>
      <c r="F533" s="9" t="str">
        <f t="shared" si="12"/>
        <v/>
      </c>
      <c r="G533" s="9" t="str">
        <f t="shared" si="13"/>
        <v/>
      </c>
      <c r="H533" s="54">
        <f t="shared" si="14"/>
        <v>60.915149811213503</v>
      </c>
      <c r="I533" s="53">
        <f>List!D533</f>
        <v>1000</v>
      </c>
    </row>
    <row r="534" spans="1:9">
      <c r="A534" s="9" t="str">
        <f>List!A534</f>
        <v>NAD C700</v>
      </c>
      <c r="B534" s="53">
        <f>List!C534</f>
        <v>60.724243453088896</v>
      </c>
      <c r="C534" s="53">
        <f>List!E534</f>
        <v>1500</v>
      </c>
      <c r="D534" s="9" t="str">
        <f t="shared" si="10"/>
        <v/>
      </c>
      <c r="E534" s="53">
        <f t="shared" si="11"/>
        <v>60.724243453088896</v>
      </c>
      <c r="F534" s="9" t="str">
        <f t="shared" si="12"/>
        <v/>
      </c>
      <c r="G534" s="9" t="str">
        <f t="shared" si="13"/>
        <v/>
      </c>
      <c r="H534" s="9" t="str">
        <f t="shared" si="14"/>
        <v/>
      </c>
      <c r="I534" s="53">
        <f>List!D534</f>
        <v>150</v>
      </c>
    </row>
    <row r="535" spans="1:9">
      <c r="A535" s="9" t="str">
        <f>List!A535</f>
        <v>Yamaha A-S1200</v>
      </c>
      <c r="B535" s="53">
        <f>List!C535</f>
        <v>60.724243453088896</v>
      </c>
      <c r="C535" s="53">
        <f>List!E535</f>
        <v>2800</v>
      </c>
      <c r="D535" s="9" t="str">
        <f t="shared" si="10"/>
        <v/>
      </c>
      <c r="E535" s="53">
        <f t="shared" si="11"/>
        <v>60.724243453088896</v>
      </c>
      <c r="F535" s="9" t="str">
        <f t="shared" si="12"/>
        <v/>
      </c>
      <c r="G535" s="9" t="str">
        <f t="shared" si="13"/>
        <v/>
      </c>
      <c r="H535" s="9" t="str">
        <f t="shared" si="14"/>
        <v/>
      </c>
      <c r="I535" s="53">
        <f>List!D535</f>
        <v>172</v>
      </c>
    </row>
    <row r="536" spans="1:9">
      <c r="A536" s="9" t="str">
        <f>List!A536</f>
        <v>Yamaha A-S801</v>
      </c>
      <c r="B536" s="53">
        <f>List!C536</f>
        <v>60.630341028921293</v>
      </c>
      <c r="C536" s="53">
        <f>List!E536</f>
        <v>900</v>
      </c>
      <c r="D536" s="54">
        <f t="shared" si="10"/>
        <v>60.630341028921293</v>
      </c>
      <c r="E536" s="53" t="str">
        <f t="shared" si="11"/>
        <v/>
      </c>
      <c r="F536" s="9" t="str">
        <f t="shared" si="12"/>
        <v/>
      </c>
      <c r="G536" s="9" t="str">
        <f t="shared" si="13"/>
        <v/>
      </c>
      <c r="H536" s="9" t="str">
        <f t="shared" si="14"/>
        <v/>
      </c>
      <c r="I536" s="53">
        <f>List!D536</f>
        <v>132</v>
      </c>
    </row>
    <row r="537" spans="1:9">
      <c r="A537" s="9" t="str">
        <f>List!A537</f>
        <v>Musical Fidelity M5si</v>
      </c>
      <c r="B537" s="53">
        <f>List!C537</f>
        <v>60.630341028921293</v>
      </c>
      <c r="C537" s="53">
        <f>List!E537</f>
        <v>2550</v>
      </c>
      <c r="D537" s="9" t="str">
        <f t="shared" si="10"/>
        <v/>
      </c>
      <c r="E537" s="53">
        <f t="shared" si="11"/>
        <v>60.630341028921293</v>
      </c>
      <c r="F537" s="9" t="str">
        <f t="shared" si="12"/>
        <v/>
      </c>
      <c r="G537" s="9" t="str">
        <f t="shared" si="13"/>
        <v/>
      </c>
      <c r="H537" s="9" t="str">
        <f t="shared" si="14"/>
        <v/>
      </c>
      <c r="I537" s="53">
        <f>List!D537</f>
        <v>229</v>
      </c>
    </row>
    <row r="538" spans="1:9">
      <c r="A538" s="9" t="str">
        <f>List!A538</f>
        <v>Lyngdorf Audio TDAI-2200</v>
      </c>
      <c r="B538" s="53">
        <f>List!C538</f>
        <v>60.445527894223048</v>
      </c>
      <c r="C538" s="53">
        <f>List!E538</f>
        <v>7500</v>
      </c>
      <c r="D538" s="9" t="str">
        <f t="shared" si="10"/>
        <v/>
      </c>
      <c r="E538" s="53" t="str">
        <f t="shared" si="11"/>
        <v/>
      </c>
      <c r="F538" s="54">
        <f t="shared" si="12"/>
        <v>60.445527894223048</v>
      </c>
      <c r="G538" s="9" t="str">
        <f t="shared" si="13"/>
        <v/>
      </c>
      <c r="H538" s="9" t="str">
        <f t="shared" si="14"/>
        <v/>
      </c>
      <c r="I538" s="53">
        <f>List!D538</f>
        <v>376</v>
      </c>
    </row>
    <row r="539" spans="1:9">
      <c r="A539" s="9" t="str">
        <f>List!A539</f>
        <v>Vincent SV-400</v>
      </c>
      <c r="B539" s="53">
        <f>List!C539</f>
        <v>60.087296108048996</v>
      </c>
      <c r="C539" s="53">
        <f>List!E539</f>
        <v>760</v>
      </c>
      <c r="D539" s="54">
        <f t="shared" si="10"/>
        <v>60.087296108048996</v>
      </c>
      <c r="E539" s="53" t="str">
        <f t="shared" si="11"/>
        <v/>
      </c>
      <c r="F539" s="9" t="str">
        <f t="shared" si="12"/>
        <v/>
      </c>
      <c r="G539" s="9" t="str">
        <f t="shared" si="13"/>
        <v/>
      </c>
      <c r="H539" s="9" t="str">
        <f t="shared" si="14"/>
        <v/>
      </c>
      <c r="I539" s="53">
        <f>List!D539</f>
        <v>101</v>
      </c>
    </row>
    <row r="540" spans="1:9">
      <c r="A540" s="9" t="str">
        <f>List!A540</f>
        <v>Peachtree Audio nova500</v>
      </c>
      <c r="B540" s="53">
        <f>List!C540</f>
        <v>60</v>
      </c>
      <c r="C540" s="53">
        <f>List!E540</f>
        <v>3000</v>
      </c>
      <c r="D540" s="9" t="str">
        <f t="shared" si="10"/>
        <v/>
      </c>
      <c r="E540" s="53" t="str">
        <f t="shared" si="11"/>
        <v/>
      </c>
      <c r="F540" s="9" t="str">
        <f t="shared" si="12"/>
        <v/>
      </c>
      <c r="G540" s="9" t="str">
        <f t="shared" si="13"/>
        <v/>
      </c>
      <c r="H540" s="54">
        <f t="shared" si="14"/>
        <v>60</v>
      </c>
      <c r="I540" s="53">
        <f>List!D540</f>
        <v>701</v>
      </c>
    </row>
    <row r="541" spans="1:9">
      <c r="A541" s="9" t="str">
        <f>List!A541</f>
        <v>Audio Research VS115</v>
      </c>
      <c r="B541" s="53">
        <f>List!C541</f>
        <v>60</v>
      </c>
      <c r="C541" s="53">
        <f>List!E541</f>
        <v>6500</v>
      </c>
      <c r="D541" s="54">
        <f t="shared" si="10"/>
        <v>60</v>
      </c>
      <c r="E541" s="53" t="str">
        <f t="shared" si="11"/>
        <v/>
      </c>
      <c r="F541" s="9" t="str">
        <f t="shared" si="12"/>
        <v/>
      </c>
      <c r="G541" s="9" t="str">
        <f t="shared" si="13"/>
        <v/>
      </c>
      <c r="H541" s="9" t="str">
        <f t="shared" si="14"/>
        <v/>
      </c>
      <c r="I541" s="53">
        <f>List!D541</f>
        <v>129</v>
      </c>
    </row>
    <row r="542" spans="1:9">
      <c r="A542" s="9" t="str">
        <f>List!A542</f>
        <v>Lyngdorf Audio TDAI-3400</v>
      </c>
      <c r="B542" s="53">
        <f>List!C542</f>
        <v>60</v>
      </c>
      <c r="C542" s="53">
        <f>List!E542</f>
        <v>6500</v>
      </c>
      <c r="D542" s="9" t="str">
        <f t="shared" si="10"/>
        <v/>
      </c>
      <c r="E542" s="53" t="str">
        <f t="shared" si="11"/>
        <v/>
      </c>
      <c r="F542" s="54">
        <f t="shared" si="12"/>
        <v>60</v>
      </c>
      <c r="G542" s="9" t="str">
        <f t="shared" si="13"/>
        <v/>
      </c>
      <c r="H542" s="9" t="str">
        <f t="shared" si="14"/>
        <v/>
      </c>
      <c r="I542" s="53">
        <f>List!D542</f>
        <v>420</v>
      </c>
    </row>
    <row r="543" spans="1:9">
      <c r="A543" s="9" t="str">
        <f>List!A543</f>
        <v>SPL Performer m1000</v>
      </c>
      <c r="B543" s="53">
        <f>List!C543</f>
        <v>60</v>
      </c>
      <c r="C543" s="53">
        <f>List!E543</f>
        <v>8600</v>
      </c>
      <c r="D543" s="9" t="str">
        <f t="shared" si="10"/>
        <v/>
      </c>
      <c r="E543" s="53" t="str">
        <f t="shared" si="11"/>
        <v/>
      </c>
      <c r="F543" s="9" t="str">
        <f t="shared" si="12"/>
        <v/>
      </c>
      <c r="G543" s="9" t="str">
        <f t="shared" si="13"/>
        <v/>
      </c>
      <c r="H543" s="54">
        <f t="shared" si="14"/>
        <v>60</v>
      </c>
      <c r="I543" s="53">
        <f>List!D543</f>
        <v>850</v>
      </c>
    </row>
    <row r="544" spans="1:9">
      <c r="A544" s="9" t="str">
        <f>List!A544</f>
        <v>Krell Vanguard</v>
      </c>
      <c r="B544" s="53">
        <f>List!C544</f>
        <v>59.1721462968355</v>
      </c>
      <c r="C544" s="53">
        <f>List!E544</f>
        <v>6400</v>
      </c>
      <c r="D544" s="9" t="str">
        <f t="shared" si="10"/>
        <v/>
      </c>
      <c r="E544" s="53" t="str">
        <f t="shared" si="11"/>
        <v/>
      </c>
      <c r="F544" s="54">
        <f t="shared" si="12"/>
        <v>59.1721462968355</v>
      </c>
      <c r="G544" s="9" t="str">
        <f t="shared" si="13"/>
        <v/>
      </c>
      <c r="H544" s="9" t="str">
        <f t="shared" si="14"/>
        <v/>
      </c>
      <c r="I544" s="53">
        <f>List!D544</f>
        <v>412</v>
      </c>
    </row>
    <row r="545" spans="1:9">
      <c r="A545" s="9" t="str">
        <f>List!A545</f>
        <v>Devialet Expert 140 Pro</v>
      </c>
      <c r="B545" s="53">
        <f>List!C545</f>
        <v>59.1721462968355</v>
      </c>
      <c r="C545" s="53">
        <f>List!E545</f>
        <v>6500</v>
      </c>
      <c r="D545" s="9" t="str">
        <f t="shared" si="10"/>
        <v/>
      </c>
      <c r="E545" s="53">
        <f t="shared" si="11"/>
        <v>59.1721462968355</v>
      </c>
      <c r="F545" s="9" t="str">
        <f t="shared" si="12"/>
        <v/>
      </c>
      <c r="G545" s="9" t="str">
        <f t="shared" si="13"/>
        <v/>
      </c>
      <c r="H545" s="9" t="str">
        <f t="shared" si="14"/>
        <v/>
      </c>
      <c r="I545" s="53">
        <f>List!D545</f>
        <v>205</v>
      </c>
    </row>
    <row r="546" spans="1:9">
      <c r="A546" s="9" t="str">
        <f>List!A546</f>
        <v>darTZeel NHB-468</v>
      </c>
      <c r="B546" s="53">
        <f>List!C546</f>
        <v>59.1721462968355</v>
      </c>
      <c r="C546" s="53">
        <f>List!E546</f>
        <v>170000</v>
      </c>
      <c r="D546" s="9" t="str">
        <f t="shared" si="10"/>
        <v/>
      </c>
      <c r="E546" s="53">
        <f t="shared" si="11"/>
        <v>59.1721462968355</v>
      </c>
      <c r="F546" s="9" t="str">
        <f t="shared" si="12"/>
        <v/>
      </c>
      <c r="G546" s="9" t="str">
        <f t="shared" si="13"/>
        <v/>
      </c>
      <c r="H546" s="9" t="str">
        <f t="shared" si="14"/>
        <v/>
      </c>
      <c r="I546" s="53">
        <f>List!D546</f>
        <v>205</v>
      </c>
    </row>
    <row r="547" spans="1:9">
      <c r="A547" s="9" t="str">
        <f>List!A547</f>
        <v>Denon PMA-800NE</v>
      </c>
      <c r="B547" s="53">
        <f>List!C547</f>
        <v>58.416375079047505</v>
      </c>
      <c r="C547" s="53">
        <f>List!E547</f>
        <v>650</v>
      </c>
      <c r="D547" s="54">
        <f t="shared" si="10"/>
        <v>58.416375079047505</v>
      </c>
      <c r="E547" s="53" t="str">
        <f t="shared" si="11"/>
        <v/>
      </c>
      <c r="F547" s="9" t="str">
        <f t="shared" si="12"/>
        <v/>
      </c>
      <c r="G547" s="9" t="str">
        <f t="shared" si="13"/>
        <v/>
      </c>
      <c r="H547" s="9" t="str">
        <f t="shared" si="14"/>
        <v/>
      </c>
      <c r="I547" s="53">
        <f>List!D547</f>
        <v>120</v>
      </c>
    </row>
    <row r="548" spans="1:9">
      <c r="A548" s="9" t="str">
        <f>List!A548</f>
        <v>Yamaha A-S701</v>
      </c>
      <c r="B548" s="53">
        <f>List!C548</f>
        <v>58.416375079047505</v>
      </c>
      <c r="C548" s="53">
        <f>List!E548</f>
        <v>800</v>
      </c>
      <c r="D548" s="54">
        <f t="shared" si="10"/>
        <v>58.416375079047505</v>
      </c>
      <c r="E548" s="53" t="str">
        <f t="shared" si="11"/>
        <v/>
      </c>
      <c r="F548" s="9" t="str">
        <f t="shared" si="12"/>
        <v/>
      </c>
      <c r="G548" s="9" t="str">
        <f t="shared" si="13"/>
        <v/>
      </c>
      <c r="H548" s="9" t="str">
        <f t="shared" si="14"/>
        <v/>
      </c>
      <c r="I548" s="53">
        <f>List!D548</f>
        <v>130</v>
      </c>
    </row>
    <row r="549" spans="1:9">
      <c r="A549" s="9" t="str">
        <f>List!A549</f>
        <v>Ashly NE8250</v>
      </c>
      <c r="B549" s="53">
        <f>List!C549</f>
        <v>58.416375079047505</v>
      </c>
      <c r="C549" s="53">
        <f>List!E549</f>
        <v>2400</v>
      </c>
      <c r="D549" s="9" t="str">
        <f t="shared" si="10"/>
        <v/>
      </c>
      <c r="E549" s="53">
        <f t="shared" si="11"/>
        <v>58.416375079047505</v>
      </c>
      <c r="F549" s="9" t="str">
        <f t="shared" si="12"/>
        <v/>
      </c>
      <c r="G549" s="9" t="str">
        <f t="shared" si="13"/>
        <v/>
      </c>
      <c r="H549" s="9" t="str">
        <f t="shared" si="14"/>
        <v/>
      </c>
      <c r="I549" s="53">
        <f>List!D549</f>
        <v>218</v>
      </c>
    </row>
    <row r="550" spans="1:9">
      <c r="A550" s="9" t="str">
        <f>List!A550</f>
        <v>PrimaLuna Dialogue Seven</v>
      </c>
      <c r="B550" s="53">
        <f>List!C550</f>
        <v>58.416375079047505</v>
      </c>
      <c r="C550" s="53">
        <f>List!E550</f>
        <v>2750</v>
      </c>
      <c r="D550" s="54">
        <f t="shared" si="10"/>
        <v>58.416375079047505</v>
      </c>
      <c r="E550" s="53" t="str">
        <f t="shared" si="11"/>
        <v/>
      </c>
      <c r="F550" s="9" t="str">
        <f t="shared" si="12"/>
        <v/>
      </c>
      <c r="G550" s="9" t="str">
        <f t="shared" si="13"/>
        <v/>
      </c>
      <c r="H550" s="9" t="str">
        <f t="shared" si="14"/>
        <v/>
      </c>
      <c r="I550" s="53">
        <f>List!D550</f>
        <v>47</v>
      </c>
    </row>
    <row r="551" spans="1:9">
      <c r="A551" s="9" t="str">
        <f>List!A551</f>
        <v>Creek Voyage i20</v>
      </c>
      <c r="B551" s="53">
        <f>List!C551</f>
        <v>58.416375079047505</v>
      </c>
      <c r="C551" s="53">
        <f>List!E551</f>
        <v>6200</v>
      </c>
      <c r="D551" s="9" t="str">
        <f t="shared" si="10"/>
        <v/>
      </c>
      <c r="E551" s="53">
        <f t="shared" si="11"/>
        <v>58.416375079047505</v>
      </c>
      <c r="F551" s="9" t="str">
        <f t="shared" si="12"/>
        <v/>
      </c>
      <c r="G551" s="9" t="str">
        <f t="shared" si="13"/>
        <v/>
      </c>
      <c r="H551" s="9" t="str">
        <f t="shared" si="14"/>
        <v/>
      </c>
      <c r="I551" s="53">
        <f>List!D551</f>
        <v>248</v>
      </c>
    </row>
    <row r="552" spans="1:9">
      <c r="A552" s="9" t="str">
        <f>List!A552</f>
        <v>Earthquake XJ-300ST</v>
      </c>
      <c r="B552" s="53">
        <f>List!C552</f>
        <v>57.721132953863261</v>
      </c>
      <c r="C552" s="53">
        <f>List!E552</f>
        <v>465</v>
      </c>
      <c r="D552" s="54">
        <f t="shared" si="10"/>
        <v>57.721132953863261</v>
      </c>
      <c r="E552" s="53" t="str">
        <f t="shared" si="11"/>
        <v/>
      </c>
      <c r="F552" s="9" t="str">
        <f t="shared" si="12"/>
        <v/>
      </c>
      <c r="G552" s="9" t="str">
        <f t="shared" si="13"/>
        <v/>
      </c>
      <c r="H552" s="9" t="str">
        <f t="shared" si="14"/>
        <v/>
      </c>
      <c r="I552" s="53">
        <f>List!D552</f>
        <v>59</v>
      </c>
    </row>
    <row r="553" spans="1:9">
      <c r="A553" s="9" t="str">
        <f>List!A553</f>
        <v>Teac AI-301DA</v>
      </c>
      <c r="B553" s="53">
        <f>List!C553</f>
        <v>57.721132953863261</v>
      </c>
      <c r="C553" s="53">
        <f>List!E553</f>
        <v>500</v>
      </c>
      <c r="D553" s="54">
        <f t="shared" si="10"/>
        <v>57.721132953863261</v>
      </c>
      <c r="E553" s="53" t="str">
        <f t="shared" si="11"/>
        <v/>
      </c>
      <c r="F553" s="9" t="str">
        <f t="shared" si="12"/>
        <v/>
      </c>
      <c r="G553" s="9" t="str">
        <f t="shared" si="13"/>
        <v/>
      </c>
      <c r="H553" s="9" t="str">
        <f t="shared" si="14"/>
        <v/>
      </c>
      <c r="I553" s="53">
        <f>List!D553</f>
        <v>55</v>
      </c>
    </row>
    <row r="554" spans="1:9">
      <c r="A554" s="9" t="str">
        <f>List!A554</f>
        <v>Denon PMA-900HNE</v>
      </c>
      <c r="B554" s="53">
        <f>List!C554</f>
        <v>57.721132953863261</v>
      </c>
      <c r="C554" s="53">
        <f>List!E554</f>
        <v>950</v>
      </c>
      <c r="D554" s="54">
        <f t="shared" si="10"/>
        <v>57.721132953863261</v>
      </c>
      <c r="E554" s="53" t="str">
        <f t="shared" si="11"/>
        <v/>
      </c>
      <c r="F554" s="9" t="str">
        <f t="shared" si="12"/>
        <v/>
      </c>
      <c r="G554" s="9" t="str">
        <f t="shared" si="13"/>
        <v/>
      </c>
      <c r="H554" s="9" t="str">
        <f t="shared" si="14"/>
        <v/>
      </c>
      <c r="I554" s="53">
        <f>List!D554</f>
        <v>119</v>
      </c>
    </row>
    <row r="555" spans="1:9">
      <c r="A555" s="9" t="str">
        <f>List!A555</f>
        <v>Technics SU-G700</v>
      </c>
      <c r="B555" s="53">
        <f>List!C555</f>
        <v>57.721132953863261</v>
      </c>
      <c r="C555" s="53">
        <f>List!E555</f>
        <v>2500</v>
      </c>
      <c r="D555" s="54">
        <f t="shared" si="10"/>
        <v>57.721132953863261</v>
      </c>
      <c r="E555" s="53" t="str">
        <f t="shared" si="11"/>
        <v/>
      </c>
      <c r="F555" s="9" t="str">
        <f t="shared" si="12"/>
        <v/>
      </c>
      <c r="G555" s="9" t="str">
        <f t="shared" si="13"/>
        <v/>
      </c>
      <c r="H555" s="9" t="str">
        <f t="shared" si="14"/>
        <v/>
      </c>
      <c r="I555" s="53">
        <f>List!D555</f>
        <v>140</v>
      </c>
    </row>
    <row r="556" spans="1:9">
      <c r="A556" s="9" t="str">
        <f>List!A556</f>
        <v>Naim Audio Unity Atom</v>
      </c>
      <c r="B556" s="53">
        <f>List!C556</f>
        <v>57.721132953863261</v>
      </c>
      <c r="C556" s="53">
        <f>List!E556</f>
        <v>3300</v>
      </c>
      <c r="D556" s="54">
        <f t="shared" si="10"/>
        <v>57.721132953863261</v>
      </c>
      <c r="E556" s="53" t="str">
        <f t="shared" si="11"/>
        <v/>
      </c>
      <c r="F556" s="9" t="str">
        <f t="shared" si="12"/>
        <v/>
      </c>
      <c r="G556" s="9" t="str">
        <f t="shared" si="13"/>
        <v/>
      </c>
      <c r="H556" s="9" t="str">
        <f t="shared" si="14"/>
        <v/>
      </c>
      <c r="I556" s="53">
        <f>List!D556</f>
        <v>73</v>
      </c>
    </row>
    <row r="557" spans="1:9">
      <c r="A557" s="9" t="str">
        <f>List!A557</f>
        <v>Dan D'Agostino Momentum M400 MxV monoblock</v>
      </c>
      <c r="B557" s="53">
        <f>List!C557</f>
        <v>57.721132953863261</v>
      </c>
      <c r="C557" s="53">
        <f>List!E557</f>
        <v>80000</v>
      </c>
      <c r="D557" s="9" t="str">
        <f t="shared" si="10"/>
        <v/>
      </c>
      <c r="E557" s="53" t="str">
        <f t="shared" si="11"/>
        <v/>
      </c>
      <c r="F557" s="9" t="str">
        <f t="shared" si="12"/>
        <v/>
      </c>
      <c r="G557" s="9" t="str">
        <f t="shared" si="13"/>
        <v/>
      </c>
      <c r="H557" s="54">
        <f t="shared" si="14"/>
        <v>57.721132953863261</v>
      </c>
      <c r="I557" s="53">
        <f>List!D557</f>
        <v>778</v>
      </c>
    </row>
    <row r="558" spans="1:9">
      <c r="A558" s="9" t="str">
        <f>List!A558</f>
        <v>Gryphon Diablo 120</v>
      </c>
      <c r="B558" s="53">
        <f>List!C558</f>
        <v>57.077439286435236</v>
      </c>
      <c r="C558" s="53">
        <f>List!E558</f>
        <v>15500</v>
      </c>
      <c r="D558" s="9" t="str">
        <f t="shared" si="10"/>
        <v/>
      </c>
      <c r="E558" s="53">
        <f t="shared" si="11"/>
        <v>57.077439286435236</v>
      </c>
      <c r="F558" s="9" t="str">
        <f t="shared" si="12"/>
        <v/>
      </c>
      <c r="G558" s="9" t="str">
        <f t="shared" si="13"/>
        <v/>
      </c>
      <c r="H558" s="9" t="str">
        <f t="shared" si="14"/>
        <v/>
      </c>
      <c r="I558" s="53">
        <f>List!D558</f>
        <v>240</v>
      </c>
    </row>
    <row r="559" spans="1:9">
      <c r="A559" s="9" t="str">
        <f>List!A559</f>
        <v>Crown XLi 800</v>
      </c>
      <c r="B559" s="53">
        <f>List!C559</f>
        <v>56.478174818886373</v>
      </c>
      <c r="C559" s="53">
        <f>List!E559</f>
        <v>270</v>
      </c>
      <c r="D559" s="9" t="str">
        <f t="shared" si="10"/>
        <v/>
      </c>
      <c r="E559" s="53" t="str">
        <f t="shared" si="11"/>
        <v/>
      </c>
      <c r="F559" s="54">
        <f t="shared" si="12"/>
        <v>56.478174818886373</v>
      </c>
      <c r="G559" s="9" t="str">
        <f t="shared" si="13"/>
        <v/>
      </c>
      <c r="H559" s="9" t="str">
        <f t="shared" si="14"/>
        <v/>
      </c>
      <c r="I559" s="53">
        <f>List!D559</f>
        <v>315</v>
      </c>
    </row>
    <row r="560" spans="1:9">
      <c r="A560" s="9" t="str">
        <f>List!A560</f>
        <v>Pioneer A-70DA</v>
      </c>
      <c r="B560" s="53">
        <f>List!C560</f>
        <v>56.478174818886373</v>
      </c>
      <c r="C560" s="53">
        <f>List!E560</f>
        <v>1150</v>
      </c>
      <c r="D560" s="54">
        <f t="shared" si="10"/>
        <v>56.478174818886373</v>
      </c>
      <c r="E560" s="53" t="str">
        <f t="shared" si="11"/>
        <v/>
      </c>
      <c r="F560" s="9" t="str">
        <f t="shared" si="12"/>
        <v/>
      </c>
      <c r="G560" s="9" t="str">
        <f t="shared" si="13"/>
        <v/>
      </c>
      <c r="H560" s="9" t="str">
        <f t="shared" si="14"/>
        <v/>
      </c>
      <c r="I560" s="53">
        <f>List!D560</f>
        <v>100</v>
      </c>
    </row>
    <row r="561" spans="1:9">
      <c r="A561" s="9" t="str">
        <f>List!A561</f>
        <v>Peachtree Audio iDecco</v>
      </c>
      <c r="B561" s="53">
        <f>List!C561</f>
        <v>55.9176003468815</v>
      </c>
      <c r="C561" s="53">
        <f>List!E561</f>
        <v>1000</v>
      </c>
      <c r="D561" s="54">
        <f t="shared" si="10"/>
        <v>55.9176003468815</v>
      </c>
      <c r="E561" s="53" t="str">
        <f t="shared" si="11"/>
        <v/>
      </c>
      <c r="F561" s="9" t="str">
        <f t="shared" si="12"/>
        <v/>
      </c>
      <c r="G561" s="9" t="str">
        <f t="shared" si="13"/>
        <v/>
      </c>
      <c r="H561" s="9" t="str">
        <f t="shared" si="14"/>
        <v/>
      </c>
      <c r="I561" s="53">
        <f>List!D561</f>
        <v>53</v>
      </c>
    </row>
    <row r="562" spans="1:9">
      <c r="A562" s="9" t="str">
        <f>List!A562</f>
        <v>Densen BEAT B-150XS</v>
      </c>
      <c r="B562" s="53">
        <f>List!C562</f>
        <v>55.9176003468815</v>
      </c>
      <c r="C562" s="53">
        <f>List!E562</f>
        <v>5000</v>
      </c>
      <c r="D562" s="9" t="str">
        <f t="shared" si="10"/>
        <v/>
      </c>
      <c r="E562" s="53">
        <f t="shared" si="11"/>
        <v>55.9176003468815</v>
      </c>
      <c r="F562" s="9" t="str">
        <f t="shared" si="12"/>
        <v/>
      </c>
      <c r="G562" s="9" t="str">
        <f t="shared" si="13"/>
        <v/>
      </c>
      <c r="H562" s="9" t="str">
        <f t="shared" si="14"/>
        <v/>
      </c>
      <c r="I562" s="53">
        <f>List!D562</f>
        <v>227</v>
      </c>
    </row>
    <row r="563" spans="1:9">
      <c r="A563" s="9" t="str">
        <f>List!A563</f>
        <v>Rogue Audio DragoN mono</v>
      </c>
      <c r="B563" s="53">
        <f>List!C563</f>
        <v>55.9176003468815</v>
      </c>
      <c r="C563" s="53">
        <f>List!E563</f>
        <v>6000</v>
      </c>
      <c r="D563" s="9" t="str">
        <f t="shared" si="10"/>
        <v/>
      </c>
      <c r="E563" s="53">
        <f t="shared" si="11"/>
        <v>55.9176003468815</v>
      </c>
      <c r="F563" s="9" t="str">
        <f t="shared" si="12"/>
        <v/>
      </c>
      <c r="G563" s="9" t="str">
        <f t="shared" si="13"/>
        <v/>
      </c>
      <c r="H563" s="9" t="str">
        <f t="shared" si="14"/>
        <v/>
      </c>
      <c r="I563" s="53">
        <f>List!D563</f>
        <v>226</v>
      </c>
    </row>
    <row r="564" spans="1:9">
      <c r="A564" s="9" t="str">
        <f>List!A564</f>
        <v>Audio Research REF150</v>
      </c>
      <c r="B564" s="53">
        <f>List!C564</f>
        <v>55.9176003468815</v>
      </c>
      <c r="C564" s="53">
        <f>List!E564</f>
        <v>15800</v>
      </c>
      <c r="D564" s="9" t="str">
        <f t="shared" si="10"/>
        <v/>
      </c>
      <c r="E564" s="53">
        <f t="shared" si="11"/>
        <v>55.9176003468815</v>
      </c>
      <c r="F564" s="9" t="str">
        <f t="shared" si="12"/>
        <v/>
      </c>
      <c r="G564" s="9" t="str">
        <f t="shared" si="13"/>
        <v/>
      </c>
      <c r="H564" s="9" t="str">
        <f t="shared" si="14"/>
        <v/>
      </c>
      <c r="I564" s="53">
        <f>List!D564</f>
        <v>150</v>
      </c>
    </row>
    <row r="565" spans="1:9">
      <c r="A565" s="9" t="str">
        <f>List!A565</f>
        <v>SMSL Q5 Pro</v>
      </c>
      <c r="B565" s="53">
        <f>List!C565</f>
        <v>55.391021572434518</v>
      </c>
      <c r="C565" s="53">
        <f>List!E565</f>
        <v>140</v>
      </c>
      <c r="D565" s="54">
        <f t="shared" si="10"/>
        <v>55.391021572434518</v>
      </c>
      <c r="E565" s="53" t="str">
        <f t="shared" si="11"/>
        <v/>
      </c>
      <c r="F565" s="9" t="str">
        <f t="shared" si="12"/>
        <v/>
      </c>
      <c r="G565" s="9" t="str">
        <f t="shared" si="13"/>
        <v/>
      </c>
      <c r="H565" s="9" t="str">
        <f t="shared" si="14"/>
        <v/>
      </c>
      <c r="I565" s="53">
        <f>List!D565</f>
        <v>33</v>
      </c>
    </row>
    <row r="566" spans="1:9">
      <c r="A566" s="9" t="str">
        <f>List!A566</f>
        <v>Vincent SV-227</v>
      </c>
      <c r="B566" s="53">
        <f>List!C566</f>
        <v>55.391021572434518</v>
      </c>
      <c r="C566" s="53">
        <f>List!E566</f>
        <v>1890</v>
      </c>
      <c r="D566" s="9" t="str">
        <f t="shared" si="10"/>
        <v/>
      </c>
      <c r="E566" s="53">
        <f t="shared" si="11"/>
        <v>55.391021572434518</v>
      </c>
      <c r="F566" s="9" t="str">
        <f t="shared" si="12"/>
        <v/>
      </c>
      <c r="G566" s="9" t="str">
        <f t="shared" si="13"/>
        <v/>
      </c>
      <c r="H566" s="9" t="str">
        <f t="shared" si="14"/>
        <v/>
      </c>
      <c r="I566" s="53">
        <f>List!D566</f>
        <v>231</v>
      </c>
    </row>
    <row r="567" spans="1:9">
      <c r="A567" s="9" t="str">
        <f>List!A567</f>
        <v>Lyngdorf TDAI-2710</v>
      </c>
      <c r="B567" s="53">
        <f>List!C567</f>
        <v>55.391021572434518</v>
      </c>
      <c r="C567" s="53">
        <f>List!E567</f>
        <v>4000</v>
      </c>
      <c r="D567" s="9" t="str">
        <f t="shared" si="10"/>
        <v/>
      </c>
      <c r="E567" s="53">
        <f t="shared" si="11"/>
        <v>55.391021572434518</v>
      </c>
      <c r="F567" s="9" t="str">
        <f t="shared" si="12"/>
        <v/>
      </c>
      <c r="G567" s="9" t="str">
        <f t="shared" si="13"/>
        <v/>
      </c>
      <c r="H567" s="9" t="str">
        <f t="shared" si="14"/>
        <v/>
      </c>
      <c r="I567" s="53">
        <f>List!D567</f>
        <v>190</v>
      </c>
    </row>
    <row r="568" spans="1:9">
      <c r="A568" s="9" t="str">
        <f>List!A568</f>
        <v>Electrocompaniet Nemo</v>
      </c>
      <c r="B568" s="53">
        <f>List!C568</f>
        <v>55.391021572434518</v>
      </c>
      <c r="C568" s="53">
        <f>List!E568</f>
        <v>15000</v>
      </c>
      <c r="D568" s="9" t="str">
        <f t="shared" si="10"/>
        <v/>
      </c>
      <c r="E568" s="53" t="str">
        <f t="shared" si="11"/>
        <v/>
      </c>
      <c r="F568" s="9" t="str">
        <f t="shared" si="12"/>
        <v/>
      </c>
      <c r="G568" s="9" t="str">
        <f t="shared" si="13"/>
        <v/>
      </c>
      <c r="H568" s="54">
        <f t="shared" si="14"/>
        <v>55.391021572434518</v>
      </c>
      <c r="I568" s="53">
        <f>List!D568</f>
        <v>1145</v>
      </c>
    </row>
    <row r="569" spans="1:9">
      <c r="A569" s="9" t="str">
        <f>List!A569</f>
        <v>T+A PA 1000 E</v>
      </c>
      <c r="B569" s="53">
        <f>List!C569</f>
        <v>54.894549897933878</v>
      </c>
      <c r="C569" s="53">
        <f>List!E569</f>
        <v>3900</v>
      </c>
      <c r="D569" s="9" t="str">
        <f t="shared" si="10"/>
        <v/>
      </c>
      <c r="E569" s="53">
        <f t="shared" si="11"/>
        <v>54.894549897933878</v>
      </c>
      <c r="F569" s="9" t="str">
        <f t="shared" si="12"/>
        <v/>
      </c>
      <c r="G569" s="9" t="str">
        <f t="shared" si="13"/>
        <v/>
      </c>
      <c r="H569" s="9" t="str">
        <f t="shared" si="14"/>
        <v/>
      </c>
      <c r="I569" s="53">
        <f>List!D569</f>
        <v>248</v>
      </c>
    </row>
    <row r="570" spans="1:9">
      <c r="A570" s="9" t="str">
        <f>List!A570</f>
        <v>Manley Laboratories 175 monoblock</v>
      </c>
      <c r="B570" s="53">
        <f>List!C570</f>
        <v>54.894549897933878</v>
      </c>
      <c r="C570" s="53">
        <f>List!E570</f>
        <v>4800</v>
      </c>
      <c r="D570" s="54">
        <f t="shared" si="10"/>
        <v>54.894549897933878</v>
      </c>
      <c r="E570" s="53" t="str">
        <f t="shared" si="11"/>
        <v/>
      </c>
      <c r="F570" s="9" t="str">
        <f t="shared" si="12"/>
        <v/>
      </c>
      <c r="G570" s="9" t="str">
        <f t="shared" si="13"/>
        <v/>
      </c>
      <c r="H570" s="9" t="str">
        <f t="shared" si="14"/>
        <v/>
      </c>
      <c r="I570" s="53">
        <f>List!D570</f>
        <v>48</v>
      </c>
    </row>
    <row r="571" spans="1:9">
      <c r="A571" s="9" t="str">
        <f>List!A571</f>
        <v>darTZeel CTH-8550 integrated</v>
      </c>
      <c r="B571" s="53">
        <f>List!C571</f>
        <v>54.894549897933878</v>
      </c>
      <c r="C571" s="53">
        <f>List!E571</f>
        <v>20300</v>
      </c>
      <c r="D571" s="9" t="str">
        <f t="shared" si="10"/>
        <v/>
      </c>
      <c r="E571" s="53" t="str">
        <f t="shared" si="11"/>
        <v/>
      </c>
      <c r="F571" s="54">
        <f t="shared" si="12"/>
        <v>54.894549897933878</v>
      </c>
      <c r="G571" s="9" t="str">
        <f t="shared" si="13"/>
        <v/>
      </c>
      <c r="H571" s="9" t="str">
        <f t="shared" si="14"/>
        <v/>
      </c>
      <c r="I571" s="53">
        <f>List!D571</f>
        <v>375</v>
      </c>
    </row>
    <row r="572" spans="1:9">
      <c r="A572" s="9" t="str">
        <f>List!A572</f>
        <v>Octave Audio Jubilee Mono SE</v>
      </c>
      <c r="B572" s="53">
        <f>List!C572</f>
        <v>54.894549897933878</v>
      </c>
      <c r="C572" s="53">
        <f>List!E572</f>
        <v>80000</v>
      </c>
      <c r="D572" s="54">
        <f t="shared" si="10"/>
        <v>54.894549897933878</v>
      </c>
      <c r="E572" s="53" t="str">
        <f t="shared" si="11"/>
        <v/>
      </c>
      <c r="F572" s="9" t="str">
        <f t="shared" si="12"/>
        <v/>
      </c>
      <c r="G572" s="9" t="str">
        <f t="shared" si="13"/>
        <v/>
      </c>
      <c r="H572" s="9" t="str">
        <f t="shared" si="14"/>
        <v/>
      </c>
      <c r="I572" s="53">
        <f>List!D572</f>
        <v>68</v>
      </c>
    </row>
    <row r="573" spans="1:9">
      <c r="A573" s="9" t="str">
        <f>List!A573</f>
        <v>Rockville RPA16</v>
      </c>
      <c r="B573" s="53">
        <f>List!C573</f>
        <v>54.424927980943423</v>
      </c>
      <c r="C573" s="53">
        <f>List!E573</f>
        <v>390</v>
      </c>
      <c r="D573" s="9" t="str">
        <f t="shared" si="10"/>
        <v/>
      </c>
      <c r="E573" s="53" t="str">
        <f t="shared" si="11"/>
        <v/>
      </c>
      <c r="F573" s="9" t="str">
        <f t="shared" si="12"/>
        <v/>
      </c>
      <c r="G573" s="9" t="str">
        <f t="shared" si="13"/>
        <v/>
      </c>
      <c r="H573" s="54">
        <f t="shared" si="14"/>
        <v>54.424927980943423</v>
      </c>
      <c r="I573" s="53">
        <f>List!D573</f>
        <v>885</v>
      </c>
    </row>
    <row r="574" spans="1:9">
      <c r="A574" s="9" t="str">
        <f>List!A574</f>
        <v>Carver M-1.5t</v>
      </c>
      <c r="B574" s="53">
        <f>List!C574</f>
        <v>54.424927980943423</v>
      </c>
      <c r="C574" s="53">
        <f>List!E574</f>
        <v>800</v>
      </c>
      <c r="D574" s="9" t="str">
        <f t="shared" si="10"/>
        <v/>
      </c>
      <c r="E574" s="53">
        <f t="shared" si="11"/>
        <v>54.424927980943423</v>
      </c>
      <c r="F574" s="9" t="str">
        <f t="shared" si="12"/>
        <v/>
      </c>
      <c r="G574" s="9" t="str">
        <f t="shared" si="13"/>
        <v/>
      </c>
      <c r="H574" s="9" t="str">
        <f t="shared" si="14"/>
        <v/>
      </c>
      <c r="I574" s="53">
        <f>List!D574</f>
        <v>236</v>
      </c>
    </row>
    <row r="575" spans="1:9">
      <c r="A575" s="9" t="str">
        <f>List!A575</f>
        <v>SMSL SA100</v>
      </c>
      <c r="B575" s="53">
        <f>List!C575</f>
        <v>53.979400086720375</v>
      </c>
      <c r="C575" s="53">
        <f>List!E575</f>
        <v>74</v>
      </c>
      <c r="D575" s="54">
        <f t="shared" si="10"/>
        <v>53.979400086720375</v>
      </c>
      <c r="E575" s="53" t="str">
        <f t="shared" si="11"/>
        <v/>
      </c>
      <c r="F575" s="9" t="str">
        <f t="shared" si="12"/>
        <v/>
      </c>
      <c r="G575" s="9" t="str">
        <f t="shared" si="13"/>
        <v/>
      </c>
      <c r="H575" s="9" t="str">
        <f t="shared" si="14"/>
        <v/>
      </c>
      <c r="I575" s="53">
        <f>List!D575</f>
        <v>22</v>
      </c>
    </row>
    <row r="576" spans="1:9">
      <c r="A576" s="9" t="str">
        <f>List!A576</f>
        <v>Audio Research Reference REF160S</v>
      </c>
      <c r="B576" s="53">
        <f>List!C576</f>
        <v>53.979400086720375</v>
      </c>
      <c r="C576" s="53">
        <f>List!E576</f>
        <v>22000</v>
      </c>
      <c r="D576" s="54">
        <f t="shared" si="10"/>
        <v>53.979400086720375</v>
      </c>
      <c r="E576" s="53" t="str">
        <f t="shared" si="11"/>
        <v/>
      </c>
      <c r="F576" s="9" t="str">
        <f t="shared" si="12"/>
        <v/>
      </c>
      <c r="G576" s="9" t="str">
        <f t="shared" si="13"/>
        <v/>
      </c>
      <c r="H576" s="9" t="str">
        <f t="shared" si="14"/>
        <v/>
      </c>
      <c r="I576" s="53">
        <f>List!D576</f>
        <v>68</v>
      </c>
    </row>
    <row r="577" spans="1:9">
      <c r="A577" s="9" t="str">
        <f>List!A577</f>
        <v>Primaluna Dialogue Premium HP</v>
      </c>
      <c r="B577" s="53">
        <f>List!C577</f>
        <v>53.555614105321617</v>
      </c>
      <c r="C577" s="53">
        <f>List!E577</f>
        <v>4200</v>
      </c>
      <c r="D577" s="54">
        <f t="shared" si="10"/>
        <v>53.555614105321617</v>
      </c>
      <c r="E577" s="53" t="str">
        <f t="shared" si="11"/>
        <v/>
      </c>
      <c r="F577" s="9" t="str">
        <f t="shared" si="12"/>
        <v/>
      </c>
      <c r="G577" s="9" t="str">
        <f t="shared" si="13"/>
        <v/>
      </c>
      <c r="H577" s="9" t="str">
        <f t="shared" si="14"/>
        <v/>
      </c>
      <c r="I577" s="53">
        <f>List!D577</f>
        <v>60</v>
      </c>
    </row>
    <row r="578" spans="1:9">
      <c r="A578" s="9" t="str">
        <f>List!A578</f>
        <v>Naim NAP 250</v>
      </c>
      <c r="B578" s="53">
        <f>List!C578</f>
        <v>53.555614105321617</v>
      </c>
      <c r="C578" s="53">
        <f>List!E578</f>
        <v>9000</v>
      </c>
      <c r="D578" s="9" t="str">
        <f t="shared" si="10"/>
        <v/>
      </c>
      <c r="E578" s="53">
        <f t="shared" si="11"/>
        <v>53.555614105321617</v>
      </c>
      <c r="F578" s="9" t="str">
        <f t="shared" si="12"/>
        <v/>
      </c>
      <c r="G578" s="9" t="str">
        <f t="shared" si="13"/>
        <v/>
      </c>
      <c r="H578" s="9" t="str">
        <f t="shared" si="14"/>
        <v/>
      </c>
      <c r="I578" s="53">
        <f>List!D578</f>
        <v>192</v>
      </c>
    </row>
    <row r="579" spans="1:9">
      <c r="A579" s="9" t="str">
        <f>List!A579</f>
        <v>Unison Resarch Unico Primo integrated</v>
      </c>
      <c r="B579" s="53">
        <f>List!C579</f>
        <v>53.151546383555875</v>
      </c>
      <c r="C579" s="53">
        <f>List!E579</f>
        <v>2400</v>
      </c>
      <c r="D579" s="54">
        <f t="shared" si="10"/>
        <v>53.151546383555875</v>
      </c>
      <c r="E579" s="53" t="str">
        <f t="shared" si="11"/>
        <v/>
      </c>
      <c r="F579" s="9" t="str">
        <f t="shared" si="12"/>
        <v/>
      </c>
      <c r="G579" s="9" t="str">
        <f t="shared" si="13"/>
        <v/>
      </c>
      <c r="H579" s="9" t="str">
        <f t="shared" si="14"/>
        <v/>
      </c>
      <c r="I579" s="53">
        <f>List!D579</f>
        <v>135</v>
      </c>
    </row>
    <row r="580" spans="1:9">
      <c r="A580" s="9" t="str">
        <f>List!A580</f>
        <v>Wadia Intuition 01</v>
      </c>
      <c r="B580" s="53">
        <f>List!C580</f>
        <v>52.39577516576788</v>
      </c>
      <c r="C580" s="53">
        <f>List!E580</f>
        <v>8000</v>
      </c>
      <c r="D580" s="9" t="str">
        <f t="shared" si="10"/>
        <v/>
      </c>
      <c r="E580" s="53">
        <f t="shared" si="11"/>
        <v>52.39577516576788</v>
      </c>
      <c r="F580" s="9" t="str">
        <f t="shared" si="12"/>
        <v/>
      </c>
      <c r="G580" s="9" t="str">
        <f t="shared" si="13"/>
        <v/>
      </c>
      <c r="H580" s="9" t="str">
        <f t="shared" si="14"/>
        <v/>
      </c>
      <c r="I580" s="53">
        <f>List!D580</f>
        <v>277</v>
      </c>
    </row>
    <row r="581" spans="1:9">
      <c r="A581" s="9" t="str">
        <f>List!A581</f>
        <v>darTZeel NHB-108 model two</v>
      </c>
      <c r="B581" s="53">
        <f>List!C581</f>
        <v>52.39577516576788</v>
      </c>
      <c r="C581" s="53">
        <f>List!E581</f>
        <v>53000</v>
      </c>
      <c r="D581" s="9" t="str">
        <f t="shared" si="10"/>
        <v/>
      </c>
      <c r="E581" s="53">
        <f t="shared" si="11"/>
        <v>52.39577516576788</v>
      </c>
      <c r="F581" s="9" t="str">
        <f t="shared" si="12"/>
        <v/>
      </c>
      <c r="G581" s="9" t="str">
        <f t="shared" si="13"/>
        <v/>
      </c>
      <c r="H581" s="9" t="str">
        <f t="shared" si="14"/>
        <v/>
      </c>
      <c r="I581" s="53">
        <f>List!D581</f>
        <v>230</v>
      </c>
    </row>
    <row r="582" spans="1:9">
      <c r="A582" s="9" t="str">
        <f>List!A582</f>
        <v>Audio Research VSi60</v>
      </c>
      <c r="B582" s="53">
        <f>List!C582</f>
        <v>52.04119982655925</v>
      </c>
      <c r="C582" s="53">
        <f>List!E582</f>
        <v>4000</v>
      </c>
      <c r="D582" s="54">
        <f t="shared" si="10"/>
        <v>52.04119982655925</v>
      </c>
      <c r="E582" s="53" t="str">
        <f t="shared" si="11"/>
        <v/>
      </c>
      <c r="F582" s="9" t="str">
        <f t="shared" si="12"/>
        <v/>
      </c>
      <c r="G582" s="9" t="str">
        <f t="shared" si="13"/>
        <v/>
      </c>
      <c r="H582" s="9" t="str">
        <f t="shared" si="14"/>
        <v/>
      </c>
      <c r="I582" s="53">
        <f>List!D582</f>
        <v>42</v>
      </c>
    </row>
    <row r="583" spans="1:9">
      <c r="A583" s="9" t="str">
        <f>List!A583</f>
        <v>Octave Audio V80 SE</v>
      </c>
      <c r="B583" s="53">
        <f>List!C583</f>
        <v>52.04119982655925</v>
      </c>
      <c r="C583" s="53">
        <f>List!E583</f>
        <v>10500</v>
      </c>
      <c r="D583" s="54">
        <f t="shared" si="10"/>
        <v>52.04119982655925</v>
      </c>
      <c r="E583" s="53" t="str">
        <f t="shared" si="11"/>
        <v/>
      </c>
      <c r="F583" s="9" t="str">
        <f t="shared" si="12"/>
        <v/>
      </c>
      <c r="G583" s="9" t="str">
        <f t="shared" si="13"/>
        <v/>
      </c>
      <c r="H583" s="9" t="str">
        <f t="shared" si="14"/>
        <v/>
      </c>
      <c r="I583" s="53">
        <f>List!D583</f>
        <v>43</v>
      </c>
    </row>
    <row r="584" spans="1:9">
      <c r="A584" s="9" t="str">
        <f>List!A584</f>
        <v>First Watt J2</v>
      </c>
      <c r="B584" s="53">
        <f>List!C584</f>
        <v>51.700533040583643</v>
      </c>
      <c r="C584" s="53">
        <f>List!E584</f>
        <v>4000</v>
      </c>
      <c r="D584" s="54">
        <f t="shared" si="10"/>
        <v>51.700533040583643</v>
      </c>
      <c r="E584" s="53" t="str">
        <f t="shared" si="11"/>
        <v/>
      </c>
      <c r="F584" s="9" t="str">
        <f t="shared" si="12"/>
        <v/>
      </c>
      <c r="G584" s="9" t="str">
        <f t="shared" si="13"/>
        <v/>
      </c>
      <c r="H584" s="9" t="str">
        <f t="shared" si="14"/>
        <v/>
      </c>
      <c r="I584" s="53">
        <f>List!D584</f>
        <v>13</v>
      </c>
    </row>
    <row r="585" spans="1:9">
      <c r="A585" s="9" t="str">
        <f>List!A585</f>
        <v>Micromega M-150</v>
      </c>
      <c r="B585" s="53">
        <f>List!C585</f>
        <v>51.372724716820251</v>
      </c>
      <c r="C585" s="53">
        <f>List!E585</f>
        <v>7500</v>
      </c>
      <c r="D585" s="9" t="str">
        <f t="shared" si="10"/>
        <v/>
      </c>
      <c r="E585" s="53">
        <f t="shared" si="11"/>
        <v>51.372724716820251</v>
      </c>
      <c r="F585" s="9" t="str">
        <f t="shared" si="12"/>
        <v/>
      </c>
      <c r="G585" s="9" t="str">
        <f t="shared" si="13"/>
        <v/>
      </c>
      <c r="H585" s="9" t="str">
        <f t="shared" si="14"/>
        <v/>
      </c>
      <c r="I585" s="53">
        <f>List!D585</f>
        <v>297</v>
      </c>
    </row>
    <row r="586" spans="1:9">
      <c r="A586" s="9" t="str">
        <f>List!A586</f>
        <v>Dan D'Agostino Progression Mono</v>
      </c>
      <c r="B586" s="53">
        <f>List!C586</f>
        <v>51.372724716820251</v>
      </c>
      <c r="C586" s="53">
        <f>List!E586</f>
        <v>38000</v>
      </c>
      <c r="D586" s="9" t="str">
        <f t="shared" si="10"/>
        <v/>
      </c>
      <c r="E586" s="53" t="str">
        <f t="shared" si="11"/>
        <v/>
      </c>
      <c r="F586" s="9" t="str">
        <f t="shared" si="12"/>
        <v/>
      </c>
      <c r="G586" s="9" t="str">
        <f t="shared" si="13"/>
        <v/>
      </c>
      <c r="H586" s="54">
        <f t="shared" si="14"/>
        <v>51.372724716820251</v>
      </c>
      <c r="I586" s="53">
        <f>List!D586</f>
        <v>934</v>
      </c>
    </row>
    <row r="587" spans="1:9">
      <c r="A587" s="9" t="str">
        <f>List!A587</f>
        <v>PrimaLuna Evo 400 (triode)</v>
      </c>
      <c r="B587" s="53">
        <f>List!C587</f>
        <v>51.056839373155611</v>
      </c>
      <c r="C587" s="53">
        <f>List!E587</f>
        <v>5600</v>
      </c>
      <c r="D587" s="54">
        <f t="shared" si="10"/>
        <v>51.056839373155611</v>
      </c>
      <c r="E587" s="53" t="str">
        <f t="shared" si="11"/>
        <v/>
      </c>
      <c r="F587" s="9" t="str">
        <f t="shared" si="12"/>
        <v/>
      </c>
      <c r="G587" s="9" t="str">
        <f t="shared" si="13"/>
        <v/>
      </c>
      <c r="H587" s="9" t="str">
        <f t="shared" si="14"/>
        <v/>
      </c>
      <c r="I587" s="53">
        <f>List!D587</f>
        <v>36</v>
      </c>
    </row>
    <row r="588" spans="1:9">
      <c r="A588" s="9" t="str">
        <f>List!A588</f>
        <v>Balanced Audio Technology VK-55SE</v>
      </c>
      <c r="B588" s="53">
        <f>List!C588</f>
        <v>51.056839373155611</v>
      </c>
      <c r="C588" s="53">
        <f>List!E588</f>
        <v>6000</v>
      </c>
      <c r="D588" s="54">
        <f t="shared" si="10"/>
        <v>51.056839373155611</v>
      </c>
      <c r="E588" s="53" t="str">
        <f t="shared" si="11"/>
        <v/>
      </c>
      <c r="F588" s="9" t="str">
        <f t="shared" si="12"/>
        <v/>
      </c>
      <c r="G588" s="9" t="str">
        <f t="shared" si="13"/>
        <v/>
      </c>
      <c r="H588" s="9" t="str">
        <f t="shared" si="14"/>
        <v/>
      </c>
      <c r="I588" s="53">
        <f>List!D588</f>
        <v>64</v>
      </c>
    </row>
    <row r="589" spans="1:9">
      <c r="A589" s="9" t="str">
        <f>List!A589</f>
        <v>Musical Fidelity A1</v>
      </c>
      <c r="B589" s="53">
        <f>List!C589</f>
        <v>50.75204004202088</v>
      </c>
      <c r="C589" s="53">
        <f>List!E589</f>
        <v>1700</v>
      </c>
      <c r="D589" s="54">
        <f t="shared" si="10"/>
        <v>50.75204004202088</v>
      </c>
      <c r="E589" s="53" t="str">
        <f t="shared" si="11"/>
        <v/>
      </c>
      <c r="F589" s="9" t="str">
        <f t="shared" si="12"/>
        <v/>
      </c>
      <c r="G589" s="9" t="str">
        <f t="shared" si="13"/>
        <v/>
      </c>
      <c r="H589" s="9" t="str">
        <f t="shared" si="14"/>
        <v/>
      </c>
      <c r="I589" s="53">
        <f>List!D589</f>
        <v>17</v>
      </c>
    </row>
    <row r="590" spans="1:9">
      <c r="A590" s="9" t="str">
        <f>List!A590</f>
        <v>Peachtree Audio nova150 V2</v>
      </c>
      <c r="B590" s="53">
        <f>List!C590</f>
        <v>50.457574905606748</v>
      </c>
      <c r="C590" s="53">
        <f>List!E590</f>
        <v>1600</v>
      </c>
      <c r="D590" s="9" t="str">
        <f t="shared" si="10"/>
        <v/>
      </c>
      <c r="E590" s="53">
        <f t="shared" si="11"/>
        <v>50.457574905606748</v>
      </c>
      <c r="F590" s="9" t="str">
        <f t="shared" si="12"/>
        <v/>
      </c>
      <c r="G590" s="9" t="str">
        <f t="shared" si="13"/>
        <v/>
      </c>
      <c r="H590" s="9" t="str">
        <f t="shared" si="14"/>
        <v/>
      </c>
      <c r="I590" s="53">
        <f>List!D590</f>
        <v>224</v>
      </c>
    </row>
    <row r="591" spans="1:9">
      <c r="A591" s="9" t="str">
        <f>List!A591</f>
        <v>darTZeel NHB-108</v>
      </c>
      <c r="B591" s="53">
        <f>List!C591</f>
        <v>50.457574905606748</v>
      </c>
      <c r="C591" s="53">
        <f>List!E591</f>
        <v>18200</v>
      </c>
      <c r="D591" s="9" t="str">
        <f t="shared" si="10"/>
        <v/>
      </c>
      <c r="E591" s="53">
        <f t="shared" si="11"/>
        <v>50.457574905606748</v>
      </c>
      <c r="F591" s="9" t="str">
        <f t="shared" si="12"/>
        <v/>
      </c>
      <c r="G591" s="9" t="str">
        <f t="shared" si="13"/>
        <v/>
      </c>
      <c r="H591" s="9" t="str">
        <f t="shared" si="14"/>
        <v/>
      </c>
      <c r="I591" s="53">
        <f>List!D591</f>
        <v>230</v>
      </c>
    </row>
    <row r="592" spans="1:9">
      <c r="A592" s="9" t="str">
        <f>List!A592</f>
        <v>Heed Lagrange</v>
      </c>
      <c r="B592" s="53">
        <f>List!C592</f>
        <v>50.172766123314545</v>
      </c>
      <c r="C592" s="53">
        <f>List!E592</f>
        <v>4450</v>
      </c>
      <c r="D592" s="54">
        <f t="shared" si="10"/>
        <v>50.172766123314545</v>
      </c>
      <c r="E592" s="53" t="str">
        <f t="shared" si="11"/>
        <v/>
      </c>
      <c r="F592" s="9" t="str">
        <f t="shared" si="12"/>
        <v/>
      </c>
      <c r="G592" s="9" t="str">
        <f t="shared" si="13"/>
        <v/>
      </c>
      <c r="H592" s="9" t="str">
        <f t="shared" si="14"/>
        <v/>
      </c>
      <c r="I592" s="53">
        <f>List!D592</f>
        <v>120</v>
      </c>
    </row>
    <row r="593" spans="1:9">
      <c r="A593" s="9" t="str">
        <f>List!A593</f>
        <v>VAC Sigma 170i iQ</v>
      </c>
      <c r="B593" s="53">
        <f>List!C593</f>
        <v>49.897000433601882</v>
      </c>
      <c r="C593" s="53">
        <f>List!E593</f>
        <v>10000</v>
      </c>
      <c r="D593" s="54">
        <f t="shared" si="10"/>
        <v>49.897000433601882</v>
      </c>
      <c r="E593" s="53" t="str">
        <f t="shared" si="11"/>
        <v/>
      </c>
      <c r="F593" s="9" t="str">
        <f t="shared" si="12"/>
        <v/>
      </c>
      <c r="G593" s="9" t="str">
        <f t="shared" si="13"/>
        <v/>
      </c>
      <c r="H593" s="9" t="str">
        <f t="shared" si="14"/>
        <v/>
      </c>
      <c r="I593" s="53">
        <f>List!D593</f>
        <v>12</v>
      </c>
    </row>
    <row r="594" spans="1:9">
      <c r="A594" s="9" t="str">
        <f>List!A594</f>
        <v>Denon PMA-150H</v>
      </c>
      <c r="B594" s="53">
        <f>List!C594</f>
        <v>49.629721202442248</v>
      </c>
      <c r="C594" s="53">
        <f>List!E594</f>
        <v>1200</v>
      </c>
      <c r="D594" s="54">
        <f t="shared" si="10"/>
        <v>49.629721202442248</v>
      </c>
      <c r="E594" s="53" t="str">
        <f t="shared" si="11"/>
        <v/>
      </c>
      <c r="F594" s="9" t="str">
        <f t="shared" si="12"/>
        <v/>
      </c>
      <c r="G594" s="9" t="str">
        <f t="shared" si="13"/>
        <v/>
      </c>
      <c r="H594" s="9" t="str">
        <f t="shared" si="14"/>
        <v/>
      </c>
      <c r="I594" s="53">
        <f>List!D594</f>
        <v>81</v>
      </c>
    </row>
    <row r="595" spans="1:9">
      <c r="A595" s="9" t="str">
        <f>List!A595</f>
        <v>Audio Research I/50</v>
      </c>
      <c r="B595" s="53">
        <f>List!C595</f>
        <v>49.629721202442248</v>
      </c>
      <c r="C595" s="53">
        <f>List!E595</f>
        <v>5500</v>
      </c>
      <c r="D595" s="54">
        <f t="shared" si="10"/>
        <v>49.629721202442248</v>
      </c>
      <c r="E595" s="53" t="str">
        <f t="shared" si="11"/>
        <v/>
      </c>
      <c r="F595" s="9" t="str">
        <f t="shared" si="12"/>
        <v/>
      </c>
      <c r="G595" s="9" t="str">
        <f t="shared" si="13"/>
        <v/>
      </c>
      <c r="H595" s="9" t="str">
        <f t="shared" si="14"/>
        <v/>
      </c>
      <c r="I595" s="53">
        <f>List!D595</f>
        <v>43</v>
      </c>
    </row>
    <row r="596" spans="1:9">
      <c r="A596" s="9" t="str">
        <f>List!A596</f>
        <v>Octave Audio V70SE</v>
      </c>
      <c r="B596" s="53">
        <f>List!C596</f>
        <v>49.629721202442248</v>
      </c>
      <c r="C596" s="53">
        <f>List!E596</f>
        <v>6200</v>
      </c>
      <c r="D596" s="54">
        <f t="shared" si="10"/>
        <v>49.629721202442248</v>
      </c>
      <c r="E596" s="53" t="str">
        <f t="shared" si="11"/>
        <v/>
      </c>
      <c r="F596" s="9" t="str">
        <f t="shared" si="12"/>
        <v/>
      </c>
      <c r="G596" s="9" t="str">
        <f t="shared" si="13"/>
        <v/>
      </c>
      <c r="H596" s="9" t="str">
        <f t="shared" si="14"/>
        <v/>
      </c>
      <c r="I596" s="53">
        <f>List!D596</f>
        <v>12</v>
      </c>
    </row>
    <row r="597" spans="1:9">
      <c r="A597" s="9" t="str">
        <f>List!A597</f>
        <v>Dan D’Agostino Progression M550</v>
      </c>
      <c r="B597" s="53">
        <f>List!C597</f>
        <v>49.118639112994487</v>
      </c>
      <c r="C597" s="53">
        <f>List!E597</f>
        <v>45000</v>
      </c>
      <c r="D597" s="9" t="str">
        <f t="shared" si="10"/>
        <v/>
      </c>
      <c r="E597" s="53" t="str">
        <f t="shared" si="11"/>
        <v/>
      </c>
      <c r="F597" s="9" t="str">
        <f t="shared" si="12"/>
        <v/>
      </c>
      <c r="G597" s="9" t="str">
        <f t="shared" si="13"/>
        <v/>
      </c>
      <c r="H597" s="54">
        <f t="shared" si="14"/>
        <v>49.118639112994487</v>
      </c>
      <c r="I597" s="53">
        <f>List!D597</f>
        <v>840</v>
      </c>
    </row>
    <row r="598" spans="1:9">
      <c r="A598" s="9" t="str">
        <f>List!A598</f>
        <v>Technics SU-G30</v>
      </c>
      <c r="B598" s="53">
        <f>List!C598</f>
        <v>48.178707859470016</v>
      </c>
      <c r="C598" s="53">
        <f>List!E598</f>
        <v>4000</v>
      </c>
      <c r="D598" s="54">
        <f t="shared" si="10"/>
        <v>48.178707859470016</v>
      </c>
      <c r="E598" s="53" t="str">
        <f t="shared" si="11"/>
        <v/>
      </c>
      <c r="F598" s="9" t="str">
        <f t="shared" si="12"/>
        <v/>
      </c>
      <c r="G598" s="9" t="str">
        <f t="shared" si="13"/>
        <v/>
      </c>
      <c r="H598" s="9" t="str">
        <f t="shared" si="14"/>
        <v/>
      </c>
      <c r="I598" s="53">
        <f>List!D598</f>
        <v>112</v>
      </c>
    </row>
    <row r="599" spans="1:9">
      <c r="A599" s="9" t="str">
        <f>List!A599</f>
        <v>Dayton Audio HTA200</v>
      </c>
      <c r="B599" s="53">
        <f>List!C599</f>
        <v>47.95880017344075</v>
      </c>
      <c r="C599" s="53">
        <f>List!E599</f>
        <v>350</v>
      </c>
      <c r="D599" s="54">
        <f t="shared" si="10"/>
        <v>47.95880017344075</v>
      </c>
      <c r="E599" s="53" t="str">
        <f t="shared" si="11"/>
        <v/>
      </c>
      <c r="F599" s="9" t="str">
        <f t="shared" si="12"/>
        <v/>
      </c>
      <c r="G599" s="9" t="str">
        <f t="shared" si="13"/>
        <v/>
      </c>
      <c r="H599" s="9" t="str">
        <f t="shared" si="14"/>
        <v/>
      </c>
      <c r="I599" s="53">
        <f>List!D599</f>
        <v>32</v>
      </c>
    </row>
    <row r="600" spans="1:9">
      <c r="A600" s="9" t="str">
        <f>List!A600</f>
        <v>First Watt SIT-3</v>
      </c>
      <c r="B600" s="53">
        <f>List!C600</f>
        <v>47.95880017344075</v>
      </c>
      <c r="C600" s="53">
        <f>List!E600</f>
        <v>4000</v>
      </c>
      <c r="D600" s="54">
        <f t="shared" si="10"/>
        <v>47.95880017344075</v>
      </c>
      <c r="E600" s="53" t="str">
        <f t="shared" si="11"/>
        <v/>
      </c>
      <c r="F600" s="9" t="str">
        <f t="shared" si="12"/>
        <v/>
      </c>
      <c r="G600" s="9" t="str">
        <f t="shared" si="13"/>
        <v/>
      </c>
      <c r="H600" s="9" t="str">
        <f t="shared" si="14"/>
        <v/>
      </c>
      <c r="I600" s="53">
        <f>List!D600</f>
        <v>17</v>
      </c>
    </row>
    <row r="601" spans="1:9">
      <c r="A601" s="9" t="str">
        <f>List!A601</f>
        <v>Unison Research Unico 150</v>
      </c>
      <c r="B601" s="53">
        <f>List!C601</f>
        <v>47.95880017344075</v>
      </c>
      <c r="C601" s="53">
        <f>List!E601</f>
        <v>7150</v>
      </c>
      <c r="D601" s="9" t="str">
        <f t="shared" si="10"/>
        <v/>
      </c>
      <c r="E601" s="53">
        <f t="shared" si="11"/>
        <v>47.95880017344075</v>
      </c>
      <c r="F601" s="9" t="str">
        <f t="shared" si="12"/>
        <v/>
      </c>
      <c r="G601" s="9" t="str">
        <f t="shared" si="13"/>
        <v/>
      </c>
      <c r="H601" s="9" t="str">
        <f t="shared" si="14"/>
        <v/>
      </c>
      <c r="I601" s="53">
        <f>List!D601</f>
        <v>256</v>
      </c>
    </row>
    <row r="602" spans="1:9">
      <c r="A602" s="9" t="str">
        <f>List!A602</f>
        <v>Audio Research Laboratory GSi75</v>
      </c>
      <c r="B602" s="53">
        <f>List!C602</f>
        <v>47.95880017344075</v>
      </c>
      <c r="C602" s="53">
        <f>List!E602</f>
        <v>16000</v>
      </c>
      <c r="D602" s="54">
        <f t="shared" si="10"/>
        <v>47.95880017344075</v>
      </c>
      <c r="E602" s="53" t="str">
        <f t="shared" si="11"/>
        <v/>
      </c>
      <c r="F602" s="9" t="str">
        <f t="shared" si="12"/>
        <v/>
      </c>
      <c r="G602" s="9" t="str">
        <f t="shared" si="13"/>
        <v/>
      </c>
      <c r="H602" s="9" t="str">
        <f t="shared" si="14"/>
        <v/>
      </c>
      <c r="I602" s="53">
        <f>List!D602</f>
        <v>64</v>
      </c>
    </row>
    <row r="603" spans="1:9">
      <c r="A603" s="9" t="str">
        <f>List!A603</f>
        <v>Vinnie Rossi LIO integrated</v>
      </c>
      <c r="B603" s="53">
        <f>List!C603</f>
        <v>47.535014192041992</v>
      </c>
      <c r="C603" s="53">
        <f>List!E603</f>
        <v>7855</v>
      </c>
      <c r="D603" s="54">
        <f t="shared" si="10"/>
        <v>47.535014192041992</v>
      </c>
      <c r="E603" s="53" t="str">
        <f t="shared" si="11"/>
        <v/>
      </c>
      <c r="F603" s="9" t="str">
        <f t="shared" si="12"/>
        <v/>
      </c>
      <c r="G603" s="9" t="str">
        <f t="shared" si="13"/>
        <v/>
      </c>
      <c r="H603" s="9" t="str">
        <f t="shared" si="14"/>
        <v/>
      </c>
      <c r="I603" s="53">
        <f>List!D603</f>
        <v>30</v>
      </c>
    </row>
    <row r="604" spans="1:9">
      <c r="A604" s="9" t="str">
        <f>List!A604</f>
        <v>darTZeel NHB-458</v>
      </c>
      <c r="B604" s="53">
        <f>List!C604</f>
        <v>47.535014192041992</v>
      </c>
      <c r="C604" s="53">
        <f>List!E604</f>
        <v>144500</v>
      </c>
      <c r="D604" s="9" t="str">
        <f t="shared" si="10"/>
        <v/>
      </c>
      <c r="E604" s="53" t="str">
        <f t="shared" si="11"/>
        <v/>
      </c>
      <c r="F604" s="9" t="str">
        <f t="shared" si="12"/>
        <v/>
      </c>
      <c r="G604" s="9" t="str">
        <f t="shared" si="13"/>
        <v/>
      </c>
      <c r="H604" s="54">
        <f t="shared" si="14"/>
        <v>47.535014192041992</v>
      </c>
      <c r="I604" s="53">
        <f>List!D604</f>
        <v>900</v>
      </c>
    </row>
    <row r="605" spans="1:9">
      <c r="A605" s="9" t="str">
        <f>List!A605</f>
        <v>Octave Audio V40 SE</v>
      </c>
      <c r="B605" s="53">
        <f>List!C605</f>
        <v>46.935749724493128</v>
      </c>
      <c r="C605" s="53">
        <f>List!E605</f>
        <v>5300</v>
      </c>
      <c r="D605" s="54">
        <f t="shared" si="10"/>
        <v>46.935749724493128</v>
      </c>
      <c r="E605" s="53" t="str">
        <f t="shared" si="11"/>
        <v/>
      </c>
      <c r="F605" s="9" t="str">
        <f t="shared" si="12"/>
        <v/>
      </c>
      <c r="G605" s="9" t="str">
        <f t="shared" si="13"/>
        <v/>
      </c>
      <c r="H605" s="9" t="str">
        <f t="shared" si="14"/>
        <v/>
      </c>
      <c r="I605" s="53">
        <f>List!D605</f>
        <v>27</v>
      </c>
    </row>
    <row r="606" spans="1:9">
      <c r="A606" s="9" t="str">
        <f>List!A606</f>
        <v>Carver Crimson 275</v>
      </c>
      <c r="B606" s="53">
        <f>List!C606</f>
        <v>46.375175252488255</v>
      </c>
      <c r="C606" s="53">
        <f>List!E606</f>
        <v>2750</v>
      </c>
      <c r="D606" s="54">
        <f t="shared" si="10"/>
        <v>46.375175252488255</v>
      </c>
      <c r="E606" s="53" t="str">
        <f t="shared" si="11"/>
        <v/>
      </c>
      <c r="F606" s="9" t="str">
        <f t="shared" si="12"/>
        <v/>
      </c>
      <c r="G606" s="9" t="str">
        <f t="shared" si="13"/>
        <v/>
      </c>
      <c r="H606" s="9" t="str">
        <f t="shared" si="14"/>
        <v/>
      </c>
      <c r="I606" s="53">
        <f>List!D606</f>
        <v>17</v>
      </c>
    </row>
    <row r="607" spans="1:9">
      <c r="A607" s="9" t="str">
        <f>List!A607</f>
        <v>Pathos InPol Remix MkII</v>
      </c>
      <c r="B607" s="53">
        <f>List!C607</f>
        <v>46.375175252488255</v>
      </c>
      <c r="C607" s="53">
        <f>List!E607</f>
        <v>5400</v>
      </c>
      <c r="D607" s="54">
        <f t="shared" si="10"/>
        <v>46.375175252488255</v>
      </c>
      <c r="E607" s="53" t="str">
        <f t="shared" si="11"/>
        <v/>
      </c>
      <c r="F607" s="9" t="str">
        <f t="shared" si="12"/>
        <v/>
      </c>
      <c r="G607" s="9" t="str">
        <f t="shared" si="13"/>
        <v/>
      </c>
      <c r="H607" s="9" t="str">
        <f t="shared" si="14"/>
        <v/>
      </c>
      <c r="I607" s="53">
        <f>List!D607</f>
        <v>8</v>
      </c>
    </row>
    <row r="608" spans="1:9">
      <c r="A608" s="9" t="str">
        <f>List!A608</f>
        <v>Riviera Audio Laboratories Levante</v>
      </c>
      <c r="B608" s="53">
        <f>List!C608</f>
        <v>46.196078399429723</v>
      </c>
      <c r="C608" s="53">
        <f>List!E608</f>
        <v>16500</v>
      </c>
      <c r="D608" s="54">
        <f t="shared" si="10"/>
        <v>46.196078399429723</v>
      </c>
      <c r="E608" s="53" t="str">
        <f t="shared" si="11"/>
        <v/>
      </c>
      <c r="F608" s="9" t="str">
        <f t="shared" si="12"/>
        <v/>
      </c>
      <c r="G608" s="9" t="str">
        <f t="shared" si="13"/>
        <v/>
      </c>
      <c r="H608" s="9" t="str">
        <f t="shared" si="14"/>
        <v/>
      </c>
      <c r="I608" s="53">
        <f>List!D608</f>
        <v>21</v>
      </c>
    </row>
    <row r="609" spans="1:9">
      <c r="A609" s="9" t="str">
        <f>List!A609</f>
        <v>LSA VT-70</v>
      </c>
      <c r="B609" s="53">
        <f>List!C609</f>
        <v>45.679933127304018</v>
      </c>
      <c r="C609" s="53">
        <f>List!E609</f>
        <v>1300</v>
      </c>
      <c r="D609" s="54">
        <f t="shared" si="10"/>
        <v>45.679933127304018</v>
      </c>
      <c r="E609" s="53" t="str">
        <f t="shared" si="11"/>
        <v/>
      </c>
      <c r="F609" s="9" t="str">
        <f t="shared" si="12"/>
        <v/>
      </c>
      <c r="G609" s="9" t="str">
        <f t="shared" si="13"/>
        <v/>
      </c>
      <c r="H609" s="9" t="str">
        <f t="shared" si="14"/>
        <v/>
      </c>
      <c r="I609" s="53">
        <f>List!D609</f>
        <v>7</v>
      </c>
    </row>
    <row r="610" spans="1:9">
      <c r="A610" s="9" t="str">
        <f>List!A610</f>
        <v>Atoll Electronique IN200 Signature</v>
      </c>
      <c r="B610" s="53">
        <f>List!C610</f>
        <v>45.192746210115125</v>
      </c>
      <c r="C610" s="53">
        <f>List!E610</f>
        <v>2800</v>
      </c>
      <c r="D610" s="9" t="str">
        <f t="shared" si="10"/>
        <v/>
      </c>
      <c r="E610" s="53">
        <f t="shared" si="11"/>
        <v>45.192746210115125</v>
      </c>
      <c r="F610" s="9" t="str">
        <f t="shared" si="12"/>
        <v/>
      </c>
      <c r="G610" s="9" t="str">
        <f t="shared" si="13"/>
        <v/>
      </c>
      <c r="H610" s="9" t="str">
        <f t="shared" si="14"/>
        <v/>
      </c>
      <c r="I610" s="53">
        <f>List!D610</f>
        <v>170</v>
      </c>
    </row>
    <row r="611" spans="1:9">
      <c r="A611" s="9" t="str">
        <f>List!A611</f>
        <v>Musical Fidelity M6500i</v>
      </c>
      <c r="B611" s="53">
        <f>List!C611</f>
        <v>45.036239459875993</v>
      </c>
      <c r="C611" s="53">
        <f>List!E611</f>
        <v>5000</v>
      </c>
      <c r="D611" s="9" t="str">
        <f t="shared" si="10"/>
        <v/>
      </c>
      <c r="E611" s="53" t="str">
        <f t="shared" si="11"/>
        <v/>
      </c>
      <c r="F611" s="9" t="str">
        <f t="shared" si="12"/>
        <v/>
      </c>
      <c r="G611" s="9" t="str">
        <f t="shared" si="13"/>
        <v/>
      </c>
      <c r="H611" s="54">
        <f t="shared" si="14"/>
        <v>45.036239459875993</v>
      </c>
      <c r="I611" s="53">
        <f>List!D611</f>
        <v>681</v>
      </c>
    </row>
    <row r="612" spans="1:9">
      <c r="A612" s="9" t="str">
        <f>List!A612</f>
        <v>PrimaLuna EVO 300 Integrated</v>
      </c>
      <c r="B612" s="53">
        <f>List!C612</f>
        <v>44.582959767157114</v>
      </c>
      <c r="C612" s="53">
        <f>List!E612</f>
        <v>4000</v>
      </c>
      <c r="D612" s="54">
        <f t="shared" si="10"/>
        <v>44.582959767157114</v>
      </c>
      <c r="E612" s="53" t="str">
        <f t="shared" si="11"/>
        <v/>
      </c>
      <c r="F612" s="9" t="str">
        <f t="shared" si="12"/>
        <v/>
      </c>
      <c r="G612" s="9" t="str">
        <f t="shared" si="13"/>
        <v/>
      </c>
      <c r="H612" s="9" t="str">
        <f t="shared" si="14"/>
        <v/>
      </c>
      <c r="I612" s="53">
        <f>List!D612</f>
        <v>13</v>
      </c>
    </row>
    <row r="613" spans="1:9">
      <c r="A613" s="9" t="str">
        <f>List!A613</f>
        <v>Line Magnetic LM-8451A</v>
      </c>
      <c r="B613" s="53">
        <f>List!C613</f>
        <v>44.293403299784657</v>
      </c>
      <c r="C613" s="53">
        <f>List!E613</f>
        <v>5000</v>
      </c>
      <c r="D613" s="54">
        <f t="shared" si="10"/>
        <v>44.293403299784657</v>
      </c>
      <c r="E613" s="53" t="str">
        <f t="shared" si="11"/>
        <v/>
      </c>
      <c r="F613" s="9" t="str">
        <f t="shared" si="12"/>
        <v/>
      </c>
      <c r="G613" s="9" t="str">
        <f t="shared" si="13"/>
        <v/>
      </c>
      <c r="H613" s="9" t="str">
        <f t="shared" si="14"/>
        <v/>
      </c>
      <c r="I613" s="53">
        <f>List!D613</f>
        <v>9</v>
      </c>
    </row>
    <row r="614" spans="1:9">
      <c r="A614" s="9" t="str">
        <f>List!A614</f>
        <v>Carver Raven 350</v>
      </c>
      <c r="B614" s="53">
        <f>List!C614</f>
        <v>44.15216621003492</v>
      </c>
      <c r="C614" s="53">
        <f>List!E614</f>
        <v>9500</v>
      </c>
      <c r="D614" s="9" t="str">
        <f t="shared" si="10"/>
        <v/>
      </c>
      <c r="E614" s="53">
        <f t="shared" si="11"/>
        <v>44.15216621003492</v>
      </c>
      <c r="F614" s="9" t="str">
        <f t="shared" si="12"/>
        <v/>
      </c>
      <c r="G614" s="9" t="str">
        <f t="shared" si="13"/>
        <v/>
      </c>
      <c r="H614" s="9" t="str">
        <f t="shared" si="14"/>
        <v/>
      </c>
      <c r="I614" s="53">
        <f>List!D614</f>
        <v>272</v>
      </c>
    </row>
    <row r="615" spans="1:9">
      <c r="A615" s="9" t="str">
        <f>List!A615</f>
        <v>Optoma NuForce DDA120</v>
      </c>
      <c r="B615" s="53">
        <f>List!C615</f>
        <v>44.013189010928365</v>
      </c>
      <c r="C615" s="53">
        <f>List!E615</f>
        <v>700</v>
      </c>
      <c r="D615" s="54">
        <f t="shared" si="10"/>
        <v>44.013189010928365</v>
      </c>
      <c r="E615" s="53" t="str">
        <f t="shared" si="11"/>
        <v/>
      </c>
      <c r="F615" s="9" t="str">
        <f t="shared" si="12"/>
        <v/>
      </c>
      <c r="G615" s="9" t="str">
        <f t="shared" si="13"/>
        <v/>
      </c>
      <c r="H615" s="9" t="str">
        <f t="shared" si="14"/>
        <v/>
      </c>
      <c r="I615" s="53">
        <f>List!D615</f>
        <v>78</v>
      </c>
    </row>
    <row r="616" spans="1:9">
      <c r="A616" s="9" t="str">
        <f>List!A616</f>
        <v>Denon PMA-30</v>
      </c>
      <c r="B616" s="53">
        <f>List!C616</f>
        <v>43.349821745875275</v>
      </c>
      <c r="C616" s="53">
        <f>List!E616</f>
        <v>350</v>
      </c>
      <c r="D616" s="54">
        <f t="shared" si="10"/>
        <v>43.349821745875275</v>
      </c>
      <c r="E616" s="53" t="str">
        <f t="shared" si="11"/>
        <v/>
      </c>
      <c r="F616" s="9" t="str">
        <f t="shared" si="12"/>
        <v/>
      </c>
      <c r="G616" s="9" t="str">
        <f t="shared" si="13"/>
        <v/>
      </c>
      <c r="H616" s="9" t="str">
        <f t="shared" si="14"/>
        <v/>
      </c>
      <c r="I616" s="53">
        <f>List!D616</f>
        <v>78</v>
      </c>
    </row>
    <row r="617" spans="1:9">
      <c r="A617" s="9" t="str">
        <f>List!A617</f>
        <v>Ayon Audio Scorpio II (triode)</v>
      </c>
      <c r="B617" s="53">
        <f>List!C617</f>
        <v>43.098039199714862</v>
      </c>
      <c r="C617" s="53">
        <f>List!E617</f>
        <v>4900</v>
      </c>
      <c r="D617" s="54">
        <f t="shared" si="10"/>
        <v>43.098039199714862</v>
      </c>
      <c r="E617" s="53" t="str">
        <f t="shared" si="11"/>
        <v/>
      </c>
      <c r="F617" s="9" t="str">
        <f t="shared" si="12"/>
        <v/>
      </c>
      <c r="G617" s="9" t="str">
        <f t="shared" si="13"/>
        <v/>
      </c>
      <c r="H617" s="9" t="str">
        <f t="shared" si="14"/>
        <v/>
      </c>
      <c r="I617" s="53">
        <f>List!D617</f>
        <v>35</v>
      </c>
    </row>
    <row r="618" spans="1:9">
      <c r="A618" s="9" t="str">
        <f>List!A618</f>
        <v>Mastersound 845 Compact</v>
      </c>
      <c r="B618" s="53">
        <f>List!C618</f>
        <v>40.915149811213503</v>
      </c>
      <c r="C618" s="53">
        <f>List!E618</f>
        <v>10500</v>
      </c>
      <c r="D618" s="54">
        <f t="shared" si="10"/>
        <v>40.915149811213503</v>
      </c>
      <c r="E618" s="53" t="str">
        <f t="shared" si="11"/>
        <v/>
      </c>
      <c r="F618" s="9" t="str">
        <f t="shared" si="12"/>
        <v/>
      </c>
      <c r="G618" s="9" t="str">
        <f t="shared" si="13"/>
        <v/>
      </c>
      <c r="H618" s="9" t="str">
        <f t="shared" si="14"/>
        <v/>
      </c>
      <c r="I618" s="53">
        <f>List!D618</f>
        <v>6.9</v>
      </c>
    </row>
    <row r="619" spans="1:9">
      <c r="A619" s="9" t="str">
        <f>List!A619</f>
        <v>Balanced Audio Technology VK-56SE</v>
      </c>
      <c r="B619" s="53">
        <f>List!C619</f>
        <v>40.724243453088896</v>
      </c>
      <c r="C619" s="53">
        <f>List!E619</f>
        <v>8500</v>
      </c>
      <c r="D619" s="54">
        <f t="shared" si="10"/>
        <v>40.724243453088896</v>
      </c>
      <c r="E619" s="53" t="str">
        <f t="shared" si="11"/>
        <v/>
      </c>
      <c r="F619" s="9" t="str">
        <f t="shared" si="12"/>
        <v/>
      </c>
      <c r="G619" s="9" t="str">
        <f t="shared" si="13"/>
        <v/>
      </c>
      <c r="H619" s="9" t="str">
        <f t="shared" si="14"/>
        <v/>
      </c>
      <c r="I619" s="53">
        <f>List!D619</f>
        <v>5.8</v>
      </c>
    </row>
    <row r="620" spans="1:9">
      <c r="A620" s="9" t="str">
        <f>List!A620</f>
        <v>Western Electric Type No.91E</v>
      </c>
      <c r="B620" s="53">
        <f>List!C620</f>
        <v>39.576214018601242</v>
      </c>
      <c r="C620" s="53">
        <f>List!E620</f>
        <v>15000</v>
      </c>
      <c r="D620" s="54">
        <f t="shared" si="10"/>
        <v>39.576214018601242</v>
      </c>
      <c r="E620" s="53" t="str">
        <f t="shared" si="11"/>
        <v/>
      </c>
      <c r="F620" s="9" t="str">
        <f t="shared" si="12"/>
        <v/>
      </c>
      <c r="G620" s="9" t="str">
        <f t="shared" si="13"/>
        <v/>
      </c>
      <c r="H620" s="9" t="str">
        <f t="shared" si="14"/>
        <v/>
      </c>
      <c r="I620" s="53">
        <f>List!D620</f>
        <v>4.8</v>
      </c>
    </row>
    <row r="621" spans="1:9">
      <c r="A621" s="9" t="str">
        <f>List!A621</f>
        <v>Ayon Crossfire EVO integrated</v>
      </c>
      <c r="B621" s="53">
        <f>List!C621</f>
        <v>35.391021572434525</v>
      </c>
      <c r="C621" s="53">
        <f>List!E621</f>
        <v>14000</v>
      </c>
      <c r="D621" s="54">
        <f t="shared" si="10"/>
        <v>35.391021572434525</v>
      </c>
      <c r="E621" s="53" t="str">
        <f t="shared" si="11"/>
        <v/>
      </c>
      <c r="F621" s="9" t="str">
        <f t="shared" si="12"/>
        <v/>
      </c>
      <c r="G621" s="9" t="str">
        <f t="shared" si="13"/>
        <v/>
      </c>
      <c r="H621" s="9" t="str">
        <f t="shared" si="14"/>
        <v/>
      </c>
      <c r="I621" s="53">
        <f>List!D621</f>
        <v>2</v>
      </c>
    </row>
    <row r="622" spans="1:9">
      <c r="A622" s="9" t="str">
        <f>List!A622</f>
        <v>Pass ACA</v>
      </c>
      <c r="B622" s="53">
        <f>List!C622</f>
        <v>31.80133753337411</v>
      </c>
      <c r="C622" s="53">
        <f>List!E622</f>
        <v>320</v>
      </c>
      <c r="D622" s="54">
        <f t="shared" si="10"/>
        <v>31.80133753337411</v>
      </c>
      <c r="E622" s="53" t="str">
        <f t="shared" si="11"/>
        <v/>
      </c>
      <c r="F622" s="9" t="str">
        <f t="shared" si="12"/>
        <v/>
      </c>
      <c r="G622" s="9" t="str">
        <f t="shared" si="13"/>
        <v/>
      </c>
      <c r="H622" s="9" t="str">
        <f t="shared" si="14"/>
        <v/>
      </c>
      <c r="I622" s="53">
        <f>List!D622</f>
        <v>1.4</v>
      </c>
    </row>
    <row r="623" spans="1:9">
      <c r="A623" s="9" t="str">
        <f>List!A623</f>
        <v>Audio Note Meishu Tonmeister Phono integrated</v>
      </c>
      <c r="B623" s="53">
        <f>List!C623</f>
        <v>29.897000433601878</v>
      </c>
      <c r="C623" s="53">
        <f>List!E623</f>
        <v>19300</v>
      </c>
      <c r="D623" s="54">
        <f t="shared" si="10"/>
        <v>29.897000433601878</v>
      </c>
      <c r="E623" s="53" t="str">
        <f t="shared" si="11"/>
        <v/>
      </c>
      <c r="F623" s="9" t="str">
        <f t="shared" si="12"/>
        <v/>
      </c>
      <c r="G623" s="9" t="str">
        <f t="shared" si="13"/>
        <v/>
      </c>
      <c r="H623" s="9" t="str">
        <f t="shared" si="14"/>
        <v/>
      </c>
      <c r="I623" s="53">
        <f>List!D623</f>
        <v>1</v>
      </c>
    </row>
    <row r="624" spans="1:9">
      <c r="A624" s="9" t="str">
        <f>List!A624</f>
        <v>Audiopax Model 88</v>
      </c>
      <c r="B624" s="53">
        <f>List!C624</f>
        <v>22.974833025618494</v>
      </c>
      <c r="C624" s="53">
        <f>List!E624</f>
        <v>6290</v>
      </c>
      <c r="D624" s="54">
        <f t="shared" si="10"/>
        <v>22.974833025618494</v>
      </c>
      <c r="E624" s="53" t="str">
        <f t="shared" si="11"/>
        <v/>
      </c>
      <c r="F624" s="9" t="str">
        <f t="shared" si="12"/>
        <v/>
      </c>
      <c r="G624" s="9" t="str">
        <f t="shared" si="13"/>
        <v/>
      </c>
      <c r="H624" s="9" t="str">
        <f t="shared" si="14"/>
        <v/>
      </c>
      <c r="I624" s="53">
        <f>List!D624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corcoran</cp:lastModifiedBy>
  <dcterms:modified xsi:type="dcterms:W3CDTF">2024-03-17T05:57:27Z</dcterms:modified>
</cp:coreProperties>
</file>