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 firstSheet="1" activeTab="7"/>
  </bookViews>
  <sheets>
    <sheet name="Who made it complicated" sheetId="2" r:id="rId1"/>
    <sheet name="2 x 6 x 3 x 2" sheetId="4" r:id="rId2"/>
    <sheet name="2 x 6 x 3 x 1 Sigmoid" sheetId="5" r:id="rId3"/>
    <sheet name="2 x 6 x 3 x 1 Relu" sheetId="9" r:id="rId4"/>
    <sheet name="2 x 6 x 3 x 2 Sigmoid" sheetId="8" r:id="rId5"/>
    <sheet name="2 x 6 x 3 x 2 Relu" sheetId="10" r:id="rId6"/>
    <sheet name="E" sheetId="11" r:id="rId7"/>
    <sheet name="Deltas" sheetId="12" r:id="rId8"/>
    <sheet name="Sheet3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K8" i="9"/>
  <c r="L8" i="9"/>
  <c r="M8" i="9"/>
  <c r="N8" i="9"/>
  <c r="O8" i="9"/>
  <c r="P8" i="9"/>
  <c r="J9" i="9"/>
  <c r="K9" i="9"/>
  <c r="L9" i="9"/>
  <c r="M9" i="9"/>
  <c r="N9" i="9"/>
  <c r="O9" i="9"/>
  <c r="P9" i="9"/>
  <c r="K7" i="9"/>
  <c r="L7" i="9"/>
  <c r="M7" i="9"/>
  <c r="N7" i="9"/>
  <c r="O7" i="9"/>
  <c r="P7" i="9"/>
  <c r="J7" i="9"/>
  <c r="U6" i="9"/>
  <c r="V6" i="9"/>
  <c r="W6" i="9"/>
  <c r="T6" i="9"/>
  <c r="AC4" i="10"/>
  <c r="O27" i="10"/>
  <c r="N27" i="10"/>
  <c r="M27" i="10"/>
  <c r="L27" i="10"/>
  <c r="K27" i="10"/>
  <c r="J27" i="10"/>
  <c r="V26" i="10"/>
  <c r="U26" i="10"/>
  <c r="T26" i="10"/>
  <c r="O26" i="10"/>
  <c r="N26" i="10"/>
  <c r="M26" i="10"/>
  <c r="L26" i="10"/>
  <c r="K26" i="10"/>
  <c r="J26" i="10"/>
  <c r="V25" i="10"/>
  <c r="U25" i="10"/>
  <c r="T25" i="10"/>
  <c r="O25" i="10"/>
  <c r="N25" i="10"/>
  <c r="M25" i="10"/>
  <c r="L25" i="10"/>
  <c r="K25" i="10"/>
  <c r="J25" i="10"/>
  <c r="C13" i="10"/>
  <c r="B13" i="10"/>
  <c r="H9" i="10"/>
  <c r="I9" i="10" s="1"/>
  <c r="H8" i="10"/>
  <c r="I8" i="10" s="1"/>
  <c r="H7" i="10"/>
  <c r="I7" i="10" s="1"/>
  <c r="H6" i="10"/>
  <c r="I6" i="10" s="1"/>
  <c r="H5" i="10"/>
  <c r="I5" i="10" s="1"/>
  <c r="C5" i="10"/>
  <c r="H4" i="10"/>
  <c r="I4" i="10" s="1"/>
  <c r="J13" i="10" s="1"/>
  <c r="C4" i="10"/>
  <c r="O27" i="9"/>
  <c r="N27" i="9"/>
  <c r="M27" i="9"/>
  <c r="L27" i="9"/>
  <c r="K27" i="9"/>
  <c r="J27" i="9"/>
  <c r="O26" i="9"/>
  <c r="N26" i="9"/>
  <c r="M26" i="9"/>
  <c r="L26" i="9"/>
  <c r="K26" i="9"/>
  <c r="J26" i="9"/>
  <c r="V25" i="9"/>
  <c r="U25" i="9"/>
  <c r="T25" i="9"/>
  <c r="O25" i="9"/>
  <c r="N25" i="9"/>
  <c r="M25" i="9"/>
  <c r="L25" i="9"/>
  <c r="K25" i="9"/>
  <c r="J25" i="9"/>
  <c r="H9" i="9"/>
  <c r="H18" i="9" s="1"/>
  <c r="H8" i="9"/>
  <c r="H17" i="9" s="1"/>
  <c r="H7" i="9"/>
  <c r="H16" i="9" s="1"/>
  <c r="H6" i="9"/>
  <c r="I6" i="9" s="1"/>
  <c r="H5" i="9"/>
  <c r="H14" i="9" s="1"/>
  <c r="C5" i="9"/>
  <c r="C13" i="9" s="1"/>
  <c r="H4" i="9"/>
  <c r="H13" i="9" s="1"/>
  <c r="C4" i="9"/>
  <c r="B13" i="9" s="1"/>
  <c r="O27" i="8"/>
  <c r="N27" i="8"/>
  <c r="M27" i="8"/>
  <c r="L27" i="8"/>
  <c r="K27" i="8"/>
  <c r="J27" i="8"/>
  <c r="V26" i="8"/>
  <c r="U26" i="8"/>
  <c r="T26" i="8"/>
  <c r="O26" i="8"/>
  <c r="N26" i="8"/>
  <c r="M26" i="8"/>
  <c r="L26" i="8"/>
  <c r="K26" i="8"/>
  <c r="J26" i="8"/>
  <c r="V25" i="8"/>
  <c r="U25" i="8"/>
  <c r="T25" i="8"/>
  <c r="O25" i="8"/>
  <c r="N25" i="8"/>
  <c r="M25" i="8"/>
  <c r="L25" i="8"/>
  <c r="K25" i="8"/>
  <c r="J25" i="8"/>
  <c r="H9" i="8"/>
  <c r="I9" i="8" s="1"/>
  <c r="H18" i="8" s="1"/>
  <c r="H8" i="8"/>
  <c r="I8" i="8" s="1"/>
  <c r="H17" i="8" s="1"/>
  <c r="H7" i="8"/>
  <c r="I7" i="8" s="1"/>
  <c r="H6" i="8"/>
  <c r="I6" i="8" s="1"/>
  <c r="H5" i="8"/>
  <c r="I5" i="8" s="1"/>
  <c r="H14" i="8" s="1"/>
  <c r="C5" i="8"/>
  <c r="C13" i="8" s="1"/>
  <c r="H4" i="8"/>
  <c r="I4" i="8" s="1"/>
  <c r="H13" i="8" s="1"/>
  <c r="C4" i="8"/>
  <c r="B13" i="8" s="1"/>
  <c r="O27" i="5"/>
  <c r="N27" i="5"/>
  <c r="M27" i="5"/>
  <c r="L27" i="5"/>
  <c r="K27" i="5"/>
  <c r="J27" i="5"/>
  <c r="O26" i="5"/>
  <c r="N26" i="5"/>
  <c r="M26" i="5"/>
  <c r="L26" i="5"/>
  <c r="K26" i="5"/>
  <c r="J26" i="5"/>
  <c r="V25" i="5"/>
  <c r="U25" i="5"/>
  <c r="T25" i="5"/>
  <c r="O25" i="5"/>
  <c r="N25" i="5"/>
  <c r="M25" i="5"/>
  <c r="L25" i="5"/>
  <c r="K25" i="5"/>
  <c r="J25" i="5"/>
  <c r="H9" i="5"/>
  <c r="I9" i="5" s="1"/>
  <c r="H18" i="5" s="1"/>
  <c r="H8" i="5"/>
  <c r="I8" i="5" s="1"/>
  <c r="H17" i="5" s="1"/>
  <c r="H7" i="5"/>
  <c r="I7" i="5" s="1"/>
  <c r="H16" i="5" s="1"/>
  <c r="H6" i="5"/>
  <c r="I6" i="5" s="1"/>
  <c r="H15" i="5" s="1"/>
  <c r="H5" i="5"/>
  <c r="I5" i="5" s="1"/>
  <c r="H14" i="5" s="1"/>
  <c r="C5" i="5"/>
  <c r="C13" i="5" s="1"/>
  <c r="H4" i="5"/>
  <c r="I4" i="5" s="1"/>
  <c r="H13" i="5" s="1"/>
  <c r="C4" i="5"/>
  <c r="B13" i="5" s="1"/>
  <c r="J26" i="4"/>
  <c r="K26" i="4"/>
  <c r="L26" i="4"/>
  <c r="M26" i="4"/>
  <c r="N26" i="4"/>
  <c r="O26" i="4"/>
  <c r="J27" i="4"/>
  <c r="K27" i="4"/>
  <c r="L27" i="4"/>
  <c r="M27" i="4"/>
  <c r="N27" i="4"/>
  <c r="O27" i="4"/>
  <c r="K25" i="4"/>
  <c r="L25" i="4"/>
  <c r="M25" i="4"/>
  <c r="N25" i="4"/>
  <c r="O25" i="4"/>
  <c r="J25" i="4"/>
  <c r="T26" i="4"/>
  <c r="U26" i="4"/>
  <c r="V26" i="4"/>
  <c r="U25" i="4"/>
  <c r="V25" i="4"/>
  <c r="T25" i="4"/>
  <c r="S47" i="2"/>
  <c r="R46" i="2"/>
  <c r="Q45" i="2"/>
  <c r="Q6" i="2"/>
  <c r="H5" i="4"/>
  <c r="I5" i="4" s="1"/>
  <c r="K13" i="4" s="1"/>
  <c r="H6" i="4"/>
  <c r="I6" i="4" s="1"/>
  <c r="L13" i="4" s="1"/>
  <c r="H7" i="4"/>
  <c r="I7" i="4" s="1"/>
  <c r="M13" i="4" s="1"/>
  <c r="H8" i="4"/>
  <c r="I8" i="4" s="1"/>
  <c r="N13" i="4" s="1"/>
  <c r="H9" i="4"/>
  <c r="I9" i="4" s="1"/>
  <c r="O13" i="4" s="1"/>
  <c r="H4" i="4"/>
  <c r="I4" i="4" s="1"/>
  <c r="J13" i="4" s="1"/>
  <c r="C5" i="4"/>
  <c r="C13" i="4" s="1"/>
  <c r="C4" i="4"/>
  <c r="B13" i="4" s="1"/>
  <c r="E4" i="2"/>
  <c r="F4" i="2"/>
  <c r="G4" i="2"/>
  <c r="L3" i="2"/>
  <c r="M3" i="2"/>
  <c r="N3" i="2"/>
  <c r="L4" i="2"/>
  <c r="M4" i="2"/>
  <c r="N4" i="2"/>
  <c r="H13" i="10" l="1"/>
  <c r="H18" i="10"/>
  <c r="H17" i="10"/>
  <c r="H16" i="10"/>
  <c r="H15" i="10"/>
  <c r="H14" i="10"/>
  <c r="N13" i="10"/>
  <c r="O13" i="10"/>
  <c r="K13" i="10"/>
  <c r="M13" i="10"/>
  <c r="L13" i="10"/>
  <c r="R4" i="10"/>
  <c r="R6" i="10"/>
  <c r="R5" i="10"/>
  <c r="I9" i="9"/>
  <c r="O13" i="9" s="1"/>
  <c r="I7" i="9"/>
  <c r="M13" i="9" s="1"/>
  <c r="H15" i="9"/>
  <c r="I5" i="9"/>
  <c r="K13" i="9" s="1"/>
  <c r="I8" i="9"/>
  <c r="I4" i="9"/>
  <c r="J13" i="9" s="1"/>
  <c r="L13" i="9"/>
  <c r="J13" i="5"/>
  <c r="H16" i="8"/>
  <c r="M13" i="8"/>
  <c r="L13" i="8"/>
  <c r="H15" i="8"/>
  <c r="N13" i="8"/>
  <c r="J13" i="8"/>
  <c r="O13" i="8"/>
  <c r="K13" i="8"/>
  <c r="L13" i="5"/>
  <c r="H18" i="4"/>
  <c r="H17" i="4"/>
  <c r="H16" i="4"/>
  <c r="H15" i="4"/>
  <c r="H14" i="4"/>
  <c r="H13" i="4"/>
  <c r="R5" i="4"/>
  <c r="R6" i="4"/>
  <c r="R4" i="4"/>
  <c r="D6" i="2"/>
  <c r="D7" i="2"/>
  <c r="D5" i="2"/>
  <c r="S6" i="10" l="1"/>
  <c r="V13" i="10" s="1"/>
  <c r="R15" i="10"/>
  <c r="R13" i="10"/>
  <c r="S4" i="10"/>
  <c r="R14" i="10"/>
  <c r="S5" i="10"/>
  <c r="U13" i="10" s="1"/>
  <c r="R4" i="9"/>
  <c r="R13" i="9" s="1"/>
  <c r="R5" i="9"/>
  <c r="S5" i="9" s="1"/>
  <c r="U13" i="9" s="1"/>
  <c r="N13" i="9"/>
  <c r="R6" i="9"/>
  <c r="S6" i="9" s="1"/>
  <c r="V13" i="9" s="1"/>
  <c r="O13" i="5"/>
  <c r="N13" i="5"/>
  <c r="M13" i="5"/>
  <c r="K13" i="5"/>
  <c r="R6" i="8"/>
  <c r="S6" i="8" s="1"/>
  <c r="R15" i="8" s="1"/>
  <c r="R4" i="8"/>
  <c r="S4" i="8" s="1"/>
  <c r="R13" i="8" s="1"/>
  <c r="R5" i="8"/>
  <c r="S5" i="8" s="1"/>
  <c r="R14" i="8" s="1"/>
  <c r="R5" i="5"/>
  <c r="R6" i="5"/>
  <c r="S6" i="5" s="1"/>
  <c r="R4" i="5"/>
  <c r="S4" i="5" s="1"/>
  <c r="S4" i="4"/>
  <c r="R13" i="4" s="1"/>
  <c r="S6" i="4"/>
  <c r="R15" i="4" s="1"/>
  <c r="S5" i="4"/>
  <c r="R14" i="4" s="1"/>
  <c r="J6" i="2"/>
  <c r="K6" i="2" s="1"/>
  <c r="J5" i="2"/>
  <c r="K5" i="2" s="1"/>
  <c r="J7" i="2"/>
  <c r="K7" i="2" s="1"/>
  <c r="R6" i="2" s="1"/>
  <c r="Q39" i="2"/>
  <c r="R39" i="2"/>
  <c r="S39" i="2"/>
  <c r="Q40" i="2"/>
  <c r="R40" i="2"/>
  <c r="S40" i="2"/>
  <c r="Q41" i="2"/>
  <c r="R41" i="2"/>
  <c r="S41" i="2"/>
  <c r="Q83" i="2"/>
  <c r="R83" i="2"/>
  <c r="S83" i="2"/>
  <c r="Q84" i="2"/>
  <c r="R84" i="2"/>
  <c r="S84" i="2"/>
  <c r="Q85" i="2"/>
  <c r="R85" i="2"/>
  <c r="S85" i="2"/>
  <c r="Y4" i="10" l="1"/>
  <c r="Z4" i="10" s="1"/>
  <c r="AD4" i="10" s="1"/>
  <c r="T13" i="10"/>
  <c r="Y5" i="10"/>
  <c r="S4" i="9"/>
  <c r="T13" i="9" s="1"/>
  <c r="R15" i="9"/>
  <c r="R14" i="9"/>
  <c r="V13" i="8"/>
  <c r="T13" i="8"/>
  <c r="Y5" i="8"/>
  <c r="Z5" i="8" s="1"/>
  <c r="AC5" i="8" s="1"/>
  <c r="Y4" i="8"/>
  <c r="Z4" i="8" s="1"/>
  <c r="AC4" i="8" s="1"/>
  <c r="U13" i="8"/>
  <c r="R13" i="5"/>
  <c r="V13" i="5"/>
  <c r="R15" i="5"/>
  <c r="T13" i="5"/>
  <c r="S5" i="5"/>
  <c r="U13" i="4"/>
  <c r="V13" i="4"/>
  <c r="T13" i="4"/>
  <c r="Y5" i="4"/>
  <c r="Y4" i="4"/>
  <c r="X5" i="2"/>
  <c r="X7" i="2"/>
  <c r="X6" i="2"/>
  <c r="X11" i="2" s="1"/>
  <c r="R28" i="2"/>
  <c r="R29" i="2"/>
  <c r="R27" i="2"/>
  <c r="Q5" i="2"/>
  <c r="R5" i="2" s="1"/>
  <c r="Q7" i="2"/>
  <c r="R7" i="2" s="1"/>
  <c r="Y13" i="10" l="1"/>
  <c r="AA8" i="10"/>
  <c r="AB13" i="10"/>
  <c r="Y14" i="10"/>
  <c r="Z5" i="10"/>
  <c r="Y4" i="9"/>
  <c r="Z4" i="9" s="1"/>
  <c r="AC14" i="8"/>
  <c r="Y14" i="8"/>
  <c r="AB13" i="8"/>
  <c r="Y13" i="8"/>
  <c r="U13" i="5"/>
  <c r="R14" i="5"/>
  <c r="Z5" i="4"/>
  <c r="Z4" i="4"/>
  <c r="Y4" i="5"/>
  <c r="X10" i="2"/>
  <c r="X12" i="2"/>
  <c r="S27" i="2"/>
  <c r="S28" i="2"/>
  <c r="S29" i="2"/>
  <c r="Q27" i="2"/>
  <c r="Q28" i="2"/>
  <c r="Q29" i="2"/>
  <c r="T24" i="2"/>
  <c r="R60" i="2"/>
  <c r="S60" i="2"/>
  <c r="Q60" i="2"/>
  <c r="R37" i="2"/>
  <c r="S37" i="2"/>
  <c r="Q37" i="2"/>
  <c r="Q63" i="2"/>
  <c r="R63" i="2"/>
  <c r="S63" i="2"/>
  <c r="Q64" i="2"/>
  <c r="R64" i="2"/>
  <c r="S64" i="2"/>
  <c r="R62" i="2"/>
  <c r="S62" i="2"/>
  <c r="Q62" i="2"/>
  <c r="Z20" i="10" l="1"/>
  <c r="T18" i="10" s="1"/>
  <c r="AA9" i="10"/>
  <c r="AC5" i="10"/>
  <c r="AC14" i="10" s="1"/>
  <c r="Z21" i="10" s="1"/>
  <c r="W19" i="10" s="1"/>
  <c r="Y13" i="9"/>
  <c r="AC4" i="9"/>
  <c r="AB13" i="9" s="1"/>
  <c r="AC5" i="4"/>
  <c r="AC14" i="4" s="1"/>
  <c r="AD4" i="4"/>
  <c r="AC4" i="4"/>
  <c r="AB13" i="4" s="1"/>
  <c r="Z20" i="8"/>
  <c r="Z21" i="8"/>
  <c r="AD4" i="8"/>
  <c r="AA9" i="4"/>
  <c r="AA8" i="4"/>
  <c r="Z4" i="5"/>
  <c r="Y13" i="4"/>
  <c r="Y14" i="4"/>
  <c r="T23" i="2"/>
  <c r="T22" i="2"/>
  <c r="R23" i="2"/>
  <c r="S24" i="2"/>
  <c r="Y5" i="2"/>
  <c r="AA5" i="2" s="1"/>
  <c r="Q22" i="2"/>
  <c r="Y6" i="2"/>
  <c r="AA6" i="2" s="1"/>
  <c r="Y7" i="2"/>
  <c r="AA7" i="2" s="1"/>
  <c r="R73" i="2"/>
  <c r="R74" i="2" s="1"/>
  <c r="R75" i="2" s="1"/>
  <c r="S73" i="2"/>
  <c r="S74" i="2" s="1"/>
  <c r="S75" i="2" s="1"/>
  <c r="Q73" i="2"/>
  <c r="Q74" i="2" s="1"/>
  <c r="Q75" i="2" s="1"/>
  <c r="AC4" i="5" l="1"/>
  <c r="AB13" i="5" s="1"/>
  <c r="U18" i="10"/>
  <c r="Z28" i="10"/>
  <c r="W18" i="10"/>
  <c r="V18" i="10"/>
  <c r="T19" i="10"/>
  <c r="U19" i="10"/>
  <c r="V19" i="10"/>
  <c r="AA28" i="10"/>
  <c r="Z20" i="9"/>
  <c r="Y13" i="5"/>
  <c r="Z20" i="4"/>
  <c r="W18" i="4" s="1"/>
  <c r="Z21" i="4"/>
  <c r="W19" i="4" s="1"/>
  <c r="O13" i="2"/>
  <c r="O12" i="2"/>
  <c r="N12" i="2"/>
  <c r="N13" i="2"/>
  <c r="M13" i="2"/>
  <c r="M12" i="2"/>
  <c r="AB18" i="2"/>
  <c r="Z16" i="2"/>
  <c r="AA17" i="2"/>
  <c r="U18" i="9" l="1"/>
  <c r="T18" i="9"/>
  <c r="T32" i="10"/>
  <c r="T37" i="10" s="1"/>
  <c r="U32" i="10"/>
  <c r="U38" i="10" s="1"/>
  <c r="R21" i="10" s="1"/>
  <c r="R29" i="10" s="1"/>
  <c r="U37" i="10"/>
  <c r="V32" i="10"/>
  <c r="V39" i="10" s="1"/>
  <c r="R22" i="10" s="1"/>
  <c r="P20" i="10" s="1"/>
  <c r="V37" i="10"/>
  <c r="Z28" i="9"/>
  <c r="U32" i="9" s="1"/>
  <c r="U38" i="9" s="1"/>
  <c r="R21" i="9" s="1"/>
  <c r="V18" i="9"/>
  <c r="W18" i="9"/>
  <c r="Z28" i="8"/>
  <c r="W18" i="8"/>
  <c r="T18" i="8"/>
  <c r="U18" i="8"/>
  <c r="V18" i="8"/>
  <c r="AA28" i="8"/>
  <c r="W19" i="8"/>
  <c r="T19" i="8"/>
  <c r="V19" i="8"/>
  <c r="U19" i="8"/>
  <c r="Z20" i="5"/>
  <c r="Z28" i="5" s="1"/>
  <c r="T19" i="4"/>
  <c r="Z28" i="4"/>
  <c r="U19" i="4"/>
  <c r="V19" i="4"/>
  <c r="AA28" i="4"/>
  <c r="V18" i="4"/>
  <c r="T18" i="4"/>
  <c r="U18" i="4"/>
  <c r="R44" i="2"/>
  <c r="S50" i="2"/>
  <c r="S51" i="2" s="1"/>
  <c r="S52" i="2" s="1"/>
  <c r="S70" i="2"/>
  <c r="Q50" i="2"/>
  <c r="Q51" i="2" s="1"/>
  <c r="Q52" i="2" s="1"/>
  <c r="Q68" i="2"/>
  <c r="R50" i="2"/>
  <c r="R51" i="2" s="1"/>
  <c r="R52" i="2" s="1"/>
  <c r="R69" i="2"/>
  <c r="O19" i="10" l="1"/>
  <c r="N19" i="10"/>
  <c r="K19" i="10"/>
  <c r="L19" i="10"/>
  <c r="P19" i="10"/>
  <c r="J19" i="10"/>
  <c r="M19" i="10"/>
  <c r="M20" i="10"/>
  <c r="O20" i="10"/>
  <c r="L20" i="10"/>
  <c r="R20" i="10"/>
  <c r="P18" i="10" s="1"/>
  <c r="J20" i="10"/>
  <c r="K20" i="10"/>
  <c r="S29" i="10"/>
  <c r="N20" i="10"/>
  <c r="V32" i="9"/>
  <c r="V39" i="9" s="1"/>
  <c r="R22" i="9" s="1"/>
  <c r="O20" i="9" s="1"/>
  <c r="T32" i="9"/>
  <c r="T37" i="9" s="1"/>
  <c r="V37" i="9"/>
  <c r="U37" i="9"/>
  <c r="P19" i="9"/>
  <c r="N19" i="9"/>
  <c r="R29" i="9"/>
  <c r="M19" i="9"/>
  <c r="K19" i="9"/>
  <c r="J19" i="9"/>
  <c r="L19" i="9"/>
  <c r="O19" i="9"/>
  <c r="V37" i="8"/>
  <c r="V32" i="8"/>
  <c r="V39" i="8" s="1"/>
  <c r="R22" i="8" s="1"/>
  <c r="U37" i="8"/>
  <c r="U32" i="8"/>
  <c r="U38" i="8" s="1"/>
  <c r="R21" i="8" s="1"/>
  <c r="T32" i="8"/>
  <c r="T37" i="8" s="1"/>
  <c r="U32" i="5"/>
  <c r="U38" i="5" s="1"/>
  <c r="R21" i="5" s="1"/>
  <c r="V32" i="5"/>
  <c r="V39" i="5" s="1"/>
  <c r="R22" i="5" s="1"/>
  <c r="T32" i="5"/>
  <c r="T37" i="5" s="1"/>
  <c r="U18" i="5"/>
  <c r="V18" i="5"/>
  <c r="W18" i="5"/>
  <c r="T18" i="5"/>
  <c r="V37" i="5"/>
  <c r="U37" i="5"/>
  <c r="V37" i="4"/>
  <c r="U37" i="4"/>
  <c r="U32" i="4"/>
  <c r="U38" i="4" s="1"/>
  <c r="R21" i="4" s="1"/>
  <c r="V32" i="4"/>
  <c r="V39" i="4" s="1"/>
  <c r="R22" i="4" s="1"/>
  <c r="T32" i="4"/>
  <c r="T37" i="4" s="1"/>
  <c r="Z22" i="2"/>
  <c r="O18" i="10" l="1"/>
  <c r="M18" i="10"/>
  <c r="Q29" i="10"/>
  <c r="M32" i="10" s="1"/>
  <c r="M40" i="10" s="1"/>
  <c r="H25" i="10" s="1"/>
  <c r="N18" i="10"/>
  <c r="J18" i="10"/>
  <c r="K18" i="10"/>
  <c r="L18" i="10"/>
  <c r="S29" i="9"/>
  <c r="K20" i="9"/>
  <c r="N20" i="9"/>
  <c r="J20" i="9"/>
  <c r="R20" i="9"/>
  <c r="O18" i="9" s="1"/>
  <c r="M20" i="9"/>
  <c r="P20" i="9"/>
  <c r="L20" i="9"/>
  <c r="R20" i="8"/>
  <c r="Q29" i="8" s="1"/>
  <c r="P19" i="8"/>
  <c r="R29" i="8"/>
  <c r="L19" i="8"/>
  <c r="M19" i="8"/>
  <c r="N19" i="8"/>
  <c r="K19" i="8"/>
  <c r="O19" i="8"/>
  <c r="J19" i="8"/>
  <c r="S29" i="8"/>
  <c r="P20" i="8"/>
  <c r="M20" i="8"/>
  <c r="L20" i="8"/>
  <c r="N20" i="8"/>
  <c r="O20" i="8"/>
  <c r="J20" i="8"/>
  <c r="K20" i="8"/>
  <c r="S29" i="5"/>
  <c r="P20" i="5"/>
  <c r="L20" i="5"/>
  <c r="K20" i="5"/>
  <c r="M20" i="5"/>
  <c r="O20" i="5"/>
  <c r="J20" i="5"/>
  <c r="N20" i="5"/>
  <c r="P19" i="5"/>
  <c r="R29" i="5"/>
  <c r="K19" i="5"/>
  <c r="M19" i="5"/>
  <c r="O19" i="5"/>
  <c r="L19" i="5"/>
  <c r="J19" i="5"/>
  <c r="N19" i="5"/>
  <c r="R20" i="5"/>
  <c r="R20" i="4"/>
  <c r="P18" i="4" s="1"/>
  <c r="K20" i="4"/>
  <c r="P20" i="4"/>
  <c r="N20" i="4"/>
  <c r="J20" i="4"/>
  <c r="O20" i="4"/>
  <c r="M20" i="4"/>
  <c r="L20" i="4"/>
  <c r="S29" i="4"/>
  <c r="P19" i="4"/>
  <c r="N19" i="4"/>
  <c r="R29" i="4"/>
  <c r="M19" i="4"/>
  <c r="K19" i="4"/>
  <c r="L19" i="4"/>
  <c r="O19" i="4"/>
  <c r="J19" i="4"/>
  <c r="AB24" i="2"/>
  <c r="AA23" i="2"/>
  <c r="AB23" i="2"/>
  <c r="AB22" i="2"/>
  <c r="AA22" i="2"/>
  <c r="Z23" i="2"/>
  <c r="J32" i="10" l="1"/>
  <c r="J37" i="10" s="1"/>
  <c r="H22" i="10" s="1"/>
  <c r="B40" i="10" s="1"/>
  <c r="L32" i="10"/>
  <c r="L39" i="10" s="1"/>
  <c r="H24" i="10" s="1"/>
  <c r="F20" i="10" s="1"/>
  <c r="O32" i="10"/>
  <c r="O42" i="10" s="1"/>
  <c r="H27" i="10" s="1"/>
  <c r="E23" i="10" s="1"/>
  <c r="K32" i="10"/>
  <c r="K38" i="10" s="1"/>
  <c r="H23" i="10" s="1"/>
  <c r="F19" i="10" s="1"/>
  <c r="N32" i="10"/>
  <c r="N41" i="10" s="1"/>
  <c r="H26" i="10" s="1"/>
  <c r="D22" i="10" s="1"/>
  <c r="D21" i="10"/>
  <c r="E40" i="10"/>
  <c r="E21" i="10"/>
  <c r="F21" i="10"/>
  <c r="Q29" i="9"/>
  <c r="L32" i="9" s="1"/>
  <c r="L39" i="9" s="1"/>
  <c r="H24" i="9" s="1"/>
  <c r="P18" i="9"/>
  <c r="J18" i="9"/>
  <c r="N18" i="9"/>
  <c r="K18" i="9"/>
  <c r="M18" i="9"/>
  <c r="L18" i="9"/>
  <c r="J18" i="8"/>
  <c r="L18" i="8"/>
  <c r="K18" i="8"/>
  <c r="P18" i="8"/>
  <c r="O18" i="8"/>
  <c r="N18" i="8"/>
  <c r="M18" i="8"/>
  <c r="L32" i="8"/>
  <c r="L39" i="8" s="1"/>
  <c r="H24" i="8" s="1"/>
  <c r="N32" i="8"/>
  <c r="N41" i="8" s="1"/>
  <c r="H26" i="8" s="1"/>
  <c r="J32" i="8"/>
  <c r="J37" i="8" s="1"/>
  <c r="H22" i="8" s="1"/>
  <c r="M32" i="8"/>
  <c r="M40" i="8" s="1"/>
  <c r="H25" i="8" s="1"/>
  <c r="K32" i="8"/>
  <c r="K38" i="8" s="1"/>
  <c r="H23" i="8" s="1"/>
  <c r="O32" i="8"/>
  <c r="O42" i="8" s="1"/>
  <c r="H27" i="8" s="1"/>
  <c r="P18" i="5"/>
  <c r="Q29" i="5"/>
  <c r="M18" i="5"/>
  <c r="O18" i="5"/>
  <c r="K18" i="5"/>
  <c r="L18" i="5"/>
  <c r="N18" i="5"/>
  <c r="J18" i="5"/>
  <c r="N18" i="4"/>
  <c r="Q29" i="4"/>
  <c r="K32" i="4" s="1"/>
  <c r="K38" i="4" s="1"/>
  <c r="H23" i="4" s="1"/>
  <c r="L18" i="4"/>
  <c r="J18" i="4"/>
  <c r="K18" i="4"/>
  <c r="O18" i="4"/>
  <c r="M18" i="4"/>
  <c r="Z27" i="2"/>
  <c r="AB27" i="2"/>
  <c r="Q34" i="2" s="1"/>
  <c r="Z24" i="2"/>
  <c r="Z25" i="2" s="1"/>
  <c r="AD23" i="2" s="1"/>
  <c r="AE23" i="2" s="1"/>
  <c r="Z28" i="2"/>
  <c r="R32" i="2" s="1"/>
  <c r="AA28" i="2"/>
  <c r="R33" i="2" s="1"/>
  <c r="AB28" i="2"/>
  <c r="R34" i="2" s="1"/>
  <c r="Z39" i="2"/>
  <c r="AA27" i="2"/>
  <c r="Q33" i="2" s="1"/>
  <c r="AB25" i="2"/>
  <c r="AD25" i="2" s="1"/>
  <c r="AE25" i="2" s="1"/>
  <c r="AA24" i="2"/>
  <c r="AA39" i="2"/>
  <c r="AB39" i="2"/>
  <c r="AA40" i="2"/>
  <c r="AB40" i="2"/>
  <c r="Z40" i="2"/>
  <c r="E20" i="10" l="1"/>
  <c r="D40" i="10"/>
  <c r="D20" i="10"/>
  <c r="F18" i="10"/>
  <c r="D18" i="10"/>
  <c r="E18" i="10"/>
  <c r="D23" i="10"/>
  <c r="D19" i="10"/>
  <c r="F22" i="10"/>
  <c r="E22" i="10"/>
  <c r="F23" i="10"/>
  <c r="E19" i="10"/>
  <c r="C40" i="10"/>
  <c r="G40" i="10"/>
  <c r="F40" i="10"/>
  <c r="N32" i="9"/>
  <c r="N41" i="9" s="1"/>
  <c r="H26" i="9" s="1"/>
  <c r="F22" i="9" s="1"/>
  <c r="K32" i="9"/>
  <c r="K38" i="9" s="1"/>
  <c r="H23" i="9" s="1"/>
  <c r="C40" i="9" s="1"/>
  <c r="O32" i="9"/>
  <c r="O42" i="9" s="1"/>
  <c r="H27" i="9" s="1"/>
  <c r="D23" i="9" s="1"/>
  <c r="M32" i="9"/>
  <c r="M40" i="9" s="1"/>
  <c r="H25" i="9" s="1"/>
  <c r="F21" i="9" s="1"/>
  <c r="J32" i="9"/>
  <c r="J37" i="9" s="1"/>
  <c r="H22" i="9" s="1"/>
  <c r="F18" i="9" s="1"/>
  <c r="D40" i="9"/>
  <c r="E20" i="9"/>
  <c r="D20" i="9"/>
  <c r="F20" i="9"/>
  <c r="D21" i="8"/>
  <c r="E40" i="8"/>
  <c r="F21" i="8"/>
  <c r="E21" i="8"/>
  <c r="B40" i="8"/>
  <c r="E18" i="8"/>
  <c r="D18" i="8"/>
  <c r="F18" i="8"/>
  <c r="F23" i="8"/>
  <c r="E23" i="8"/>
  <c r="D23" i="8"/>
  <c r="G40" i="8"/>
  <c r="F40" i="8"/>
  <c r="F22" i="8"/>
  <c r="E22" i="8"/>
  <c r="D22" i="8"/>
  <c r="F19" i="8"/>
  <c r="E19" i="8"/>
  <c r="D19" i="8"/>
  <c r="C40" i="8"/>
  <c r="D20" i="8"/>
  <c r="D40" i="8"/>
  <c r="F20" i="8"/>
  <c r="E20" i="8"/>
  <c r="L32" i="5"/>
  <c r="L39" i="5" s="1"/>
  <c r="H24" i="5" s="1"/>
  <c r="O32" i="5"/>
  <c r="O42" i="5" s="1"/>
  <c r="H27" i="5" s="1"/>
  <c r="K32" i="5"/>
  <c r="K38" i="5" s="1"/>
  <c r="H23" i="5" s="1"/>
  <c r="M32" i="5"/>
  <c r="M40" i="5" s="1"/>
  <c r="H25" i="5" s="1"/>
  <c r="J32" i="5"/>
  <c r="J37" i="5" s="1"/>
  <c r="H22" i="5" s="1"/>
  <c r="N32" i="5"/>
  <c r="N41" i="5" s="1"/>
  <c r="H26" i="5" s="1"/>
  <c r="N32" i="4"/>
  <c r="N41" i="4" s="1"/>
  <c r="H26" i="4" s="1"/>
  <c r="F40" i="4" s="1"/>
  <c r="J32" i="4"/>
  <c r="J37" i="4" s="1"/>
  <c r="H22" i="4" s="1"/>
  <c r="F18" i="4" s="1"/>
  <c r="L32" i="4"/>
  <c r="L39" i="4" s="1"/>
  <c r="H24" i="4" s="1"/>
  <c r="D20" i="4" s="1"/>
  <c r="O32" i="4"/>
  <c r="O42" i="4" s="1"/>
  <c r="H27" i="4" s="1"/>
  <c r="D23" i="4" s="1"/>
  <c r="M32" i="4"/>
  <c r="M40" i="4" s="1"/>
  <c r="H25" i="4" s="1"/>
  <c r="F21" i="4" s="1"/>
  <c r="C40" i="4"/>
  <c r="D19" i="4"/>
  <c r="F19" i="4"/>
  <c r="E19" i="4"/>
  <c r="Z34" i="2"/>
  <c r="Z33" i="2"/>
  <c r="AA34" i="2"/>
  <c r="AA33" i="2"/>
  <c r="AA32" i="2"/>
  <c r="Z29" i="2"/>
  <c r="S32" i="2" s="1"/>
  <c r="AB29" i="2"/>
  <c r="S34" i="2" s="1"/>
  <c r="AA29" i="2"/>
  <c r="S33" i="2" s="1"/>
  <c r="AA25" i="2"/>
  <c r="AD24" i="2" s="1"/>
  <c r="AE24" i="2" s="1"/>
  <c r="Z41" i="2"/>
  <c r="AA41" i="2"/>
  <c r="AB41" i="2"/>
  <c r="Z46" i="2"/>
  <c r="AA46" i="2"/>
  <c r="AB46" i="2"/>
  <c r="Z45" i="2"/>
  <c r="AA45" i="2"/>
  <c r="AB45" i="2"/>
  <c r="Q32" i="2"/>
  <c r="F19" i="9" l="1"/>
  <c r="D19" i="9"/>
  <c r="D22" i="9"/>
  <c r="F40" i="9"/>
  <c r="E22" i="9"/>
  <c r="F23" i="9"/>
  <c r="E40" i="9"/>
  <c r="B40" i="9"/>
  <c r="E23" i="9"/>
  <c r="E19" i="9"/>
  <c r="D21" i="9"/>
  <c r="E21" i="9"/>
  <c r="E18" i="9"/>
  <c r="D18" i="9"/>
  <c r="G40" i="9"/>
  <c r="E40" i="5"/>
  <c r="F21" i="5"/>
  <c r="E21" i="5"/>
  <c r="D21" i="5"/>
  <c r="E19" i="5"/>
  <c r="D19" i="5"/>
  <c r="C40" i="5"/>
  <c r="F19" i="5"/>
  <c r="F22" i="5"/>
  <c r="E22" i="5"/>
  <c r="D22" i="5"/>
  <c r="F40" i="5"/>
  <c r="E23" i="5"/>
  <c r="D23" i="5"/>
  <c r="G40" i="5"/>
  <c r="F23" i="5"/>
  <c r="D18" i="5"/>
  <c r="F18" i="5"/>
  <c r="B40" i="5"/>
  <c r="E18" i="5"/>
  <c r="D40" i="5"/>
  <c r="F20" i="5"/>
  <c r="E20" i="5"/>
  <c r="D20" i="5"/>
  <c r="F22" i="4"/>
  <c r="E22" i="4"/>
  <c r="D22" i="4"/>
  <c r="B40" i="4"/>
  <c r="D18" i="4"/>
  <c r="E18" i="4"/>
  <c r="E23" i="4"/>
  <c r="F23" i="4"/>
  <c r="E40" i="4"/>
  <c r="E21" i="4"/>
  <c r="G40" i="4"/>
  <c r="F20" i="4"/>
  <c r="D21" i="4"/>
  <c r="D40" i="4"/>
  <c r="E20" i="4"/>
  <c r="Z32" i="2"/>
  <c r="AB33" i="2"/>
  <c r="AB34" i="2"/>
  <c r="AB32" i="2"/>
  <c r="Z47" i="2"/>
  <c r="Z48" i="2" s="1"/>
  <c r="AD46" i="2" s="1"/>
  <c r="AE46" i="2" s="1"/>
  <c r="AA47" i="2"/>
  <c r="AA48" i="2" s="1"/>
  <c r="AD47" i="2" s="1"/>
  <c r="AE47" i="2" s="1"/>
  <c r="AB47" i="2"/>
  <c r="AB48" i="2" s="1"/>
  <c r="AD48" i="2" s="1"/>
  <c r="AE48" i="2" s="1"/>
  <c r="AA62" i="2"/>
  <c r="Z62" i="2"/>
  <c r="AB62" i="2"/>
  <c r="AB63" i="2"/>
  <c r="AA63" i="2"/>
  <c r="Z63" i="2"/>
  <c r="Z50" i="2"/>
  <c r="Q55" i="2" s="1"/>
  <c r="Z55" i="2" s="1"/>
  <c r="AA50" i="2"/>
  <c r="Q56" i="2" s="1"/>
  <c r="Z56" i="2" s="1"/>
  <c r="AB50" i="2"/>
  <c r="Q57" i="2" s="1"/>
  <c r="Z57" i="2" s="1"/>
  <c r="AB51" i="2"/>
  <c r="R57" i="2" s="1"/>
  <c r="AA57" i="2" s="1"/>
  <c r="AA51" i="2"/>
  <c r="R56" i="2" s="1"/>
  <c r="AA56" i="2" s="1"/>
  <c r="Z51" i="2"/>
  <c r="R55" i="2" s="1"/>
  <c r="AA55" i="2" s="1"/>
  <c r="AB64" i="2" l="1"/>
  <c r="Z52" i="2"/>
  <c r="S55" i="2" s="1"/>
  <c r="AB55" i="2" s="1"/>
  <c r="AA52" i="2"/>
  <c r="S56" i="2" s="1"/>
  <c r="AB56" i="2" s="1"/>
  <c r="Z64" i="2"/>
  <c r="AB52" i="2"/>
  <c r="S57" i="2" s="1"/>
  <c r="AB57" i="2" s="1"/>
  <c r="AA64" i="2"/>
  <c r="Z68" i="2"/>
  <c r="AA68" i="2"/>
  <c r="AB68" i="2"/>
  <c r="Z69" i="2"/>
  <c r="AA69" i="2"/>
  <c r="AB69" i="2"/>
  <c r="AA70" i="2" l="1"/>
  <c r="AA71" i="2" s="1"/>
  <c r="AD70" i="2" s="1"/>
  <c r="AE70" i="2" s="1"/>
  <c r="Z70" i="2"/>
  <c r="Z71" i="2" s="1"/>
  <c r="AD69" i="2" s="1"/>
  <c r="AE69" i="2" s="1"/>
  <c r="AB70" i="2"/>
  <c r="AB71" i="2" s="1"/>
  <c r="AD71" i="2" s="1"/>
  <c r="AE71" i="2" s="1"/>
  <c r="AB74" i="2"/>
  <c r="R80" i="2" s="1"/>
  <c r="AA80" i="2" s="1"/>
  <c r="Z74" i="2"/>
  <c r="R78" i="2" s="1"/>
  <c r="AA78" i="2" s="1"/>
  <c r="AA74" i="2"/>
  <c r="R79" i="2" s="1"/>
  <c r="AA79" i="2" s="1"/>
  <c r="AA73" i="2"/>
  <c r="Q79" i="2" s="1"/>
  <c r="Z79" i="2" s="1"/>
  <c r="AB73" i="2"/>
  <c r="Q80" i="2" s="1"/>
  <c r="Z80" i="2" s="1"/>
  <c r="Z73" i="2"/>
  <c r="Q78" i="2" s="1"/>
  <c r="Z78" i="2" s="1"/>
  <c r="AA75" i="2" l="1"/>
  <c r="S79" i="2" s="1"/>
  <c r="AB79" i="2" s="1"/>
  <c r="AB75" i="2"/>
  <c r="S80" i="2" s="1"/>
  <c r="AB80" i="2" s="1"/>
  <c r="Z75" i="2"/>
  <c r="S78" i="2" s="1"/>
  <c r="AB78" i="2" s="1"/>
</calcChain>
</file>

<file path=xl/comments1.xml><?xml version="1.0" encoding="utf-8"?>
<comments xmlns="http://schemas.openxmlformats.org/spreadsheetml/2006/main">
  <authors>
    <author>Cojocaru-Ext, Daniel</author>
  </authors>
  <commentList>
    <comment ref="AA4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2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3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4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5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6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sharedStrings.xml><?xml version="1.0" encoding="utf-8"?>
<sst xmlns="http://schemas.openxmlformats.org/spreadsheetml/2006/main" count="455" uniqueCount="136">
  <si>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</si>
  <si>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</si>
  <si>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</si>
  <si>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</si>
  <si>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</si>
  <si>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</si>
  <si>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</si>
  <si>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</si>
  <si>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</si>
  <si>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</si>
  <si>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</si>
  <si>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</si>
  <si>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</si>
  <si>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</si>
  <si>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</si>
  <si>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</si>
  <si>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</si>
  <si>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</si>
  <si>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</si>
  <si>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</si>
  <si>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</si>
  <si>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</si>
  <si>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</si>
  <si>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</si>
  <si>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</si>
  <si>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</si>
  <si>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</si>
  <si>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</si>
  <si>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</si>
  <si>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</si>
  <si>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</si>
  <si>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</si>
  <si>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</si>
  <si>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</si>
  <si>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</si>
  <si>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</si>
  <si>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</si>
  <si>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</si>
  <si>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</si>
  <si>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</si>
  <si>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</si>
  <si>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</si>
  <si>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</si>
  <si>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</si>
  <si>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</si>
  <si>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</si>
  <si>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</si>
  <si>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</si>
  <si>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</si>
  <si>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</si>
  <si>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</si>
  <si>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</si>
  <si>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</si>
  <si>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</si>
  <si>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</si>
  <si>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</si>
  <si>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</si>
  <si>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</si>
  <si>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</si>
  <si>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</si>
  <si>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</si>
  <si>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</si>
  <si>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</si>
  <si>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</si>
  <si>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</si>
  <si>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</si>
  <si>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</si>
  <si>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</si>
  <si>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</si>
  <si>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</si>
  <si>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</si>
  <si>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t>Logaritmic</t>
  </si>
  <si>
    <t>Crossentropy</t>
  </si>
  <si>
    <t>I</t>
  </si>
  <si>
    <t>O</t>
  </si>
  <si>
    <r>
      <t>new B</t>
    </r>
    <r>
      <rPr>
        <vertAlign val="subscript"/>
        <sz val="10"/>
        <color theme="1"/>
        <rFont val="Titillium"/>
      </rPr>
      <t>kl</t>
    </r>
  </si>
  <si>
    <r>
      <t>∂E / ∂O</t>
    </r>
    <r>
      <rPr>
        <b/>
        <vertAlign val="subscript"/>
        <sz val="10"/>
        <color theme="1"/>
        <rFont val="Titillium"/>
      </rPr>
      <t>out</t>
    </r>
  </si>
  <si>
    <t>E</t>
  </si>
  <si>
    <r>
      <t>∂O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∂O</t>
    </r>
    <r>
      <rPr>
        <b/>
        <vertAlign val="subscript"/>
        <sz val="10"/>
        <color theme="1"/>
        <rFont val="Titillium"/>
      </rPr>
      <t>in</t>
    </r>
  </si>
  <si>
    <t>W[2,6]</t>
  </si>
  <si>
    <t>Input [1,2]</t>
  </si>
  <si>
    <t>H1 [1,6]</t>
  </si>
  <si>
    <t>W[6,3]</t>
  </si>
  <si>
    <t>B[1,6]</t>
  </si>
  <si>
    <t>B[1,3]</t>
  </si>
  <si>
    <t>H2 [1,3]</t>
  </si>
  <si>
    <t>I[1,3]</t>
  </si>
  <si>
    <t>O[1,3]</t>
  </si>
  <si>
    <t>W[3,2]</t>
  </si>
  <si>
    <t>B[1,2]</t>
  </si>
  <si>
    <t>I[1,2]</t>
  </si>
  <si>
    <t>O[1,2]</t>
  </si>
  <si>
    <t>O [1,2]</t>
  </si>
  <si>
    <t>Y[1,2]</t>
  </si>
  <si>
    <r>
      <t>∂E / ∂O</t>
    </r>
    <r>
      <rPr>
        <b/>
        <vertAlign val="subscript"/>
        <sz val="10"/>
        <color theme="1"/>
        <rFont val="Titillium"/>
      </rPr>
      <t>in</t>
    </r>
  </si>
  <si>
    <r>
      <t>ΔW</t>
    </r>
    <r>
      <rPr>
        <b/>
        <vertAlign val="subscript"/>
        <sz val="10"/>
        <color theme="1"/>
        <rFont val="Titillium"/>
      </rPr>
      <t>kl</t>
    </r>
  </si>
  <si>
    <r>
      <t>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∂H2</t>
    </r>
    <r>
      <rPr>
        <b/>
        <vertAlign val="subscript"/>
        <sz val="10"/>
        <color theme="1"/>
        <rFont val="Titillium"/>
      </rPr>
      <t>in</t>
    </r>
  </si>
  <si>
    <r>
      <t>∂E / ∂H2</t>
    </r>
    <r>
      <rPr>
        <b/>
        <vertAlign val="subscript"/>
        <sz val="10"/>
        <color theme="1"/>
        <rFont val="Titillium"/>
      </rPr>
      <t>out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</si>
  <si>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H2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</si>
  <si>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∂O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</si>
  <si>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</si>
  <si>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(∂E / ∂O</t>
    </r>
    <r>
      <rPr>
        <b/>
        <vertAlign val="subscript"/>
        <sz val="10"/>
        <color theme="1"/>
        <rFont val="Titillium"/>
      </rPr>
      <t>ou</t>
    </r>
    <r>
      <rPr>
        <b/>
        <sz val="10"/>
        <color theme="1"/>
        <rFont val="Titillium"/>
      </rPr>
      <t>t)</t>
    </r>
    <r>
      <rPr>
        <b/>
        <vertAlign val="superscript"/>
        <sz val="10"/>
        <color theme="1"/>
        <rFont val="Titillium"/>
      </rPr>
      <t>D</t>
    </r>
  </si>
  <si>
    <r>
      <t>(∂E 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</si>
  <si>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∂E / ∂H2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</si>
  <si>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H1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</si>
  <si>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∂H2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</si>
  <si>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</si>
  <si>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∂E / ∂H1</t>
    </r>
    <r>
      <rPr>
        <b/>
        <vertAlign val="subscript"/>
        <sz val="10"/>
        <color theme="1"/>
        <rFont val="Titillium"/>
      </rPr>
      <t>out</t>
    </r>
  </si>
  <si>
    <r>
      <t>(∂E 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</si>
  <si>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∂H1</t>
    </r>
    <r>
      <rPr>
        <b/>
        <vertAlign val="subscript"/>
        <sz val="10"/>
        <color theme="1"/>
        <rFont val="Titillium"/>
      </rPr>
      <t>in</t>
    </r>
  </si>
  <si>
    <r>
      <t>∂E / ∂H1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</si>
  <si>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I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</si>
  <si>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ΔW</t>
    </r>
    <r>
      <rPr>
        <b/>
        <vertAlign val="subscript"/>
        <sz val="10"/>
        <color theme="1"/>
        <rFont val="Titillium"/>
      </rPr>
      <t>jk</t>
    </r>
  </si>
  <si>
    <r>
      <t>ΔW</t>
    </r>
    <r>
      <rPr>
        <b/>
        <vertAlign val="subscript"/>
        <sz val="10"/>
        <color theme="1"/>
        <rFont val="Titillium"/>
      </rPr>
      <t>ij</t>
    </r>
  </si>
  <si>
    <r>
      <t>ΔB</t>
    </r>
    <r>
      <rPr>
        <b/>
        <vertAlign val="subscript"/>
        <sz val="10"/>
        <color theme="1"/>
        <rFont val="Titillium"/>
      </rPr>
      <t>kl</t>
    </r>
  </si>
  <si>
    <t>W[3,1]</t>
  </si>
  <si>
    <t>I1</t>
  </si>
  <si>
    <t>I2</t>
  </si>
  <si>
    <t>Times</t>
  </si>
  <si>
    <t>ApplyDeltas</t>
  </si>
  <si>
    <t>Old: Prev E (1):</t>
  </si>
  <si>
    <t>NEW: Prev E (1):</t>
  </si>
  <si>
    <t>DenseMatrix 1x1-Double</t>
  </si>
  <si>
    <t>Old: W (2):</t>
  </si>
  <si>
    <t>NEW: W (2):</t>
  </si>
  <si>
    <t>DenseMatrix 1x2-Double</t>
  </si>
  <si>
    <t>0.1  0.2</t>
  </si>
  <si>
    <t>Old: E (3):</t>
  </si>
  <si>
    <t>NEW: E (3):</t>
  </si>
  <si>
    <t>DenseMatrix 2x1-Double</t>
  </si>
  <si>
    <t>Layer old E:</t>
  </si>
  <si>
    <t>NEW: error (1):</t>
  </si>
  <si>
    <t>gradients:</t>
  </si>
  <si>
    <t>NEW: oOnI (2):</t>
  </si>
  <si>
    <t>LayerOld dB:</t>
  </si>
  <si>
    <t>Synapsen dB: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</si>
</sst>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  <font>
      <b/>
      <sz val="10"/>
      <color theme="1"/>
      <name val="Titillium"/>
    </font>
    <font>
      <sz val="10"/>
      <name val="Titillium"/>
      <family val="2"/>
    </font>
    <font>
      <sz val="10"/>
      <color theme="0"/>
      <name val="Titillium"/>
      <family val="2"/>
    </font>
    <font>
      <b/>
      <vertAlign val="subscript"/>
      <sz val="10"/>
      <color theme="1"/>
      <name val="Titillium"/>
    </font>
    <font>
      <b/>
      <sz val="9"/>
      <color indexed="81"/>
      <name val="Tahoma"/>
      <charset val="1"/>
    </font>
    <font>
      <sz val="10"/>
      <color theme="8" tint="-0.249977111117893"/>
      <name val="Titillium"/>
      <family val="2"/>
    </font>
    <font>
      <b/>
      <vertAlign val="superscript"/>
      <sz val="10"/>
      <color theme="1"/>
      <name val="Titillium"/>
    </font>
    <font>
      <sz val="10"/>
      <color rgb="FF000000"/>
      <name val="Titillium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7" fillId="0" borderId="12" xfId="0" applyFont="1" applyBorder="1" applyAlignment="1"/>
    <xf numFmtId="0" fontId="7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7" fillId="0" borderId="0" xfId="0" applyFont="1" applyBorder="1" applyAlignment="1"/>
    <xf numFmtId="0" fontId="7" fillId="0" borderId="5" xfId="0" applyFont="1" applyBorder="1" applyAlignment="1"/>
    <xf numFmtId="0" fontId="7" fillId="0" borderId="0" xfId="0" applyFont="1" applyFill="1" applyBorder="1" applyAlignment="1"/>
    <xf numFmtId="0" fontId="7" fillId="10" borderId="12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8</xdr:col>
      <xdr:colOff>300890</xdr:colOff>
      <xdr:row>20</xdr:row>
      <xdr:rowOff>47624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=""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8</xdr:col>
      <xdr:colOff>200025</xdr:colOff>
      <xdr:row>25</xdr:row>
      <xdr:rowOff>50854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=""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8</xdr:col>
      <xdr:colOff>56114</xdr:colOff>
      <xdr:row>51</xdr:row>
      <xdr:rowOff>66674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=""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E49483D2-8491-468E-8051-E561E393549D}"/>
            </a:ext>
          </a:extLst>
        </xdr:cNvPr>
        <xdr:cNvCxnSpPr/>
      </xdr:nvCxnSpPr>
      <xdr:spPr>
        <a:xfrm>
          <a:off x="11315700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CD2C7AE4-19E6-4D7E-BD49-9D131661BFA8}"/>
            </a:ext>
          </a:extLst>
        </xdr:cNvPr>
        <xdr:cNvCxnSpPr/>
      </xdr:nvCxnSpPr>
      <xdr:spPr>
        <a:xfrm flipH="1">
          <a:off x="17087850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66B8A49-E5C9-4154-86B7-DEDD1EF442AE}"/>
            </a:ext>
          </a:extLst>
        </xdr:cNvPr>
        <xdr:cNvCxnSpPr/>
      </xdr:nvCxnSpPr>
      <xdr:spPr>
        <a:xfrm flipH="1">
          <a:off x="15935325" y="2390775"/>
          <a:ext cx="819151" cy="6286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E369F2F7-A185-4CA9-B9C8-F4AD78BD8A9B}"/>
            </a:ext>
          </a:extLst>
        </xdr:cNvPr>
        <xdr:cNvCxnSpPr/>
      </xdr:nvCxnSpPr>
      <xdr:spPr>
        <a:xfrm>
          <a:off x="15240001" y="2428875"/>
          <a:ext cx="285749" cy="5619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A883792F-E26C-47DF-A750-322CABFA4DDB}"/>
            </a:ext>
          </a:extLst>
        </xdr:cNvPr>
        <xdr:cNvCxnSpPr/>
      </xdr:nvCxnSpPr>
      <xdr:spPr>
        <a:xfrm flipH="1" flipV="1">
          <a:off x="12868275" y="333375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2A344596-05AB-4782-9CCE-1B2D2DC2A716}"/>
            </a:ext>
          </a:extLst>
        </xdr:cNvPr>
        <xdr:cNvCxnSpPr/>
      </xdr:nvCxnSpPr>
      <xdr:spPr>
        <a:xfrm>
          <a:off x="12449175" y="22574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48BD5781-818F-4BE6-8BB6-A227E3931492}"/>
            </a:ext>
          </a:extLst>
        </xdr:cNvPr>
        <xdr:cNvCxnSpPr/>
      </xdr:nvCxnSpPr>
      <xdr:spPr>
        <a:xfrm>
          <a:off x="15220950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08F33090-AA06-42D6-B343-BE538C5BC4E9}"/>
            </a:ext>
          </a:extLst>
        </xdr:cNvPr>
        <xdr:cNvCxnSpPr/>
      </xdr:nvCxnSpPr>
      <xdr:spPr>
        <a:xfrm>
          <a:off x="10972800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26C22F34-DA05-48A4-9CE5-211A137233AE}"/>
            </a:ext>
          </a:extLst>
        </xdr:cNvPr>
        <xdr:cNvCxnSpPr/>
      </xdr:nvCxnSpPr>
      <xdr:spPr>
        <a:xfrm>
          <a:off x="15849600" y="36004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38" name="Freeform: Shape 37">
          <a:extLst>
            <a:ext uri="{FF2B5EF4-FFF2-40B4-BE49-F238E27FC236}">
              <a16:creationId xmlns="" xmlns:a16="http://schemas.microsoft.com/office/drawing/2014/main" id="{115C3E6B-EC26-46A9-839A-5A775C57B274}"/>
            </a:ext>
          </a:extLst>
        </xdr:cNvPr>
        <xdr:cNvSpPr/>
      </xdr:nvSpPr>
      <xdr:spPr>
        <a:xfrm>
          <a:off x="12601575" y="933450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="" xmlns:a16="http://schemas.microsoft.com/office/drawing/2014/main" id="{C0AF4F7E-6FFE-4BC8-B15F-526CF2D86D35}"/>
            </a:ext>
          </a:extLst>
        </xdr:cNvPr>
        <xdr:cNvCxnSpPr/>
      </xdr:nvCxnSpPr>
      <xdr:spPr>
        <a:xfrm flipH="1">
          <a:off x="13496925" y="4686300"/>
          <a:ext cx="1685925" cy="561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42" name="Straight Arrow Connector 41">
          <a:extLst>
            <a:ext uri="{FF2B5EF4-FFF2-40B4-BE49-F238E27FC236}">
              <a16:creationId xmlns="" xmlns:a16="http://schemas.microsoft.com/office/drawing/2014/main" id="{374EF5ED-A10B-4954-99D1-D2EEB6CD8264}"/>
            </a:ext>
          </a:extLst>
        </xdr:cNvPr>
        <xdr:cNvCxnSpPr/>
      </xdr:nvCxnSpPr>
      <xdr:spPr>
        <a:xfrm>
          <a:off x="12325350" y="4524375"/>
          <a:ext cx="190500" cy="5429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45" name="Straight Arrow Connector 44">
          <a:extLst>
            <a:ext uri="{FF2B5EF4-FFF2-40B4-BE49-F238E27FC236}">
              <a16:creationId xmlns="" xmlns:a16="http://schemas.microsoft.com/office/drawing/2014/main" id="{26283505-B7AC-45CB-965E-D904EF3A0BFC}"/>
            </a:ext>
          </a:extLst>
        </xdr:cNvPr>
        <xdr:cNvCxnSpPr/>
      </xdr:nvCxnSpPr>
      <xdr:spPr>
        <a:xfrm>
          <a:off x="12420600" y="53816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49" name="Straight Arrow Connector 48">
          <a:extLst>
            <a:ext uri="{FF2B5EF4-FFF2-40B4-BE49-F238E27FC236}">
              <a16:creationId xmlns="" xmlns:a16="http://schemas.microsoft.com/office/drawing/2014/main" id="{FFB1C844-EE5B-4E8E-8E89-4DFB56506CDA}"/>
            </a:ext>
          </a:extLst>
        </xdr:cNvPr>
        <xdr:cNvCxnSpPr/>
      </xdr:nvCxnSpPr>
      <xdr:spPr>
        <a:xfrm>
          <a:off x="10982325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52" name="Straight Arrow Connector 51">
          <a:extLst>
            <a:ext uri="{FF2B5EF4-FFF2-40B4-BE49-F238E27FC236}">
              <a16:creationId xmlns="" xmlns:a16="http://schemas.microsoft.com/office/drawing/2014/main" id="{A695AE2F-25C7-418F-B2D6-296740E3B299}"/>
            </a:ext>
          </a:extLst>
        </xdr:cNvPr>
        <xdr:cNvCxnSpPr/>
      </xdr:nvCxnSpPr>
      <xdr:spPr>
        <a:xfrm flipH="1" flipV="1">
          <a:off x="11096625" y="386715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="" xmlns:a16="http://schemas.microsoft.com/office/drawing/2014/main" id="{CB205AAB-C679-4BAE-AC68-E8DB1B63B71F}"/>
            </a:ext>
          </a:extLst>
        </xdr:cNvPr>
        <xdr:cNvCxnSpPr/>
      </xdr:nvCxnSpPr>
      <xdr:spPr>
        <a:xfrm>
          <a:off x="510540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57" name="Straight Arrow Connector 56">
          <a:extLst>
            <a:ext uri="{FF2B5EF4-FFF2-40B4-BE49-F238E27FC236}">
              <a16:creationId xmlns="" xmlns:a16="http://schemas.microsoft.com/office/drawing/2014/main" id="{7240DF4D-7680-4B0A-ABFB-FFD9C947C50C}"/>
            </a:ext>
          </a:extLst>
        </xdr:cNvPr>
        <xdr:cNvCxnSpPr/>
      </xdr:nvCxnSpPr>
      <xdr:spPr>
        <a:xfrm flipH="1" flipV="1">
          <a:off x="8610600" y="351472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59" name="Straight Arrow Connector 58">
          <a:extLst>
            <a:ext uri="{FF2B5EF4-FFF2-40B4-BE49-F238E27FC236}">
              <a16:creationId xmlns="" xmlns:a16="http://schemas.microsoft.com/office/drawing/2014/main" id="{8C3587DD-81FA-41A1-8EB6-275F0B4E6646}"/>
            </a:ext>
          </a:extLst>
        </xdr:cNvPr>
        <xdr:cNvCxnSpPr/>
      </xdr:nvCxnSpPr>
      <xdr:spPr>
        <a:xfrm>
          <a:off x="728662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60" name="Straight Arrow Connector 59">
          <a:extLst>
            <a:ext uri="{FF2B5EF4-FFF2-40B4-BE49-F238E27FC236}">
              <a16:creationId xmlns="" xmlns:a16="http://schemas.microsoft.com/office/drawing/2014/main" id="{24C54B22-F951-481D-99B6-4B2BB7207A3B}"/>
            </a:ext>
          </a:extLst>
        </xdr:cNvPr>
        <xdr:cNvCxnSpPr/>
      </xdr:nvCxnSpPr>
      <xdr:spPr>
        <a:xfrm flipH="1">
          <a:off x="10525125" y="383857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63" name="Freeform: Shape 62">
          <a:extLst>
            <a:ext uri="{FF2B5EF4-FFF2-40B4-BE49-F238E27FC236}">
              <a16:creationId xmlns="" xmlns:a16="http://schemas.microsoft.com/office/drawing/2014/main" id="{3091220D-4E53-4EDE-8759-51BD75256F03}"/>
            </a:ext>
          </a:extLst>
        </xdr:cNvPr>
        <xdr:cNvSpPr/>
      </xdr:nvSpPr>
      <xdr:spPr>
        <a:xfrm>
          <a:off x="8648700" y="1038225"/>
          <a:ext cx="1657692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70" name="Straight Arrow Connector 69">
          <a:extLst>
            <a:ext uri="{FF2B5EF4-FFF2-40B4-BE49-F238E27FC236}">
              <a16:creationId xmlns="" xmlns:a16="http://schemas.microsoft.com/office/drawing/2014/main" id="{2407920C-3CAC-486C-9D42-5AC6763FB00B}"/>
            </a:ext>
          </a:extLst>
        </xdr:cNvPr>
        <xdr:cNvCxnSpPr/>
      </xdr:nvCxnSpPr>
      <xdr:spPr>
        <a:xfrm flipH="1">
          <a:off x="9229725" y="5143500"/>
          <a:ext cx="1047750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73" name="Straight Arrow Connector 72">
          <a:extLst>
            <a:ext uri="{FF2B5EF4-FFF2-40B4-BE49-F238E27FC236}">
              <a16:creationId xmlns="" xmlns:a16="http://schemas.microsoft.com/office/drawing/2014/main" id="{52B23C62-0294-407C-884F-7B3415C22154}"/>
            </a:ext>
          </a:extLst>
        </xdr:cNvPr>
        <xdr:cNvCxnSpPr/>
      </xdr:nvCxnSpPr>
      <xdr:spPr>
        <a:xfrm>
          <a:off x="7315200" y="472440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="" xmlns:a16="http://schemas.microsoft.com/office/drawing/2014/main" id="{4E5425C7-4411-4946-B8B0-0623DD88FA7D}"/>
            </a:ext>
          </a:extLst>
        </xdr:cNvPr>
        <xdr:cNvCxnSpPr/>
      </xdr:nvCxnSpPr>
      <xdr:spPr>
        <a:xfrm>
          <a:off x="7248525" y="55911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76" name="Straight Arrow Connector 75">
          <a:extLst>
            <a:ext uri="{FF2B5EF4-FFF2-40B4-BE49-F238E27FC236}">
              <a16:creationId xmlns="" xmlns:a16="http://schemas.microsoft.com/office/drawing/2014/main" id="{28AE5B9C-CA03-493F-897F-9975AB58F5E7}"/>
            </a:ext>
          </a:extLst>
        </xdr:cNvPr>
        <xdr:cNvCxnSpPr/>
      </xdr:nvCxnSpPr>
      <xdr:spPr>
        <a:xfrm>
          <a:off x="487680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78" name="Straight Arrow Connector 77">
          <a:extLst>
            <a:ext uri="{FF2B5EF4-FFF2-40B4-BE49-F238E27FC236}">
              <a16:creationId xmlns="" xmlns:a16="http://schemas.microsoft.com/office/drawing/2014/main" id="{87A964F3-2225-47D5-850D-8EAD1C4B5AAC}"/>
            </a:ext>
          </a:extLst>
        </xdr:cNvPr>
        <xdr:cNvCxnSpPr/>
      </xdr:nvCxnSpPr>
      <xdr:spPr>
        <a:xfrm>
          <a:off x="485775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80" name="Straight Arrow Connector 79">
          <a:extLst>
            <a:ext uri="{FF2B5EF4-FFF2-40B4-BE49-F238E27FC236}">
              <a16:creationId xmlns="" xmlns:a16="http://schemas.microsoft.com/office/drawing/2014/main" id="{6D14CC56-8074-4D81-9328-892B2B33BC3C}"/>
            </a:ext>
          </a:extLst>
        </xdr:cNvPr>
        <xdr:cNvCxnSpPr/>
      </xdr:nvCxnSpPr>
      <xdr:spPr>
        <a:xfrm flipH="1" flipV="1">
          <a:off x="4914900" y="4772025"/>
          <a:ext cx="438152" cy="19907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88" name="Straight Arrow Connector 87">
          <a:extLst>
            <a:ext uri="{FF2B5EF4-FFF2-40B4-BE49-F238E27FC236}">
              <a16:creationId xmlns="" xmlns:a16="http://schemas.microsoft.com/office/drawing/2014/main" id="{D44E2220-B943-409F-8DE6-9F1199DE19B9}"/>
            </a:ext>
          </a:extLst>
        </xdr:cNvPr>
        <xdr:cNvCxnSpPr/>
      </xdr:nvCxnSpPr>
      <xdr:spPr>
        <a:xfrm>
          <a:off x="141922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92" name="Straight Arrow Connector 91">
          <a:extLst>
            <a:ext uri="{FF2B5EF4-FFF2-40B4-BE49-F238E27FC236}">
              <a16:creationId xmlns="" xmlns:a16="http://schemas.microsoft.com/office/drawing/2014/main" id="{4A151640-66A2-4F92-849D-40380C29B53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93" name="Straight Arrow Connector 92">
          <a:extLst>
            <a:ext uri="{FF2B5EF4-FFF2-40B4-BE49-F238E27FC236}">
              <a16:creationId xmlns="" xmlns:a16="http://schemas.microsoft.com/office/drawing/2014/main" id="{F945EB0F-8B15-4C69-8F4E-FD0988FCBAF9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98" name="Straight Arrow Connector 97">
          <a:extLst>
            <a:ext uri="{FF2B5EF4-FFF2-40B4-BE49-F238E27FC236}">
              <a16:creationId xmlns="" xmlns:a16="http://schemas.microsoft.com/office/drawing/2014/main" id="{B0BD3BCF-7FB2-48EF-8650-F976B7905607}"/>
            </a:ext>
          </a:extLst>
        </xdr:cNvPr>
        <xdr:cNvCxnSpPr/>
      </xdr:nvCxnSpPr>
      <xdr:spPr>
        <a:xfrm flipH="1" flipV="1">
          <a:off x="14020801" y="300990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103" name="Straight Arrow Connector 102">
          <a:extLst>
            <a:ext uri="{FF2B5EF4-FFF2-40B4-BE49-F238E27FC236}">
              <a16:creationId xmlns="" xmlns:a16="http://schemas.microsoft.com/office/drawing/2014/main" id="{E910DEA3-EE12-4CA7-AF7D-BA15BFC92143}"/>
            </a:ext>
          </a:extLst>
        </xdr:cNvPr>
        <xdr:cNvCxnSpPr/>
      </xdr:nvCxnSpPr>
      <xdr:spPr>
        <a:xfrm flipH="1" flipV="1">
          <a:off x="10039350" y="321945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106" name="Straight Arrow Connector 105">
          <a:extLst>
            <a:ext uri="{FF2B5EF4-FFF2-40B4-BE49-F238E27FC236}">
              <a16:creationId xmlns="" xmlns:a16="http://schemas.microsoft.com/office/drawing/2014/main" id="{5F20CD4D-654F-4554-BB34-DA6C324D28A4}"/>
            </a:ext>
          </a:extLst>
        </xdr:cNvPr>
        <xdr:cNvCxnSpPr/>
      </xdr:nvCxnSpPr>
      <xdr:spPr>
        <a:xfrm flipH="1" flipV="1">
          <a:off x="3724275" y="336232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="" xmlns:a16="http://schemas.microsoft.com/office/drawing/2014/main" id="{77369B73-2D84-4ED4-BE43-F24F67CBA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="" xmlns:a16="http://schemas.microsoft.com/office/drawing/2014/main" id="{5C17B964-16D1-4A48-B268-85FE00F3C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="" xmlns:a16="http://schemas.microsoft.com/office/drawing/2014/main" id="{61A5D407-AF70-4291-9CC3-401357B80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="" xmlns:a16="http://schemas.microsoft.com/office/drawing/2014/main" id="{F4692AF0-4F9E-4A25-9B6A-9A379BAEB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54D0F94B-0533-4F15-AF29-244B1DCAE923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AC8F940-2DD3-446E-A1AB-7ABE97C44A9A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1901C3FB-912E-4289-A061-846C2EBA79E3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C4EC2E0B-A468-4675-BCE5-0965ADE125AE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D930AB89-D5AC-4158-BC33-0FD2355E58D0}"/>
            </a:ext>
          </a:extLst>
        </xdr:cNvPr>
        <xdr:cNvCxnSpPr/>
      </xdr:nvCxnSpPr>
      <xdr:spPr>
        <a:xfrm flipH="1" flipV="1">
          <a:off x="12954000" y="3152776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9A5A1783-725A-4CAE-AFBE-6A88BFF5C38C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9FE3CE67-7AA3-41D2-83EE-4EDFF44DF681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374AFBEC-AFC1-472D-B158-6795EA447A08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513EDD78-93F0-4520-8589-56905824BC74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="" xmlns:a16="http://schemas.microsoft.com/office/drawing/2014/main" id="{AF2BE3D7-7381-4567-BD5C-297BD884B62B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4D2D41B5-97C7-49DA-86D0-F6333F261B5A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D0C8E9A1-CBE5-4B7B-AF53-F7AC2C9B7A78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2E1E088B-9B3D-4850-AADC-2B908D241A6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DD4D953B-8A6A-4D3C-A145-BD5015D84EE3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84CD902-2CE3-4BE3-9595-47CAED1D45F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91924667-D0CB-4890-9CB1-5662570585C4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DF8DF0EF-D6CF-484F-8C73-B826C4AE4882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C6198A9E-454E-4CF3-B526-4A6C371F0E6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03AE2418-1BCF-490C-9A00-D166E72148AB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="" xmlns:a16="http://schemas.microsoft.com/office/drawing/2014/main" id="{BA780348-ED73-4F12-928A-E641525FFC7F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C8A03826-19D6-4EE3-AABD-AE418780D0DE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B7E60961-B898-4CA0-BA4C-E5E32A49CF9F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A5D0B42E-6D56-48FB-B6F2-E72D0C7619E7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="" xmlns:a16="http://schemas.microsoft.com/office/drawing/2014/main" id="{E12F0D2B-CAFB-4CDA-BB4F-66858ABD4A02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C636886B-1EBF-4140-AB2F-A4304CC380BA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5FE91539-BAB2-403E-8EBB-4026F4811773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="" xmlns:a16="http://schemas.microsoft.com/office/drawing/2014/main" id="{20139760-213B-461B-823E-748594DFC24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20C3771B-A6C5-4867-A1C4-26B80C1FF97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="" xmlns:a16="http://schemas.microsoft.com/office/drawing/2014/main" id="{FB48AF83-EEEC-49EC-B527-36A20F27B4DC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6CB872F5-858F-4A30-83FC-BDA0790DF2B6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FEFDF4EE-BE46-44D9-BE91-48479EFFE5CA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91C7C395-D4A8-4B34-9706-2354BDB0166F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5515553E-BF3B-468B-A26C-D9027FBBA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="" xmlns:a16="http://schemas.microsoft.com/office/drawing/2014/main" id="{1DAC3027-5276-4369-94BB-6DE9B8AD0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="" xmlns:a16="http://schemas.microsoft.com/office/drawing/2014/main" id="{644EE44A-837D-4A38-AE17-9EBB67B5F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="" xmlns:a16="http://schemas.microsoft.com/office/drawing/2014/main" id="{D45F2C1F-10A2-4C55-9982-F175D9773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142875</xdr:rowOff>
        </xdr:from>
        <xdr:to>
          <xdr:col>28</xdr:col>
          <xdr:colOff>495300</xdr:colOff>
          <xdr:row>40</xdr:row>
          <xdr:rowOff>28575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="" xmlns:a16="http://schemas.microsoft.com/office/drawing/2014/main" id="{EB854A77-656D-4E8B-91D6-594F5F1BE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7BD4461A-6FAB-40D7-8EAD-CC577EE236DB}"/>
            </a:ext>
          </a:extLst>
        </xdr:cNvPr>
        <xdr:cNvCxnSpPr/>
      </xdr:nvCxnSpPr>
      <xdr:spPr>
        <a:xfrm>
          <a:off x="11401425" y="1038225"/>
          <a:ext cx="1209675" cy="7810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384522E4-9D2C-4FC6-A0E0-BC2F309C3019}"/>
            </a:ext>
          </a:extLst>
        </xdr:cNvPr>
        <xdr:cNvCxnSpPr/>
      </xdr:nvCxnSpPr>
      <xdr:spPr>
        <a:xfrm flipH="1">
          <a:off x="17173575" y="895350"/>
          <a:ext cx="285750" cy="942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9EFA38FC-5BD4-43A5-9106-94D1BD9BAA8F}"/>
            </a:ext>
          </a:extLst>
        </xdr:cNvPr>
        <xdr:cNvCxnSpPr/>
      </xdr:nvCxnSpPr>
      <xdr:spPr>
        <a:xfrm flipH="1">
          <a:off x="16021050" y="2400300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2D90C4DA-8E44-4F77-B3AA-AEEAFBCE273F}"/>
            </a:ext>
          </a:extLst>
        </xdr:cNvPr>
        <xdr:cNvCxnSpPr/>
      </xdr:nvCxnSpPr>
      <xdr:spPr>
        <a:xfrm>
          <a:off x="15325726" y="2438400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879F8228-8AF2-4D6E-A52A-D33758F2E8B2}"/>
            </a:ext>
          </a:extLst>
        </xdr:cNvPr>
        <xdr:cNvCxnSpPr/>
      </xdr:nvCxnSpPr>
      <xdr:spPr>
        <a:xfrm flipH="1" flipV="1">
          <a:off x="12954000" y="31623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CC3ACCFB-D9C8-4EBB-A537-1279CCFECD3C}"/>
            </a:ext>
          </a:extLst>
        </xdr:cNvPr>
        <xdr:cNvCxnSpPr/>
      </xdr:nvCxnSpPr>
      <xdr:spPr>
        <a:xfrm>
          <a:off x="12534900" y="227647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D3DE4E0-79C9-4653-8EE3-73A5DF158181}"/>
            </a:ext>
          </a:extLst>
        </xdr:cNvPr>
        <xdr:cNvCxnSpPr/>
      </xdr:nvCxnSpPr>
      <xdr:spPr>
        <a:xfrm>
          <a:off x="15306675" y="93345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284BC98F-7550-4DF4-AB16-EE980AEC6253}"/>
            </a:ext>
          </a:extLst>
        </xdr:cNvPr>
        <xdr:cNvCxnSpPr/>
      </xdr:nvCxnSpPr>
      <xdr:spPr>
        <a:xfrm>
          <a:off x="11058525" y="1019175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605D35A5-9B6D-423A-B53B-D99DA37E2750}"/>
            </a:ext>
          </a:extLst>
        </xdr:cNvPr>
        <xdr:cNvCxnSpPr/>
      </xdr:nvCxnSpPr>
      <xdr:spPr>
        <a:xfrm>
          <a:off x="15935325" y="361950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="" xmlns:a16="http://schemas.microsoft.com/office/drawing/2014/main" id="{75FBA5BE-E7EC-4B29-A68A-2E3BB8C76ABD}"/>
            </a:ext>
          </a:extLst>
        </xdr:cNvPr>
        <xdr:cNvSpPr/>
      </xdr:nvSpPr>
      <xdr:spPr>
        <a:xfrm>
          <a:off x="12687300" y="942975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576BA8DA-FBF5-4F0F-BFC8-191B07CEB431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696B246F-2E6C-488E-BB83-9D65161772E5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3471F7E6-52CF-43E6-8C0B-2ABF6844933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86FDF974-697F-41C5-A990-0A73283112F2}"/>
            </a:ext>
          </a:extLst>
        </xdr:cNvPr>
        <xdr:cNvCxnSpPr/>
      </xdr:nvCxnSpPr>
      <xdr:spPr>
        <a:xfrm>
          <a:off x="11068050" y="2619375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37A7B2DE-1E02-4826-8658-4ECA70112E86}"/>
            </a:ext>
          </a:extLst>
        </xdr:cNvPr>
        <xdr:cNvCxnSpPr/>
      </xdr:nvCxnSpPr>
      <xdr:spPr>
        <a:xfrm flipH="1" flipV="1">
          <a:off x="11182350" y="3876675"/>
          <a:ext cx="428626" cy="234315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9036A644-7ABF-4C92-AAEE-6198DC0BC480}"/>
            </a:ext>
          </a:extLst>
        </xdr:cNvPr>
        <xdr:cNvCxnSpPr/>
      </xdr:nvCxnSpPr>
      <xdr:spPr>
        <a:xfrm>
          <a:off x="4972050" y="157162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1CD03C09-39DD-4F67-9950-279DE69593A6}"/>
            </a:ext>
          </a:extLst>
        </xdr:cNvPr>
        <xdr:cNvCxnSpPr/>
      </xdr:nvCxnSpPr>
      <xdr:spPr>
        <a:xfrm flipH="1" flipV="1">
          <a:off x="8477250" y="3495675"/>
          <a:ext cx="1905001" cy="1428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D621F8D3-3730-4F71-A8C6-2797795D514B}"/>
            </a:ext>
          </a:extLst>
        </xdr:cNvPr>
        <xdr:cNvCxnSpPr/>
      </xdr:nvCxnSpPr>
      <xdr:spPr>
        <a:xfrm>
          <a:off x="7153275" y="22955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BA454BA0-DECA-40DE-912D-8A2CF872D3B1}"/>
            </a:ext>
          </a:extLst>
        </xdr:cNvPr>
        <xdr:cNvCxnSpPr/>
      </xdr:nvCxnSpPr>
      <xdr:spPr>
        <a:xfrm flipH="1">
          <a:off x="10610850" y="3848100"/>
          <a:ext cx="295277" cy="7524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="" xmlns:a16="http://schemas.microsoft.com/office/drawing/2014/main" id="{AE226952-6438-4380-BBE8-A9125A069C84}"/>
            </a:ext>
          </a:extLst>
        </xdr:cNvPr>
        <xdr:cNvSpPr/>
      </xdr:nvSpPr>
      <xdr:spPr>
        <a:xfrm>
          <a:off x="8515350" y="1047750"/>
          <a:ext cx="1876767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70FC9A40-078D-4D24-A1E7-C513BF2F65ED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33A2B67A-A625-450A-9119-E3AE4F231700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7001814-6484-4C7F-93E8-67F44034DB30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="" xmlns:a16="http://schemas.microsoft.com/office/drawing/2014/main" id="{AE11241E-77FC-4BCF-918F-1BDF44ABE379}"/>
            </a:ext>
          </a:extLst>
        </xdr:cNvPr>
        <xdr:cNvCxnSpPr/>
      </xdr:nvCxnSpPr>
      <xdr:spPr>
        <a:xfrm>
          <a:off x="4743450" y="153352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1FE31FB3-5BEF-4673-AAC6-FE75C46CE890}"/>
            </a:ext>
          </a:extLst>
        </xdr:cNvPr>
        <xdr:cNvCxnSpPr/>
      </xdr:nvCxnSpPr>
      <xdr:spPr>
        <a:xfrm>
          <a:off x="4724400" y="3114675"/>
          <a:ext cx="28575" cy="2952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1375B1D8-A078-44D7-8014-45CBACDB9FB9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="" xmlns:a16="http://schemas.microsoft.com/office/drawing/2014/main" id="{78FD90FC-980E-4067-96A6-6DF7F660A277}"/>
            </a:ext>
          </a:extLst>
        </xdr:cNvPr>
        <xdr:cNvCxnSpPr/>
      </xdr:nvCxnSpPr>
      <xdr:spPr>
        <a:xfrm>
          <a:off x="1285875" y="914400"/>
          <a:ext cx="47625" cy="8858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B0C01CF0-1A2A-4615-AF6F-13642F56439C}"/>
            </a:ext>
          </a:extLst>
        </xdr:cNvPr>
        <xdr:cNvCxnSpPr/>
      </xdr:nvCxnSpPr>
      <xdr:spPr>
        <a:xfrm flipH="1" flipV="1">
          <a:off x="2524125" y="4038600"/>
          <a:ext cx="1543053" cy="4095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="" xmlns:a16="http://schemas.microsoft.com/office/drawing/2014/main" id="{3A854694-0810-4840-888D-43D1978337D9}"/>
            </a:ext>
          </a:extLst>
        </xdr:cNvPr>
        <xdr:cNvCxnSpPr/>
      </xdr:nvCxnSpPr>
      <xdr:spPr>
        <a:xfrm>
          <a:off x="1752600" y="2057400"/>
          <a:ext cx="304800" cy="5905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FEABF853-0B6A-4C69-B802-66338B03EAAA}"/>
            </a:ext>
          </a:extLst>
        </xdr:cNvPr>
        <xdr:cNvCxnSpPr/>
      </xdr:nvCxnSpPr>
      <xdr:spPr>
        <a:xfrm flipH="1" flipV="1">
          <a:off x="14106526" y="3000375"/>
          <a:ext cx="1133474" cy="285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F8F72CFE-69DB-4733-9DB5-7AE8AFA1AB95}"/>
            </a:ext>
          </a:extLst>
        </xdr:cNvPr>
        <xdr:cNvCxnSpPr/>
      </xdr:nvCxnSpPr>
      <xdr:spPr>
        <a:xfrm flipH="1" flipV="1">
          <a:off x="9906000" y="3209926"/>
          <a:ext cx="476250" cy="1238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9917D65A-B6E3-4473-8C1D-48D63EFF3344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C380E87E-1965-45D2-81A4-31C8B5B3C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A29283DC-D9C5-4271-B1FB-F64E2D85E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8A429EB4-D3C6-46FC-873C-68F1C5D89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C4CB2BEE-F122-42DD-9CFC-18EBCA59E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161925</xdr:rowOff>
        </xdr:from>
        <xdr:to>
          <xdr:col>28</xdr:col>
          <xdr:colOff>495300</xdr:colOff>
          <xdr:row>40</xdr:row>
          <xdr:rowOff>47625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92105CA6-8498-40DD-9C0F-0EE4D0D50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57150</xdr:colOff>
      <xdr:row>12</xdr:row>
      <xdr:rowOff>0</xdr:rowOff>
    </xdr:from>
    <xdr:to>
      <xdr:col>4</xdr:col>
      <xdr:colOff>361950</xdr:colOff>
      <xdr:row>15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="" xmlns:a16="http://schemas.microsoft.com/office/drawing/2014/main" id="{56B5CA20-7E6A-4450-9418-3D3E1E48DCE0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</xdr:row>
      <xdr:rowOff>0</xdr:rowOff>
    </xdr:from>
    <xdr:to>
      <xdr:col>5</xdr:col>
      <xdr:colOff>361950</xdr:colOff>
      <xdr:row>15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="" xmlns:a16="http://schemas.microsoft.com/office/drawing/2014/main" id="{53BC43C8-E6E8-49C1-A912-B9ECA9DF4D4A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C008221F-C1E6-4792-904E-E691FE1856B1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31D59915-A4D5-43FC-BA5D-88E07CCCD951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64B519CE-04D7-4923-AA54-0FEEC6CBAE8B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8EBF4D00-72D8-425E-9723-700BF69784AB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8D44EF9-B356-4625-A86E-24387F2DFDBF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8A3BDE20-B2BF-4308-870B-9E885993664D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41B73538-480F-47CD-A2AE-09196CE27A87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3EC137CD-B588-4F1A-BAC8-7506086F4BF7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9305038C-0BEC-4391-A659-7CFC34072841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="" xmlns:a16="http://schemas.microsoft.com/office/drawing/2014/main" id="{82BAB3F1-A965-47E3-8619-F4695DD86C62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EB1CCD03-461B-4F73-9F04-B869313FB994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8525B888-037A-437B-883C-EEFCAC8FB069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E8AFBB69-68BD-4C46-A9A6-67CAABF1895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194EA784-6AEC-4FBE-A861-50C0B4CCD48D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3B0FE70B-3BEB-4394-8956-D071C31AE069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3E16C663-B48D-4C97-AB24-DF46EA5720CB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DA4F888A-FC60-4378-85EC-1AB4BF6DA3D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48E35282-7FB3-4760-B529-C37711BF5882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DFFF5A99-27E4-4F54-99F2-38405EAB2052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="" xmlns:a16="http://schemas.microsoft.com/office/drawing/2014/main" id="{08B76120-AE3E-43A5-9CC0-EFF146C09914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8B58EB11-B38E-4C8B-A07B-41FEC855B6BA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41D84A4D-3401-4427-B8C6-10DD88F2CCD8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08E1328-1AA5-46B6-8212-5927FDD01405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="" xmlns:a16="http://schemas.microsoft.com/office/drawing/2014/main" id="{67D28A26-C201-4351-9DF5-50C39DE35D50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AD428719-D533-4618-B56A-C7E994B564B3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0BCD6ACB-5855-46EA-A1A5-417A5E2F1FB4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="" xmlns:a16="http://schemas.microsoft.com/office/drawing/2014/main" id="{B18938DA-13B9-4FF4-8137-C5D9BE53672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985979E6-0003-4719-B387-2A6FC4A2D1EE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="" xmlns:a16="http://schemas.microsoft.com/office/drawing/2014/main" id="{B781993C-472C-4810-AA9D-A912BC3710FF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992BC8F8-7F27-4177-AC63-3EE7FE6A1ED9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EB5F580C-E1E1-4152-BAD9-A31C6D4DEAA0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6AD0FB9A-8F8E-4D34-AAF7-75820DFE5C39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20915AED-13CC-43CF-9AD5-831F857F1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D5E15DD4-777F-47E8-90E7-D90B4C690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E5F32E9-BD5E-447C-9AA8-B5F1028E1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B9B3F79F-8725-4E28-ADE0-6562D5F6E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394301D6-74B3-4702-9EF7-3549894FAADD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2BC1CDF8-BCD4-4562-8A1F-F915B7BE1FDB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DF40A95D-9E3E-4253-8921-77850CB196A9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E2AAEF9D-146C-4F63-A2AF-7B3BDED512C1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F35225AF-BC8D-49C6-929C-A0AED6AF73EB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3974A77F-FCE5-43B9-86C8-E4BEE360B773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59906F24-322A-41BA-BE2B-A262AC52E612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4749EB99-D5B7-47DB-8427-3D749B5447D5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2F13A76F-972D-4EC3-9960-E38DF8D342B8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="" xmlns:a16="http://schemas.microsoft.com/office/drawing/2014/main" id="{0EB58EF0-DB36-4782-807F-611903A27B50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E611CF10-8D43-4810-90EC-8FD961CC6D3D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A42B53AE-604B-46AF-AF97-84D2C29CE34F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71736C38-9D07-4451-A701-DEAF12158EA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F5BD16F6-4528-4A5E-98BA-D15433C44FFC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4DC609A-6BA7-493F-9461-99318800FBC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AB73839A-F26E-4904-B1CA-53FA06248D70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37EE7BBD-B6B2-4C9D-9C55-198ADE8B4EA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BB24216D-6543-41CD-84AF-B77BAE02FA0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E0A9D053-4CC5-431F-A34F-B7F03F8052A9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="" xmlns:a16="http://schemas.microsoft.com/office/drawing/2014/main" id="{0611F1DD-0487-455F-9905-30409E53FC2A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59D2095E-16DF-4AC7-8312-64CFA5041A0F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BDC8661B-05A2-4515-B218-0B4507301463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AFC6F592-AADE-4A9E-BC68-DC7DDD87D8EE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="" xmlns:a16="http://schemas.microsoft.com/office/drawing/2014/main" id="{85E83AAE-118E-49A4-96F7-6C665C954E8E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11D28F6C-F31F-4DE3-8537-84DB0791234D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8FEEA7E1-8C31-4358-8053-2B28C3C4EE1C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="" xmlns:a16="http://schemas.microsoft.com/office/drawing/2014/main" id="{8C5BB328-A68E-4EA6-B84E-703073762AD4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8E43F4D3-9FE1-41B2-B257-EC65FE7A26E5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="" xmlns:a16="http://schemas.microsoft.com/office/drawing/2014/main" id="{4A9DE3D9-EC7F-49FD-8D06-D138CD353960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C6971ACA-7972-483A-BFAA-9A431EF98D9F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A75A137E-4DC3-46E6-8B24-8469C9C323BB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C147E0FA-2A61-497A-A454-93526FFAFB28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="" xmlns:a16="http://schemas.microsoft.com/office/drawing/2014/main" id="{AE902920-230C-445D-A2ED-6E3BA6117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="" xmlns:a16="http://schemas.microsoft.com/office/drawing/2014/main" id="{B3765A18-82FE-4483-9D32-10F0CE3AA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="" xmlns:a16="http://schemas.microsoft.com/office/drawing/2014/main" id="{14CC42FE-B4A9-473E-A8E4-70EDF8303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="" xmlns:a16="http://schemas.microsoft.com/office/drawing/2014/main" id="{BE0C41AF-2C0A-4CED-90EE-62A9C8BAA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workbookViewId="0">
      <selection activeCell="AA4" sqref="AA4:AA7"/>
    </sheetView>
  </sheetViews>
  <sheetFormatPr defaultRowHeight="12.75"/>
  <cols>
    <col min="1" max="1" width="9.140625" style="1"/>
    <col min="2" max="2" width="17.42578125" style="1" customWidth="1"/>
    <col min="3" max="4" width="4" style="123" bestFit="1" customWidth="1"/>
    <col min="5" max="7" width="9.140625" style="1"/>
    <col min="8" max="11" width="9.140625" style="123"/>
    <col min="12" max="23" width="9.140625" style="1"/>
    <col min="24" max="24" width="9.140625" style="1" customWidth="1"/>
    <col min="25" max="29" width="9.140625" style="1"/>
    <col min="30" max="30" width="10" style="1" customWidth="1"/>
    <col min="31" max="16384" width="9.140625" style="1"/>
  </cols>
  <sheetData>
    <row r="1" spans="1:32">
      <c r="A1" s="116" t="s">
        <v>21</v>
      </c>
      <c r="L1" s="183" t="s">
        <v>8</v>
      </c>
      <c r="M1" s="183"/>
      <c r="N1" s="183"/>
      <c r="S1" s="183" t="s">
        <v>9</v>
      </c>
      <c r="T1" s="183"/>
      <c r="U1" s="183"/>
      <c r="X1" s="183" t="s">
        <v>13</v>
      </c>
      <c r="Y1" s="183"/>
      <c r="Z1" s="183"/>
    </row>
    <row r="2" spans="1:32" ht="18.75" thickBot="1">
      <c r="A2" s="117">
        <v>0.01</v>
      </c>
      <c r="E2" s="181" t="s">
        <v>0</v>
      </c>
      <c r="F2" s="181"/>
      <c r="G2" s="181"/>
      <c r="H2" s="122"/>
      <c r="I2" s="122"/>
      <c r="J2" s="122"/>
      <c r="K2" s="122"/>
      <c r="L2" s="182" t="s">
        <v>1</v>
      </c>
      <c r="M2" s="182"/>
      <c r="N2" s="182"/>
      <c r="S2" s="182" t="s">
        <v>2</v>
      </c>
      <c r="T2" s="182"/>
      <c r="U2" s="182"/>
      <c r="X2" s="182" t="s">
        <v>3</v>
      </c>
      <c r="Y2" s="182"/>
      <c r="Z2" s="182"/>
    </row>
    <row r="3" spans="1:32" s="2" customFormat="1" ht="13.5" thickBot="1">
      <c r="A3" s="4" t="s">
        <v>14</v>
      </c>
      <c r="B3" s="2" t="s">
        <v>19</v>
      </c>
      <c r="E3" s="6">
        <v>0.1</v>
      </c>
      <c r="F3" s="7">
        <v>0.2</v>
      </c>
      <c r="G3" s="11">
        <v>0.7</v>
      </c>
      <c r="H3" s="16"/>
      <c r="I3" s="16"/>
      <c r="J3" s="16"/>
      <c r="K3" s="16"/>
      <c r="L3" s="7">
        <f>$E$4*E5+$F$4*E6+$G$4*E7+E8</f>
        <v>1.35</v>
      </c>
      <c r="M3" s="7">
        <f>$E$4*F5+$F$4*F6+$G$4*F7+F8</f>
        <v>1.27</v>
      </c>
      <c r="N3" s="11">
        <f>$E$4*G5+$F$4*G6+$G$4*G7+G8</f>
        <v>1.8</v>
      </c>
      <c r="S3" s="7"/>
      <c r="T3" s="7"/>
      <c r="U3" s="7"/>
    </row>
    <row r="4" spans="1:32" s="3" customFormat="1" ht="15" thickBot="1">
      <c r="A4" s="5" t="s">
        <v>15</v>
      </c>
      <c r="B4" s="3" t="s">
        <v>5</v>
      </c>
      <c r="C4" s="126" t="s">
        <v>73</v>
      </c>
      <c r="D4" s="127" t="s">
        <v>74</v>
      </c>
      <c r="E4" s="12">
        <f>E3</f>
        <v>0.1</v>
      </c>
      <c r="F4" s="13">
        <f>F3</f>
        <v>0.2</v>
      </c>
      <c r="G4" s="14">
        <f>G3</f>
        <v>0.7</v>
      </c>
      <c r="H4" s="131" t="s">
        <v>17</v>
      </c>
      <c r="I4" s="128"/>
      <c r="J4" s="129" t="s">
        <v>73</v>
      </c>
      <c r="K4" s="130" t="s">
        <v>74</v>
      </c>
      <c r="L4" s="118">
        <f>MAX(0,L3)</f>
        <v>1.35</v>
      </c>
      <c r="M4" s="118">
        <f>MAX(0,M3)</f>
        <v>1.27</v>
      </c>
      <c r="N4" s="119">
        <f>MAX(0,N3)</f>
        <v>1.8</v>
      </c>
      <c r="O4" s="131" t="s">
        <v>17</v>
      </c>
      <c r="Q4" s="137" t="s">
        <v>73</v>
      </c>
      <c r="R4" s="138" t="s">
        <v>74</v>
      </c>
      <c r="S4" s="171" t="s">
        <v>16</v>
      </c>
      <c r="T4" s="172"/>
      <c r="U4" s="173"/>
      <c r="V4" s="139" t="s">
        <v>17</v>
      </c>
      <c r="X4" s="129" t="s">
        <v>73</v>
      </c>
      <c r="Y4" s="130" t="s">
        <v>74</v>
      </c>
      <c r="AA4" s="146" t="s">
        <v>76</v>
      </c>
      <c r="AB4" s="143"/>
      <c r="AC4" s="21"/>
    </row>
    <row r="5" spans="1:32" s="2" customFormat="1">
      <c r="A5" s="176" t="s">
        <v>16</v>
      </c>
      <c r="B5" s="2" t="s">
        <v>4</v>
      </c>
      <c r="C5" s="15">
        <v>0.1</v>
      </c>
      <c r="D5" s="17">
        <f>C5</f>
        <v>0.1</v>
      </c>
      <c r="E5" s="8">
        <v>0.1</v>
      </c>
      <c r="F5" s="9">
        <v>0.2</v>
      </c>
      <c r="G5" s="10">
        <v>0.3</v>
      </c>
      <c r="H5" s="132">
        <v>1</v>
      </c>
      <c r="I5" s="16"/>
      <c r="J5" s="15">
        <f>E5*$D$5+F5*$D$6+G5*$D$7+H5</f>
        <v>1.26</v>
      </c>
      <c r="K5" s="17">
        <f>MAX(0,J5)</f>
        <v>1.26</v>
      </c>
      <c r="L5" s="16">
        <v>0.2</v>
      </c>
      <c r="M5" s="16">
        <v>0.3</v>
      </c>
      <c r="N5" s="17">
        <v>0.5</v>
      </c>
      <c r="O5" s="132">
        <v>1</v>
      </c>
      <c r="Q5" s="15">
        <f>L5*$K$5+M5*$K$6+N5*$K$7+O5</f>
        <v>2.585</v>
      </c>
      <c r="R5" s="17">
        <f>1/(1+EXP(-Q5))</f>
        <v>0.92988994377858192</v>
      </c>
      <c r="S5" s="15">
        <v>0.1</v>
      </c>
      <c r="T5" s="16">
        <v>0.4</v>
      </c>
      <c r="U5" s="17">
        <v>0.8</v>
      </c>
      <c r="V5" s="132">
        <v>1</v>
      </c>
      <c r="X5" s="15">
        <f>S5*$R$5+T5*$R$6+U5*$R$7+V5</f>
        <v>2.2615454738463878</v>
      </c>
      <c r="Y5" s="134">
        <f>EXP(X5)/(EXP($X$5)+EXP($X$6)+EXP($X$7))</f>
        <v>0.31116075436366425</v>
      </c>
      <c r="AA5" s="144">
        <f>(-1)*(E12*(1/Y5)+(1-E12)*(1/(1-Y5)))</f>
        <v>-3.2137729002651332</v>
      </c>
      <c r="AB5" s="21"/>
      <c r="AC5" s="16"/>
    </row>
    <row r="6" spans="1:32" s="2" customFormat="1">
      <c r="A6" s="176"/>
      <c r="B6" s="2" t="s">
        <v>6</v>
      </c>
      <c r="C6" s="15">
        <v>0.2</v>
      </c>
      <c r="D6" s="17">
        <f t="shared" ref="D6:D7" si="0">C6</f>
        <v>0.2</v>
      </c>
      <c r="E6" s="15">
        <v>0.3</v>
      </c>
      <c r="F6" s="16">
        <v>0.2</v>
      </c>
      <c r="G6" s="17">
        <v>0.7</v>
      </c>
      <c r="H6" s="132">
        <v>1</v>
      </c>
      <c r="I6" s="16"/>
      <c r="J6" s="15">
        <f t="shared" ref="J6:J7" si="1">E6*$D$5+F6*$D$6+G6*$D$7+H6</f>
        <v>1.56</v>
      </c>
      <c r="K6" s="17">
        <f t="shared" ref="K6:K7" si="2">MAX(0,J6)</f>
        <v>1.56</v>
      </c>
      <c r="L6" s="16">
        <v>0.3</v>
      </c>
      <c r="M6" s="16">
        <v>0.5</v>
      </c>
      <c r="N6" s="17">
        <v>0.7</v>
      </c>
      <c r="O6" s="132">
        <v>1</v>
      </c>
      <c r="Q6" s="15">
        <f t="shared" ref="Q6:Q7" si="3">L6*$K$5+M6*$K$6+N6*$K$7+O6</f>
        <v>3.3689999999999998</v>
      </c>
      <c r="R6" s="17">
        <f t="shared" ref="R6:R7" si="4">1/(1+EXP(-Q6))</f>
        <v>0.96672153516248671</v>
      </c>
      <c r="S6" s="15">
        <v>0.3</v>
      </c>
      <c r="T6" s="16">
        <v>0.7</v>
      </c>
      <c r="U6" s="17">
        <v>0.2</v>
      </c>
      <c r="V6" s="132">
        <v>1</v>
      </c>
      <c r="X6" s="15">
        <f t="shared" ref="X6:X7" si="5">S6*$R$5+T6*$R$6+U6*$R$7+V6</f>
        <v>2.1511390240981987</v>
      </c>
      <c r="Y6" s="134">
        <f t="shared" ref="Y6:Y7" si="6">EXP(X6)/(EXP($X$5)+EXP($X$6)+EXP($X$7))</f>
        <v>0.2786351511180033</v>
      </c>
      <c r="Z6" s="16"/>
      <c r="AA6" s="144">
        <f t="shared" ref="AA6:AA7" si="7">(-1)*(E13*(1/Y6)+(1-E13)*(1/(1-Y6)))</f>
        <v>-1.3862610599197402</v>
      </c>
      <c r="AB6" s="21"/>
      <c r="AC6" s="16"/>
    </row>
    <row r="7" spans="1:32" s="2" customFormat="1" ht="13.5" thickBot="1">
      <c r="A7" s="176"/>
      <c r="B7" s="2" t="s">
        <v>7</v>
      </c>
      <c r="C7" s="18">
        <v>0.7</v>
      </c>
      <c r="D7" s="20">
        <f t="shared" si="0"/>
        <v>0.7</v>
      </c>
      <c r="E7" s="18">
        <v>0.4</v>
      </c>
      <c r="F7" s="19">
        <v>0.3</v>
      </c>
      <c r="G7" s="20">
        <v>0.9</v>
      </c>
      <c r="H7" s="133">
        <v>1</v>
      </c>
      <c r="I7" s="16"/>
      <c r="J7" s="18">
        <f t="shared" si="1"/>
        <v>1.73</v>
      </c>
      <c r="K7" s="20">
        <f t="shared" si="2"/>
        <v>1.73</v>
      </c>
      <c r="L7" s="19">
        <v>0.6</v>
      </c>
      <c r="M7" s="19">
        <v>0.4</v>
      </c>
      <c r="N7" s="20">
        <v>0.8</v>
      </c>
      <c r="O7" s="133">
        <v>1</v>
      </c>
      <c r="Q7" s="18">
        <f t="shared" si="3"/>
        <v>3.7640000000000002</v>
      </c>
      <c r="R7" s="20">
        <f t="shared" si="4"/>
        <v>0.97733483175441849</v>
      </c>
      <c r="S7" s="18">
        <v>0.5</v>
      </c>
      <c r="T7" s="19">
        <v>0.2</v>
      </c>
      <c r="U7" s="20">
        <v>0.9</v>
      </c>
      <c r="V7" s="133">
        <v>1</v>
      </c>
      <c r="X7" s="18">
        <f t="shared" si="5"/>
        <v>2.5378906275007651</v>
      </c>
      <c r="Y7" s="119">
        <f t="shared" si="6"/>
        <v>0.41020409451833256</v>
      </c>
      <c r="Z7" s="16"/>
      <c r="AA7" s="145">
        <f t="shared" si="7"/>
        <v>-1.6955017671466062</v>
      </c>
      <c r="AB7" s="21"/>
      <c r="AC7" s="16"/>
    </row>
    <row r="8" spans="1:32" s="3" customFormat="1" ht="13.5" thickBot="1">
      <c r="A8" s="5" t="s">
        <v>17</v>
      </c>
      <c r="B8" s="3" t="s">
        <v>18</v>
      </c>
      <c r="E8" s="12">
        <v>1</v>
      </c>
      <c r="F8" s="13">
        <v>1</v>
      </c>
      <c r="G8" s="14">
        <v>1</v>
      </c>
      <c r="H8" s="21"/>
      <c r="I8" s="21"/>
      <c r="J8" s="21"/>
      <c r="K8" s="21"/>
      <c r="L8" s="13">
        <v>1</v>
      </c>
      <c r="M8" s="13">
        <v>1</v>
      </c>
      <c r="N8" s="14">
        <v>1</v>
      </c>
      <c r="S8" s="12"/>
      <c r="T8" s="13"/>
      <c r="U8" s="14"/>
      <c r="Y8" s="21"/>
      <c r="Z8" s="21"/>
      <c r="AA8" s="21"/>
      <c r="AB8" s="21"/>
      <c r="AC8" s="21"/>
    </row>
    <row r="9" spans="1:32" s="24" customFormat="1" ht="14.25">
      <c r="A9" s="94"/>
      <c r="E9" s="178" t="s">
        <v>60</v>
      </c>
      <c r="F9" s="178"/>
      <c r="G9" s="178"/>
      <c r="H9" s="28"/>
      <c r="I9" s="28"/>
      <c r="J9" s="28"/>
      <c r="K9" s="28"/>
      <c r="L9" s="178" t="s">
        <v>61</v>
      </c>
      <c r="M9" s="178"/>
      <c r="N9" s="178"/>
      <c r="O9" s="178" t="s">
        <v>62</v>
      </c>
      <c r="P9" s="178"/>
      <c r="Q9" s="178"/>
      <c r="R9" s="28"/>
      <c r="S9" s="28"/>
      <c r="T9" s="28"/>
      <c r="X9" s="146" t="s">
        <v>78</v>
      </c>
      <c r="Y9" s="143"/>
      <c r="AA9" s="28"/>
      <c r="AB9" s="28"/>
      <c r="AC9" s="28"/>
    </row>
    <row r="10" spans="1:32">
      <c r="T10" s="123"/>
      <c r="U10" s="123"/>
      <c r="X10" s="148">
        <f>(EXP(X5)*(EXP(X6)+EXP(X7)))/(EXP($X$5)+EXP($X$6)+EXP($X$7))^2</f>
        <v>0.21433973930749969</v>
      </c>
      <c r="AA10" s="120"/>
      <c r="AB10" s="120"/>
      <c r="AC10" s="120"/>
    </row>
    <row r="11" spans="1:32" s="22" customFormat="1" ht="13.5" thickBot="1">
      <c r="C11" s="123"/>
      <c r="D11" s="123"/>
      <c r="E11" s="2" t="s">
        <v>22</v>
      </c>
      <c r="F11" s="2" t="s">
        <v>23</v>
      </c>
      <c r="G11" s="2" t="s">
        <v>24</v>
      </c>
      <c r="H11" s="2"/>
      <c r="I11" s="2"/>
      <c r="J11" s="2"/>
      <c r="K11" s="2"/>
      <c r="M11" s="2" t="s">
        <v>10</v>
      </c>
      <c r="N11" s="2" t="s">
        <v>11</v>
      </c>
      <c r="O11" s="2" t="s">
        <v>12</v>
      </c>
      <c r="S11" s="123"/>
      <c r="T11" s="123"/>
      <c r="U11" s="123"/>
      <c r="W11" s="32"/>
      <c r="X11" s="148">
        <f>(EXP(X6)*(EXP(X5)+EXP(X7)))/(EXP($X$5)+EXP($X$6)+EXP($X$7))^2</f>
        <v>0.2009976036794508</v>
      </c>
      <c r="Z11" s="32"/>
      <c r="AA11" s="32"/>
      <c r="AB11" s="32"/>
      <c r="AE11" s="32"/>
      <c r="AF11" s="32"/>
    </row>
    <row r="12" spans="1:32" s="22" customFormat="1" ht="13.5" thickBot="1">
      <c r="C12" s="123"/>
      <c r="D12" s="123"/>
      <c r="E12" s="6">
        <v>1</v>
      </c>
      <c r="F12" s="7">
        <v>0</v>
      </c>
      <c r="G12" s="11">
        <v>0</v>
      </c>
      <c r="H12" s="16"/>
      <c r="I12" s="16"/>
      <c r="J12" s="16"/>
      <c r="K12" s="16"/>
      <c r="M12" s="12">
        <f>(-1)*(E12*LOG(Y5) + (1-E12)*LOG(1-Y5))</f>
        <v>0.50701518429839965</v>
      </c>
      <c r="N12" s="13">
        <f>(-1)*(F12*LOG(Y6) + (1-F12)*LOG(1-Y6))</f>
        <v>0.1418450240754871</v>
      </c>
      <c r="O12" s="14">
        <f>(-1)*(G12*LOG(Y7) + (1-G12)*LOG(1-Y7))</f>
        <v>0.22929824676029789</v>
      </c>
      <c r="P12" s="26" t="s">
        <v>71</v>
      </c>
      <c r="S12" s="123"/>
      <c r="T12" s="123"/>
      <c r="U12" s="123"/>
      <c r="V12" s="32"/>
      <c r="W12" s="32"/>
      <c r="X12" s="149">
        <f>EXP(X7)*(EXP(X5)+EXP(X6))/(EXP(X5)+EXP(X6)+EXP(X7))^2</f>
        <v>0.24193669535872747</v>
      </c>
      <c r="Z12" s="32"/>
      <c r="AA12" s="32"/>
      <c r="AB12" s="32"/>
      <c r="AD12" s="32"/>
      <c r="AE12" s="32"/>
      <c r="AF12" s="32"/>
    </row>
    <row r="13" spans="1:32" s="32" customFormat="1">
      <c r="C13" s="123"/>
      <c r="D13" s="123"/>
      <c r="E13" s="16"/>
      <c r="F13" s="16"/>
      <c r="G13" s="16"/>
      <c r="H13" s="16"/>
      <c r="I13" s="16"/>
      <c r="J13" s="16"/>
      <c r="K13" s="16"/>
      <c r="M13" s="21">
        <f>(-1)*(E12*(1/Y5)+(1-E12)*(1/(1-Y5)))</f>
        <v>-3.2137729002651332</v>
      </c>
      <c r="N13" s="21">
        <f>(-1)*(F12*(1/Y6)+(1-F12)*(1/(1-Y6)))</f>
        <v>-1.3862610599197402</v>
      </c>
      <c r="O13" s="21">
        <f>(-1)*(G12*(1/Y7)+(1-G12)*(1/(1-Y7)))</f>
        <v>-1.6955017671466062</v>
      </c>
      <c r="P13" s="26" t="s">
        <v>72</v>
      </c>
    </row>
    <row r="14" spans="1:32" s="22" customFormat="1">
      <c r="C14" s="123"/>
      <c r="D14" s="123"/>
      <c r="H14" s="123"/>
      <c r="I14" s="123"/>
      <c r="J14" s="123"/>
      <c r="K14" s="123"/>
      <c r="O14" s="28"/>
      <c r="P14" s="141"/>
      <c r="Q14" s="28"/>
      <c r="R14" s="28"/>
      <c r="S14" s="28"/>
      <c r="V14" s="32"/>
      <c r="W14" s="32"/>
      <c r="X14" s="32"/>
      <c r="Z14" s="32"/>
      <c r="AA14" s="32"/>
      <c r="AB14" s="32"/>
      <c r="AD14" s="32"/>
      <c r="AE14" s="32"/>
      <c r="AF14" s="32"/>
    </row>
    <row r="15" spans="1:32" s="22" customFormat="1" ht="13.5" thickBot="1">
      <c r="C15" s="123"/>
      <c r="D15" s="123"/>
      <c r="H15" s="123"/>
      <c r="I15" s="123"/>
      <c r="J15" s="123"/>
      <c r="K15" s="123"/>
      <c r="O15" s="28"/>
      <c r="P15" s="28"/>
      <c r="Q15" s="28"/>
      <c r="R15" s="28"/>
      <c r="S15" s="28"/>
      <c r="Z15" s="26" t="s">
        <v>72</v>
      </c>
    </row>
    <row r="16" spans="1:32" s="22" customFormat="1">
      <c r="C16" s="123"/>
      <c r="D16" s="123"/>
      <c r="H16" s="123"/>
      <c r="I16" s="123"/>
      <c r="J16" s="123"/>
      <c r="K16" s="123"/>
      <c r="Z16" s="74">
        <f>(-1)*(E12*(1/Y5)+(1-E12)*(1/(1-Y5)))</f>
        <v>-3.2137729002651332</v>
      </c>
      <c r="AA16" s="75">
        <v>0</v>
      </c>
      <c r="AB16" s="76">
        <v>0</v>
      </c>
    </row>
    <row r="17" spans="1:33" s="22" customFormat="1" ht="15.75">
      <c r="A17" s="174" t="s">
        <v>32</v>
      </c>
      <c r="C17" s="123"/>
      <c r="D17" s="123"/>
      <c r="F17"/>
      <c r="H17" s="123"/>
      <c r="I17" s="123"/>
      <c r="J17" s="123"/>
      <c r="K17" s="123"/>
      <c r="M17" s="25" t="s">
        <v>25</v>
      </c>
      <c r="W17" s="177" t="s">
        <v>36</v>
      </c>
      <c r="X17" s="177"/>
      <c r="Y17" s="25" t="s">
        <v>25</v>
      </c>
      <c r="Z17" s="77">
        <v>0</v>
      </c>
      <c r="AA17" s="135">
        <f>(-1)*(F12*(1/Y6)+(1-F12)*(1/(1-Y6)))</f>
        <v>-1.3862610599197402</v>
      </c>
      <c r="AB17" s="78">
        <v>0</v>
      </c>
      <c r="AC17" s="95"/>
    </row>
    <row r="18" spans="1:33" s="22" customFormat="1" ht="13.5" thickBot="1">
      <c r="A18" s="175"/>
      <c r="C18" s="123"/>
      <c r="D18" s="123"/>
      <c r="H18" s="123"/>
      <c r="I18" s="123"/>
      <c r="J18" s="123"/>
      <c r="K18" s="123"/>
      <c r="Z18" s="79">
        <v>0</v>
      </c>
      <c r="AA18" s="80">
        <v>0</v>
      </c>
      <c r="AB18" s="81">
        <f>(-1)*(G12*(1/Y7)+(1-G12)*(1/(1-Y7)))</f>
        <v>-1.6955017671466062</v>
      </c>
    </row>
    <row r="19" spans="1:33" s="22" customFormat="1">
      <c r="C19" s="123"/>
      <c r="D19" s="123"/>
      <c r="H19" s="123"/>
      <c r="I19" s="123"/>
      <c r="J19" s="123"/>
      <c r="K19" s="123"/>
      <c r="AA19" s="26"/>
    </row>
    <row r="20" spans="1:33" s="22" customFormat="1">
      <c r="C20" s="123"/>
      <c r="D20" s="123"/>
      <c r="H20" s="123"/>
      <c r="I20" s="123"/>
      <c r="J20" s="123"/>
      <c r="K20" s="123"/>
    </row>
    <row r="21" spans="1:33" s="22" customFormat="1" ht="13.5" thickBot="1">
      <c r="C21" s="123"/>
      <c r="D21" s="123"/>
      <c r="H21" s="123"/>
      <c r="I21" s="123"/>
      <c r="J21" s="123"/>
      <c r="K21" s="123"/>
      <c r="Q21" s="22" t="s">
        <v>26</v>
      </c>
    </row>
    <row r="22" spans="1:33" s="22" customFormat="1" ht="16.5" thickBot="1">
      <c r="C22" s="123"/>
      <c r="D22" s="123"/>
      <c r="H22" s="123"/>
      <c r="I22" s="123"/>
      <c r="J22" s="123"/>
      <c r="K22" s="123"/>
      <c r="Q22" s="66">
        <f>(EXP(X5)*(EXP(X6)+EXP(X7)))/(EXP($X$5)+EXP($X$6)+EXP($X$7))^2</f>
        <v>0.21433973930749969</v>
      </c>
      <c r="R22" s="67">
        <v>0</v>
      </c>
      <c r="S22" s="68">
        <v>0</v>
      </c>
      <c r="T22" s="123">
        <f>(EXP(X5)*(EXP(X6)+EXP(X7)))/(EXP($X$5)+EXP($X$6)+EXP($X$7))^2</f>
        <v>0.21433973930749969</v>
      </c>
      <c r="Z22" s="105">
        <f t="shared" ref="Z22:AA24" si="8">$Z16*Q$22+$AA16*Q$23+$AB16*Q$24</f>
        <v>-0.68883924563633581</v>
      </c>
      <c r="AA22" s="106">
        <f t="shared" si="8"/>
        <v>0</v>
      </c>
      <c r="AB22" s="107">
        <f t="shared" ref="AB22:AB24" si="9">$Z16*S$22+$AA16*S$23+$AB16*S$24</f>
        <v>0</v>
      </c>
      <c r="AE22" s="115" t="s">
        <v>75</v>
      </c>
    </row>
    <row r="23" spans="1:33" s="22" customFormat="1" ht="16.5" thickBot="1">
      <c r="A23" s="174" t="s">
        <v>33</v>
      </c>
      <c r="C23" s="123"/>
      <c r="D23" s="123"/>
      <c r="H23" s="123"/>
      <c r="I23" s="123"/>
      <c r="J23" s="123"/>
      <c r="K23" s="123"/>
      <c r="M23" s="25" t="s">
        <v>25</v>
      </c>
      <c r="N23" s="184" t="s">
        <v>39</v>
      </c>
      <c r="O23" s="177"/>
      <c r="P23" s="25" t="s">
        <v>25</v>
      </c>
      <c r="Q23" s="69">
        <v>0</v>
      </c>
      <c r="R23" s="27">
        <f>(EXP(X6)*(EXP(X5)+EXP(X7)))/(EXP($X$5)+EXP($X$6)+EXP($X$7))^2</f>
        <v>0.2009976036794508</v>
      </c>
      <c r="S23" s="70">
        <v>0</v>
      </c>
      <c r="T23" s="123">
        <f>(EXP(X6)*(EXP(X5)+EXP(X7)))/(EXP($X$5)+EXP($X$6)+EXP($X$7))^2</f>
        <v>0.2009976036794508</v>
      </c>
      <c r="V23" s="34" t="s">
        <v>49</v>
      </c>
      <c r="W23" s="177" t="s">
        <v>38</v>
      </c>
      <c r="X23" s="177"/>
      <c r="Y23" s="25" t="s">
        <v>25</v>
      </c>
      <c r="Z23" s="108">
        <f t="shared" si="8"/>
        <v>0</v>
      </c>
      <c r="AA23" s="109">
        <f t="shared" si="8"/>
        <v>-0.27863515111800335</v>
      </c>
      <c r="AB23" s="110">
        <f t="shared" si="9"/>
        <v>0</v>
      </c>
      <c r="AD23" s="22">
        <f>Z25</f>
        <v>-0.68883924563633581</v>
      </c>
      <c r="AE23" s="114">
        <f>V5-$A$2*AD23</f>
        <v>1.0068883924563634</v>
      </c>
    </row>
    <row r="24" spans="1:33" s="22" customFormat="1" ht="13.5" thickBot="1">
      <c r="A24" s="175"/>
      <c r="C24" s="123"/>
      <c r="D24" s="123"/>
      <c r="H24" s="123"/>
      <c r="I24" s="123"/>
      <c r="J24" s="123"/>
      <c r="K24" s="123"/>
      <c r="Q24" s="71">
        <v>0</v>
      </c>
      <c r="R24" s="72">
        <v>0</v>
      </c>
      <c r="S24" s="136">
        <f>EXP(X7)*(EXP(X5)+EXP(X6))/(EXP(X5)+EXP(X6)+EXP(X7))^2</f>
        <v>0.24193669535872747</v>
      </c>
      <c r="T24" s="142">
        <f>EXP(X7)*(EXP(X5)+EXP(X6))/(EXP(X5)+EXP(X6)+EXP(X7))^2</f>
        <v>0.24193669535872747</v>
      </c>
      <c r="Z24" s="111">
        <f t="shared" si="8"/>
        <v>0</v>
      </c>
      <c r="AA24" s="112">
        <f t="shared" si="8"/>
        <v>0</v>
      </c>
      <c r="AB24" s="113">
        <f t="shared" si="9"/>
        <v>-0.41020409451833256</v>
      </c>
      <c r="AD24" s="22">
        <f>AA25</f>
        <v>-0.27863515111800335</v>
      </c>
      <c r="AE24" s="114">
        <f>V6-$A$2*AD24</f>
        <v>1.0027863515111801</v>
      </c>
    </row>
    <row r="25" spans="1:33" s="22" customFormat="1" ht="16.5" thickBot="1">
      <c r="C25" s="123"/>
      <c r="D25" s="123"/>
      <c r="H25" s="123"/>
      <c r="I25" s="123"/>
      <c r="J25" s="123"/>
      <c r="K25" s="123"/>
      <c r="W25" s="177" t="s">
        <v>66</v>
      </c>
      <c r="X25" s="177"/>
      <c r="Y25" s="34" t="s">
        <v>25</v>
      </c>
      <c r="Z25" s="73">
        <f>SUM(Z22:Z24)</f>
        <v>-0.68883924563633581</v>
      </c>
      <c r="AA25" s="73">
        <f t="shared" ref="AA25" si="10">SUM(AA22:AA24)</f>
        <v>-0.27863515111800335</v>
      </c>
      <c r="AB25" s="73">
        <f t="shared" ref="AB25" si="11">SUM(AB22:AB24)</f>
        <v>-0.41020409451833256</v>
      </c>
      <c r="AC25" s="34" t="s">
        <v>49</v>
      </c>
      <c r="AD25" s="22">
        <f>AB25</f>
        <v>-0.41020409451833256</v>
      </c>
      <c r="AE25" s="114">
        <f>V7-$A$2*AD25</f>
        <v>1.0041020409451833</v>
      </c>
    </row>
    <row r="26" spans="1:33" s="22" customFormat="1" ht="13.5" thickBot="1">
      <c r="C26" s="123"/>
      <c r="D26" s="123"/>
      <c r="H26" s="123"/>
      <c r="I26" s="123"/>
      <c r="J26" s="123"/>
      <c r="K26" s="123"/>
      <c r="M26"/>
    </row>
    <row r="27" spans="1:33" s="29" customFormat="1" ht="15.75">
      <c r="C27" s="123"/>
      <c r="D27" s="123"/>
      <c r="H27" s="123"/>
      <c r="I27" s="123"/>
      <c r="J27" s="123"/>
      <c r="K27" s="123"/>
      <c r="M27"/>
      <c r="Q27" s="48">
        <f>R$5</f>
        <v>0.92988994377858192</v>
      </c>
      <c r="R27" s="49">
        <f>R$6</f>
        <v>0.96672153516248671</v>
      </c>
      <c r="S27" s="50">
        <f>R$7</f>
        <v>0.97733483175441849</v>
      </c>
      <c r="T27" s="25" t="s">
        <v>25</v>
      </c>
      <c r="U27" s="30" t="s">
        <v>34</v>
      </c>
      <c r="Z27" s="38">
        <f>$Z22*Q$27+$AA22*Q$28+$AB22*Q$29</f>
        <v>-0.64054468739725312</v>
      </c>
      <c r="AA27" s="39">
        <f t="shared" ref="Z27:AB29" si="12">$Z22*R$27+$AA22*R$28+$AB22*R$29</f>
        <v>-0.6659157330217278</v>
      </c>
      <c r="AB27" s="40">
        <f t="shared" si="12"/>
        <v>-0.67322658823982884</v>
      </c>
      <c r="AF27" s="28"/>
      <c r="AG27" s="28"/>
    </row>
    <row r="28" spans="1:33" s="29" customFormat="1" ht="15.75">
      <c r="C28" s="123"/>
      <c r="D28" s="123"/>
      <c r="H28" s="123"/>
      <c r="I28" s="123"/>
      <c r="J28" s="123"/>
      <c r="K28" s="123"/>
      <c r="N28" s="177" t="s">
        <v>27</v>
      </c>
      <c r="O28" s="177"/>
      <c r="P28" s="25" t="s">
        <v>25</v>
      </c>
      <c r="Q28" s="51">
        <f t="shared" ref="Q28:Q29" si="13">R$5</f>
        <v>0.92988994377858192</v>
      </c>
      <c r="R28" s="52">
        <f t="shared" ref="R28:R29" si="14">R$6</f>
        <v>0.96672153516248671</v>
      </c>
      <c r="S28" s="53">
        <f t="shared" ref="S28:S29" si="15">R$7</f>
        <v>0.97733483175441849</v>
      </c>
      <c r="T28" s="34" t="s">
        <v>25</v>
      </c>
      <c r="U28" s="33" t="s">
        <v>34</v>
      </c>
      <c r="V28" s="34" t="s">
        <v>49</v>
      </c>
      <c r="W28" s="177" t="s">
        <v>28</v>
      </c>
      <c r="X28" s="177"/>
      <c r="Y28" s="25" t="s">
        <v>25</v>
      </c>
      <c r="Z28" s="31">
        <f t="shared" si="12"/>
        <v>-0.25910002500785684</v>
      </c>
      <c r="AA28" s="33">
        <f t="shared" si="12"/>
        <v>-0.2693626010390277</v>
      </c>
      <c r="AB28" s="41">
        <f t="shared" si="12"/>
        <v>-0.27231983853878078</v>
      </c>
      <c r="AF28" s="28"/>
      <c r="AG28" s="28"/>
    </row>
    <row r="29" spans="1:33" s="29" customFormat="1" ht="16.5" thickBot="1">
      <c r="C29" s="123"/>
      <c r="D29" s="123"/>
      <c r="H29" s="123"/>
      <c r="I29" s="123"/>
      <c r="J29" s="123"/>
      <c r="K29" s="123"/>
      <c r="Q29" s="54">
        <f t="shared" si="13"/>
        <v>0.92988994377858192</v>
      </c>
      <c r="R29" s="55">
        <f t="shared" si="14"/>
        <v>0.96672153516248671</v>
      </c>
      <c r="S29" s="56">
        <f t="shared" si="15"/>
        <v>0.97733483175441849</v>
      </c>
      <c r="T29" s="34" t="s">
        <v>25</v>
      </c>
      <c r="U29" s="33" t="s">
        <v>34</v>
      </c>
      <c r="Z29" s="42">
        <f t="shared" si="12"/>
        <v>-0.38144466238939639</v>
      </c>
      <c r="AA29" s="43">
        <f t="shared" si="12"/>
        <v>-0.39655313198270026</v>
      </c>
      <c r="AB29" s="44">
        <f t="shared" si="12"/>
        <v>-0.40090674970104812</v>
      </c>
      <c r="AF29" s="28"/>
      <c r="AG29" s="28"/>
    </row>
    <row r="30" spans="1:33" s="29" customFormat="1">
      <c r="C30" s="123"/>
      <c r="D30" s="123"/>
      <c r="H30" s="123"/>
      <c r="I30" s="123"/>
      <c r="J30" s="123"/>
      <c r="K30" s="123"/>
    </row>
    <row r="31" spans="1:33" s="29" customFormat="1" ht="13.5" thickBot="1">
      <c r="C31" s="123"/>
      <c r="D31" s="123"/>
      <c r="H31" s="123"/>
      <c r="I31" s="123"/>
      <c r="J31" s="123"/>
      <c r="K31" s="123"/>
      <c r="M31"/>
    </row>
    <row r="32" spans="1:33" s="29" customFormat="1">
      <c r="C32" s="123"/>
      <c r="D32" s="123"/>
      <c r="H32" s="123"/>
      <c r="I32" s="123"/>
      <c r="J32" s="123"/>
      <c r="K32" s="123"/>
      <c r="M32"/>
      <c r="Q32" s="57">
        <f>Z27*$A$2</f>
        <v>-6.405446873972531E-3</v>
      </c>
      <c r="R32" s="58">
        <f>Z28*$A$2</f>
        <v>-2.5910002500785685E-3</v>
      </c>
      <c r="S32" s="59">
        <f>Z29*$A$2</f>
        <v>-3.8144466238939638E-3</v>
      </c>
      <c r="V32" s="25"/>
      <c r="Z32" s="74">
        <f t="shared" ref="Z32:AB34" si="16">Q39-Q32</f>
        <v>0.10640544687397253</v>
      </c>
      <c r="AA32" s="75">
        <f t="shared" si="16"/>
        <v>0.4025910002500786</v>
      </c>
      <c r="AB32" s="76">
        <f t="shared" si="16"/>
        <v>0.80381444662389401</v>
      </c>
      <c r="AD32" s="29">
        <v>-6.405446873972531E-3</v>
      </c>
      <c r="AE32" s="29">
        <v>-2.5910002500785685E-3</v>
      </c>
      <c r="AF32" s="29">
        <v>-3.8144466238939638E-3</v>
      </c>
    </row>
    <row r="33" spans="3:33" s="29" customFormat="1" ht="15.75">
      <c r="C33" s="123"/>
      <c r="D33" s="123"/>
      <c r="H33" s="123"/>
      <c r="I33" s="123"/>
      <c r="J33" s="123"/>
      <c r="K33" s="123"/>
      <c r="M33"/>
      <c r="N33" s="179" t="s">
        <v>40</v>
      </c>
      <c r="O33" s="179"/>
      <c r="P33" s="25" t="s">
        <v>25</v>
      </c>
      <c r="Q33" s="60">
        <f>AA27*$A$2</f>
        <v>-6.6591573302172778E-3</v>
      </c>
      <c r="R33" s="61">
        <f>AA28*$A$2</f>
        <v>-2.6936260103902769E-3</v>
      </c>
      <c r="S33" s="62">
        <f>AA29*$A$2</f>
        <v>-3.965531319827003E-3</v>
      </c>
      <c r="V33" s="34" t="s">
        <v>49</v>
      </c>
      <c r="W33" s="180" t="s">
        <v>29</v>
      </c>
      <c r="X33" s="180"/>
      <c r="Y33" s="25" t="s">
        <v>25</v>
      </c>
      <c r="Z33" s="77">
        <f t="shared" si="16"/>
        <v>0.30665915733021726</v>
      </c>
      <c r="AA33" s="28">
        <f t="shared" si="16"/>
        <v>0.7026936260103902</v>
      </c>
      <c r="AB33" s="78">
        <f t="shared" si="16"/>
        <v>0.203965531319827</v>
      </c>
      <c r="AD33" s="29">
        <v>-6.6591573302172778E-3</v>
      </c>
      <c r="AE33" s="29">
        <v>-2.6936260103902769E-3</v>
      </c>
      <c r="AF33" s="29">
        <v>-3.965531319827003E-3</v>
      </c>
    </row>
    <row r="34" spans="3:33" s="29" customFormat="1" ht="13.5" thickBot="1">
      <c r="C34" s="123"/>
      <c r="D34" s="123"/>
      <c r="H34" s="123"/>
      <c r="I34" s="123"/>
      <c r="J34" s="123"/>
      <c r="K34" s="123"/>
      <c r="M34"/>
      <c r="Q34" s="63">
        <f>AB27*$A$2</f>
        <v>-6.7322658823982884E-3</v>
      </c>
      <c r="R34" s="64">
        <f>AB28*$A$2</f>
        <v>-2.7231983853878076E-3</v>
      </c>
      <c r="S34" s="65">
        <f>AB29*$A$2</f>
        <v>-4.0090674970104812E-3</v>
      </c>
      <c r="Z34" s="79">
        <f t="shared" si="16"/>
        <v>0.50673226588239828</v>
      </c>
      <c r="AA34" s="80">
        <f t="shared" si="16"/>
        <v>0.20272319838538783</v>
      </c>
      <c r="AB34" s="81">
        <f t="shared" si="16"/>
        <v>0.90400906749701049</v>
      </c>
      <c r="AD34" s="29">
        <v>-6.7322658823982884E-3</v>
      </c>
      <c r="AE34" s="29">
        <v>-2.7231983853878076E-3</v>
      </c>
      <c r="AF34" s="29">
        <v>-4.0090674970104812E-3</v>
      </c>
    </row>
    <row r="35" spans="3:33" s="83" customFormat="1" ht="13.5" thickBot="1">
      <c r="M35" s="84"/>
    </row>
    <row r="36" spans="3:33" s="33" customFormat="1" ht="13.5" thickBot="1">
      <c r="C36" s="120"/>
      <c r="D36" s="120"/>
      <c r="H36" s="120"/>
      <c r="I36" s="120"/>
      <c r="J36" s="120"/>
      <c r="K36" s="120"/>
      <c r="M36" s="82"/>
    </row>
    <row r="37" spans="3:33" s="33" customFormat="1" ht="16.5" thickBot="1">
      <c r="C37" s="120"/>
      <c r="D37" s="120"/>
      <c r="H37" s="120"/>
      <c r="I37" s="120"/>
      <c r="J37" s="120"/>
      <c r="K37" s="120"/>
      <c r="M37" s="82"/>
      <c r="O37" s="33" t="s">
        <v>70</v>
      </c>
      <c r="P37" s="34" t="s">
        <v>25</v>
      </c>
      <c r="Q37" s="35">
        <f>L8</f>
        <v>1</v>
      </c>
      <c r="R37" s="36">
        <f t="shared" ref="R37:S37" si="17">M8</f>
        <v>1</v>
      </c>
      <c r="S37" s="37">
        <f t="shared" si="17"/>
        <v>1</v>
      </c>
    </row>
    <row r="38" spans="3:33" s="29" customFormat="1" ht="13.5" thickBot="1">
      <c r="C38" s="123"/>
      <c r="D38" s="123"/>
      <c r="H38" s="123"/>
      <c r="I38" s="123"/>
      <c r="J38" s="123"/>
      <c r="K38" s="123"/>
      <c r="M38"/>
    </row>
    <row r="39" spans="3:33" s="29" customFormat="1">
      <c r="C39" s="123"/>
      <c r="D39" s="123"/>
      <c r="H39" s="123"/>
      <c r="I39" s="123"/>
      <c r="J39" s="123"/>
      <c r="K39" s="123"/>
      <c r="M39"/>
      <c r="Q39" s="85">
        <f t="shared" ref="Q39:S41" si="18">S5</f>
        <v>0.1</v>
      </c>
      <c r="R39" s="86">
        <f t="shared" si="18"/>
        <v>0.4</v>
      </c>
      <c r="S39" s="87">
        <f t="shared" si="18"/>
        <v>0.8</v>
      </c>
      <c r="Z39" s="74">
        <f>$Z22*Q$39+$AA22*Q$40+$AB22*Q$41</f>
        <v>-6.8883924563633583E-2</v>
      </c>
      <c r="AA39" s="75">
        <f t="shared" ref="Z39:AB41" si="19">$Z22*R$39+$AA22*R$40+$AB22*R$41</f>
        <v>-0.27553569825453433</v>
      </c>
      <c r="AB39" s="76">
        <f t="shared" si="19"/>
        <v>-0.55107139650906867</v>
      </c>
    </row>
    <row r="40" spans="3:33" s="29" customFormat="1" ht="15.75">
      <c r="C40" s="123"/>
      <c r="D40" s="123"/>
      <c r="H40" s="123"/>
      <c r="I40" s="123"/>
      <c r="J40" s="123"/>
      <c r="K40" s="123"/>
      <c r="M40"/>
      <c r="N40" s="177" t="s">
        <v>41</v>
      </c>
      <c r="O40" s="177"/>
      <c r="P40" s="25" t="s">
        <v>25</v>
      </c>
      <c r="Q40" s="88">
        <f t="shared" si="18"/>
        <v>0.3</v>
      </c>
      <c r="R40" s="89">
        <f t="shared" si="18"/>
        <v>0.7</v>
      </c>
      <c r="S40" s="90">
        <f t="shared" si="18"/>
        <v>0.2</v>
      </c>
      <c r="T40" s="25" t="s">
        <v>25</v>
      </c>
      <c r="U40" s="29" t="s">
        <v>42</v>
      </c>
      <c r="V40" s="34" t="s">
        <v>49</v>
      </c>
      <c r="W40" s="177" t="s">
        <v>46</v>
      </c>
      <c r="X40" s="177"/>
      <c r="Y40" s="25" t="s">
        <v>25</v>
      </c>
      <c r="Z40" s="77">
        <f t="shared" si="19"/>
        <v>-8.3590545335401001E-2</v>
      </c>
      <c r="AA40" s="28">
        <f t="shared" si="19"/>
        <v>-0.19504460578260233</v>
      </c>
      <c r="AB40" s="78">
        <f t="shared" si="19"/>
        <v>-5.5727030223600676E-2</v>
      </c>
      <c r="AC40" s="34" t="s">
        <v>25</v>
      </c>
      <c r="AD40" s="46" t="s">
        <v>38</v>
      </c>
      <c r="AE40" s="33" t="s">
        <v>48</v>
      </c>
      <c r="AF40" s="47" t="s">
        <v>41</v>
      </c>
      <c r="AG40" s="47"/>
    </row>
    <row r="41" spans="3:33" s="29" customFormat="1" ht="13.5" thickBot="1">
      <c r="C41" s="123"/>
      <c r="D41" s="123"/>
      <c r="H41" s="123"/>
      <c r="I41" s="123"/>
      <c r="J41" s="123"/>
      <c r="K41" s="123"/>
      <c r="M41"/>
      <c r="Q41" s="91">
        <f t="shared" si="18"/>
        <v>0.5</v>
      </c>
      <c r="R41" s="92">
        <f t="shared" si="18"/>
        <v>0.2</v>
      </c>
      <c r="S41" s="93">
        <f t="shared" si="18"/>
        <v>0.9</v>
      </c>
      <c r="Z41" s="79">
        <f t="shared" si="19"/>
        <v>-0.20510204725916628</v>
      </c>
      <c r="AA41" s="80">
        <f t="shared" si="19"/>
        <v>-8.2040818903666518E-2</v>
      </c>
      <c r="AB41" s="81">
        <f t="shared" si="19"/>
        <v>-0.36918368506649929</v>
      </c>
    </row>
    <row r="42" spans="3:33" s="29" customFormat="1">
      <c r="C42" s="123"/>
      <c r="D42" s="123"/>
      <c r="H42" s="123"/>
      <c r="I42" s="123"/>
      <c r="J42" s="123"/>
      <c r="K42" s="123"/>
      <c r="M42"/>
    </row>
    <row r="43" spans="3:33" s="29" customFormat="1">
      <c r="C43" s="123"/>
      <c r="D43" s="123"/>
      <c r="H43" s="123"/>
      <c r="I43" s="123"/>
      <c r="J43" s="123"/>
      <c r="K43" s="123"/>
      <c r="M43"/>
    </row>
    <row r="44" spans="3:33" s="29" customFormat="1" ht="13.5" thickBot="1">
      <c r="C44" s="123"/>
      <c r="D44" s="123"/>
      <c r="H44" s="123"/>
      <c r="I44" s="123"/>
      <c r="J44" s="123"/>
      <c r="K44" s="123"/>
      <c r="M44"/>
      <c r="Q44" s="29" t="s">
        <v>37</v>
      </c>
      <c r="R44" s="29">
        <f>S3</f>
        <v>0</v>
      </c>
    </row>
    <row r="45" spans="3:33" s="29" customFormat="1" ht="16.5" thickBot="1">
      <c r="C45" s="123"/>
      <c r="D45" s="123"/>
      <c r="H45" s="123"/>
      <c r="I45" s="123"/>
      <c r="J45" s="123"/>
      <c r="K45" s="123"/>
      <c r="M45"/>
      <c r="Q45" s="66">
        <f>1/(1+EXP(Q5))*(1-1/(1+EXP(Q5)))</f>
        <v>6.5194636238047762E-2</v>
      </c>
      <c r="R45" s="67">
        <v>0</v>
      </c>
      <c r="S45" s="68">
        <v>0</v>
      </c>
      <c r="Z45" s="105">
        <f t="shared" ref="Z45:AB47" si="20">$Z39*Q$45+$AA39*Q$46+$AB39*Q$47</f>
        <v>-4.4908624045752145E-3</v>
      </c>
      <c r="AA45" s="106">
        <f t="shared" si="20"/>
        <v>-8.8642613224441721E-3</v>
      </c>
      <c r="AB45" s="107">
        <f t="shared" si="20"/>
        <v>-1.220703511188362E-2</v>
      </c>
      <c r="AD45" s="123"/>
      <c r="AE45" s="121" t="s">
        <v>75</v>
      </c>
    </row>
    <row r="46" spans="3:33" s="29" customFormat="1" ht="16.5" thickBot="1">
      <c r="C46" s="123"/>
      <c r="D46" s="123"/>
      <c r="H46" s="123"/>
      <c r="I46" s="123"/>
      <c r="J46" s="123"/>
      <c r="K46" s="123"/>
      <c r="M46"/>
      <c r="N46" s="177" t="s">
        <v>43</v>
      </c>
      <c r="O46" s="177"/>
      <c r="P46" s="25" t="s">
        <v>25</v>
      </c>
      <c r="Q46" s="66">
        <v>0</v>
      </c>
      <c r="R46" s="27">
        <f>1/(1+EXP(Q6))*(1-1/(1+EXP(Q6)))</f>
        <v>3.2171008615571643E-2</v>
      </c>
      <c r="S46" s="70">
        <v>0</v>
      </c>
      <c r="V46" s="34" t="s">
        <v>49</v>
      </c>
      <c r="W46" s="177" t="s">
        <v>45</v>
      </c>
      <c r="X46" s="177"/>
      <c r="Y46" s="25" t="s">
        <v>25</v>
      </c>
      <c r="Z46" s="108">
        <f t="shared" si="20"/>
        <v>-5.4496551960815081E-3</v>
      </c>
      <c r="AA46" s="109">
        <f t="shared" si="20"/>
        <v>-6.2747816930528739E-3</v>
      </c>
      <c r="AB46" s="110">
        <f t="shared" si="20"/>
        <v>-1.2344349914182099E-3</v>
      </c>
      <c r="AC46" s="34"/>
      <c r="AD46" s="123">
        <f>Z48</f>
        <v>-2.331207096339695E-2</v>
      </c>
      <c r="AE46" s="114">
        <f>O5-$A$2*AD46</f>
        <v>1.000233120709634</v>
      </c>
      <c r="AF46" s="140"/>
      <c r="AG46" s="140"/>
    </row>
    <row r="47" spans="3:33" s="29" customFormat="1" ht="13.5" thickBot="1">
      <c r="C47" s="123"/>
      <c r="D47" s="123"/>
      <c r="H47" s="123"/>
      <c r="I47" s="123"/>
      <c r="J47" s="123"/>
      <c r="K47" s="123"/>
      <c r="M47"/>
      <c r="Q47" s="66">
        <v>0</v>
      </c>
      <c r="R47" s="72">
        <v>0</v>
      </c>
      <c r="S47" s="45">
        <f>1/(1+EXP(Q7))*(1-1/(1+EXP(Q7)))</f>
        <v>2.2151458393980961E-2</v>
      </c>
      <c r="Z47" s="111">
        <f t="shared" si="20"/>
        <v>-1.3371553362740226E-2</v>
      </c>
      <c r="AA47" s="112">
        <f t="shared" si="20"/>
        <v>-2.6393358917784085E-3</v>
      </c>
      <c r="AB47" s="113">
        <f t="shared" si="20"/>
        <v>-8.1779570394871302E-3</v>
      </c>
      <c r="AD47" s="123">
        <f>AA48</f>
        <v>-1.7778378907275454E-2</v>
      </c>
      <c r="AE47" s="114">
        <f t="shared" ref="AE47:AE48" si="21">O6-$A$2*AD47</f>
        <v>1.0001777837890728</v>
      </c>
      <c r="AF47" s="28"/>
      <c r="AG47" s="28"/>
    </row>
    <row r="48" spans="3:33" s="29" customFormat="1" ht="16.5" thickBot="1">
      <c r="C48" s="123"/>
      <c r="D48" s="123"/>
      <c r="H48" s="123"/>
      <c r="I48" s="123"/>
      <c r="J48" s="123"/>
      <c r="K48" s="123"/>
      <c r="M48"/>
      <c r="W48" s="177" t="s">
        <v>67</v>
      </c>
      <c r="X48" s="177"/>
      <c r="Y48" s="34" t="s">
        <v>25</v>
      </c>
      <c r="Z48" s="73">
        <f>SUM(Z45:Z47)</f>
        <v>-2.331207096339695E-2</v>
      </c>
      <c r="AA48" s="73">
        <f t="shared" ref="AA48:AB48" si="22">SUM(AA45:AA47)</f>
        <v>-1.7778378907275454E-2</v>
      </c>
      <c r="AB48" s="73">
        <f t="shared" si="22"/>
        <v>-2.1619427142788958E-2</v>
      </c>
      <c r="AC48" s="34" t="s">
        <v>49</v>
      </c>
      <c r="AD48" s="123">
        <f>AB48</f>
        <v>-2.1619427142788958E-2</v>
      </c>
      <c r="AE48" s="114">
        <f t="shared" si="21"/>
        <v>1.0002161942714278</v>
      </c>
      <c r="AF48" s="28"/>
      <c r="AG48" s="28"/>
    </row>
    <row r="49" spans="3:33" s="29" customFormat="1" ht="13.5" thickBot="1">
      <c r="C49" s="123"/>
      <c r="D49" s="123"/>
      <c r="H49" s="123"/>
      <c r="I49" s="123"/>
      <c r="J49" s="123"/>
      <c r="K49" s="123"/>
      <c r="M49"/>
      <c r="AF49" s="28"/>
      <c r="AG49" s="28"/>
    </row>
    <row r="50" spans="3:33" s="29" customFormat="1" ht="15.75">
      <c r="C50" s="123"/>
      <c r="D50" s="123"/>
      <c r="H50" s="123"/>
      <c r="I50" s="123"/>
      <c r="J50" s="123"/>
      <c r="K50" s="123"/>
      <c r="M50"/>
      <c r="Q50" s="48">
        <f>L4</f>
        <v>1.35</v>
      </c>
      <c r="R50" s="49">
        <f>M4</f>
        <v>1.27</v>
      </c>
      <c r="S50" s="50">
        <f>N4</f>
        <v>1.8</v>
      </c>
      <c r="T50" s="25" t="s">
        <v>25</v>
      </c>
      <c r="U50" s="30" t="s">
        <v>44</v>
      </c>
      <c r="Z50" s="38">
        <f>$Z45*Q$50+$AA45*Q$51+$AB45*Q$52</f>
        <v>-3.4508914432519064E-2</v>
      </c>
      <c r="AA50" s="39">
        <f t="shared" ref="AA50:AB52" si="23">$Z45*R$50+$AA45*R$51+$AB45*R$52</f>
        <v>-3.2463941725406814E-2</v>
      </c>
      <c r="AB50" s="40">
        <f t="shared" si="23"/>
        <v>-4.6011885910025405E-2</v>
      </c>
      <c r="AF50" s="28"/>
      <c r="AG50" s="28"/>
    </row>
    <row r="51" spans="3:33" s="29" customFormat="1" ht="15.75">
      <c r="C51" s="123"/>
      <c r="D51" s="123"/>
      <c r="H51" s="123"/>
      <c r="I51" s="123"/>
      <c r="J51" s="123"/>
      <c r="K51" s="123"/>
      <c r="M51"/>
      <c r="N51" s="177" t="s">
        <v>30</v>
      </c>
      <c r="O51" s="177"/>
      <c r="P51" s="25" t="s">
        <v>25</v>
      </c>
      <c r="Q51" s="51">
        <f>Q50</f>
        <v>1.35</v>
      </c>
      <c r="R51" s="52">
        <f t="shared" ref="R51:S51" si="24">R50</f>
        <v>1.27</v>
      </c>
      <c r="S51" s="53">
        <f t="shared" si="24"/>
        <v>1.8</v>
      </c>
      <c r="T51" s="34" t="s">
        <v>25</v>
      </c>
      <c r="U51" s="33" t="s">
        <v>44</v>
      </c>
      <c r="V51" s="34" t="s">
        <v>49</v>
      </c>
      <c r="W51" s="177" t="s">
        <v>31</v>
      </c>
      <c r="X51" s="177"/>
      <c r="Y51" s="25" t="s">
        <v>25</v>
      </c>
      <c r="Z51" s="31">
        <f t="shared" ref="Z51:Z52" si="25">$Z46*Q$50+$AA46*Q$51+$AB46*Q$52</f>
        <v>-1.7494477038746001E-2</v>
      </c>
      <c r="AA51" s="33">
        <f t="shared" si="23"/>
        <v>-1.645776728830179E-2</v>
      </c>
      <c r="AB51" s="41">
        <f t="shared" si="23"/>
        <v>-2.3325969384994663E-2</v>
      </c>
      <c r="AF51" s="28"/>
      <c r="AG51" s="28"/>
    </row>
    <row r="52" spans="3:33" s="29" customFormat="1" ht="16.5" thickBot="1">
      <c r="C52" s="123"/>
      <c r="D52" s="123"/>
      <c r="H52" s="123"/>
      <c r="I52" s="123"/>
      <c r="J52" s="123"/>
      <c r="K52" s="123"/>
      <c r="M52"/>
      <c r="Q52" s="54">
        <f>Q51</f>
        <v>1.35</v>
      </c>
      <c r="R52" s="55">
        <f t="shared" ref="R52" si="26">R51</f>
        <v>1.27</v>
      </c>
      <c r="S52" s="56">
        <f t="shared" ref="S52" si="27">S51</f>
        <v>1.8</v>
      </c>
      <c r="T52" s="34" t="s">
        <v>25</v>
      </c>
      <c r="U52" s="33" t="s">
        <v>44</v>
      </c>
      <c r="Z52" s="42">
        <f t="shared" si="25"/>
        <v>-3.2654942496907785E-2</v>
      </c>
      <c r="AA52" s="43">
        <f t="shared" si="23"/>
        <v>-3.0719834793387323E-2</v>
      </c>
      <c r="AB52" s="44">
        <f t="shared" si="23"/>
        <v>-4.3539923329210375E-2</v>
      </c>
    </row>
    <row r="53" spans="3:33" s="29" customFormat="1">
      <c r="C53" s="123"/>
      <c r="D53" s="123"/>
      <c r="H53" s="123"/>
      <c r="I53" s="123"/>
      <c r="J53" s="123"/>
      <c r="K53" s="123"/>
      <c r="M53"/>
    </row>
    <row r="54" spans="3:33" s="29" customFormat="1" ht="13.5" thickBot="1">
      <c r="C54" s="123"/>
      <c r="D54" s="123"/>
      <c r="H54" s="123"/>
      <c r="I54" s="123"/>
      <c r="J54" s="123"/>
      <c r="K54" s="123"/>
      <c r="M54"/>
    </row>
    <row r="55" spans="3:33" s="29" customFormat="1">
      <c r="C55" s="123"/>
      <c r="D55" s="123"/>
      <c r="H55" s="123"/>
      <c r="I55" s="123"/>
      <c r="J55" s="123"/>
      <c r="K55" s="123"/>
      <c r="M55"/>
      <c r="Q55" s="57">
        <f>Z50*$A$2</f>
        <v>-3.4508914432519066E-4</v>
      </c>
      <c r="R55" s="58">
        <f>Z51*$A$2</f>
        <v>-1.7494477038746E-4</v>
      </c>
      <c r="S55" s="59">
        <f>Z52*$A$2</f>
        <v>-3.2654942496907787E-4</v>
      </c>
      <c r="V55" s="34"/>
      <c r="W55" s="32"/>
      <c r="X55" s="32"/>
      <c r="Y55" s="32"/>
      <c r="Z55" s="38">
        <f t="shared" ref="Z55:AB57" si="28">Q62-Q55</f>
        <v>0.20034508914432519</v>
      </c>
      <c r="AA55" s="39">
        <f t="shared" si="28"/>
        <v>0.30017494477038748</v>
      </c>
      <c r="AB55" s="40">
        <f t="shared" si="28"/>
        <v>0.50032654942496912</v>
      </c>
    </row>
    <row r="56" spans="3:33" s="29" customFormat="1" ht="15.75">
      <c r="C56" s="123"/>
      <c r="D56" s="123"/>
      <c r="H56" s="123"/>
      <c r="I56" s="123"/>
      <c r="J56" s="123"/>
      <c r="K56" s="123"/>
      <c r="M56"/>
      <c r="N56" s="179" t="s">
        <v>47</v>
      </c>
      <c r="O56" s="179"/>
      <c r="P56" s="25" t="s">
        <v>25</v>
      </c>
      <c r="Q56" s="60">
        <f>AA50*$A$2</f>
        <v>-3.2463941725406815E-4</v>
      </c>
      <c r="R56" s="61">
        <f>AA51*$A$2</f>
        <v>-1.6457767288301789E-4</v>
      </c>
      <c r="S56" s="62">
        <f>AA52*$A$2</f>
        <v>-3.0719834793387324E-4</v>
      </c>
      <c r="V56" s="34" t="s">
        <v>49</v>
      </c>
      <c r="W56" s="180" t="s">
        <v>59</v>
      </c>
      <c r="X56" s="180"/>
      <c r="Y56" s="34" t="s">
        <v>25</v>
      </c>
      <c r="Z56" s="31">
        <f t="shared" si="28"/>
        <v>0.30032463941725407</v>
      </c>
      <c r="AA56" s="33">
        <f t="shared" si="28"/>
        <v>0.50016457767288303</v>
      </c>
      <c r="AB56" s="41">
        <f t="shared" si="28"/>
        <v>0.70030719834793387</v>
      </c>
    </row>
    <row r="57" spans="3:33" s="29" customFormat="1" ht="13.5" thickBot="1">
      <c r="C57" s="123"/>
      <c r="D57" s="123"/>
      <c r="H57" s="123"/>
      <c r="I57" s="123"/>
      <c r="J57" s="123"/>
      <c r="K57" s="123"/>
      <c r="M57"/>
      <c r="Q57" s="63">
        <f>AB50*$A$2</f>
        <v>-4.6011885910025407E-4</v>
      </c>
      <c r="R57" s="64">
        <f>AB51*$A$2</f>
        <v>-2.3325969384994664E-4</v>
      </c>
      <c r="S57" s="65">
        <f>AB52*$A$2</f>
        <v>-4.3539923329210378E-4</v>
      </c>
      <c r="V57" s="32"/>
      <c r="W57" s="32"/>
      <c r="X57" s="32"/>
      <c r="Y57" s="32"/>
      <c r="Z57" s="42">
        <f t="shared" si="28"/>
        <v>0.60046011885910022</v>
      </c>
      <c r="AA57" s="43">
        <f t="shared" si="28"/>
        <v>0.40023325969384999</v>
      </c>
      <c r="AB57" s="44">
        <f t="shared" si="28"/>
        <v>0.8004353992332921</v>
      </c>
    </row>
    <row r="58" spans="3:33" s="83" customFormat="1" ht="13.5" thickBot="1">
      <c r="M58" s="84"/>
    </row>
    <row r="59" spans="3:33" s="33" customFormat="1" ht="13.5" thickBot="1">
      <c r="C59" s="120"/>
      <c r="D59" s="120"/>
      <c r="H59" s="120"/>
      <c r="I59" s="120"/>
      <c r="J59" s="120"/>
      <c r="K59" s="120"/>
      <c r="M59" s="82"/>
    </row>
    <row r="60" spans="3:33" s="33" customFormat="1" ht="16.5" thickBot="1">
      <c r="C60" s="120"/>
      <c r="D60" s="120"/>
      <c r="H60" s="120"/>
      <c r="I60" s="120"/>
      <c r="J60" s="120"/>
      <c r="K60" s="120"/>
      <c r="M60" s="82"/>
      <c r="O60" s="33" t="s">
        <v>69</v>
      </c>
      <c r="P60" s="34" t="s">
        <v>25</v>
      </c>
      <c r="Q60" s="35">
        <f>E8</f>
        <v>1</v>
      </c>
      <c r="R60" s="36">
        <f>F8</f>
        <v>1</v>
      </c>
      <c r="S60" s="37">
        <f>G8</f>
        <v>1</v>
      </c>
    </row>
    <row r="61" spans="3:33" s="29" customFormat="1" ht="13.5" thickBot="1">
      <c r="C61" s="123"/>
      <c r="D61" s="123"/>
      <c r="H61" s="123"/>
      <c r="I61" s="123"/>
      <c r="J61" s="123"/>
      <c r="K61" s="123"/>
      <c r="M61"/>
      <c r="U61" s="28"/>
    </row>
    <row r="62" spans="3:33" s="29" customFormat="1">
      <c r="C62" s="123"/>
      <c r="D62" s="123"/>
      <c r="H62" s="123"/>
      <c r="I62" s="123"/>
      <c r="J62" s="123"/>
      <c r="K62" s="123"/>
      <c r="M62"/>
      <c r="N62" s="32"/>
      <c r="O62" s="32"/>
      <c r="P62" s="32"/>
      <c r="Q62" s="85">
        <f t="shared" ref="Q62:S64" si="29">L5</f>
        <v>0.2</v>
      </c>
      <c r="R62" s="86">
        <f t="shared" si="29"/>
        <v>0.3</v>
      </c>
      <c r="S62" s="87">
        <f t="shared" si="29"/>
        <v>0.5</v>
      </c>
      <c r="T62" s="32"/>
      <c r="U62" s="32"/>
      <c r="W62" s="32"/>
      <c r="X62" s="32"/>
      <c r="Y62" s="32"/>
      <c r="Z62" s="74">
        <f t="shared" ref="Z62:AB64" si="30">$Z45*Q$62+$AA45*Q$63+$AB45*Q$64</f>
        <v>-1.0881671944778466E-2</v>
      </c>
      <c r="AA62" s="75">
        <f t="shared" si="30"/>
        <v>-1.06622034273481E-2</v>
      </c>
      <c r="AB62" s="76">
        <f t="shared" si="30"/>
        <v>-1.8216042217505425E-2</v>
      </c>
      <c r="AC62" s="32"/>
      <c r="AD62" s="32"/>
      <c r="AE62" s="32"/>
      <c r="AF62" s="32"/>
      <c r="AG62" s="32"/>
    </row>
    <row r="63" spans="3:33" s="29" customFormat="1" ht="15.75">
      <c r="C63" s="123"/>
      <c r="D63" s="123"/>
      <c r="H63" s="123"/>
      <c r="I63" s="123"/>
      <c r="J63" s="123"/>
      <c r="K63" s="123"/>
      <c r="M63"/>
      <c r="N63" s="177" t="s">
        <v>50</v>
      </c>
      <c r="O63" s="177"/>
      <c r="P63" s="34" t="s">
        <v>25</v>
      </c>
      <c r="Q63" s="88">
        <f t="shared" si="29"/>
        <v>0.3</v>
      </c>
      <c r="R63" s="89">
        <f t="shared" si="29"/>
        <v>0.5</v>
      </c>
      <c r="S63" s="90">
        <f t="shared" si="29"/>
        <v>0.7</v>
      </c>
      <c r="T63" s="34" t="s">
        <v>25</v>
      </c>
      <c r="U63" s="32" t="s">
        <v>63</v>
      </c>
      <c r="V63" s="34" t="s">
        <v>49</v>
      </c>
      <c r="W63" s="177" t="s">
        <v>51</v>
      </c>
      <c r="X63" s="177"/>
      <c r="Y63" s="34" t="s">
        <v>25</v>
      </c>
      <c r="Z63" s="77">
        <f t="shared" si="30"/>
        <v>-3.7130265419830894E-3</v>
      </c>
      <c r="AA63" s="28">
        <f t="shared" si="30"/>
        <v>-5.2660614019181731E-3</v>
      </c>
      <c r="AB63" s="78">
        <f t="shared" si="30"/>
        <v>-8.1047227763123338E-3</v>
      </c>
      <c r="AC63" s="34" t="s">
        <v>25</v>
      </c>
      <c r="AD63" s="46" t="s">
        <v>45</v>
      </c>
      <c r="AE63" s="33" t="s">
        <v>48</v>
      </c>
      <c r="AF63" s="47" t="s">
        <v>50</v>
      </c>
      <c r="AG63" s="47"/>
    </row>
    <row r="64" spans="3:33" s="29" customFormat="1" ht="13.5" thickBot="1">
      <c r="C64" s="123"/>
      <c r="D64" s="123"/>
      <c r="H64" s="123"/>
      <c r="I64" s="123"/>
      <c r="J64" s="123"/>
      <c r="K64" s="123"/>
      <c r="M64"/>
      <c r="N64" s="32"/>
      <c r="O64" s="32"/>
      <c r="P64" s="32"/>
      <c r="Q64" s="91">
        <f t="shared" si="29"/>
        <v>0.6</v>
      </c>
      <c r="R64" s="92">
        <f t="shared" si="29"/>
        <v>0.4</v>
      </c>
      <c r="S64" s="93">
        <f t="shared" si="29"/>
        <v>0.8</v>
      </c>
      <c r="T64" s="32"/>
      <c r="U64" s="32"/>
      <c r="W64" s="32"/>
      <c r="X64" s="32"/>
      <c r="Y64" s="32"/>
      <c r="Z64" s="79">
        <f t="shared" si="30"/>
        <v>-8.3728856637738467E-3</v>
      </c>
      <c r="AA64" s="80">
        <f t="shared" si="30"/>
        <v>-8.6023167705061247E-3</v>
      </c>
      <c r="AB64" s="81">
        <f t="shared" si="30"/>
        <v>-1.5075677437204702E-2</v>
      </c>
      <c r="AC64" s="32"/>
      <c r="AD64" s="32"/>
      <c r="AE64" s="32"/>
      <c r="AF64" s="32"/>
      <c r="AG64" s="32"/>
    </row>
    <row r="65" spans="3:33" s="29" customFormat="1">
      <c r="C65" s="123"/>
      <c r="D65" s="123"/>
      <c r="H65" s="123"/>
      <c r="I65" s="123"/>
      <c r="J65" s="123"/>
      <c r="K65" s="123"/>
      <c r="M65"/>
    </row>
    <row r="66" spans="3:33" s="29" customFormat="1">
      <c r="C66" s="123"/>
      <c r="D66" s="123"/>
      <c r="H66" s="123"/>
      <c r="I66" s="123"/>
      <c r="J66" s="123"/>
      <c r="K66" s="123"/>
      <c r="M66"/>
    </row>
    <row r="67" spans="3:33" s="29" customFormat="1" ht="13.5" thickBot="1">
      <c r="C67" s="123"/>
      <c r="D67" s="123"/>
      <c r="H67" s="123"/>
      <c r="I67" s="123"/>
      <c r="J67" s="123"/>
      <c r="K67" s="123"/>
      <c r="M67"/>
      <c r="N67" s="32"/>
      <c r="O67" s="32"/>
      <c r="P67" s="32"/>
      <c r="Q67" s="32" t="s">
        <v>52</v>
      </c>
      <c r="R67" s="32"/>
      <c r="S67" s="32"/>
    </row>
    <row r="68" spans="3:33" ht="16.5" thickBot="1">
      <c r="N68" s="32"/>
      <c r="O68" s="32"/>
      <c r="P68" s="32"/>
      <c r="Q68" s="66">
        <f>L4/L3</f>
        <v>1</v>
      </c>
      <c r="R68" s="67">
        <v>0</v>
      </c>
      <c r="S68" s="68">
        <v>0</v>
      </c>
      <c r="V68" s="32"/>
      <c r="W68" s="32"/>
      <c r="X68" s="32"/>
      <c r="Y68" s="32"/>
      <c r="Z68" s="96">
        <f t="shared" ref="Z68:AB70" si="31">$Z62*Q$68+$AA62*Q$69+$AB62*Q$70</f>
        <v>-1.0881671944778466E-2</v>
      </c>
      <c r="AA68" s="97">
        <f t="shared" si="31"/>
        <v>-1.06622034273481E-2</v>
      </c>
      <c r="AB68" s="98">
        <f t="shared" si="31"/>
        <v>-1.8216042217505425E-2</v>
      </c>
      <c r="AC68" s="32"/>
      <c r="AD68" s="123"/>
      <c r="AE68" s="121" t="s">
        <v>75</v>
      </c>
      <c r="AF68" s="32"/>
      <c r="AG68" s="32"/>
    </row>
    <row r="69" spans="3:33" ht="16.5" thickBot="1">
      <c r="N69" s="177" t="s">
        <v>53</v>
      </c>
      <c r="O69" s="177"/>
      <c r="P69" s="34" t="s">
        <v>25</v>
      </c>
      <c r="Q69" s="69">
        <v>0</v>
      </c>
      <c r="R69" s="27">
        <f>M4/M3</f>
        <v>1</v>
      </c>
      <c r="S69" s="70">
        <v>0</v>
      </c>
      <c r="V69" s="34" t="s">
        <v>49</v>
      </c>
      <c r="W69" s="177" t="s">
        <v>54</v>
      </c>
      <c r="X69" s="177"/>
      <c r="Y69" s="34" t="s">
        <v>25</v>
      </c>
      <c r="Z69" s="99">
        <f t="shared" si="31"/>
        <v>-3.7130265419830894E-3</v>
      </c>
      <c r="AA69" s="100">
        <f t="shared" si="31"/>
        <v>-5.2660614019181731E-3</v>
      </c>
      <c r="AB69" s="101">
        <f t="shared" si="31"/>
        <v>-8.1047227763123338E-3</v>
      </c>
      <c r="AC69" s="34" t="s">
        <v>25</v>
      </c>
      <c r="AD69" s="123">
        <f>Z71</f>
        <v>-2.2967584150535403E-2</v>
      </c>
      <c r="AE69" s="114">
        <f>H5-$A$2*AD69</f>
        <v>1.0002296758415055</v>
      </c>
      <c r="AF69" s="47"/>
      <c r="AG69" s="47"/>
    </row>
    <row r="70" spans="3:33" ht="13.5" thickBot="1">
      <c r="N70" s="32"/>
      <c r="O70" s="32"/>
      <c r="P70" s="32"/>
      <c r="Q70" s="71">
        <v>0</v>
      </c>
      <c r="R70" s="72">
        <v>0</v>
      </c>
      <c r="S70" s="45">
        <f>N4/N3</f>
        <v>1</v>
      </c>
      <c r="V70" s="32"/>
      <c r="W70" s="32"/>
      <c r="X70" s="32"/>
      <c r="Y70" s="32"/>
      <c r="Z70" s="102">
        <f t="shared" si="31"/>
        <v>-8.3728856637738467E-3</v>
      </c>
      <c r="AA70" s="103">
        <f t="shared" si="31"/>
        <v>-8.6023167705061247E-3</v>
      </c>
      <c r="AB70" s="104">
        <f t="shared" si="31"/>
        <v>-1.5075677437204702E-2</v>
      </c>
      <c r="AC70" s="32"/>
      <c r="AD70" s="123">
        <f>AA71</f>
        <v>-2.4530581599772394E-2</v>
      </c>
      <c r="AE70" s="114">
        <f t="shared" ref="AE70:AE71" si="32">H6-$A$2*AD70</f>
        <v>1.0002453058159977</v>
      </c>
      <c r="AF70" s="28"/>
      <c r="AG70" s="28"/>
    </row>
    <row r="71" spans="3:33" ht="16.5" thickBot="1">
      <c r="W71" s="177" t="s">
        <v>68</v>
      </c>
      <c r="X71" s="177"/>
      <c r="Y71" s="34" t="s">
        <v>25</v>
      </c>
      <c r="Z71" s="73">
        <f>SUM(Z68:Z70)</f>
        <v>-2.2967584150535403E-2</v>
      </c>
      <c r="AA71" s="73">
        <f t="shared" ref="AA71" si="33">SUM(AA68:AA70)</f>
        <v>-2.4530581599772394E-2</v>
      </c>
      <c r="AB71" s="73">
        <f t="shared" ref="AB71" si="34">SUM(AB68:AB70)</f>
        <v>-4.1396442431022459E-2</v>
      </c>
      <c r="AC71" s="34" t="s">
        <v>49</v>
      </c>
      <c r="AD71" s="123">
        <f>AB71</f>
        <v>-4.1396442431022459E-2</v>
      </c>
      <c r="AE71" s="114">
        <f t="shared" si="32"/>
        <v>1.0004139644243102</v>
      </c>
      <c r="AF71" s="28"/>
      <c r="AG71" s="28"/>
    </row>
    <row r="72" spans="3:33" ht="13.5" thickBot="1">
      <c r="AF72" s="28"/>
      <c r="AG72" s="28"/>
    </row>
    <row r="73" spans="3:33" ht="15.75">
      <c r="N73" s="32"/>
      <c r="O73" s="32"/>
      <c r="P73" s="32"/>
      <c r="Q73" s="48">
        <f>E4</f>
        <v>0.1</v>
      </c>
      <c r="R73" s="49">
        <f>F4</f>
        <v>0.2</v>
      </c>
      <c r="S73" s="50">
        <f>G4</f>
        <v>0.7</v>
      </c>
      <c r="T73" s="34" t="s">
        <v>25</v>
      </c>
      <c r="U73" s="33" t="s">
        <v>56</v>
      </c>
      <c r="V73" s="32"/>
      <c r="W73" s="32"/>
      <c r="X73" s="32"/>
      <c r="Y73" s="32"/>
      <c r="Z73" s="38">
        <f>$Z68*Q$73+$AA68*Q$74+$AB68*Q$75</f>
        <v>-3.9759917589631995E-3</v>
      </c>
      <c r="AA73" s="39">
        <f t="shared" ref="AA73:AB73" si="35">$Z68*R$73+$AA68*R$74+$AB68*R$75</f>
        <v>-7.951983517926399E-3</v>
      </c>
      <c r="AB73" s="40">
        <f t="shared" si="35"/>
        <v>-2.7831942312742393E-2</v>
      </c>
      <c r="AF73" s="28"/>
      <c r="AG73" s="28"/>
    </row>
    <row r="74" spans="3:33" ht="15.75">
      <c r="N74" s="177" t="s">
        <v>55</v>
      </c>
      <c r="O74" s="177"/>
      <c r="P74" s="34" t="s">
        <v>25</v>
      </c>
      <c r="Q74" s="51">
        <f>Q73</f>
        <v>0.1</v>
      </c>
      <c r="R74" s="52">
        <f t="shared" ref="R74:S75" si="36">R73</f>
        <v>0.2</v>
      </c>
      <c r="S74" s="53">
        <f t="shared" si="36"/>
        <v>0.7</v>
      </c>
      <c r="T74" s="34" t="s">
        <v>25</v>
      </c>
      <c r="U74" s="33" t="s">
        <v>56</v>
      </c>
      <c r="V74" s="34" t="s">
        <v>49</v>
      </c>
      <c r="W74" s="177" t="s">
        <v>57</v>
      </c>
      <c r="X74" s="177"/>
      <c r="Y74" s="34" t="s">
        <v>25</v>
      </c>
      <c r="Z74" s="31">
        <f t="shared" ref="Z74:Z75" si="37">$Z69*Q$73+$AA69*Q$74+$AB69*Q$75</f>
        <v>-1.7083810720213599E-3</v>
      </c>
      <c r="AA74" s="33">
        <f t="shared" ref="AA74:AA75" si="38">$Z69*R$73+$AA69*R$74+$AB69*R$75</f>
        <v>-3.4167621440427199E-3</v>
      </c>
      <c r="AB74" s="41">
        <f t="shared" ref="AB74:AB75" si="39">$Z69*S$73+$AA69*S$74+$AB69*S$75</f>
        <v>-1.1958667504149516E-2</v>
      </c>
    </row>
    <row r="75" spans="3:33" ht="16.5" thickBot="1">
      <c r="N75" s="32"/>
      <c r="O75" s="32"/>
      <c r="P75" s="32"/>
      <c r="Q75" s="54">
        <f>Q74</f>
        <v>0.1</v>
      </c>
      <c r="R75" s="55">
        <f t="shared" si="36"/>
        <v>0.2</v>
      </c>
      <c r="S75" s="56">
        <f t="shared" si="36"/>
        <v>0.7</v>
      </c>
      <c r="T75" s="34" t="s">
        <v>25</v>
      </c>
      <c r="U75" s="33" t="s">
        <v>56</v>
      </c>
      <c r="V75" s="32"/>
      <c r="W75" s="32"/>
      <c r="X75" s="32"/>
      <c r="Y75" s="32"/>
      <c r="Z75" s="42">
        <f t="shared" si="37"/>
        <v>-3.2050879871484677E-3</v>
      </c>
      <c r="AA75" s="43">
        <f t="shared" si="38"/>
        <v>-6.4101759742969354E-3</v>
      </c>
      <c r="AB75" s="44">
        <f t="shared" si="39"/>
        <v>-2.2435615910039272E-2</v>
      </c>
    </row>
    <row r="77" spans="3:33" ht="13.5" thickBot="1"/>
    <row r="78" spans="3:33">
      <c r="N78" s="32"/>
      <c r="O78" s="32"/>
      <c r="P78" s="32"/>
      <c r="Q78" s="57">
        <f>Z73*$A$2</f>
        <v>-3.9759917589631993E-5</v>
      </c>
      <c r="R78" s="58">
        <f>Z74*$A$2</f>
        <v>-1.70838107202136E-5</v>
      </c>
      <c r="S78" s="59">
        <f>Z75*$A$2</f>
        <v>-3.2050879871484679E-5</v>
      </c>
      <c r="V78" s="34"/>
      <c r="W78" s="32"/>
      <c r="X78" s="32"/>
      <c r="Y78" s="32"/>
      <c r="Z78" s="38">
        <f>Q83-Q78</f>
        <v>0.10003975991758964</v>
      </c>
      <c r="AA78" s="39">
        <f t="shared" ref="AA78:AB78" si="40">R83-R78</f>
        <v>0.20001708381072023</v>
      </c>
      <c r="AB78" s="40">
        <f t="shared" si="40"/>
        <v>0.30003205087987145</v>
      </c>
    </row>
    <row r="79" spans="3:33" ht="15.75">
      <c r="N79" s="179" t="s">
        <v>58</v>
      </c>
      <c r="O79" s="179"/>
      <c r="P79" s="34" t="s">
        <v>25</v>
      </c>
      <c r="Q79" s="60">
        <f>AA73*$A$2</f>
        <v>-7.9519835179263986E-5</v>
      </c>
      <c r="R79" s="61">
        <f>AA74*$A$2</f>
        <v>-3.4167621440427201E-5</v>
      </c>
      <c r="S79" s="62">
        <f>AA75*$A$2</f>
        <v>-6.4101759742969357E-5</v>
      </c>
      <c r="V79" s="34" t="s">
        <v>49</v>
      </c>
      <c r="W79" s="180" t="s">
        <v>65</v>
      </c>
      <c r="X79" s="180"/>
      <c r="Y79" s="34" t="s">
        <v>25</v>
      </c>
      <c r="Z79" s="31">
        <f t="shared" ref="Z79:Z80" si="41">Q84-Q79</f>
        <v>0.30007951983517928</v>
      </c>
      <c r="AA79" s="33">
        <f t="shared" ref="AA79:AA80" si="42">R84-R79</f>
        <v>0.20003416762144044</v>
      </c>
      <c r="AB79" s="41">
        <f t="shared" ref="AB79:AB80" si="43">S84-S79</f>
        <v>0.70006410175974287</v>
      </c>
    </row>
    <row r="80" spans="3:33" ht="13.5" thickBot="1">
      <c r="N80" s="32"/>
      <c r="O80" s="32"/>
      <c r="P80" s="32"/>
      <c r="Q80" s="63">
        <f>AB73*$A$2</f>
        <v>-2.7831942312742396E-4</v>
      </c>
      <c r="R80" s="64">
        <f>AB74*$A$2</f>
        <v>-1.1958667504149517E-4</v>
      </c>
      <c r="S80" s="65">
        <f>AB75*$A$2</f>
        <v>-2.2435615910039274E-4</v>
      </c>
      <c r="V80" s="32"/>
      <c r="W80" s="32"/>
      <c r="X80" s="32"/>
      <c r="Y80" s="32"/>
      <c r="Z80" s="42">
        <f t="shared" si="41"/>
        <v>0.40027831942312747</v>
      </c>
      <c r="AA80" s="43">
        <f t="shared" si="42"/>
        <v>0.30011958667504146</v>
      </c>
      <c r="AB80" s="44">
        <f t="shared" si="43"/>
        <v>0.90022435615910046</v>
      </c>
    </row>
    <row r="81" spans="14:21" s="83" customFormat="1" ht="13.5" thickBot="1"/>
    <row r="82" spans="14:21" ht="13.5" thickBot="1"/>
    <row r="83" spans="14:21">
      <c r="N83" s="32"/>
      <c r="O83" s="32"/>
      <c r="P83" s="32"/>
      <c r="Q83" s="85">
        <f>E5</f>
        <v>0.1</v>
      </c>
      <c r="R83" s="86">
        <f t="shared" ref="R83:S83" si="44">F5</f>
        <v>0.2</v>
      </c>
      <c r="S83" s="87">
        <f t="shared" si="44"/>
        <v>0.3</v>
      </c>
      <c r="T83" s="32"/>
      <c r="U83" s="32"/>
    </row>
    <row r="84" spans="14:21" ht="15.75">
      <c r="N84" s="177" t="s">
        <v>50</v>
      </c>
      <c r="O84" s="177"/>
      <c r="P84" s="34" t="s">
        <v>25</v>
      </c>
      <c r="Q84" s="88">
        <f t="shared" ref="Q84:Q85" si="45">E6</f>
        <v>0.3</v>
      </c>
      <c r="R84" s="89">
        <f t="shared" ref="R84:R85" si="46">F6</f>
        <v>0.2</v>
      </c>
      <c r="S84" s="90">
        <f t="shared" ref="S84:S85" si="47">G6</f>
        <v>0.7</v>
      </c>
      <c r="T84" s="34" t="s">
        <v>25</v>
      </c>
      <c r="U84" s="32" t="s">
        <v>64</v>
      </c>
    </row>
    <row r="85" spans="14:21" ht="13.5" thickBot="1">
      <c r="N85" s="32"/>
      <c r="O85" s="32"/>
      <c r="P85" s="32"/>
      <c r="Q85" s="91">
        <f t="shared" si="45"/>
        <v>0.4</v>
      </c>
      <c r="R85" s="92">
        <f t="shared" si="46"/>
        <v>0.3</v>
      </c>
      <c r="S85" s="93">
        <f t="shared" si="47"/>
        <v>0.9</v>
      </c>
      <c r="T85" s="32"/>
      <c r="U85" s="32"/>
    </row>
  </sheetData>
  <mergeCells count="41">
    <mergeCell ref="N63:O63"/>
    <mergeCell ref="W63:X63"/>
    <mergeCell ref="N23:O23"/>
    <mergeCell ref="W28:X28"/>
    <mergeCell ref="N84:O84"/>
    <mergeCell ref="W25:X25"/>
    <mergeCell ref="W48:X48"/>
    <mergeCell ref="W71:X71"/>
    <mergeCell ref="N79:O79"/>
    <mergeCell ref="W79:X79"/>
    <mergeCell ref="N69:O69"/>
    <mergeCell ref="W69:X69"/>
    <mergeCell ref="N74:O74"/>
    <mergeCell ref="W74:X74"/>
    <mergeCell ref="N28:O28"/>
    <mergeCell ref="W56:X56"/>
    <mergeCell ref="E2:G2"/>
    <mergeCell ref="L2:N2"/>
    <mergeCell ref="X1:Z1"/>
    <mergeCell ref="X2:Z2"/>
    <mergeCell ref="S2:U2"/>
    <mergeCell ref="L1:N1"/>
    <mergeCell ref="S1:U1"/>
    <mergeCell ref="N56:O56"/>
    <mergeCell ref="W51:X51"/>
    <mergeCell ref="W40:X40"/>
    <mergeCell ref="W46:X46"/>
    <mergeCell ref="N33:O33"/>
    <mergeCell ref="W33:X33"/>
    <mergeCell ref="N40:O40"/>
    <mergeCell ref="N46:O46"/>
    <mergeCell ref="N51:O51"/>
    <mergeCell ref="S4:U4"/>
    <mergeCell ref="A17:A18"/>
    <mergeCell ref="A23:A24"/>
    <mergeCell ref="A5:A7"/>
    <mergeCell ref="W17:X17"/>
    <mergeCell ref="W23:X23"/>
    <mergeCell ref="E9:G9"/>
    <mergeCell ref="L9:N9"/>
    <mergeCell ref="O9:Q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42"/>
  <sheetViews>
    <sheetView topLeftCell="I1" workbookViewId="0">
      <selection activeCell="D4" sqref="D4:E5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88" t="s">
        <v>8</v>
      </c>
      <c r="I1" s="188"/>
      <c r="R1" s="188" t="s">
        <v>9</v>
      </c>
      <c r="S1" s="188"/>
      <c r="Y1" s="188" t="s">
        <v>13</v>
      </c>
      <c r="Z1" s="188"/>
    </row>
    <row r="2" spans="1:30" ht="13.5" thickBot="1">
      <c r="A2" s="117">
        <v>0.1</v>
      </c>
      <c r="B2" s="185" t="s">
        <v>80</v>
      </c>
      <c r="C2" s="185"/>
      <c r="H2" s="185" t="s">
        <v>81</v>
      </c>
      <c r="I2" s="185"/>
      <c r="R2" s="185" t="s">
        <v>85</v>
      </c>
      <c r="S2" s="185"/>
      <c r="X2" s="124"/>
      <c r="Y2" s="185" t="s">
        <v>92</v>
      </c>
      <c r="Z2" s="185"/>
    </row>
    <row r="3" spans="1:30" ht="14.25">
      <c r="B3" s="147" t="s">
        <v>73</v>
      </c>
      <c r="C3" s="126" t="s">
        <v>74</v>
      </c>
      <c r="D3" s="186" t="s">
        <v>79</v>
      </c>
      <c r="E3" s="187"/>
      <c r="F3" s="147" t="s">
        <v>83</v>
      </c>
      <c r="H3" s="147" t="s">
        <v>73</v>
      </c>
      <c r="I3" s="126" t="s">
        <v>74</v>
      </c>
      <c r="J3" s="186" t="s">
        <v>82</v>
      </c>
      <c r="K3" s="189"/>
      <c r="L3" s="189"/>
      <c r="M3" s="189"/>
      <c r="N3" s="189"/>
      <c r="O3" s="187"/>
      <c r="P3" s="147" t="s">
        <v>84</v>
      </c>
      <c r="R3" s="147" t="s">
        <v>86</v>
      </c>
      <c r="S3" s="156" t="s">
        <v>87</v>
      </c>
      <c r="T3" s="186" t="s">
        <v>88</v>
      </c>
      <c r="U3" s="189"/>
      <c r="V3" s="187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>
        <v>1</v>
      </c>
      <c r="C4" s="31">
        <f>B4</f>
        <v>1</v>
      </c>
      <c r="D4" s="150">
        <v>0.1</v>
      </c>
      <c r="E4" s="151">
        <v>0.2</v>
      </c>
      <c r="F4" s="154">
        <v>0.1</v>
      </c>
      <c r="H4" s="148">
        <f>D4*$B$4+E4*$B$5+F4</f>
        <v>0.2</v>
      </c>
      <c r="I4" s="31">
        <f>MAX(0,H4)</f>
        <v>0.2</v>
      </c>
      <c r="J4" s="31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48">
        <v>0.1</v>
      </c>
      <c r="R4" s="148">
        <f>J4*$I$4+K4*$I$5+L4*$I$6+M4*$I$7+N4*$I$8+O4*$I$9+P4</f>
        <v>1.5900000000000003</v>
      </c>
      <c r="S4" s="157">
        <f>1/(1+EXP(-R4))</f>
        <v>0.83061610306598133</v>
      </c>
      <c r="T4" s="31">
        <v>0.1</v>
      </c>
      <c r="U4" s="124">
        <v>0.2</v>
      </c>
      <c r="V4" s="41">
        <v>0.2</v>
      </c>
      <c r="W4" s="148">
        <v>0.1</v>
      </c>
      <c r="Y4" s="148">
        <f>T4*$S$4+U4*$S$5+V4*$S$6+W4</f>
        <v>0.53473386538044942</v>
      </c>
      <c r="Z4" s="157">
        <f>EXP(Y4)/(EXP($Y$4)+EXP($Y$5))</f>
        <v>0.24007444302067488</v>
      </c>
      <c r="AA4" s="95"/>
      <c r="AB4" s="148">
        <v>0</v>
      </c>
      <c r="AC4" s="148">
        <f>Z4-AB4</f>
        <v>0.24007444302067488</v>
      </c>
      <c r="AD4" s="125">
        <f>(-1)*(AB4*(1/Z4)+(1-AB4)*(1/(1-Z4)))</f>
        <v>-1.3159183696557879</v>
      </c>
    </row>
    <row r="5" spans="1:30" ht="13.5" thickBot="1">
      <c r="B5" s="149">
        <v>0</v>
      </c>
      <c r="C5" s="42">
        <f>B5</f>
        <v>0</v>
      </c>
      <c r="D5" s="150">
        <v>0.3</v>
      </c>
      <c r="E5" s="151">
        <v>0.3</v>
      </c>
      <c r="F5" s="154">
        <v>0.2</v>
      </c>
      <c r="H5" s="148">
        <f t="shared" ref="H5:H9" si="0">D5*$B$4+E5*$B$5+F5</f>
        <v>0.5</v>
      </c>
      <c r="I5" s="31">
        <f t="shared" ref="I5:I9" si="1">MAX(0,H5)</f>
        <v>0.5</v>
      </c>
      <c r="J5" s="31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48">
        <v>0.2</v>
      </c>
      <c r="R5" s="148">
        <f t="shared" ref="R5:R6" si="2">J5*$I$4+K5*$I$5+L5*$I$6+M5*$I$7+N5*$I$8+O5*$I$9+P5</f>
        <v>1.83</v>
      </c>
      <c r="S5" s="157">
        <f t="shared" ref="S5:S6" si="3">1/(1+EXP(-R5))</f>
        <v>0.86176172682750596</v>
      </c>
      <c r="T5" s="42">
        <v>0.3</v>
      </c>
      <c r="U5" s="43">
        <v>0.5</v>
      </c>
      <c r="V5" s="44">
        <v>0.9</v>
      </c>
      <c r="W5" s="149">
        <v>0.2</v>
      </c>
      <c r="Y5" s="149">
        <f>T5*$S$4+U5*$S$5+V5*$S$6+W5</f>
        <v>1.6870052880211228</v>
      </c>
      <c r="Z5" s="158">
        <f>EXP(Y5)/(EXP($Y$4)+EXP($Y$5))</f>
        <v>0.75992555697932507</v>
      </c>
      <c r="AA5" s="95"/>
      <c r="AB5" s="149">
        <v>0</v>
      </c>
      <c r="AC5" s="148">
        <f>Z5-AB5</f>
        <v>0.75992555697932507</v>
      </c>
    </row>
    <row r="6" spans="1:30" ht="13.5" thickBot="1">
      <c r="D6" s="150">
        <v>0.2</v>
      </c>
      <c r="E6" s="151">
        <v>0.5</v>
      </c>
      <c r="F6" s="154">
        <v>0.3</v>
      </c>
      <c r="H6" s="148">
        <f t="shared" si="0"/>
        <v>0.5</v>
      </c>
      <c r="I6" s="31">
        <f t="shared" si="1"/>
        <v>0.5</v>
      </c>
      <c r="J6" s="42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49">
        <v>0.3</v>
      </c>
      <c r="R6" s="149">
        <f t="shared" si="2"/>
        <v>2.16</v>
      </c>
      <c r="S6" s="158">
        <f t="shared" si="3"/>
        <v>0.89659954854175039</v>
      </c>
    </row>
    <row r="7" spans="1:30">
      <c r="D7" s="150">
        <v>0.7</v>
      </c>
      <c r="E7" s="151">
        <v>0.8</v>
      </c>
      <c r="F7" s="154">
        <v>0.4</v>
      </c>
      <c r="H7" s="148">
        <f t="shared" si="0"/>
        <v>1.1000000000000001</v>
      </c>
      <c r="I7" s="148">
        <f t="shared" si="1"/>
        <v>1.1000000000000001</v>
      </c>
      <c r="X7" s="124"/>
      <c r="Y7" s="124"/>
      <c r="AA7" s="163" t="s">
        <v>77</v>
      </c>
    </row>
    <row r="8" spans="1:30">
      <c r="D8" s="150">
        <v>0.2</v>
      </c>
      <c r="E8" s="151">
        <v>0.3</v>
      </c>
      <c r="F8" s="154">
        <v>0.5</v>
      </c>
      <c r="H8" s="148">
        <f t="shared" si="0"/>
        <v>0.7</v>
      </c>
      <c r="I8" s="148">
        <f t="shared" si="1"/>
        <v>0.7</v>
      </c>
      <c r="AA8" s="164">
        <f>AB4*LOG10(Z4)+(1-AB4)*LOG10(1-Z4)</f>
        <v>-0.11922894953051345</v>
      </c>
    </row>
    <row r="9" spans="1:30" ht="13.5" thickBot="1">
      <c r="D9" s="152">
        <v>0.5</v>
      </c>
      <c r="E9" s="153">
        <v>0.7</v>
      </c>
      <c r="F9" s="155">
        <v>0.6</v>
      </c>
      <c r="H9" s="149">
        <f t="shared" si="0"/>
        <v>1.1000000000000001</v>
      </c>
      <c r="I9" s="149">
        <f t="shared" si="1"/>
        <v>1.1000000000000001</v>
      </c>
      <c r="AA9" s="165">
        <f>AB5*LOG10(Z5)+(1-AB5)*LOG10(1-Z5)</f>
        <v>-0.61965407003816741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6" t="s">
        <v>111</v>
      </c>
      <c r="C12" s="187"/>
      <c r="D12" s="159"/>
      <c r="E12" s="159"/>
      <c r="F12" s="159"/>
      <c r="G12" s="160"/>
      <c r="H12" s="186" t="s">
        <v>109</v>
      </c>
      <c r="I12" s="187"/>
      <c r="J12" s="189" t="s">
        <v>104</v>
      </c>
      <c r="K12" s="189"/>
      <c r="L12" s="189"/>
      <c r="M12" s="189"/>
      <c r="N12" s="189"/>
      <c r="O12" s="187"/>
      <c r="R12" s="197" t="s">
        <v>96</v>
      </c>
      <c r="S12" s="198"/>
      <c r="T12" s="186" t="s">
        <v>98</v>
      </c>
      <c r="U12" s="189"/>
      <c r="V12" s="187"/>
      <c r="X12" s="160"/>
      <c r="Y12" s="186" t="s">
        <v>78</v>
      </c>
      <c r="Z12" s="187"/>
      <c r="AB12" s="186" t="s">
        <v>101</v>
      </c>
      <c r="AC12" s="187"/>
    </row>
    <row r="13" spans="1:30" ht="13.5" thickBot="1">
      <c r="B13" s="42">
        <f>C4</f>
        <v>1</v>
      </c>
      <c r="C13" s="44">
        <f>C5</f>
        <v>0</v>
      </c>
      <c r="H13" s="193">
        <f>IF(H4&lt;=0,0,1)</f>
        <v>1</v>
      </c>
      <c r="I13" s="194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99">
        <f>S4*(1-S4)</f>
        <v>0.14069299239346442</v>
      </c>
      <c r="S13" s="200"/>
      <c r="T13" s="42">
        <f>S4</f>
        <v>0.83061610306598133</v>
      </c>
      <c r="U13" s="43">
        <f>S5</f>
        <v>0.86176172682750596</v>
      </c>
      <c r="V13" s="44">
        <f>S6</f>
        <v>0.89659954854175039</v>
      </c>
      <c r="Y13" s="193">
        <f>EXP(Z4)*EXP(Z5)/(EXP(Z4)+EXP(Z5))^2</f>
        <v>0.23384229765803455</v>
      </c>
      <c r="Z13" s="194"/>
      <c r="AB13" s="31">
        <f>AC4</f>
        <v>0.24007444302067488</v>
      </c>
      <c r="AC13" s="41">
        <v>0</v>
      </c>
    </row>
    <row r="14" spans="1:30" ht="13.5" thickBot="1">
      <c r="H14" s="193">
        <f t="shared" ref="H14:H18" si="4">IF(H5&lt;=0,0,1)</f>
        <v>1</v>
      </c>
      <c r="I14" s="194"/>
      <c r="R14" s="199">
        <f t="shared" ref="R14:R15" si="5">S5*(1-S5)</f>
        <v>0.11912845300278095</v>
      </c>
      <c r="S14" s="200"/>
      <c r="Y14" s="195">
        <f>EXP(Z4)*EXP(Z5)/(EXP(Z4)+EXP(Z5))^2</f>
        <v>0.23384229765803455</v>
      </c>
      <c r="Z14" s="196"/>
      <c r="AB14" s="42">
        <v>0</v>
      </c>
      <c r="AC14" s="44">
        <f>AC5</f>
        <v>0.75992555697932507</v>
      </c>
    </row>
    <row r="15" spans="1:30" ht="13.5" thickBot="1">
      <c r="F15" s="28"/>
      <c r="H15" s="193">
        <f t="shared" si="4"/>
        <v>1</v>
      </c>
      <c r="I15" s="194"/>
      <c r="R15" s="201">
        <f t="shared" si="5"/>
        <v>9.2708798096479778E-2</v>
      </c>
      <c r="S15" s="202"/>
    </row>
    <row r="16" spans="1:30" ht="13.5" thickBot="1">
      <c r="H16" s="193">
        <f t="shared" si="4"/>
        <v>1</v>
      </c>
      <c r="I16" s="194"/>
    </row>
    <row r="17" spans="4:28" ht="14.25">
      <c r="D17" s="190" t="s">
        <v>113</v>
      </c>
      <c r="E17" s="192"/>
      <c r="F17" s="162" t="s">
        <v>114</v>
      </c>
      <c r="H17" s="193">
        <f t="shared" si="4"/>
        <v>1</v>
      </c>
      <c r="I17" s="194"/>
      <c r="J17" s="191" t="s">
        <v>112</v>
      </c>
      <c r="K17" s="191"/>
      <c r="L17" s="191"/>
      <c r="M17" s="191"/>
      <c r="N17" s="191"/>
      <c r="O17" s="191"/>
      <c r="P17" s="162" t="s">
        <v>114</v>
      </c>
      <c r="T17" s="190" t="s">
        <v>95</v>
      </c>
      <c r="U17" s="191"/>
      <c r="V17" s="192"/>
      <c r="W17" s="162" t="s">
        <v>114</v>
      </c>
    </row>
    <row r="18" spans="4:28" ht="13.5" thickBot="1">
      <c r="D18" s="31">
        <f t="shared" ref="D18:E23" si="6">$H22*B$13*$A$2</f>
        <v>1.7100175521381961E-3</v>
      </c>
      <c r="E18" s="41">
        <f t="shared" si="6"/>
        <v>0</v>
      </c>
      <c r="F18" s="157">
        <f t="shared" ref="F18:F23" si="7">H22*$A$2</f>
        <v>1.7100175521381961E-3</v>
      </c>
      <c r="H18" s="195">
        <f t="shared" si="4"/>
        <v>1</v>
      </c>
      <c r="I18" s="196"/>
      <c r="J18" s="28">
        <f>J$13*$R20*$A$2</f>
        <v>1.6580606523922386E-4</v>
      </c>
      <c r="K18" s="28">
        <f t="shared" ref="K18:O18" si="8">K$13*$R20*$A$2</f>
        <v>4.1451516309805959E-4</v>
      </c>
      <c r="L18" s="28">
        <f t="shared" si="8"/>
        <v>4.1451516309805959E-4</v>
      </c>
      <c r="M18" s="28">
        <f t="shared" si="8"/>
        <v>9.1193335881573122E-4</v>
      </c>
      <c r="N18" s="28">
        <f t="shared" si="8"/>
        <v>5.803212283372834E-4</v>
      </c>
      <c r="O18" s="28">
        <f t="shared" si="8"/>
        <v>9.1193335881573122E-4</v>
      </c>
      <c r="P18" s="148">
        <f>R20*$A$2</f>
        <v>8.2903032619611918E-4</v>
      </c>
      <c r="T18" s="77">
        <f>T$13*$Z20*$A$2</f>
        <v>4.6630422027537409E-3</v>
      </c>
      <c r="U18" s="28">
        <f t="shared" ref="U18:V19" si="9">U$13*$Z20*$A$2</f>
        <v>4.8378923621655223E-3</v>
      </c>
      <c r="V18" s="78">
        <f t="shared" si="9"/>
        <v>5.0334703581926803E-3</v>
      </c>
      <c r="W18" s="148">
        <f>Z20*$A$2</f>
        <v>5.6139559364927517E-3</v>
      </c>
    </row>
    <row r="19" spans="4:28" ht="15" thickBot="1">
      <c r="D19" s="31">
        <f t="shared" si="6"/>
        <v>1.3966434723906053E-3</v>
      </c>
      <c r="E19" s="41">
        <f t="shared" si="6"/>
        <v>0</v>
      </c>
      <c r="F19" s="157">
        <f t="shared" si="7"/>
        <v>1.3966434723906053E-3</v>
      </c>
      <c r="J19" s="77">
        <f t="shared" ref="J19:O19" si="10">J$13*$R21*$A$2</f>
        <v>2.3844579850976528E-4</v>
      </c>
      <c r="K19" s="28">
        <f t="shared" si="10"/>
        <v>5.9611449627441318E-4</v>
      </c>
      <c r="L19" s="28">
        <f t="shared" si="10"/>
        <v>5.9611449627441318E-4</v>
      </c>
      <c r="M19" s="28">
        <f t="shared" si="10"/>
        <v>1.3114518918037092E-3</v>
      </c>
      <c r="N19" s="28">
        <f t="shared" si="10"/>
        <v>8.3456029478417833E-4</v>
      </c>
      <c r="O19" s="28">
        <f t="shared" si="10"/>
        <v>1.3114518918037092E-3</v>
      </c>
      <c r="P19" s="148">
        <f>R21*$A$2</f>
        <v>1.1922289925488264E-3</v>
      </c>
      <c r="R19" s="186" t="s">
        <v>103</v>
      </c>
      <c r="S19" s="187"/>
      <c r="T19" s="80">
        <f>T$13*$Z21*$A$2</f>
        <v>1.4760275598517451E-2</v>
      </c>
      <c r="U19" s="80">
        <f t="shared" si="9"/>
        <v>1.531374186134443E-2</v>
      </c>
      <c r="V19" s="81">
        <f t="shared" si="9"/>
        <v>1.5932819492823259E-2</v>
      </c>
      <c r="W19" s="149">
        <f>Z21*$A$2</f>
        <v>1.7770273829310703E-2</v>
      </c>
      <c r="Z19" s="197" t="s">
        <v>94</v>
      </c>
      <c r="AA19" s="198"/>
    </row>
    <row r="20" spans="4:28" ht="13.5" thickBot="1">
      <c r="D20" s="31">
        <f t="shared" si="6"/>
        <v>1.5561736139716516E-3</v>
      </c>
      <c r="E20" s="41">
        <f t="shared" si="6"/>
        <v>0</v>
      </c>
      <c r="F20" s="157">
        <f t="shared" si="7"/>
        <v>1.5561736139716516E-3</v>
      </c>
      <c r="J20" s="79">
        <f t="shared" ref="J20:O20" si="11">J$13*$R22*$A$2</f>
        <v>3.1736145543848407E-4</v>
      </c>
      <c r="K20" s="80">
        <f t="shared" si="11"/>
        <v>7.9340363859621013E-4</v>
      </c>
      <c r="L20" s="80">
        <f t="shared" si="11"/>
        <v>7.9340363859621013E-4</v>
      </c>
      <c r="M20" s="80">
        <f t="shared" si="11"/>
        <v>1.7454880049116623E-3</v>
      </c>
      <c r="N20" s="80">
        <f t="shared" si="11"/>
        <v>1.1107650940346942E-3</v>
      </c>
      <c r="O20" s="80">
        <f t="shared" si="11"/>
        <v>1.7454880049116623E-3</v>
      </c>
      <c r="P20" s="149">
        <f>R22*$A$2</f>
        <v>1.5868072771924203E-3</v>
      </c>
      <c r="R20" s="193">
        <f>T37*$R$13+U37*$R$14+V37*$R$15</f>
        <v>8.2903032619611912E-3</v>
      </c>
      <c r="S20" s="194"/>
      <c r="T20" s="183"/>
      <c r="U20" s="183"/>
      <c r="Z20" s="199">
        <f>AB13*$Y$13+AC13*$Y$14</f>
        <v>5.613955936492751E-2</v>
      </c>
      <c r="AA20" s="200"/>
    </row>
    <row r="21" spans="4:28" ht="15" thickBot="1">
      <c r="D21" s="31">
        <f t="shared" si="6"/>
        <v>1.0500874878368322E-3</v>
      </c>
      <c r="E21" s="41">
        <f t="shared" si="6"/>
        <v>0</v>
      </c>
      <c r="F21" s="157">
        <f t="shared" si="7"/>
        <v>1.0500874878368322E-3</v>
      </c>
      <c r="H21" s="186" t="s">
        <v>110</v>
      </c>
      <c r="I21" s="187"/>
      <c r="R21" s="193">
        <f>T38*$R$13+U38*$R$14+V38*$R$15</f>
        <v>1.1922289925488263E-2</v>
      </c>
      <c r="S21" s="194"/>
      <c r="Z21" s="201">
        <f>AB14*$Y$13+AC14*$Y$14</f>
        <v>0.17770273829310704</v>
      </c>
      <c r="AA21" s="202"/>
    </row>
    <row r="22" spans="4:28" ht="13.5" thickBot="1">
      <c r="D22" s="31">
        <f t="shared" si="6"/>
        <v>2.117407377716274E-3</v>
      </c>
      <c r="E22" s="41">
        <f t="shared" si="6"/>
        <v>0</v>
      </c>
      <c r="F22" s="157">
        <f t="shared" si="7"/>
        <v>2.117407377716274E-3</v>
      </c>
      <c r="H22" s="193">
        <f>J37*$H$13+K37*$H$14+L37*$H$15+M37*$H$16+N37*$H$17+O37*$H$18</f>
        <v>1.7100175521381961E-2</v>
      </c>
      <c r="I22" s="194"/>
      <c r="R22" s="195">
        <f>T39*$R$13+U39*$R$14+V39*$R$15</f>
        <v>1.5868072771924202E-2</v>
      </c>
      <c r="S22" s="196"/>
    </row>
    <row r="23" spans="4:28" ht="13.5" thickBot="1">
      <c r="D23" s="42">
        <f t="shared" si="6"/>
        <v>1.522142295303665E-3</v>
      </c>
      <c r="E23" s="44">
        <f t="shared" si="6"/>
        <v>0</v>
      </c>
      <c r="F23" s="158">
        <f t="shared" si="7"/>
        <v>1.522142295303665E-3</v>
      </c>
      <c r="H23" s="193">
        <f t="shared" ref="H23:H27" si="12">J38*$H$13+K38*$H$14+L38*$H$15+M38*$H$16+N38*$H$17+O38*$H$18</f>
        <v>1.3966434723906051E-2</v>
      </c>
      <c r="I23" s="194"/>
    </row>
    <row r="24" spans="4:28" ht="14.25">
      <c r="H24" s="193">
        <f t="shared" si="12"/>
        <v>1.5561736139716516E-2</v>
      </c>
      <c r="I24" s="194"/>
      <c r="J24" s="189" t="s">
        <v>106</v>
      </c>
      <c r="K24" s="189"/>
      <c r="L24" s="189"/>
      <c r="M24" s="189"/>
      <c r="N24" s="189"/>
      <c r="O24" s="187"/>
      <c r="T24" s="186" t="s">
        <v>100</v>
      </c>
      <c r="U24" s="189"/>
      <c r="V24" s="187"/>
    </row>
    <row r="25" spans="4:28">
      <c r="H25" s="193">
        <f t="shared" si="12"/>
        <v>1.0500874878368323E-2</v>
      </c>
      <c r="I25" s="194"/>
      <c r="J25" s="124">
        <f>J4</f>
        <v>0.1</v>
      </c>
      <c r="K25" s="124">
        <f t="shared" ref="K25:O25" si="13">K4</f>
        <v>0.2</v>
      </c>
      <c r="L25" s="124">
        <f t="shared" si="13"/>
        <v>0.2</v>
      </c>
      <c r="M25" s="124">
        <f t="shared" si="13"/>
        <v>0.5</v>
      </c>
      <c r="N25" s="124">
        <f t="shared" si="13"/>
        <v>0.4</v>
      </c>
      <c r="O25" s="41">
        <f t="shared" si="13"/>
        <v>0.4</v>
      </c>
      <c r="T25" s="31">
        <f>T4</f>
        <v>0.1</v>
      </c>
      <c r="U25" s="124">
        <f t="shared" ref="U25:V26" si="14">U4</f>
        <v>0.2</v>
      </c>
      <c r="V25" s="41">
        <f t="shared" si="14"/>
        <v>0.2</v>
      </c>
    </row>
    <row r="26" spans="4:28" ht="13.5" thickBot="1">
      <c r="H26" s="193">
        <f t="shared" si="12"/>
        <v>2.1174073777162739E-2</v>
      </c>
      <c r="I26" s="194"/>
      <c r="J26" s="124">
        <f t="shared" ref="J26:O26" si="15">J5</f>
        <v>0.3</v>
      </c>
      <c r="K26" s="124">
        <f t="shared" si="15"/>
        <v>0.5</v>
      </c>
      <c r="L26" s="124">
        <f t="shared" si="15"/>
        <v>0.9</v>
      </c>
      <c r="M26" s="124">
        <f t="shared" si="15"/>
        <v>0.4</v>
      </c>
      <c r="N26" s="124">
        <f t="shared" si="15"/>
        <v>0.3</v>
      </c>
      <c r="O26" s="41">
        <f t="shared" si="15"/>
        <v>0.2</v>
      </c>
      <c r="T26" s="42">
        <f>T5</f>
        <v>0.3</v>
      </c>
      <c r="U26" s="43">
        <f t="shared" si="14"/>
        <v>0.5</v>
      </c>
      <c r="V26" s="44">
        <f t="shared" si="14"/>
        <v>0.9</v>
      </c>
    </row>
    <row r="27" spans="4:28" ht="15.75" thickBot="1">
      <c r="H27" s="195">
        <f t="shared" si="12"/>
        <v>1.522142295303665E-2</v>
      </c>
      <c r="I27" s="196"/>
      <c r="J27" s="43">
        <f t="shared" ref="J27:O27" si="16">J6</f>
        <v>0.8</v>
      </c>
      <c r="K27" s="43">
        <f t="shared" si="16"/>
        <v>0.4</v>
      </c>
      <c r="L27" s="43">
        <f t="shared" si="16"/>
        <v>0.2</v>
      </c>
      <c r="M27" s="43">
        <f t="shared" si="16"/>
        <v>0.1</v>
      </c>
      <c r="N27" s="43">
        <f t="shared" si="16"/>
        <v>0.9</v>
      </c>
      <c r="O27" s="44">
        <f t="shared" si="16"/>
        <v>0.6</v>
      </c>
      <c r="Z27" s="186" t="s">
        <v>99</v>
      </c>
      <c r="AA27" s="187"/>
    </row>
    <row r="28" spans="4:28" ht="15.75" thickBot="1">
      <c r="Q28" s="186" t="s">
        <v>105</v>
      </c>
      <c r="R28" s="189"/>
      <c r="S28" s="187"/>
      <c r="Z28" s="42">
        <f>Z20</f>
        <v>5.613955936492751E-2</v>
      </c>
      <c r="AA28" s="44">
        <f>Z21</f>
        <v>0.17770273829310704</v>
      </c>
    </row>
    <row r="29" spans="4:28" ht="13.5" thickBot="1">
      <c r="Q29" s="42">
        <f>R20</f>
        <v>8.2903032619611912E-3</v>
      </c>
      <c r="R29" s="43">
        <f>R21</f>
        <v>1.1922289925488263E-2</v>
      </c>
      <c r="S29" s="44">
        <f>R22</f>
        <v>1.5868072771924202E-2</v>
      </c>
    </row>
    <row r="30" spans="4:28" ht="13.5" thickBot="1"/>
    <row r="31" spans="4:28" ht="14.25">
      <c r="J31" s="186" t="s">
        <v>107</v>
      </c>
      <c r="K31" s="189"/>
      <c r="L31" s="189"/>
      <c r="M31" s="189"/>
      <c r="N31" s="189"/>
      <c r="O31" s="187"/>
      <c r="T31" s="186" t="s">
        <v>97</v>
      </c>
      <c r="U31" s="189"/>
      <c r="V31" s="187"/>
    </row>
    <row r="32" spans="4:28" ht="13.5" thickBot="1">
      <c r="J32" s="42">
        <f>J$25*$Q29+J$26*$R29+J$27*$S29</f>
        <v>1.7100175521381961E-2</v>
      </c>
      <c r="K32" s="43">
        <f t="shared" ref="K32:O32" si="17">K$25*$Q29+K$26*$R29+K$27*$S29</f>
        <v>1.3966434723906051E-2</v>
      </c>
      <c r="L32" s="43">
        <f t="shared" si="17"/>
        <v>1.5561736139716516E-2</v>
      </c>
      <c r="M32" s="43">
        <f t="shared" si="17"/>
        <v>1.0500874878368323E-2</v>
      </c>
      <c r="N32" s="43">
        <f t="shared" si="17"/>
        <v>2.1174073777162739E-2</v>
      </c>
      <c r="O32" s="44">
        <f t="shared" si="17"/>
        <v>1.522142295303665E-2</v>
      </c>
      <c r="T32" s="42">
        <f>$Z$28*T25+$AA$28*T26</f>
        <v>5.8924777424424868E-2</v>
      </c>
      <c r="U32" s="43">
        <f>$Z$28*U25+$AA$28*U26</f>
        <v>0.10007928101953903</v>
      </c>
      <c r="V32" s="44">
        <f>$Z$28*V25+$AA$28*V26</f>
        <v>0.17116037633678183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6" t="s">
        <v>108</v>
      </c>
      <c r="K36" s="189"/>
      <c r="L36" s="189"/>
      <c r="M36" s="189"/>
      <c r="N36" s="189"/>
      <c r="O36" s="187"/>
      <c r="T36" s="186" t="s">
        <v>102</v>
      </c>
      <c r="U36" s="189"/>
      <c r="V36" s="187"/>
      <c r="Z36" s="28"/>
      <c r="AA36" s="28"/>
      <c r="AB36" s="28"/>
    </row>
    <row r="37" spans="2:28">
      <c r="J37" s="31">
        <f>J32</f>
        <v>1.7100175521381961E-2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5.8924777424424868E-2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1.3966434723906051E-2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0.10007928101953903</v>
      </c>
      <c r="V38" s="41">
        <v>0</v>
      </c>
    </row>
    <row r="39" spans="2:28" ht="15.75" thickBot="1">
      <c r="B39" s="186" t="s">
        <v>105</v>
      </c>
      <c r="C39" s="189"/>
      <c r="D39" s="189"/>
      <c r="E39" s="189"/>
      <c r="F39" s="189"/>
      <c r="G39" s="187"/>
      <c r="J39" s="31">
        <v>0</v>
      </c>
      <c r="K39" s="124">
        <v>0</v>
      </c>
      <c r="L39" s="124">
        <f>L32</f>
        <v>1.5561736139716516E-2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0.17116037633678183</v>
      </c>
    </row>
    <row r="40" spans="2:28" ht="13.5" thickBot="1">
      <c r="B40" s="42">
        <f>H22</f>
        <v>1.7100175521381961E-2</v>
      </c>
      <c r="C40" s="43">
        <f>H23</f>
        <v>1.3966434723906051E-2</v>
      </c>
      <c r="D40" s="43">
        <f>H24</f>
        <v>1.5561736139716516E-2</v>
      </c>
      <c r="E40" s="43">
        <f>H25</f>
        <v>1.0500874878368323E-2</v>
      </c>
      <c r="F40" s="43">
        <f>H26</f>
        <v>2.1174073777162739E-2</v>
      </c>
      <c r="G40" s="44">
        <f>H27</f>
        <v>1.522142295303665E-2</v>
      </c>
      <c r="J40" s="31">
        <v>0</v>
      </c>
      <c r="K40" s="124">
        <v>0</v>
      </c>
      <c r="L40" s="124">
        <v>0</v>
      </c>
      <c r="M40" s="124">
        <f>M32</f>
        <v>1.0500874878368323E-2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2.1174073777162739E-2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1.522142295303665E-2</v>
      </c>
    </row>
  </sheetData>
  <mergeCells count="55">
    <mergeCell ref="B39:G39"/>
    <mergeCell ref="B12:C12"/>
    <mergeCell ref="D17:E17"/>
    <mergeCell ref="H13:I13"/>
    <mergeCell ref="H21:I21"/>
    <mergeCell ref="H22:I22"/>
    <mergeCell ref="H23:I23"/>
    <mergeCell ref="H24:I24"/>
    <mergeCell ref="H25:I25"/>
    <mergeCell ref="J31:O31"/>
    <mergeCell ref="J36:O36"/>
    <mergeCell ref="H12:I12"/>
    <mergeCell ref="H18:I18"/>
    <mergeCell ref="H17:I17"/>
    <mergeCell ref="H16:I16"/>
    <mergeCell ref="H15:I15"/>
    <mergeCell ref="H14:I14"/>
    <mergeCell ref="J12:O12"/>
    <mergeCell ref="J17:O17"/>
    <mergeCell ref="H26:I26"/>
    <mergeCell ref="H27:I27"/>
    <mergeCell ref="Q28:S28"/>
    <mergeCell ref="J24:O24"/>
    <mergeCell ref="Z27:AA27"/>
    <mergeCell ref="AB12:AC12"/>
    <mergeCell ref="T36:V36"/>
    <mergeCell ref="R19:S19"/>
    <mergeCell ref="R20:S20"/>
    <mergeCell ref="R22:S22"/>
    <mergeCell ref="R21:S21"/>
    <mergeCell ref="R12:S12"/>
    <mergeCell ref="R13:S13"/>
    <mergeCell ref="R14:S14"/>
    <mergeCell ref="R15:S15"/>
    <mergeCell ref="T31:V31"/>
    <mergeCell ref="Z21:AA21"/>
    <mergeCell ref="T12:V12"/>
    <mergeCell ref="T17:V17"/>
    <mergeCell ref="T24:V24"/>
    <mergeCell ref="Y12:Z12"/>
    <mergeCell ref="Y13:Z13"/>
    <mergeCell ref="T20:U20"/>
    <mergeCell ref="Y14:Z14"/>
    <mergeCell ref="Z19:AA19"/>
    <mergeCell ref="Z20:AA20"/>
    <mergeCell ref="R2:S2"/>
    <mergeCell ref="R1:S1"/>
    <mergeCell ref="T3:V3"/>
    <mergeCell ref="Y2:Z2"/>
    <mergeCell ref="Y1:Z1"/>
    <mergeCell ref="B2:C2"/>
    <mergeCell ref="D3:E3"/>
    <mergeCell ref="H2:I2"/>
    <mergeCell ref="H1:I1"/>
    <mergeCell ref="J3:O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Button 5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Button 6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Button 7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W42"/>
  <sheetViews>
    <sheetView workbookViewId="0">
      <selection activeCell="C4" sqref="C4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188" t="s">
        <v>9</v>
      </c>
      <c r="I1" s="188"/>
      <c r="R1" s="188" t="s">
        <v>9</v>
      </c>
      <c r="S1" s="188"/>
      <c r="Y1" s="188" t="s">
        <v>9</v>
      </c>
      <c r="Z1" s="188"/>
    </row>
    <row r="2" spans="1:75" ht="13.5" thickBot="1">
      <c r="A2" s="117">
        <v>0.1</v>
      </c>
      <c r="B2" s="185" t="s">
        <v>80</v>
      </c>
      <c r="C2" s="185"/>
      <c r="H2" s="185" t="s">
        <v>81</v>
      </c>
      <c r="I2" s="185"/>
      <c r="R2" s="185" t="s">
        <v>85</v>
      </c>
      <c r="S2" s="185"/>
      <c r="X2" s="124"/>
      <c r="Y2" s="185" t="s">
        <v>92</v>
      </c>
      <c r="Z2" s="185"/>
    </row>
    <row r="3" spans="1:75" ht="14.25">
      <c r="B3" s="147" t="s">
        <v>73</v>
      </c>
      <c r="C3" s="126" t="s">
        <v>74</v>
      </c>
      <c r="D3" s="186" t="s">
        <v>79</v>
      </c>
      <c r="E3" s="187"/>
      <c r="F3" s="147" t="s">
        <v>83</v>
      </c>
      <c r="H3" s="147" t="s">
        <v>73</v>
      </c>
      <c r="I3" s="126" t="s">
        <v>74</v>
      </c>
      <c r="J3" s="186" t="s">
        <v>82</v>
      </c>
      <c r="K3" s="189"/>
      <c r="L3" s="189"/>
      <c r="M3" s="189"/>
      <c r="N3" s="189"/>
      <c r="O3" s="187"/>
      <c r="P3" s="147" t="s">
        <v>84</v>
      </c>
      <c r="R3" s="147" t="s">
        <v>86</v>
      </c>
      <c r="S3" s="156" t="s">
        <v>87</v>
      </c>
      <c r="T3" s="186" t="s">
        <v>115</v>
      </c>
      <c r="U3" s="189"/>
      <c r="V3" s="187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75" ht="13.5" thickBot="1">
      <c r="B4" s="148">
        <v>0</v>
      </c>
      <c r="C4" s="31">
        <f>B4</f>
        <v>0</v>
      </c>
      <c r="D4" s="150">
        <v>9.9817742965043324E-2</v>
      </c>
      <c r="E4" s="151">
        <v>0.19981997170120466</v>
      </c>
      <c r="F4" s="154">
        <v>9.9332314808717459E-2</v>
      </c>
      <c r="H4" s="148">
        <f>D4*$B$4+E4*$B$5+F4</f>
        <v>0.29915228650992209</v>
      </c>
      <c r="I4" s="157">
        <f>1/(1+EXP(-H4))</f>
        <v>0.57423527313718392</v>
      </c>
      <c r="J4" s="31">
        <v>9.889275074123785E-2</v>
      </c>
      <c r="K4" s="124">
        <v>0.19875067603935512</v>
      </c>
      <c r="L4" s="124">
        <v>0.19870640323828229</v>
      </c>
      <c r="M4" s="124">
        <v>0.49848614085463672</v>
      </c>
      <c r="N4" s="124">
        <v>0.39865677458044152</v>
      </c>
      <c r="O4" s="41">
        <v>0.39847911245943196</v>
      </c>
      <c r="P4" s="148">
        <v>9.8049641176403732E-2</v>
      </c>
      <c r="R4" s="148">
        <f>J4*$I$4+K4*$I$5+L4*$I$6+M4*$I$7+N4*$I$8+O4*$I$9+P4</f>
        <v>1.3867302861797781</v>
      </c>
      <c r="S4" s="157">
        <f>1/(1+EXP(-R4))</f>
        <v>0.80006973888819899</v>
      </c>
      <c r="T4" s="42">
        <v>1.7190550719547872E-2</v>
      </c>
      <c r="U4" s="43">
        <v>0.10793012526074229</v>
      </c>
      <c r="V4" s="44">
        <v>0.10320872524433958</v>
      </c>
      <c r="W4" s="149">
        <v>-9.7241553283484109E-3</v>
      </c>
      <c r="Y4" s="149">
        <f>T4*$S$4+U4*$S$5+V4*$S$6+W4</f>
        <v>0.19257207967492743</v>
      </c>
      <c r="Z4" s="158">
        <f>1/(1+EXP(-Y4))</f>
        <v>0.54799479158175268</v>
      </c>
      <c r="AA4" s="95"/>
      <c r="AB4" s="149">
        <v>0</v>
      </c>
      <c r="AC4" s="148">
        <f>Z4-AB4</f>
        <v>0.54799479158175268</v>
      </c>
      <c r="BD4" s="125">
        <v>9.9817742965043324E-2</v>
      </c>
      <c r="BE4" s="125">
        <v>0.19981997170120466</v>
      </c>
      <c r="BF4" s="125">
        <v>9.9332314808717459E-2</v>
      </c>
      <c r="BJ4" s="125">
        <v>9.889275074123785E-2</v>
      </c>
      <c r="BK4" s="125">
        <v>0.19875067603935512</v>
      </c>
      <c r="BL4" s="125">
        <v>0.19870640323828229</v>
      </c>
      <c r="BM4" s="125">
        <v>0.49848614085463672</v>
      </c>
      <c r="BN4" s="125">
        <v>0.39865677458044152</v>
      </c>
      <c r="BO4" s="125">
        <v>0.39847911245943196</v>
      </c>
      <c r="BP4" s="125">
        <v>9.8049641176403732E-2</v>
      </c>
      <c r="BT4" s="125">
        <v>1.7190550719547872E-2</v>
      </c>
      <c r="BU4" s="125">
        <v>0.10793012526074229</v>
      </c>
      <c r="BV4" s="125">
        <v>0.10320872524433958</v>
      </c>
      <c r="BW4" s="125">
        <v>-9.7241553283484109E-3</v>
      </c>
    </row>
    <row r="5" spans="1:75" ht="13.5" thickBot="1">
      <c r="B5" s="149">
        <v>1</v>
      </c>
      <c r="C5" s="42">
        <f>B5</f>
        <v>1</v>
      </c>
      <c r="D5" s="150">
        <v>0.29985014565731266</v>
      </c>
      <c r="E5" s="151">
        <v>0.29987322964700802</v>
      </c>
      <c r="F5" s="154">
        <v>0.19939593487346047</v>
      </c>
      <c r="H5" s="148">
        <f t="shared" ref="H5:H9" si="0">D5*$B$4+E5*$B$5+F5</f>
        <v>0.49926916452046849</v>
      </c>
      <c r="I5" s="157">
        <f t="shared" ref="I5:I9" si="1">1/(1+EXP(-H5))</f>
        <v>0.62228756678629427</v>
      </c>
      <c r="J5" s="31">
        <v>0.29848904713611996</v>
      </c>
      <c r="K5" s="124">
        <v>0.49838459343886965</v>
      </c>
      <c r="L5" s="124">
        <v>0.89830612619397887</v>
      </c>
      <c r="M5" s="124">
        <v>0.39827287619772639</v>
      </c>
      <c r="N5" s="124">
        <v>0.29820377704463091</v>
      </c>
      <c r="O5" s="41">
        <v>0.19813669921970023</v>
      </c>
      <c r="P5" s="148">
        <v>0.19722314538783536</v>
      </c>
      <c r="R5" s="148">
        <f t="shared" ref="R5:R6" si="2">J5*$I$4+K5*$I$5+L5*$I$6+M5*$I$7+N5*$I$8+O5*$I$9+P5</f>
        <v>1.9658333354216331</v>
      </c>
      <c r="S5" s="157">
        <f t="shared" ref="S5:S6" si="3">1/(1+EXP(-R5))</f>
        <v>0.87716286775987684</v>
      </c>
      <c r="T5" s="124"/>
      <c r="U5" s="124"/>
      <c r="V5" s="124"/>
      <c r="W5" s="124"/>
      <c r="Y5" s="124"/>
      <c r="Z5" s="28"/>
      <c r="AA5" s="95"/>
      <c r="AB5" s="124"/>
      <c r="AC5" s="124"/>
      <c r="BD5" s="125">
        <v>0.29985014565731266</v>
      </c>
      <c r="BE5" s="125">
        <v>0.29987322964700802</v>
      </c>
      <c r="BF5" s="125">
        <v>0.19939593487346047</v>
      </c>
      <c r="BJ5" s="125">
        <v>0.29848904713611996</v>
      </c>
      <c r="BK5" s="125">
        <v>0.49838459343886965</v>
      </c>
      <c r="BL5" s="125">
        <v>0.89830612619397887</v>
      </c>
      <c r="BM5" s="125">
        <v>0.39827287619772639</v>
      </c>
      <c r="BN5" s="125">
        <v>0.29820377704463091</v>
      </c>
      <c r="BO5" s="125">
        <v>0.19813669921970023</v>
      </c>
      <c r="BP5" s="125">
        <v>0.19722314538783536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50">
        <v>0.19989574156955242</v>
      </c>
      <c r="E6" s="151">
        <v>0.49985280387101805</v>
      </c>
      <c r="F6" s="154">
        <v>0.29926026587098059</v>
      </c>
      <c r="H6" s="148">
        <f t="shared" si="0"/>
        <v>0.79911306974199858</v>
      </c>
      <c r="I6" s="157">
        <f t="shared" si="1"/>
        <v>0.68978472618513664</v>
      </c>
      <c r="J6" s="42">
        <v>0.79884046239780848</v>
      </c>
      <c r="K6" s="43">
        <v>0.39875772864382791</v>
      </c>
      <c r="L6" s="43">
        <v>0.19869886306773199</v>
      </c>
      <c r="M6" s="43">
        <v>9.8663716036166957E-2</v>
      </c>
      <c r="N6" s="43">
        <v>0.89862037004338424</v>
      </c>
      <c r="O6" s="44">
        <v>0.59856341866563223</v>
      </c>
      <c r="P6" s="149">
        <v>0.29787055170684806</v>
      </c>
      <c r="R6" s="149">
        <f t="shared" si="2"/>
        <v>2.3077760998924859</v>
      </c>
      <c r="S6" s="158">
        <f t="shared" si="3"/>
        <v>0.90951900785632134</v>
      </c>
      <c r="T6" s="124"/>
      <c r="U6" s="124"/>
      <c r="V6" s="124"/>
      <c r="W6" s="124"/>
      <c r="BD6" s="125">
        <v>0.19989574156955242</v>
      </c>
      <c r="BE6" s="125">
        <v>0.49985280387101805</v>
      </c>
      <c r="BF6" s="125">
        <v>0.29926026587098059</v>
      </c>
      <c r="BJ6" s="125">
        <v>0.79884046239780848</v>
      </c>
      <c r="BK6" s="125">
        <v>0.39875772864382791</v>
      </c>
      <c r="BL6" s="125">
        <v>0.19869886306773199</v>
      </c>
      <c r="BM6" s="125">
        <v>9.8663716036166957E-2</v>
      </c>
      <c r="BN6" s="125">
        <v>0.89862037004338424</v>
      </c>
      <c r="BO6" s="125">
        <v>0.59856341866563223</v>
      </c>
      <c r="BP6" s="125">
        <v>0.29787055170684806</v>
      </c>
    </row>
    <row r="7" spans="1:75">
      <c r="D7" s="150">
        <v>0.69994202551086959</v>
      </c>
      <c r="E7" s="151">
        <v>0.79999185684576746</v>
      </c>
      <c r="F7" s="154">
        <v>0.39958471316816291</v>
      </c>
      <c r="H7" s="148">
        <f t="shared" si="0"/>
        <v>1.1995765700139303</v>
      </c>
      <c r="I7" s="157">
        <f t="shared" si="1"/>
        <v>0.76844944909398749</v>
      </c>
      <c r="X7" s="124"/>
      <c r="Y7" s="124"/>
      <c r="BD7" s="125">
        <v>0.69994202551086959</v>
      </c>
      <c r="BE7" s="125">
        <v>0.79999185684576746</v>
      </c>
      <c r="BF7" s="125">
        <v>0.39958471316816291</v>
      </c>
    </row>
    <row r="8" spans="1:75">
      <c r="D8" s="150">
        <v>0.19978766439225265</v>
      </c>
      <c r="E8" s="151">
        <v>0.29982482623131768</v>
      </c>
      <c r="F8" s="154">
        <v>0.49922779599130307</v>
      </c>
      <c r="H8" s="148">
        <f t="shared" si="0"/>
        <v>0.79905262222262075</v>
      </c>
      <c r="I8" s="157">
        <f t="shared" si="1"/>
        <v>0.68977179137030664</v>
      </c>
      <c r="BD8" s="125">
        <v>0.19978766439225265</v>
      </c>
      <c r="BE8" s="125">
        <v>0.29982482623131768</v>
      </c>
      <c r="BF8" s="125">
        <v>0.49922779599130307</v>
      </c>
    </row>
    <row r="9" spans="1:75" ht="13.5" thickBot="1">
      <c r="D9" s="152">
        <v>0.49995684167625543</v>
      </c>
      <c r="E9" s="153">
        <v>0.69997475739067216</v>
      </c>
      <c r="F9" s="155">
        <v>0.59951532601274649</v>
      </c>
      <c r="H9" s="149">
        <f t="shared" si="0"/>
        <v>1.2994900834034186</v>
      </c>
      <c r="I9" s="157">
        <f t="shared" si="1"/>
        <v>0.78574915240623089</v>
      </c>
      <c r="BD9" s="125">
        <v>0.49995684167625543</v>
      </c>
      <c r="BE9" s="125">
        <v>0.69997475739067216</v>
      </c>
      <c r="BF9" s="125">
        <v>0.59951532601274649</v>
      </c>
    </row>
    <row r="11" spans="1:75" ht="13.5" thickBot="1">
      <c r="D11" s="124"/>
      <c r="E11" s="124"/>
      <c r="F11" s="124"/>
      <c r="G11" s="124"/>
      <c r="X11" s="124"/>
    </row>
    <row r="12" spans="1:75" ht="15">
      <c r="B12" s="186" t="s">
        <v>111</v>
      </c>
      <c r="C12" s="187"/>
      <c r="D12" s="159"/>
      <c r="E12" s="159"/>
      <c r="F12" s="159"/>
      <c r="G12" s="160"/>
      <c r="H12" s="186" t="s">
        <v>109</v>
      </c>
      <c r="I12" s="187"/>
      <c r="J12" s="189" t="s">
        <v>104</v>
      </c>
      <c r="K12" s="189"/>
      <c r="L12" s="189"/>
      <c r="M12" s="189"/>
      <c r="N12" s="189"/>
      <c r="O12" s="187"/>
      <c r="R12" s="197" t="s">
        <v>96</v>
      </c>
      <c r="S12" s="198"/>
      <c r="T12" s="186" t="s">
        <v>98</v>
      </c>
      <c r="U12" s="189"/>
      <c r="V12" s="187"/>
      <c r="X12" s="159"/>
      <c r="Y12" s="197" t="s">
        <v>78</v>
      </c>
      <c r="Z12" s="198"/>
      <c r="AB12" s="186" t="s">
        <v>101</v>
      </c>
      <c r="AC12" s="187"/>
    </row>
    <row r="13" spans="1:75" ht="13.5" thickBot="1">
      <c r="B13" s="42">
        <f>C4</f>
        <v>0</v>
      </c>
      <c r="C13" s="44">
        <f>C5</f>
        <v>1</v>
      </c>
      <c r="H13" s="199">
        <f>I4*(1-I4)</f>
        <v>0.24448912422224769</v>
      </c>
      <c r="I13" s="200"/>
      <c r="J13" s="43">
        <f>I4</f>
        <v>0.57423527313718392</v>
      </c>
      <c r="K13" s="43">
        <f>I5</f>
        <v>0.62228756678629427</v>
      </c>
      <c r="L13" s="43">
        <f>I6</f>
        <v>0.68978472618513664</v>
      </c>
      <c r="M13" s="43">
        <f>I7</f>
        <v>0.76844944909398749</v>
      </c>
      <c r="N13" s="43">
        <f>I8</f>
        <v>0.68977179137030664</v>
      </c>
      <c r="O13" s="44">
        <f>I9</f>
        <v>0.78574915240623089</v>
      </c>
      <c r="R13" s="199">
        <f>S4*(1-S4)</f>
        <v>0.15995815180356807</v>
      </c>
      <c r="S13" s="200"/>
      <c r="T13" s="42">
        <f>S4</f>
        <v>0.80006973888819899</v>
      </c>
      <c r="U13" s="43">
        <f>S5</f>
        <v>0.87716286775987684</v>
      </c>
      <c r="V13" s="44">
        <f>S6</f>
        <v>0.90951900785632134</v>
      </c>
      <c r="Y13" s="201">
        <f>Z4*(1-Z4)</f>
        <v>0.24769649998102411</v>
      </c>
      <c r="Z13" s="202"/>
      <c r="AB13" s="195">
        <f>AC4</f>
        <v>0.54799479158175268</v>
      </c>
      <c r="AC13" s="196"/>
    </row>
    <row r="14" spans="1:75">
      <c r="H14" s="199">
        <f t="shared" ref="H14:H18" si="4">I5*(1-I5)</f>
        <v>0.23504575100948763</v>
      </c>
      <c r="I14" s="200"/>
      <c r="R14" s="199">
        <f>S5*(1-S5)</f>
        <v>0.10774817118314566</v>
      </c>
      <c r="S14" s="200"/>
      <c r="Y14" s="203"/>
      <c r="Z14" s="203"/>
      <c r="AB14" s="124"/>
      <c r="AC14" s="124"/>
    </row>
    <row r="15" spans="1:75" ht="13.5" thickBot="1">
      <c r="F15" s="28"/>
      <c r="H15" s="199">
        <f t="shared" si="4"/>
        <v>0.2139817577068327</v>
      </c>
      <c r="I15" s="200"/>
      <c r="R15" s="201">
        <f>S6*(1-S6)</f>
        <v>8.2294182204374219E-2</v>
      </c>
      <c r="S15" s="202"/>
    </row>
    <row r="16" spans="1:75" ht="13.5" thickBot="1">
      <c r="H16" s="199">
        <f t="shared" si="4"/>
        <v>0.17793489328113463</v>
      </c>
      <c r="I16" s="200"/>
    </row>
    <row r="17" spans="2:28" ht="14.25">
      <c r="D17" s="190" t="s">
        <v>113</v>
      </c>
      <c r="E17" s="192"/>
      <c r="F17" s="162" t="s">
        <v>114</v>
      </c>
      <c r="H17" s="199">
        <f t="shared" si="4"/>
        <v>0.21398666720010481</v>
      </c>
      <c r="I17" s="200"/>
      <c r="J17" s="191" t="s">
        <v>112</v>
      </c>
      <c r="K17" s="191"/>
      <c r="L17" s="191"/>
      <c r="M17" s="191"/>
      <c r="N17" s="191"/>
      <c r="O17" s="191"/>
      <c r="P17" s="162" t="s">
        <v>114</v>
      </c>
      <c r="T17" s="190" t="s">
        <v>95</v>
      </c>
      <c r="U17" s="191"/>
      <c r="V17" s="192"/>
      <c r="W17" s="162" t="s">
        <v>114</v>
      </c>
    </row>
    <row r="18" spans="2:28" ht="13.5" thickBot="1">
      <c r="D18" s="31">
        <f t="shared" ref="D18:E23" si="5">$H22*B$13*$A$2</f>
        <v>0</v>
      </c>
      <c r="E18" s="41">
        <f t="shared" si="5"/>
        <v>3.4938550353743132E-5</v>
      </c>
      <c r="F18" s="157">
        <f t="shared" ref="F18:F23" si="6">H22*$A$2</f>
        <v>3.4938550353743132E-5</v>
      </c>
      <c r="H18" s="199">
        <f t="shared" si="4"/>
        <v>0.16834742189912064</v>
      </c>
      <c r="I18" s="200"/>
      <c r="J18" s="28">
        <f>J$13*$R20*$A$2</f>
        <v>2.1432968927612979E-5</v>
      </c>
      <c r="K18" s="28">
        <f t="shared" ref="K18:O18" si="7">K$13*$R20*$A$2</f>
        <v>2.3226490441983406E-5</v>
      </c>
      <c r="L18" s="28">
        <f t="shared" si="7"/>
        <v>2.5745779290601245E-5</v>
      </c>
      <c r="M18" s="28">
        <f t="shared" si="7"/>
        <v>2.8681890394667643E-5</v>
      </c>
      <c r="N18" s="28">
        <f t="shared" si="7"/>
        <v>2.5745296506806336E-5</v>
      </c>
      <c r="O18" s="28">
        <f t="shared" si="7"/>
        <v>2.932759089565316E-5</v>
      </c>
      <c r="P18" s="148">
        <f>R20*$A$2</f>
        <v>3.7324368477957772E-5</v>
      </c>
      <c r="T18" s="79">
        <f>T$13*$Z20*$A$2</f>
        <v>1.0859857961116277E-2</v>
      </c>
      <c r="U18" s="80">
        <f>U$13*$Z20*$A$2</f>
        <v>1.1906292276314701E-2</v>
      </c>
      <c r="V18" s="81">
        <f>V$13*$Z20*$A$2</f>
        <v>1.2345482847508731E-2</v>
      </c>
      <c r="W18" s="149">
        <f>Z20*$A$2</f>
        <v>1.3573639188263093E-2</v>
      </c>
    </row>
    <row r="19" spans="2:28" ht="14.25">
      <c r="D19" s="31">
        <f t="shared" si="5"/>
        <v>0</v>
      </c>
      <c r="E19" s="41">
        <f t="shared" si="5"/>
        <v>3.1040323609868707E-5</v>
      </c>
      <c r="F19" s="157">
        <f t="shared" si="6"/>
        <v>3.1040323609868707E-5</v>
      </c>
      <c r="J19" s="77">
        <f t="shared" ref="J19:O20" si="8">J$13*$R21*$A$2</f>
        <v>9.0643935989620045E-5</v>
      </c>
      <c r="K19" s="28">
        <f t="shared" si="8"/>
        <v>9.8229065697672357E-5</v>
      </c>
      <c r="L19" s="28">
        <f t="shared" si="8"/>
        <v>1.0888359787679925E-4</v>
      </c>
      <c r="M19" s="28">
        <f t="shared" si="8"/>
        <v>1.2130094742245771E-4</v>
      </c>
      <c r="N19" s="28">
        <f t="shared" si="8"/>
        <v>1.0888155609604781E-4</v>
      </c>
      <c r="O19" s="28">
        <f t="shared" si="8"/>
        <v>1.2403173264766241E-4</v>
      </c>
      <c r="P19" s="148">
        <f>R21*$A$2</f>
        <v>1.5785156403648048E-4</v>
      </c>
      <c r="R19" s="186" t="s">
        <v>103</v>
      </c>
      <c r="S19" s="187"/>
      <c r="T19" s="28"/>
      <c r="U19" s="28"/>
      <c r="V19" s="28"/>
      <c r="W19" s="124"/>
      <c r="Z19" s="197" t="s">
        <v>94</v>
      </c>
      <c r="AA19" s="198"/>
    </row>
    <row r="20" spans="2:28" ht="13.5" thickBot="1">
      <c r="D20" s="31">
        <f t="shared" si="5"/>
        <v>0</v>
      </c>
      <c r="E20" s="41">
        <f t="shared" si="5"/>
        <v>3.6831202091246298E-5</v>
      </c>
      <c r="F20" s="157">
        <f t="shared" si="6"/>
        <v>3.6831202091246298E-5</v>
      </c>
      <c r="J20" s="79">
        <f t="shared" si="8"/>
        <v>6.6202092170089812E-5</v>
      </c>
      <c r="K20" s="80">
        <f t="shared" si="8"/>
        <v>7.1741916214271528E-5</v>
      </c>
      <c r="L20" s="80">
        <f t="shared" si="8"/>
        <v>7.9523488292435908E-5</v>
      </c>
      <c r="M20" s="80">
        <f t="shared" si="8"/>
        <v>8.8592539742541075E-5</v>
      </c>
      <c r="N20" s="80">
        <f t="shared" si="8"/>
        <v>7.9521997071252466E-5</v>
      </c>
      <c r="O20" s="80">
        <f t="shared" si="8"/>
        <v>9.0586977574503961E-5</v>
      </c>
      <c r="P20" s="149">
        <f>R22*$A$2</f>
        <v>1.1528740094354014E-4</v>
      </c>
      <c r="R20" s="193">
        <f>T37*$R$13+U37*$R$14+V37*$R$15</f>
        <v>3.732436847795777E-4</v>
      </c>
      <c r="S20" s="194"/>
      <c r="T20" s="183"/>
      <c r="U20" s="183"/>
      <c r="Z20" s="201">
        <f>AB13*$Y$13</f>
        <v>0.13573639188263092</v>
      </c>
      <c r="AA20" s="202"/>
    </row>
    <row r="21" spans="2:28" ht="14.25">
      <c r="D21" s="31">
        <f t="shared" si="5"/>
        <v>0</v>
      </c>
      <c r="E21" s="41">
        <f t="shared" si="5"/>
        <v>1.652096306578819E-5</v>
      </c>
      <c r="F21" s="157">
        <f t="shared" si="6"/>
        <v>1.652096306578819E-5</v>
      </c>
      <c r="H21" s="186" t="s">
        <v>110</v>
      </c>
      <c r="I21" s="187"/>
      <c r="R21" s="193">
        <f>T38*$R$13+U38*$R$14+V38*$R$15</f>
        <v>1.5785156403648048E-3</v>
      </c>
      <c r="S21" s="194"/>
      <c r="Z21" s="203"/>
      <c r="AA21" s="203"/>
    </row>
    <row r="22" spans="2:28" ht="13.5" thickBot="1">
      <c r="D22" s="31">
        <f t="shared" si="5"/>
        <v>0</v>
      </c>
      <c r="E22" s="41">
        <f t="shared" si="5"/>
        <v>3.5425739236799501E-5</v>
      </c>
      <c r="F22" s="157">
        <f t="shared" si="6"/>
        <v>3.5425739236799501E-5</v>
      </c>
      <c r="H22" s="193">
        <f>J37*$H$13+K37*$H$14+L37*$H$15+M37*$H$16+N37*$H$17+O37*$H$18</f>
        <v>3.4938550353743133E-4</v>
      </c>
      <c r="I22" s="194"/>
      <c r="R22" s="195">
        <f>T39*$R$13+U39*$R$14+V39*$R$15</f>
        <v>1.1528740094354014E-3</v>
      </c>
      <c r="S22" s="196"/>
    </row>
    <row r="23" spans="2:28" ht="13.5" thickBot="1">
      <c r="D23" s="42">
        <f t="shared" si="5"/>
        <v>0</v>
      </c>
      <c r="E23" s="44">
        <f t="shared" si="5"/>
        <v>1.9386214020434994E-5</v>
      </c>
      <c r="F23" s="158">
        <f t="shared" si="6"/>
        <v>1.9386214020434994E-5</v>
      </c>
      <c r="H23" s="193">
        <f t="shared" ref="H23:H27" si="9">J38*$H$13+K38*$H$14+L38*$H$15+M38*$H$16+N38*$H$17+O38*$H$18</f>
        <v>3.1040323609868704E-4</v>
      </c>
      <c r="I23" s="194"/>
    </row>
    <row r="24" spans="2:28" ht="14.25">
      <c r="H24" s="193">
        <f t="shared" si="9"/>
        <v>3.6831202091246293E-4</v>
      </c>
      <c r="I24" s="194"/>
      <c r="J24" s="189" t="s">
        <v>106</v>
      </c>
      <c r="K24" s="189"/>
      <c r="L24" s="189"/>
      <c r="M24" s="189"/>
      <c r="N24" s="189"/>
      <c r="O24" s="187"/>
      <c r="T24" s="186" t="s">
        <v>100</v>
      </c>
      <c r="U24" s="189"/>
      <c r="V24" s="187"/>
    </row>
    <row r="25" spans="2:28" ht="13.5" thickBot="1">
      <c r="H25" s="193">
        <f t="shared" si="9"/>
        <v>1.6520963065788191E-4</v>
      </c>
      <c r="I25" s="194"/>
      <c r="J25" s="124">
        <f>J4</f>
        <v>9.889275074123785E-2</v>
      </c>
      <c r="K25" s="124">
        <f t="shared" ref="K25:O25" si="10">K4</f>
        <v>0.19875067603935512</v>
      </c>
      <c r="L25" s="124">
        <f t="shared" si="10"/>
        <v>0.19870640323828229</v>
      </c>
      <c r="M25" s="124">
        <f t="shared" si="10"/>
        <v>0.49848614085463672</v>
      </c>
      <c r="N25" s="124">
        <f t="shared" si="10"/>
        <v>0.39865677458044152</v>
      </c>
      <c r="O25" s="41">
        <f t="shared" si="10"/>
        <v>0.39847911245943196</v>
      </c>
      <c r="T25" s="42">
        <f>T4</f>
        <v>1.7190550719547872E-2</v>
      </c>
      <c r="U25" s="43">
        <f t="shared" ref="U25:V25" si="11">U4</f>
        <v>0.10793012526074229</v>
      </c>
      <c r="V25" s="44">
        <f t="shared" si="11"/>
        <v>0.10320872524433958</v>
      </c>
    </row>
    <row r="26" spans="2:28" ht="13.5" thickBot="1">
      <c r="H26" s="193">
        <f t="shared" si="9"/>
        <v>3.5425739236799499E-4</v>
      </c>
      <c r="I26" s="194"/>
      <c r="J26" s="124">
        <f t="shared" ref="J26:O27" si="12">J5</f>
        <v>0.29848904713611996</v>
      </c>
      <c r="K26" s="124">
        <f t="shared" si="12"/>
        <v>0.49838459343886965</v>
      </c>
      <c r="L26" s="124">
        <f t="shared" si="12"/>
        <v>0.89830612619397887</v>
      </c>
      <c r="M26" s="124">
        <f t="shared" si="12"/>
        <v>0.39827287619772639</v>
      </c>
      <c r="N26" s="124">
        <f t="shared" si="12"/>
        <v>0.29820377704463091</v>
      </c>
      <c r="O26" s="41">
        <f t="shared" si="12"/>
        <v>0.19813669921970023</v>
      </c>
      <c r="T26" s="124"/>
      <c r="U26" s="124"/>
      <c r="V26" s="124"/>
    </row>
    <row r="27" spans="2:28" ht="15.75" thickBot="1">
      <c r="H27" s="195">
        <f t="shared" si="9"/>
        <v>1.9386214020434992E-4</v>
      </c>
      <c r="I27" s="196"/>
      <c r="J27" s="43">
        <f t="shared" si="12"/>
        <v>0.79884046239780848</v>
      </c>
      <c r="K27" s="43">
        <f t="shared" si="12"/>
        <v>0.39875772864382791</v>
      </c>
      <c r="L27" s="43">
        <f t="shared" si="12"/>
        <v>0.19869886306773199</v>
      </c>
      <c r="M27" s="43">
        <f t="shared" si="12"/>
        <v>9.8663716036166957E-2</v>
      </c>
      <c r="N27" s="43">
        <f t="shared" si="12"/>
        <v>0.89862037004338424</v>
      </c>
      <c r="O27" s="44">
        <f t="shared" si="12"/>
        <v>0.59856341866563223</v>
      </c>
      <c r="Z27" s="186" t="s">
        <v>99</v>
      </c>
      <c r="AA27" s="187"/>
    </row>
    <row r="28" spans="2:28" ht="15.75" thickBot="1">
      <c r="B28" s="166" t="s">
        <v>116</v>
      </c>
      <c r="C28" s="167" t="s">
        <v>117</v>
      </c>
      <c r="D28" s="168" t="s">
        <v>74</v>
      </c>
      <c r="E28" s="147" t="s">
        <v>118</v>
      </c>
      <c r="Q28" s="186" t="s">
        <v>105</v>
      </c>
      <c r="R28" s="189"/>
      <c r="S28" s="187"/>
      <c r="Z28" s="195">
        <f>Z20</f>
        <v>0.13573639188263092</v>
      </c>
      <c r="AA28" s="196"/>
    </row>
    <row r="29" spans="2:28" ht="13.5" thickBot="1">
      <c r="B29" s="31">
        <v>0</v>
      </c>
      <c r="C29" s="124">
        <v>0</v>
      </c>
      <c r="D29" s="41">
        <v>0</v>
      </c>
      <c r="E29" s="149">
        <v>100</v>
      </c>
      <c r="Q29" s="42">
        <f>R20</f>
        <v>3.732436847795777E-4</v>
      </c>
      <c r="R29" s="43">
        <f>R21</f>
        <v>1.5785156403648048E-3</v>
      </c>
      <c r="S29" s="44">
        <f>R22</f>
        <v>1.1528740094354014E-3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86" t="s">
        <v>107</v>
      </c>
      <c r="K31" s="189"/>
      <c r="L31" s="189"/>
      <c r="M31" s="189"/>
      <c r="N31" s="189"/>
      <c r="O31" s="187"/>
      <c r="T31" s="186" t="s">
        <v>97</v>
      </c>
      <c r="U31" s="189"/>
      <c r="V31" s="187"/>
    </row>
    <row r="32" spans="2:28" ht="13.5" thickBot="1">
      <c r="B32" s="42">
        <v>1</v>
      </c>
      <c r="C32" s="43">
        <v>1</v>
      </c>
      <c r="D32" s="44">
        <v>0</v>
      </c>
      <c r="J32" s="42">
        <f>J$25*$Q29+J$26*$R29+J$27*$S29</f>
        <v>1.4290431308503922E-3</v>
      </c>
      <c r="K32" s="43">
        <f t="shared" ref="K32:O32" si="13">K$25*$Q29+K$26*$R29+K$27*$S29</f>
        <v>1.3206077317524348E-3</v>
      </c>
      <c r="L32" s="43">
        <f t="shared" si="13"/>
        <v>1.7212309351018209E-3</v>
      </c>
      <c r="M32" s="43">
        <f t="shared" si="13"/>
        <v>9.2848360212773452E-4</v>
      </c>
      <c r="N32" s="43">
        <f t="shared" si="13"/>
        <v>1.6555115185597951E-3</v>
      </c>
      <c r="O32" s="44">
        <f t="shared" si="13"/>
        <v>1.1515598992690162E-3</v>
      </c>
      <c r="T32" s="42">
        <f>$Z$28*T25</f>
        <v>2.3333833291467928E-3</v>
      </c>
      <c r="U32" s="43">
        <f t="shared" ref="U32:V32" si="14">$Z$28*U25</f>
        <v>1.4650045778333559E-2</v>
      </c>
      <c r="V32" s="44">
        <f t="shared" si="14"/>
        <v>1.400917997547246E-2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6" t="s">
        <v>108</v>
      </c>
      <c r="K36" s="189"/>
      <c r="L36" s="189"/>
      <c r="M36" s="189"/>
      <c r="N36" s="189"/>
      <c r="O36" s="187"/>
      <c r="T36" s="186" t="s">
        <v>102</v>
      </c>
      <c r="U36" s="189"/>
      <c r="V36" s="187"/>
      <c r="Z36" s="28"/>
      <c r="AA36" s="28"/>
      <c r="AB36" s="28"/>
    </row>
    <row r="37" spans="2:28">
      <c r="J37" s="31">
        <f>J32</f>
        <v>1.4290431308503922E-3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2.3333833291467928E-3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1.3206077317524348E-3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1.4650045778333559E-2</v>
      </c>
      <c r="V38" s="41">
        <v>0</v>
      </c>
    </row>
    <row r="39" spans="2:28" ht="15.75" thickBot="1">
      <c r="B39" s="186" t="s">
        <v>105</v>
      </c>
      <c r="C39" s="189"/>
      <c r="D39" s="189"/>
      <c r="E39" s="189"/>
      <c r="F39" s="189"/>
      <c r="G39" s="187"/>
      <c r="J39" s="31">
        <v>0</v>
      </c>
      <c r="K39" s="124">
        <v>0</v>
      </c>
      <c r="L39" s="124">
        <f>L32</f>
        <v>1.7212309351018209E-3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1.400917997547246E-2</v>
      </c>
    </row>
    <row r="40" spans="2:28" ht="13.5" thickBot="1">
      <c r="B40" s="42">
        <f>H22</f>
        <v>3.4938550353743133E-4</v>
      </c>
      <c r="C40" s="43">
        <f>H23</f>
        <v>3.1040323609868704E-4</v>
      </c>
      <c r="D40" s="43">
        <f>H24</f>
        <v>3.6831202091246293E-4</v>
      </c>
      <c r="E40" s="43">
        <f>H25</f>
        <v>1.6520963065788191E-4</v>
      </c>
      <c r="F40" s="43">
        <f>H26</f>
        <v>3.5425739236799499E-4</v>
      </c>
      <c r="G40" s="44">
        <f>H27</f>
        <v>1.9386214020434992E-4</v>
      </c>
      <c r="J40" s="31">
        <v>0</v>
      </c>
      <c r="K40" s="124">
        <v>0</v>
      </c>
      <c r="L40" s="124">
        <v>0</v>
      </c>
      <c r="M40" s="124">
        <f>M32</f>
        <v>9.2848360212773452E-4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1.6555115185597951E-3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1.1515598992690162E-3</v>
      </c>
    </row>
  </sheetData>
  <mergeCells count="57">
    <mergeCell ref="B39:G39"/>
    <mergeCell ref="AB13:AC13"/>
    <mergeCell ref="Z21:AA21"/>
    <mergeCell ref="Z28:AA28"/>
    <mergeCell ref="Z27:AA27"/>
    <mergeCell ref="Q28:S28"/>
    <mergeCell ref="J31:O31"/>
    <mergeCell ref="T31:V31"/>
    <mergeCell ref="J36:O36"/>
    <mergeCell ref="T36:V36"/>
    <mergeCell ref="H24:I24"/>
    <mergeCell ref="J24:O24"/>
    <mergeCell ref="T24:V24"/>
    <mergeCell ref="H25:I25"/>
    <mergeCell ref="H26:I26"/>
    <mergeCell ref="H27:I27"/>
    <mergeCell ref="H21:I21"/>
    <mergeCell ref="R21:S21"/>
    <mergeCell ref="H22:I22"/>
    <mergeCell ref="R22:S22"/>
    <mergeCell ref="H23:I23"/>
    <mergeCell ref="H18:I18"/>
    <mergeCell ref="R19:S19"/>
    <mergeCell ref="Z19:AA19"/>
    <mergeCell ref="R20:S20"/>
    <mergeCell ref="T20:U20"/>
    <mergeCell ref="Z20:AA20"/>
    <mergeCell ref="H16:I16"/>
    <mergeCell ref="D17:E17"/>
    <mergeCell ref="H17:I17"/>
    <mergeCell ref="J17:O17"/>
    <mergeCell ref="T17:V17"/>
    <mergeCell ref="AB12:AC12"/>
    <mergeCell ref="H13:I13"/>
    <mergeCell ref="R13:S13"/>
    <mergeCell ref="Y13:Z13"/>
    <mergeCell ref="H15:I15"/>
    <mergeCell ref="R15:S15"/>
    <mergeCell ref="H14:I14"/>
    <mergeCell ref="R14:S14"/>
    <mergeCell ref="Y14:Z14"/>
    <mergeCell ref="D3:E3"/>
    <mergeCell ref="J3:O3"/>
    <mergeCell ref="T3:V3"/>
    <mergeCell ref="Y12:Z12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Button 6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Button 7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142875</xdr:rowOff>
                  </from>
                  <to>
                    <xdr:col>28</xdr:col>
                    <xdr:colOff>495300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W42"/>
  <sheetViews>
    <sheetView workbookViewId="0">
      <selection activeCell="R37" sqref="R37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188" t="s">
        <v>8</v>
      </c>
      <c r="I1" s="188"/>
      <c r="R1" s="188" t="s">
        <v>8</v>
      </c>
      <c r="S1" s="188"/>
      <c r="Y1" s="188" t="s">
        <v>8</v>
      </c>
      <c r="Z1" s="188"/>
    </row>
    <row r="2" spans="1:75" ht="13.5" thickBot="1">
      <c r="A2" s="117">
        <v>0.1</v>
      </c>
      <c r="B2" s="185" t="s">
        <v>80</v>
      </c>
      <c r="C2" s="185"/>
      <c r="H2" s="185" t="s">
        <v>81</v>
      </c>
      <c r="I2" s="185"/>
      <c r="R2" s="185" t="s">
        <v>85</v>
      </c>
      <c r="S2" s="185"/>
      <c r="X2" s="124"/>
      <c r="Y2" s="185" t="s">
        <v>92</v>
      </c>
      <c r="Z2" s="185"/>
    </row>
    <row r="3" spans="1:75" ht="14.25">
      <c r="B3" s="147" t="s">
        <v>73</v>
      </c>
      <c r="C3" s="126" t="s">
        <v>74</v>
      </c>
      <c r="D3" s="186" t="s">
        <v>79</v>
      </c>
      <c r="E3" s="187"/>
      <c r="F3" s="147" t="s">
        <v>83</v>
      </c>
      <c r="H3" s="147" t="s">
        <v>73</v>
      </c>
      <c r="I3" s="126" t="s">
        <v>74</v>
      </c>
      <c r="J3" s="186" t="s">
        <v>82</v>
      </c>
      <c r="K3" s="189"/>
      <c r="L3" s="189"/>
      <c r="M3" s="189"/>
      <c r="N3" s="189"/>
      <c r="O3" s="187"/>
      <c r="P3" s="147" t="s">
        <v>84</v>
      </c>
      <c r="R3" s="147" t="s">
        <v>86</v>
      </c>
      <c r="S3" s="156" t="s">
        <v>87</v>
      </c>
      <c r="T3" s="186" t="s">
        <v>115</v>
      </c>
      <c r="U3" s="189"/>
      <c r="V3" s="187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75" ht="13.5" thickBot="1">
      <c r="B4" s="148">
        <v>0</v>
      </c>
      <c r="C4" s="31">
        <f>B4</f>
        <v>0</v>
      </c>
      <c r="D4" s="150">
        <v>2.8252223659820993E-2</v>
      </c>
      <c r="E4" s="151">
        <v>9.0822246314849642E-2</v>
      </c>
      <c r="F4" s="154">
        <v>0.10419344287251209</v>
      </c>
      <c r="H4" s="148">
        <f>D4*$B$4+E4*$B$5+F4</f>
        <v>0.10419344287251209</v>
      </c>
      <c r="I4" s="31">
        <f>MAX(0,H4)</f>
        <v>0.10419344287251209</v>
      </c>
      <c r="J4" s="31">
        <v>8.7981863334530924E-2</v>
      </c>
      <c r="K4" s="124">
        <v>0.17292367030626837</v>
      </c>
      <c r="L4" s="124">
        <v>0.1656007091916176</v>
      </c>
      <c r="M4" s="124">
        <v>0.43309791033555689</v>
      </c>
      <c r="N4" s="124">
        <v>0.36381708659313766</v>
      </c>
      <c r="O4" s="41">
        <v>0.33474378233720753</v>
      </c>
      <c r="P4" s="148">
        <v>5.4530043155441854E-2</v>
      </c>
      <c r="R4" s="148">
        <f>J4*$I$4+K4*$I$5+L4*$I$6+M4*$I$7+N4*$I$8+O4*$I$9+P4</f>
        <v>0.67849283842440267</v>
      </c>
      <c r="S4" s="31">
        <f>MAX(0,R4)</f>
        <v>0.67849283842440267</v>
      </c>
      <c r="T4" s="42">
        <v>-1.2637033045711905E-2</v>
      </c>
      <c r="U4" s="43">
        <v>7.6016224141222014E-2</v>
      </c>
      <c r="V4" s="44">
        <v>0.26124572059594997</v>
      </c>
      <c r="W4" s="149">
        <v>0.56167058246060253</v>
      </c>
      <c r="Y4" s="149">
        <f>T4*$S$4+U4*$S$5+V4*$S$6+W4</f>
        <v>0.93703694088861789</v>
      </c>
      <c r="Z4" s="31">
        <f>MAX(0,Y4)</f>
        <v>0.93703694088861789</v>
      </c>
      <c r="AA4" s="95"/>
      <c r="AB4" s="149">
        <v>1</v>
      </c>
      <c r="AC4" s="148">
        <f>Z4-AB4</f>
        <v>-6.2963059111382114E-2</v>
      </c>
      <c r="BD4" s="125">
        <v>2.8252223659820993E-2</v>
      </c>
      <c r="BE4" s="125">
        <v>9.0822246314849642E-2</v>
      </c>
      <c r="BF4" s="125">
        <v>0.10419344287251209</v>
      </c>
      <c r="BJ4" s="125">
        <v>8.7981863334530924E-2</v>
      </c>
      <c r="BK4" s="125">
        <v>0.17292367030626837</v>
      </c>
      <c r="BL4" s="125">
        <v>0.1656007091916176</v>
      </c>
      <c r="BM4" s="125">
        <v>0.43309791033555689</v>
      </c>
      <c r="BN4" s="125">
        <v>0.36381708659313766</v>
      </c>
      <c r="BO4" s="125">
        <v>0.33474378233720753</v>
      </c>
      <c r="BP4" s="125">
        <v>5.4530043155441854E-2</v>
      </c>
      <c r="BT4" s="125">
        <v>-1.2637033045711905E-2</v>
      </c>
      <c r="BU4" s="125">
        <v>7.6016224141222014E-2</v>
      </c>
      <c r="BV4" s="125">
        <v>0.26124572059594997</v>
      </c>
      <c r="BW4" s="125">
        <v>0.56167058246060253</v>
      </c>
    </row>
    <row r="5" spans="1:75" ht="13.5" thickBot="1">
      <c r="B5" s="149">
        <v>0</v>
      </c>
      <c r="C5" s="42">
        <f>B5</f>
        <v>0</v>
      </c>
      <c r="D5" s="150">
        <v>0.2409258669617784</v>
      </c>
      <c r="E5" s="151">
        <v>0.21919977276036023</v>
      </c>
      <c r="F5" s="154">
        <v>0.1894916570072698</v>
      </c>
      <c r="H5" s="148">
        <f t="shared" ref="H5:H9" si="0">D5*$B$4+E5*$B$5+F5</f>
        <v>0.1894916570072698</v>
      </c>
      <c r="I5" s="31">
        <f t="shared" ref="I5:I9" si="1">MAX(0,H5)</f>
        <v>0.1894916570072698</v>
      </c>
      <c r="J5" s="31">
        <v>0.2827492824853573</v>
      </c>
      <c r="K5" s="124">
        <v>0.46240360138784364</v>
      </c>
      <c r="L5" s="124">
        <v>0.85291179078485257</v>
      </c>
      <c r="M5" s="124">
        <v>0.30095748280756229</v>
      </c>
      <c r="N5" s="124">
        <v>0.2652914201471378</v>
      </c>
      <c r="O5" s="41">
        <v>0.11739303972376121</v>
      </c>
      <c r="P5" s="148">
        <v>0.18578742255357655</v>
      </c>
      <c r="R5" s="148">
        <f t="shared" ref="R5:R6" si="2">J5*$I$4+K5*$I$5+L5*$I$6+M5*$I$7+N5*$I$8+O5*$I$9+P5</f>
        <v>0.85246252471355444</v>
      </c>
      <c r="S5" s="31">
        <f t="shared" ref="S5:S6" si="3">MAX(0,R5)</f>
        <v>0.85246252471355444</v>
      </c>
      <c r="T5" s="169">
        <v>0.3</v>
      </c>
      <c r="U5" s="169">
        <v>0.5</v>
      </c>
      <c r="V5" s="169">
        <v>0.9</v>
      </c>
      <c r="W5" s="169">
        <v>0.2</v>
      </c>
      <c r="Y5" s="124"/>
      <c r="Z5" s="28"/>
      <c r="AA5" s="95"/>
      <c r="AB5" s="124"/>
      <c r="AC5" s="124"/>
      <c r="BD5" s="125">
        <v>0.2409258669617784</v>
      </c>
      <c r="BE5" s="125">
        <v>0.21919977276036023</v>
      </c>
      <c r="BF5" s="125">
        <v>0.1894916570072698</v>
      </c>
      <c r="BJ5" s="125">
        <v>0.2827492824853573</v>
      </c>
      <c r="BK5" s="125">
        <v>0.46240360138784364</v>
      </c>
      <c r="BL5" s="125">
        <v>0.85291179078485257</v>
      </c>
      <c r="BM5" s="125">
        <v>0.30095748280756229</v>
      </c>
      <c r="BN5" s="125">
        <v>0.2652914201471378</v>
      </c>
      <c r="BO5" s="125">
        <v>0.11739303972376121</v>
      </c>
      <c r="BP5" s="125">
        <v>0.18578742255357655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50">
        <v>0.13209188725377499</v>
      </c>
      <c r="E6" s="151">
        <v>0.41360163636498715</v>
      </c>
      <c r="F6" s="154">
        <v>0.28000519313092448</v>
      </c>
      <c r="H6" s="148">
        <f t="shared" si="0"/>
        <v>0.28000519313092448</v>
      </c>
      <c r="I6" s="31">
        <f t="shared" si="1"/>
        <v>0.28000519313092448</v>
      </c>
      <c r="J6" s="42">
        <v>0.77950332549124801</v>
      </c>
      <c r="K6" s="43">
        <v>0.35584864586188475</v>
      </c>
      <c r="L6" s="43">
        <v>0.14295696134854927</v>
      </c>
      <c r="M6" s="43">
        <v>-2.3204722003902407E-2</v>
      </c>
      <c r="N6" s="43">
        <v>0.86989206920260509</v>
      </c>
      <c r="O6" s="44">
        <v>0.50608799462211163</v>
      </c>
      <c r="P6" s="149">
        <v>0.31689576902260552</v>
      </c>
      <c r="R6" s="149">
        <f t="shared" si="2"/>
        <v>1.2216066612300076</v>
      </c>
      <c r="S6" s="31">
        <f t="shared" si="3"/>
        <v>1.2216066612300076</v>
      </c>
      <c r="T6" s="124">
        <f>BT4</f>
        <v>-1.2637033045711905E-2</v>
      </c>
      <c r="U6" s="124">
        <f t="shared" ref="U6:W6" si="4">BU4</f>
        <v>7.6016224141222014E-2</v>
      </c>
      <c r="V6" s="124">
        <f t="shared" si="4"/>
        <v>0.26124572059594997</v>
      </c>
      <c r="W6" s="124">
        <f t="shared" si="4"/>
        <v>0.56167058246060253</v>
      </c>
      <c r="BD6" s="125">
        <v>0.13209188725377499</v>
      </c>
      <c r="BE6" s="125">
        <v>0.41360163636498715</v>
      </c>
      <c r="BF6" s="125">
        <v>0.28000519313092448</v>
      </c>
      <c r="BJ6" s="125">
        <v>0.77950332549124801</v>
      </c>
      <c r="BK6" s="125">
        <v>0.35584864586188475</v>
      </c>
      <c r="BL6" s="125">
        <v>0.14295696134854927</v>
      </c>
      <c r="BM6" s="125">
        <v>-2.3204722003902407E-2</v>
      </c>
      <c r="BN6" s="125">
        <v>0.86989206920260509</v>
      </c>
      <c r="BO6" s="125">
        <v>0.50608799462211163</v>
      </c>
      <c r="BP6" s="125">
        <v>0.31689576902260552</v>
      </c>
    </row>
    <row r="7" spans="1:75">
      <c r="D7" s="150">
        <v>0.65896952176973</v>
      </c>
      <c r="E7" s="151">
        <v>0.75602856831118204</v>
      </c>
      <c r="F7" s="154">
        <v>0.37034499559233164</v>
      </c>
      <c r="H7" s="148">
        <f t="shared" si="0"/>
        <v>0.37034499559233164</v>
      </c>
      <c r="I7" s="31">
        <f t="shared" si="1"/>
        <v>0.37034499559233164</v>
      </c>
      <c r="J7" s="125">
        <f>BJ4</f>
        <v>8.7981863334530924E-2</v>
      </c>
      <c r="K7" s="125">
        <f t="shared" ref="K7:P7" si="5">BK4</f>
        <v>0.17292367030626837</v>
      </c>
      <c r="L7" s="125">
        <f t="shared" si="5"/>
        <v>0.1656007091916176</v>
      </c>
      <c r="M7" s="125">
        <f t="shared" si="5"/>
        <v>0.43309791033555689</v>
      </c>
      <c r="N7" s="125">
        <f t="shared" si="5"/>
        <v>0.36381708659313766</v>
      </c>
      <c r="O7" s="125">
        <f t="shared" si="5"/>
        <v>0.33474378233720753</v>
      </c>
      <c r="P7" s="125">
        <f t="shared" si="5"/>
        <v>5.4530043155441854E-2</v>
      </c>
      <c r="X7" s="124"/>
      <c r="Y7" s="124"/>
      <c r="BD7" s="125">
        <v>0.65896952176973</v>
      </c>
      <c r="BE7" s="125">
        <v>0.75602856831118204</v>
      </c>
      <c r="BF7" s="125">
        <v>0.37034499559233164</v>
      </c>
    </row>
    <row r="8" spans="1:75">
      <c r="D8" s="150">
        <v>0.11211488520201551</v>
      </c>
      <c r="E8" s="151">
        <v>0.17195535095074815</v>
      </c>
      <c r="F8" s="154">
        <v>0.49172642670792277</v>
      </c>
      <c r="H8" s="148">
        <f t="shared" si="0"/>
        <v>0.49172642670792277</v>
      </c>
      <c r="I8" s="31">
        <f t="shared" si="1"/>
        <v>0.49172642670792277</v>
      </c>
      <c r="J8" s="125">
        <f t="shared" ref="J8:J9" si="6">BJ5</f>
        <v>0.2827492824853573</v>
      </c>
      <c r="K8" s="125">
        <f t="shared" ref="K8:K9" si="7">BK5</f>
        <v>0.46240360138784364</v>
      </c>
      <c r="L8" s="125">
        <f t="shared" ref="L8:L9" si="8">BL5</f>
        <v>0.85291179078485257</v>
      </c>
      <c r="M8" s="125">
        <f t="shared" ref="M8:M9" si="9">BM5</f>
        <v>0.30095748280756229</v>
      </c>
      <c r="N8" s="125">
        <f t="shared" ref="N8:N9" si="10">BN5</f>
        <v>0.2652914201471378</v>
      </c>
      <c r="O8" s="125">
        <f t="shared" ref="O8:O9" si="11">BO5</f>
        <v>0.11739303972376121</v>
      </c>
      <c r="P8" s="125">
        <f t="shared" ref="P8:P9" si="12">BP5</f>
        <v>0.18578742255357655</v>
      </c>
      <c r="BD8" s="125">
        <v>0.11211488520201551</v>
      </c>
      <c r="BE8" s="125">
        <v>0.17195535095074815</v>
      </c>
      <c r="BF8" s="125">
        <v>0.49172642670792277</v>
      </c>
    </row>
    <row r="9" spans="1:75" ht="13.5" thickBot="1">
      <c r="D9" s="152">
        <v>0.43981009001494425</v>
      </c>
      <c r="E9" s="153">
        <v>0.61712467500534507</v>
      </c>
      <c r="F9" s="155">
        <v>0.58661251182869223</v>
      </c>
      <c r="H9" s="149">
        <f t="shared" si="0"/>
        <v>0.58661251182869223</v>
      </c>
      <c r="I9" s="31">
        <f t="shared" si="1"/>
        <v>0.58661251182869223</v>
      </c>
      <c r="J9" s="125">
        <f t="shared" si="6"/>
        <v>0.77950332549124801</v>
      </c>
      <c r="K9" s="125">
        <f t="shared" si="7"/>
        <v>0.35584864586188475</v>
      </c>
      <c r="L9" s="125">
        <f t="shared" si="8"/>
        <v>0.14295696134854927</v>
      </c>
      <c r="M9" s="125">
        <f t="shared" si="9"/>
        <v>-2.3204722003902407E-2</v>
      </c>
      <c r="N9" s="125">
        <f t="shared" si="10"/>
        <v>0.86989206920260509</v>
      </c>
      <c r="O9" s="125">
        <f t="shared" si="11"/>
        <v>0.50608799462211163</v>
      </c>
      <c r="P9" s="125">
        <f t="shared" si="12"/>
        <v>0.31689576902260552</v>
      </c>
      <c r="BD9" s="125">
        <v>0.43981009001494425</v>
      </c>
      <c r="BE9" s="125">
        <v>0.61712467500534507</v>
      </c>
      <c r="BF9" s="125">
        <v>0.58661251182869223</v>
      </c>
    </row>
    <row r="11" spans="1:75" ht="13.5" thickBot="1">
      <c r="G11" s="124"/>
      <c r="X11" s="124"/>
    </row>
    <row r="12" spans="1:75" ht="15">
      <c r="B12" s="186" t="s">
        <v>111</v>
      </c>
      <c r="C12" s="187"/>
      <c r="G12" s="160"/>
      <c r="H12" s="186" t="s">
        <v>109</v>
      </c>
      <c r="I12" s="187"/>
      <c r="J12" s="189" t="s">
        <v>104</v>
      </c>
      <c r="K12" s="189"/>
      <c r="L12" s="189"/>
      <c r="M12" s="189"/>
      <c r="N12" s="189"/>
      <c r="O12" s="187"/>
      <c r="R12" s="197" t="s">
        <v>96</v>
      </c>
      <c r="S12" s="198"/>
      <c r="T12" s="186" t="s">
        <v>98</v>
      </c>
      <c r="U12" s="189"/>
      <c r="V12" s="187"/>
      <c r="X12" s="159"/>
      <c r="Y12" s="197" t="s">
        <v>78</v>
      </c>
      <c r="Z12" s="198"/>
      <c r="AB12" s="186" t="s">
        <v>101</v>
      </c>
      <c r="AC12" s="187"/>
    </row>
    <row r="13" spans="1:75" ht="13.5" thickBot="1">
      <c r="B13" s="42">
        <f>C4</f>
        <v>0</v>
      </c>
      <c r="C13" s="44">
        <f>C5</f>
        <v>0</v>
      </c>
      <c r="H13" s="193">
        <f>IF(H4&lt;=0,0,1)</f>
        <v>1</v>
      </c>
      <c r="I13" s="194"/>
      <c r="J13" s="43">
        <f>I4</f>
        <v>0.10419344287251209</v>
      </c>
      <c r="K13" s="43">
        <f>I5</f>
        <v>0.1894916570072698</v>
      </c>
      <c r="L13" s="43">
        <f>I6</f>
        <v>0.28000519313092448</v>
      </c>
      <c r="M13" s="43">
        <f>I7</f>
        <v>0.37034499559233164</v>
      </c>
      <c r="N13" s="43">
        <f>I8</f>
        <v>0.49172642670792277</v>
      </c>
      <c r="O13" s="44">
        <f>I9</f>
        <v>0.58661251182869223</v>
      </c>
      <c r="R13" s="193">
        <f>IF(R4&lt;=0,0,1)</f>
        <v>1</v>
      </c>
      <c r="S13" s="194"/>
      <c r="T13" s="42">
        <f>S4</f>
        <v>0.67849283842440267</v>
      </c>
      <c r="U13" s="43">
        <f>S5</f>
        <v>0.85246252471355444</v>
      </c>
      <c r="V13" s="44">
        <f>S6</f>
        <v>1.2216066612300076</v>
      </c>
      <c r="Y13" s="193">
        <f>IF(Y4&lt;=0,0,1)</f>
        <v>1</v>
      </c>
      <c r="Z13" s="194"/>
      <c r="AB13" s="195">
        <f>AC4</f>
        <v>-6.2963059111382114E-2</v>
      </c>
      <c r="AC13" s="196"/>
    </row>
    <row r="14" spans="1:75">
      <c r="H14" s="193">
        <f t="shared" ref="H14:H18" si="13">IF(H5&lt;=0,0,1)</f>
        <v>1</v>
      </c>
      <c r="I14" s="194"/>
      <c r="R14" s="193">
        <f t="shared" ref="R14:R15" si="14">IF(R5&lt;=0,0,1)</f>
        <v>1</v>
      </c>
      <c r="S14" s="194"/>
      <c r="Y14" s="203"/>
      <c r="Z14" s="203"/>
      <c r="AB14" s="124"/>
      <c r="AC14" s="124"/>
    </row>
    <row r="15" spans="1:75">
      <c r="H15" s="193">
        <f t="shared" si="13"/>
        <v>1</v>
      </c>
      <c r="I15" s="194"/>
      <c r="R15" s="193">
        <f t="shared" si="14"/>
        <v>1</v>
      </c>
      <c r="S15" s="194"/>
    </row>
    <row r="16" spans="1:75" ht="13.5" thickBot="1">
      <c r="H16" s="193">
        <f t="shared" si="13"/>
        <v>1</v>
      </c>
      <c r="I16" s="194"/>
    </row>
    <row r="17" spans="2:28" ht="14.25">
      <c r="D17" s="190" t="s">
        <v>113</v>
      </c>
      <c r="E17" s="192"/>
      <c r="F17" s="162" t="s">
        <v>114</v>
      </c>
      <c r="H17" s="193">
        <f t="shared" si="13"/>
        <v>1</v>
      </c>
      <c r="I17" s="194"/>
      <c r="J17" s="191" t="s">
        <v>112</v>
      </c>
      <c r="K17" s="191"/>
      <c r="L17" s="191"/>
      <c r="M17" s="191"/>
      <c r="N17" s="191"/>
      <c r="O17" s="191"/>
      <c r="P17" s="162" t="s">
        <v>114</v>
      </c>
      <c r="T17" s="190" t="s">
        <v>95</v>
      </c>
      <c r="U17" s="191"/>
      <c r="V17" s="192"/>
      <c r="W17" s="162" t="s">
        <v>114</v>
      </c>
    </row>
    <row r="18" spans="2:28" ht="13.5" thickBot="1">
      <c r="D18" s="31">
        <f t="shared" ref="D18:E23" si="15">$H22*B$13*$A$2</f>
        <v>0</v>
      </c>
      <c r="E18" s="41">
        <f t="shared" si="15"/>
        <v>0</v>
      </c>
      <c r="F18" s="157">
        <f t="shared" ref="F18:F23" si="16">H22*$A$2</f>
        <v>-1.4105211867637612E-3</v>
      </c>
      <c r="H18" s="193">
        <f t="shared" si="13"/>
        <v>1</v>
      </c>
      <c r="I18" s="194"/>
      <c r="J18" s="28">
        <f>J$13*$R20*$A$2</f>
        <v>8.2903206866197511E-6</v>
      </c>
      <c r="K18" s="28">
        <f t="shared" ref="K18:O18" si="17">K$13*$R20*$A$2</f>
        <v>1.507721177762967E-5</v>
      </c>
      <c r="L18" s="28">
        <f t="shared" si="17"/>
        <v>2.2279068442095478E-5</v>
      </c>
      <c r="M18" s="28">
        <f t="shared" si="17"/>
        <v>2.9467101705257085E-5</v>
      </c>
      <c r="N18" s="28">
        <f t="shared" si="17"/>
        <v>3.912501262178532E-5</v>
      </c>
      <c r="O18" s="28">
        <f t="shared" si="17"/>
        <v>4.6674778256380782E-5</v>
      </c>
      <c r="P18" s="148">
        <f>R20*$A$2</f>
        <v>7.9566625864964784E-5</v>
      </c>
      <c r="T18" s="81">
        <f>T$13*$Z20*$A$2</f>
        <v>-4.2719984692365098E-3</v>
      </c>
      <c r="U18" s="81">
        <f>U$13*$Z20*$A$2</f>
        <v>-5.3673648333777569E-3</v>
      </c>
      <c r="V18" s="81">
        <f>V$13*$Z20*$A$2</f>
        <v>-7.6916092421883122E-3</v>
      </c>
      <c r="W18" s="149">
        <f>Z20*$A$2</f>
        <v>-6.2963059111382121E-3</v>
      </c>
    </row>
    <row r="19" spans="2:28" ht="14.25">
      <c r="D19" s="31">
        <f t="shared" si="15"/>
        <v>0</v>
      </c>
      <c r="E19" s="41">
        <f t="shared" si="15"/>
        <v>0</v>
      </c>
      <c r="F19" s="157">
        <f t="shared" si="16"/>
        <v>-7.9288668593236128E-4</v>
      </c>
      <c r="J19" s="77">
        <f t="shared" ref="J19:O20" si="18">J$13*$R21*$A$2</f>
        <v>-4.9869211644622597E-5</v>
      </c>
      <c r="K19" s="28">
        <f t="shared" si="18"/>
        <v>-9.0694762430955036E-5</v>
      </c>
      <c r="L19" s="28">
        <f t="shared" si="18"/>
        <v>-1.340164779363801E-4</v>
      </c>
      <c r="M19" s="28">
        <f t="shared" si="18"/>
        <v>-1.7725504079290941E-4</v>
      </c>
      <c r="N19" s="28">
        <f t="shared" si="18"/>
        <v>-2.3535079145772905E-4</v>
      </c>
      <c r="O19" s="28">
        <f t="shared" si="18"/>
        <v>-2.8076530249185555E-4</v>
      </c>
      <c r="P19" s="148">
        <f>R21*$A$2</f>
        <v>-4.7862140140278345E-4</v>
      </c>
      <c r="R19" s="186" t="s">
        <v>103</v>
      </c>
      <c r="S19" s="187"/>
      <c r="T19" s="28"/>
      <c r="U19" s="28"/>
      <c r="V19" s="28"/>
      <c r="W19" s="124"/>
      <c r="Z19" s="197" t="s">
        <v>94</v>
      </c>
      <c r="AA19" s="198"/>
    </row>
    <row r="20" spans="2:28" ht="13.5" thickBot="1">
      <c r="D20" s="31">
        <f t="shared" si="15"/>
        <v>0</v>
      </c>
      <c r="E20" s="41">
        <f t="shared" si="15"/>
        <v>0</v>
      </c>
      <c r="F20" s="157">
        <f t="shared" si="16"/>
        <v>-6.3019301876539107E-4</v>
      </c>
      <c r="J20" s="79">
        <f t="shared" si="18"/>
        <v>-1.713860202717763E-4</v>
      </c>
      <c r="K20" s="80">
        <f t="shared" si="18"/>
        <v>-3.1169160048696479E-4</v>
      </c>
      <c r="L20" s="80">
        <f t="shared" si="18"/>
        <v>-4.6057577505003941E-4</v>
      </c>
      <c r="M20" s="80">
        <f t="shared" si="18"/>
        <v>-6.0917417806992521E-4</v>
      </c>
      <c r="N20" s="80">
        <f t="shared" si="18"/>
        <v>-8.0883242757462707E-4</v>
      </c>
      <c r="O20" s="80">
        <f t="shared" si="18"/>
        <v>-9.6490893353974377E-4</v>
      </c>
      <c r="P20" s="149">
        <f>R22*$A$2</f>
        <v>-1.6448829748478414E-3</v>
      </c>
      <c r="R20" s="193">
        <f>T37*$R$13+U37*$R$14+V37*$R$15</f>
        <v>7.9566625864964781E-4</v>
      </c>
      <c r="S20" s="194"/>
      <c r="T20" s="183"/>
      <c r="U20" s="183"/>
      <c r="Z20" s="201">
        <f>AB13*$Y$13</f>
        <v>-6.2963059111382114E-2</v>
      </c>
      <c r="AA20" s="202"/>
    </row>
    <row r="21" spans="2:28" ht="14.25">
      <c r="D21" s="31">
        <f t="shared" si="15"/>
        <v>0</v>
      </c>
      <c r="E21" s="41">
        <f t="shared" si="15"/>
        <v>0</v>
      </c>
      <c r="F21" s="157">
        <f t="shared" si="16"/>
        <v>-7.1415500629146096E-5</v>
      </c>
      <c r="H21" s="186" t="s">
        <v>110</v>
      </c>
      <c r="I21" s="187"/>
      <c r="R21" s="193">
        <f>T38*$R$13+U38*$R$14+V38*$R$15</f>
        <v>-4.786214014027834E-3</v>
      </c>
      <c r="S21" s="194"/>
      <c r="Z21" s="203"/>
      <c r="AA21" s="203"/>
    </row>
    <row r="22" spans="2:28" ht="13.5" thickBot="1">
      <c r="D22" s="31">
        <f t="shared" si="15"/>
        <v>0</v>
      </c>
      <c r="E22" s="41">
        <f t="shared" si="15"/>
        <v>0</v>
      </c>
      <c r="F22" s="157">
        <f t="shared" si="16"/>
        <v>-1.5288971078652454E-3</v>
      </c>
      <c r="H22" s="193">
        <f>J37*$H$13+K37*$H$14+L37*$H$15+M37*$H$16+N37*$H$17+O37*$H$18</f>
        <v>-1.4105211867637612E-2</v>
      </c>
      <c r="I22" s="194"/>
      <c r="R22" s="195">
        <f>T39*$R$13+U39*$R$14+V39*$R$15</f>
        <v>-1.6448829748478413E-2</v>
      </c>
      <c r="S22" s="196"/>
    </row>
    <row r="23" spans="2:28" ht="13.5" thickBot="1">
      <c r="D23" s="42">
        <f t="shared" si="15"/>
        <v>0</v>
      </c>
      <c r="E23" s="44">
        <f t="shared" si="15"/>
        <v>0</v>
      </c>
      <c r="F23" s="158">
        <f t="shared" si="16"/>
        <v>-8.6200791402646869E-4</v>
      </c>
      <c r="H23" s="193">
        <f t="shared" ref="H23:H27" si="19">J38*$H$13+K38*$H$14+L38*$H$15+M38*$H$16+N38*$H$17+O38*$H$18</f>
        <v>-7.928866859323612E-3</v>
      </c>
      <c r="I23" s="194"/>
    </row>
    <row r="24" spans="2:28" ht="14.25">
      <c r="H24" s="193">
        <f t="shared" si="19"/>
        <v>-6.3019301876539105E-3</v>
      </c>
      <c r="I24" s="194"/>
      <c r="J24" s="189" t="s">
        <v>106</v>
      </c>
      <c r="K24" s="189"/>
      <c r="L24" s="189"/>
      <c r="M24" s="189"/>
      <c r="N24" s="189"/>
      <c r="O24" s="187"/>
      <c r="T24" s="186" t="s">
        <v>100</v>
      </c>
      <c r="U24" s="189"/>
      <c r="V24" s="187"/>
    </row>
    <row r="25" spans="2:28" ht="13.5" thickBot="1">
      <c r="H25" s="193">
        <f t="shared" si="19"/>
        <v>-7.1415500629146091E-4</v>
      </c>
      <c r="I25" s="194"/>
      <c r="J25" s="124">
        <f>J4</f>
        <v>8.7981863334530924E-2</v>
      </c>
      <c r="K25" s="124">
        <f t="shared" ref="K25:O25" si="20">K4</f>
        <v>0.17292367030626837</v>
      </c>
      <c r="L25" s="124">
        <f t="shared" si="20"/>
        <v>0.1656007091916176</v>
      </c>
      <c r="M25" s="124">
        <f t="shared" si="20"/>
        <v>0.43309791033555689</v>
      </c>
      <c r="N25" s="124">
        <f t="shared" si="20"/>
        <v>0.36381708659313766</v>
      </c>
      <c r="O25" s="41">
        <f t="shared" si="20"/>
        <v>0.33474378233720753</v>
      </c>
      <c r="T25" s="42">
        <f>T4</f>
        <v>-1.2637033045711905E-2</v>
      </c>
      <c r="U25" s="43">
        <f t="shared" ref="U25:V25" si="21">U4</f>
        <v>7.6016224141222014E-2</v>
      </c>
      <c r="V25" s="44">
        <f t="shared" si="21"/>
        <v>0.26124572059594997</v>
      </c>
    </row>
    <row r="26" spans="2:28" ht="13.5" thickBot="1">
      <c r="H26" s="193">
        <f t="shared" si="19"/>
        <v>-1.5288971078652453E-2</v>
      </c>
      <c r="I26" s="194"/>
      <c r="J26" s="124">
        <f t="shared" ref="J26:O27" si="22">J5</f>
        <v>0.2827492824853573</v>
      </c>
      <c r="K26" s="124">
        <f t="shared" si="22"/>
        <v>0.46240360138784364</v>
      </c>
      <c r="L26" s="124">
        <f t="shared" si="22"/>
        <v>0.85291179078485257</v>
      </c>
      <c r="M26" s="124">
        <f t="shared" si="22"/>
        <v>0.30095748280756229</v>
      </c>
      <c r="N26" s="124">
        <f t="shared" si="22"/>
        <v>0.2652914201471378</v>
      </c>
      <c r="O26" s="41">
        <f t="shared" si="22"/>
        <v>0.11739303972376121</v>
      </c>
      <c r="T26" s="124"/>
      <c r="U26" s="124"/>
      <c r="V26" s="124"/>
    </row>
    <row r="27" spans="2:28" ht="15.75" thickBot="1">
      <c r="H27" s="195">
        <f t="shared" si="19"/>
        <v>-8.6200791402646863E-3</v>
      </c>
      <c r="I27" s="196"/>
      <c r="J27" s="43">
        <f t="shared" si="22"/>
        <v>0.77950332549124801</v>
      </c>
      <c r="K27" s="43">
        <f t="shared" si="22"/>
        <v>0.35584864586188475</v>
      </c>
      <c r="L27" s="43">
        <f t="shared" si="22"/>
        <v>0.14295696134854927</v>
      </c>
      <c r="M27" s="43">
        <f t="shared" si="22"/>
        <v>-2.3204722003902407E-2</v>
      </c>
      <c r="N27" s="43">
        <f t="shared" si="22"/>
        <v>0.86989206920260509</v>
      </c>
      <c r="O27" s="44">
        <f t="shared" si="22"/>
        <v>0.50608799462211163</v>
      </c>
      <c r="Z27" s="186" t="s">
        <v>99</v>
      </c>
      <c r="AA27" s="187"/>
    </row>
    <row r="28" spans="2:28" ht="15.75" thickBot="1">
      <c r="B28" s="166" t="s">
        <v>116</v>
      </c>
      <c r="C28" s="167" t="s">
        <v>117</v>
      </c>
      <c r="D28" s="168" t="s">
        <v>74</v>
      </c>
      <c r="E28" s="147" t="s">
        <v>118</v>
      </c>
      <c r="F28" s="170" t="s">
        <v>119</v>
      </c>
      <c r="Q28" s="186" t="s">
        <v>105</v>
      </c>
      <c r="R28" s="189"/>
      <c r="S28" s="187"/>
      <c r="Z28" s="195">
        <f>Z20</f>
        <v>-6.2963059111382114E-2</v>
      </c>
      <c r="AA28" s="196"/>
    </row>
    <row r="29" spans="2:28" ht="13.5" thickBot="1">
      <c r="B29" s="31">
        <v>0</v>
      </c>
      <c r="C29" s="124">
        <v>0</v>
      </c>
      <c r="D29" s="41">
        <v>1</v>
      </c>
      <c r="E29" s="149">
        <v>100</v>
      </c>
      <c r="F29" s="149">
        <v>2</v>
      </c>
      <c r="Q29" s="42">
        <f>R20</f>
        <v>7.9566625864964781E-4</v>
      </c>
      <c r="R29" s="43">
        <f>R21</f>
        <v>-4.786214014027834E-3</v>
      </c>
      <c r="S29" s="44">
        <f>R22</f>
        <v>-1.6448829748478413E-2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86" t="s">
        <v>107</v>
      </c>
      <c r="K31" s="189"/>
      <c r="L31" s="189"/>
      <c r="M31" s="189"/>
      <c r="N31" s="189"/>
      <c r="O31" s="187"/>
      <c r="T31" s="186" t="s">
        <v>97</v>
      </c>
      <c r="U31" s="189"/>
      <c r="V31" s="187"/>
    </row>
    <row r="32" spans="2:28" ht="13.5" thickBot="1">
      <c r="B32" s="42">
        <v>1</v>
      </c>
      <c r="C32" s="43">
        <v>1</v>
      </c>
      <c r="D32" s="44">
        <v>1</v>
      </c>
      <c r="J32" s="42">
        <f>J$25*$Q29+J$26*$R29+J$27*$S29</f>
        <v>-1.4105211867637612E-2</v>
      </c>
      <c r="K32" s="43">
        <f t="shared" ref="K32:O32" si="23">K$25*$Q29+K$26*$R29+K$27*$S29</f>
        <v>-7.928866859323612E-3</v>
      </c>
      <c r="L32" s="43">
        <f t="shared" si="23"/>
        <v>-6.3019301876539105E-3</v>
      </c>
      <c r="M32" s="43">
        <f t="shared" si="23"/>
        <v>-7.1415500629146091E-4</v>
      </c>
      <c r="N32" s="43">
        <f t="shared" si="23"/>
        <v>-1.5288971078652453E-2</v>
      </c>
      <c r="O32" s="44">
        <f t="shared" si="23"/>
        <v>-8.6200791402646863E-3</v>
      </c>
      <c r="T32" s="42">
        <f>$Z$28*T25</f>
        <v>7.9566625864964781E-4</v>
      </c>
      <c r="U32" s="43">
        <f t="shared" ref="U32:V32" si="24">$Z$28*U25</f>
        <v>-4.786214014027834E-3</v>
      </c>
      <c r="V32" s="44">
        <f t="shared" si="24"/>
        <v>-1.6448829748478413E-2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B34" s="31">
        <v>0</v>
      </c>
      <c r="C34" s="124">
        <v>0</v>
      </c>
      <c r="D34" s="41">
        <v>0</v>
      </c>
      <c r="Z34" s="161"/>
      <c r="AA34" s="161"/>
      <c r="AB34" s="28"/>
    </row>
    <row r="35" spans="2:28" ht="13.5" thickBot="1">
      <c r="B35" s="31">
        <v>0</v>
      </c>
      <c r="C35" s="124">
        <v>1</v>
      </c>
      <c r="D35" s="41">
        <v>1</v>
      </c>
      <c r="Z35" s="28"/>
      <c r="AA35" s="28"/>
      <c r="AB35" s="28"/>
    </row>
    <row r="36" spans="2:28" ht="15">
      <c r="B36" s="31">
        <v>1</v>
      </c>
      <c r="C36" s="124">
        <v>0</v>
      </c>
      <c r="D36" s="41">
        <v>1</v>
      </c>
      <c r="J36" s="186" t="s">
        <v>108</v>
      </c>
      <c r="K36" s="189"/>
      <c r="L36" s="189"/>
      <c r="M36" s="189"/>
      <c r="N36" s="189"/>
      <c r="O36" s="187"/>
      <c r="T36" s="186" t="s">
        <v>102</v>
      </c>
      <c r="U36" s="189"/>
      <c r="V36" s="187"/>
      <c r="Z36" s="28"/>
      <c r="AA36" s="28"/>
      <c r="AB36" s="28"/>
    </row>
    <row r="37" spans="2:28" ht="13.5" thickBot="1">
      <c r="B37" s="42">
        <v>1</v>
      </c>
      <c r="C37" s="43">
        <v>1</v>
      </c>
      <c r="D37" s="44">
        <v>0</v>
      </c>
      <c r="J37" s="31">
        <f>J32</f>
        <v>-1.4105211867637612E-2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7.9566625864964781E-4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-7.928866859323612E-3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-4.786214014027834E-3</v>
      </c>
      <c r="V38" s="41">
        <v>0</v>
      </c>
    </row>
    <row r="39" spans="2:28" ht="15.75" thickBot="1">
      <c r="B39" s="186" t="s">
        <v>105</v>
      </c>
      <c r="C39" s="189"/>
      <c r="D39" s="189"/>
      <c r="E39" s="189"/>
      <c r="F39" s="189"/>
      <c r="G39" s="187"/>
      <c r="J39" s="31">
        <v>0</v>
      </c>
      <c r="K39" s="124">
        <v>0</v>
      </c>
      <c r="L39" s="124">
        <f>L32</f>
        <v>-6.3019301876539105E-3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-1.6448829748478413E-2</v>
      </c>
    </row>
    <row r="40" spans="2:28" ht="13.5" thickBot="1">
      <c r="B40" s="42">
        <f>H22</f>
        <v>-1.4105211867637612E-2</v>
      </c>
      <c r="C40" s="43">
        <f>H23</f>
        <v>-7.928866859323612E-3</v>
      </c>
      <c r="D40" s="43">
        <f>H24</f>
        <v>-6.3019301876539105E-3</v>
      </c>
      <c r="E40" s="43">
        <f>H25</f>
        <v>-7.1415500629146091E-4</v>
      </c>
      <c r="F40" s="43">
        <f>H26</f>
        <v>-1.5288971078652453E-2</v>
      </c>
      <c r="G40" s="44">
        <f>H27</f>
        <v>-8.6200791402646863E-3</v>
      </c>
      <c r="J40" s="31">
        <v>0</v>
      </c>
      <c r="K40" s="124">
        <v>0</v>
      </c>
      <c r="L40" s="124">
        <v>0</v>
      </c>
      <c r="M40" s="124">
        <f>M32</f>
        <v>-7.1415500629146091E-4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-1.5288971078652453E-2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-8.6200791402646863E-3</v>
      </c>
    </row>
  </sheetData>
  <mergeCells count="57">
    <mergeCell ref="J31:O31"/>
    <mergeCell ref="T31:V31"/>
    <mergeCell ref="J36:O36"/>
    <mergeCell ref="T36:V36"/>
    <mergeCell ref="B39:G39"/>
    <mergeCell ref="H25:I25"/>
    <mergeCell ref="H26:I26"/>
    <mergeCell ref="H27:I27"/>
    <mergeCell ref="Z27:AA27"/>
    <mergeCell ref="Q28:S28"/>
    <mergeCell ref="Z28:AA28"/>
    <mergeCell ref="H22:I22"/>
    <mergeCell ref="R22:S22"/>
    <mergeCell ref="H23:I23"/>
    <mergeCell ref="H24:I24"/>
    <mergeCell ref="J24:O24"/>
    <mergeCell ref="T24:V24"/>
    <mergeCell ref="Z19:AA19"/>
    <mergeCell ref="R20:S20"/>
    <mergeCell ref="T20:U20"/>
    <mergeCell ref="Z20:AA20"/>
    <mergeCell ref="H21:I21"/>
    <mergeCell ref="R21:S21"/>
    <mergeCell ref="Z21:AA21"/>
    <mergeCell ref="D17:E17"/>
    <mergeCell ref="H17:I17"/>
    <mergeCell ref="J17:O17"/>
    <mergeCell ref="T17:V17"/>
    <mergeCell ref="H18:I18"/>
    <mergeCell ref="R19:S19"/>
    <mergeCell ref="H16:I16"/>
    <mergeCell ref="Y12:Z12"/>
    <mergeCell ref="AB12:AC12"/>
    <mergeCell ref="H13:I13"/>
    <mergeCell ref="R13:S13"/>
    <mergeCell ref="Y13:Z13"/>
    <mergeCell ref="AB13:AC13"/>
    <mergeCell ref="H14:I14"/>
    <mergeCell ref="R14:S14"/>
    <mergeCell ref="Y14:Z14"/>
    <mergeCell ref="H15:I15"/>
    <mergeCell ref="R15:S15"/>
    <mergeCell ref="D3:E3"/>
    <mergeCell ref="J3:O3"/>
    <mergeCell ref="T3:V3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Apply1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8" name="Button 8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161925</xdr:rowOff>
                  </from>
                  <to>
                    <xdr:col>28</xdr:col>
                    <xdr:colOff>495300</xdr:colOff>
                    <xdr:row>40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42"/>
  <sheetViews>
    <sheetView workbookViewId="0">
      <selection activeCell="AE31" sqref="A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88" t="s">
        <v>9</v>
      </c>
      <c r="I1" s="188"/>
      <c r="R1" s="188" t="s">
        <v>9</v>
      </c>
      <c r="S1" s="188"/>
      <c r="Y1" s="188" t="s">
        <v>9</v>
      </c>
      <c r="Z1" s="188"/>
    </row>
    <row r="2" spans="1:30" ht="13.5" thickBot="1">
      <c r="A2" s="117">
        <v>0.1</v>
      </c>
      <c r="B2" s="185" t="s">
        <v>80</v>
      </c>
      <c r="C2" s="185"/>
      <c r="H2" s="185" t="s">
        <v>81</v>
      </c>
      <c r="I2" s="185"/>
      <c r="R2" s="185" t="s">
        <v>85</v>
      </c>
      <c r="S2" s="185"/>
      <c r="X2" s="124"/>
      <c r="Y2" s="185" t="s">
        <v>92</v>
      </c>
      <c r="Z2" s="185"/>
    </row>
    <row r="3" spans="1:30" ht="14.25">
      <c r="B3" s="147" t="s">
        <v>73</v>
      </c>
      <c r="C3" s="126" t="s">
        <v>74</v>
      </c>
      <c r="D3" s="186" t="s">
        <v>79</v>
      </c>
      <c r="E3" s="187"/>
      <c r="F3" s="147" t="s">
        <v>83</v>
      </c>
      <c r="H3" s="147" t="s">
        <v>73</v>
      </c>
      <c r="I3" s="147" t="s">
        <v>74</v>
      </c>
      <c r="J3" s="186" t="s">
        <v>82</v>
      </c>
      <c r="K3" s="189"/>
      <c r="L3" s="189"/>
      <c r="M3" s="189"/>
      <c r="N3" s="189"/>
      <c r="O3" s="187"/>
      <c r="P3" s="147" t="s">
        <v>84</v>
      </c>
      <c r="R3" s="147" t="s">
        <v>86</v>
      </c>
      <c r="S3" s="156" t="s">
        <v>87</v>
      </c>
      <c r="T3" s="186" t="s">
        <v>88</v>
      </c>
      <c r="U3" s="189"/>
      <c r="V3" s="187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/>
      <c r="C4" s="31">
        <f>B4</f>
        <v>0</v>
      </c>
      <c r="D4" s="150">
        <v>9.785893288485456E-2</v>
      </c>
      <c r="E4" s="151">
        <v>0.19709395012572287</v>
      </c>
      <c r="F4" s="154">
        <v>0.11614338678723476</v>
      </c>
      <c r="H4" s="148">
        <f>D4*$B$4+E4*$B$5+F4</f>
        <v>0.11614338678723476</v>
      </c>
      <c r="I4" s="157">
        <f>1/(1+EXP(-H4))</f>
        <v>0.52900325126094483</v>
      </c>
      <c r="J4" s="31">
        <v>0.18373328495841096</v>
      </c>
      <c r="K4" s="124">
        <v>0.2895829276321758</v>
      </c>
      <c r="L4" s="124">
        <v>0.29398723378629299</v>
      </c>
      <c r="M4" s="124">
        <v>0.60096410484009088</v>
      </c>
      <c r="N4" s="124">
        <v>0.50004203819460624</v>
      </c>
      <c r="O4" s="41">
        <v>0.50649284942577644</v>
      </c>
      <c r="P4" s="148">
        <v>0.25594688125614312</v>
      </c>
      <c r="R4" s="148">
        <f>J4*$I$4+K4*$I$5+L4*$I$6+M4*$I$7+N4*$I$8+O4*$I$9+P4</f>
        <v>1.6928831300951528</v>
      </c>
      <c r="S4" s="157">
        <f>1/(1+EXP(-R4))</f>
        <v>0.84460294334675412</v>
      </c>
      <c r="T4" s="31">
        <v>-0.90986190735561168</v>
      </c>
      <c r="U4" s="124">
        <v>-0.87773481298417499</v>
      </c>
      <c r="V4" s="41">
        <v>-0.90665082460694657</v>
      </c>
      <c r="W4" s="148">
        <v>-1.1633119397328007</v>
      </c>
      <c r="Y4" s="148">
        <f>T4*$S$4+U4*$S$5+V4*$S$6+W4</f>
        <v>-3.5136023227807649</v>
      </c>
      <c r="Z4" s="157">
        <f>1/(1+EXP(-Y4))</f>
        <v>2.892767158546555E-2</v>
      </c>
      <c r="AA4" s="95"/>
      <c r="AB4" s="148"/>
      <c r="AC4" s="148">
        <f>Z4-AB4</f>
        <v>2.892767158546555E-2</v>
      </c>
      <c r="AD4" s="125">
        <f>(-1)*(AB4*(1/Z4)+(1-AB4)*(1/(1-Z4)))</f>
        <v>-1.0297894098503411</v>
      </c>
    </row>
    <row r="5" spans="1:30" ht="13.5" thickBot="1">
      <c r="B5" s="149"/>
      <c r="C5" s="42">
        <f>B5</f>
        <v>0</v>
      </c>
      <c r="D5" s="150">
        <v>0.30094811842367986</v>
      </c>
      <c r="E5" s="151">
        <v>0.30027374003701757</v>
      </c>
      <c r="F5" s="154">
        <v>0.22230208735744189</v>
      </c>
      <c r="H5" s="148">
        <f t="shared" ref="H5:H9" si="0">D5*$B$4+E5*$B$5+F5</f>
        <v>0.22230208735744189</v>
      </c>
      <c r="I5" s="157">
        <f t="shared" ref="I5:I9" si="1">1/(1+EXP(-H5))</f>
        <v>0.55534777697636872</v>
      </c>
      <c r="J5" s="31">
        <v>0.34457570224018663</v>
      </c>
      <c r="K5" s="124">
        <v>0.54744465863304559</v>
      </c>
      <c r="L5" s="124">
        <v>0.94963626420564473</v>
      </c>
      <c r="M5" s="124">
        <v>0.45370290228381294</v>
      </c>
      <c r="N5" s="124">
        <v>0.3532280308120288</v>
      </c>
      <c r="O5" s="41">
        <v>0.25658834613378445</v>
      </c>
      <c r="P5" s="148">
        <v>0.28385426455270607</v>
      </c>
      <c r="R5" s="148">
        <f t="shared" ref="R5:R6" si="2">J5*$I$4+K5*$I$5+L5*$I$6+M5*$I$7+N5*$I$8+O5*$I$9+P5</f>
        <v>1.9862298974665473</v>
      </c>
      <c r="S5" s="157">
        <f t="shared" ref="S5:S6" si="3">1/(1+EXP(-R5))</f>
        <v>0.87934370759212865</v>
      </c>
      <c r="T5" s="42">
        <v>-1.0501823311518896</v>
      </c>
      <c r="U5" s="43">
        <v>-0.95679634572918626</v>
      </c>
      <c r="V5" s="44">
        <v>-0.59701369778775937</v>
      </c>
      <c r="W5" s="149">
        <v>-1.4702591774836333</v>
      </c>
      <c r="Y5" s="149">
        <f>T5*$S$4+U5*$S$5+V5*$S$6+W5</f>
        <v>-3.7319618688491154</v>
      </c>
      <c r="Z5" s="158">
        <f>1/(1+EXP(-Y5))</f>
        <v>2.3385818781763917E-2</v>
      </c>
      <c r="AA5" s="95"/>
      <c r="AB5" s="149">
        <v>0</v>
      </c>
      <c r="AC5" s="148">
        <f>Z5-AB5</f>
        <v>2.3385818781763917E-2</v>
      </c>
    </row>
    <row r="6" spans="1:30" ht="13.5" thickBot="1">
      <c r="D6" s="150">
        <v>0.20303537942776004</v>
      </c>
      <c r="E6" s="151">
        <v>0.50159574771138271</v>
      </c>
      <c r="F6" s="154">
        <v>0.32914184576684191</v>
      </c>
      <c r="H6" s="148">
        <f t="shared" si="0"/>
        <v>0.32914184576684191</v>
      </c>
      <c r="I6" s="157">
        <f t="shared" si="1"/>
        <v>0.58155056005942429</v>
      </c>
      <c r="J6" s="42">
        <v>0.80846025233978436</v>
      </c>
      <c r="K6" s="43">
        <v>0.40770976873847825</v>
      </c>
      <c r="L6" s="43">
        <v>0.20783554376349014</v>
      </c>
      <c r="M6" s="43">
        <v>0.10633866018042422</v>
      </c>
      <c r="N6" s="43">
        <v>0.90966308817189845</v>
      </c>
      <c r="O6" s="44">
        <v>0.60813669078246457</v>
      </c>
      <c r="P6" s="149">
        <v>0.31858183339121005</v>
      </c>
      <c r="R6" s="149">
        <f t="shared" si="2"/>
        <v>2.1257876882046389</v>
      </c>
      <c r="S6" s="158">
        <f t="shared" si="3"/>
        <v>0.89338445555959478</v>
      </c>
    </row>
    <row r="7" spans="1:30">
      <c r="D7" s="150">
        <v>0.70278557649419626</v>
      </c>
      <c r="E7" s="151">
        <v>0.80231539951596909</v>
      </c>
      <c r="F7" s="154">
        <v>0.4280457868063135</v>
      </c>
      <c r="H7" s="148">
        <f t="shared" si="0"/>
        <v>0.4280457868063135</v>
      </c>
      <c r="I7" s="157">
        <f t="shared" si="1"/>
        <v>0.60540692394489848</v>
      </c>
      <c r="X7" s="124"/>
      <c r="Y7" s="124"/>
    </row>
    <row r="8" spans="1:30">
      <c r="D8" s="150">
        <v>0.19976645236230389</v>
      </c>
      <c r="E8" s="151">
        <v>0.29893738807867437</v>
      </c>
      <c r="F8" s="154">
        <v>0.52710733356664718</v>
      </c>
      <c r="H8" s="148">
        <f t="shared" si="0"/>
        <v>0.52710733356664718</v>
      </c>
      <c r="I8" s="157">
        <f t="shared" si="1"/>
        <v>0.62880819112464759</v>
      </c>
    </row>
    <row r="9" spans="1:30" ht="13.5" thickBot="1">
      <c r="D9" s="152">
        <v>0.50100316894414065</v>
      </c>
      <c r="E9" s="153">
        <v>0.70039775392601245</v>
      </c>
      <c r="F9" s="155">
        <v>0.6231584657099668</v>
      </c>
      <c r="H9" s="149">
        <f t="shared" si="0"/>
        <v>0.6231584657099668</v>
      </c>
      <c r="I9" s="158">
        <f t="shared" si="1"/>
        <v>0.65093655102809744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6" t="s">
        <v>111</v>
      </c>
      <c r="C12" s="187"/>
      <c r="D12" s="159"/>
      <c r="E12" s="159"/>
      <c r="F12" s="159"/>
      <c r="G12" s="160"/>
      <c r="H12" s="186" t="s">
        <v>109</v>
      </c>
      <c r="I12" s="187"/>
      <c r="J12" s="189" t="s">
        <v>104</v>
      </c>
      <c r="K12" s="189"/>
      <c r="L12" s="189"/>
      <c r="M12" s="189"/>
      <c r="N12" s="189"/>
      <c r="O12" s="187"/>
      <c r="R12" s="197" t="s">
        <v>96</v>
      </c>
      <c r="S12" s="198"/>
      <c r="T12" s="186" t="s">
        <v>98</v>
      </c>
      <c r="U12" s="189"/>
      <c r="V12" s="187"/>
      <c r="X12" s="160"/>
      <c r="Y12" s="186" t="s">
        <v>78</v>
      </c>
      <c r="Z12" s="187"/>
      <c r="AB12" s="186" t="s">
        <v>101</v>
      </c>
      <c r="AC12" s="187"/>
    </row>
    <row r="13" spans="1:30" ht="13.5" thickBot="1">
      <c r="B13" s="42">
        <f>C4</f>
        <v>0</v>
      </c>
      <c r="C13" s="44">
        <f>C5</f>
        <v>0</v>
      </c>
      <c r="H13" s="199">
        <f>I4*(1-I4)</f>
        <v>0.24915881141629451</v>
      </c>
      <c r="I13" s="200"/>
      <c r="J13" s="43">
        <f>I4</f>
        <v>0.52900325126094483</v>
      </c>
      <c r="K13" s="43">
        <f>I5</f>
        <v>0.55534777697636872</v>
      </c>
      <c r="L13" s="43">
        <f>I6</f>
        <v>0.58155056005942429</v>
      </c>
      <c r="M13" s="43">
        <f>I7</f>
        <v>0.60540692394489848</v>
      </c>
      <c r="N13" s="43">
        <f>I8</f>
        <v>0.62880819112464759</v>
      </c>
      <c r="O13" s="44">
        <f>I9</f>
        <v>0.65093655102809744</v>
      </c>
      <c r="R13" s="199">
        <f>S4*(1-S4)</f>
        <v>0.13124881143675377</v>
      </c>
      <c r="S13" s="200"/>
      <c r="T13" s="42">
        <f>S4</f>
        <v>0.84460294334675412</v>
      </c>
      <c r="U13" s="43">
        <f>S5</f>
        <v>0.87934370759212865</v>
      </c>
      <c r="V13" s="44">
        <f>S6</f>
        <v>0.89338445555959478</v>
      </c>
      <c r="Y13" s="199">
        <f>Z4*(1-Z4)</f>
        <v>2.8090861402109001E-2</v>
      </c>
      <c r="Z13" s="200"/>
      <c r="AB13" s="31">
        <f>AC4</f>
        <v>2.892767158546555E-2</v>
      </c>
      <c r="AC13" s="41">
        <v>0</v>
      </c>
    </row>
    <row r="14" spans="1:30" ht="13.5" thickBot="1">
      <c r="H14" s="199">
        <f t="shared" ref="H14:H18" si="4">I5*(1-I5)</f>
        <v>0.24693662358377416</v>
      </c>
      <c r="I14" s="200"/>
      <c r="R14" s="199">
        <f t="shared" ref="R14:R15" si="5">S5*(1-S5)</f>
        <v>0.10609835151025759</v>
      </c>
      <c r="S14" s="200"/>
      <c r="Y14" s="201">
        <f>Z5*(1-Z5)</f>
        <v>2.2838922261670416E-2</v>
      </c>
      <c r="Z14" s="202"/>
      <c r="AB14" s="42">
        <v>0</v>
      </c>
      <c r="AC14" s="44">
        <f>AC5</f>
        <v>2.3385818781763917E-2</v>
      </c>
    </row>
    <row r="15" spans="1:30" ht="13.5" thickBot="1">
      <c r="F15" s="28"/>
      <c r="H15" s="199">
        <f t="shared" si="4"/>
        <v>0.24334950615399423</v>
      </c>
      <c r="I15" s="200"/>
      <c r="R15" s="201">
        <f t="shared" si="5"/>
        <v>9.5248670124081197E-2</v>
      </c>
      <c r="S15" s="202"/>
    </row>
    <row r="16" spans="1:30" ht="13.5" thickBot="1">
      <c r="H16" s="199">
        <f t="shared" si="4"/>
        <v>0.23888938038447438</v>
      </c>
      <c r="I16" s="200"/>
    </row>
    <row r="17" spans="4:28" ht="14.25">
      <c r="D17" s="190" t="s">
        <v>113</v>
      </c>
      <c r="E17" s="192"/>
      <c r="F17" s="162" t="s">
        <v>114</v>
      </c>
      <c r="H17" s="199">
        <f t="shared" si="4"/>
        <v>0.23340844989919626</v>
      </c>
      <c r="I17" s="200"/>
      <c r="J17" s="191" t="s">
        <v>112</v>
      </c>
      <c r="K17" s="191"/>
      <c r="L17" s="191"/>
      <c r="M17" s="191"/>
      <c r="N17" s="191"/>
      <c r="O17" s="191"/>
      <c r="P17" s="162" t="s">
        <v>114</v>
      </c>
      <c r="T17" s="190" t="s">
        <v>95</v>
      </c>
      <c r="U17" s="191"/>
      <c r="V17" s="192"/>
      <c r="W17" s="162" t="s">
        <v>114</v>
      </c>
    </row>
    <row r="18" spans="4:28" ht="13.5" thickBot="1">
      <c r="D18" s="31">
        <f t="shared" ref="D18:E23" si="6">$H22*B$13*$A$2</f>
        <v>0</v>
      </c>
      <c r="E18" s="41">
        <f t="shared" si="6"/>
        <v>0</v>
      </c>
      <c r="F18" s="157">
        <f t="shared" ref="F18:F23" si="7">H22*$A$2</f>
        <v>-3.9217980156595003E-6</v>
      </c>
      <c r="H18" s="201">
        <f t="shared" si="4"/>
        <v>0.22721815756374253</v>
      </c>
      <c r="I18" s="202"/>
      <c r="J18" s="28">
        <f>J$13*$R20*$A$2</f>
        <v>-9.027885434334832E-6</v>
      </c>
      <c r="K18" s="28">
        <f t="shared" ref="K18:O18" si="8">K$13*$R20*$A$2</f>
        <v>-9.4774769243943464E-6</v>
      </c>
      <c r="L18" s="28">
        <f t="shared" si="8"/>
        <v>-9.9246494572109078E-6</v>
      </c>
      <c r="M18" s="28">
        <f t="shared" si="8"/>
        <v>-1.0331778372816808E-5</v>
      </c>
      <c r="N18" s="28">
        <f t="shared" si="8"/>
        <v>-1.0731140680351706E-5</v>
      </c>
      <c r="O18" s="28">
        <f t="shared" si="8"/>
        <v>-1.1108779754557568E-5</v>
      </c>
      <c r="P18" s="148">
        <f>R20*$A$2</f>
        <v>-1.7065841113104219E-5</v>
      </c>
      <c r="T18" s="77">
        <f>T$13*$Z20*$A$2</f>
        <v>6.8632706563587115E-5</v>
      </c>
      <c r="U18" s="28">
        <f t="shared" ref="U18:V19" si="9">U$13*$Z20*$A$2</f>
        <v>7.1455752229044434E-5</v>
      </c>
      <c r="V18" s="78">
        <f t="shared" si="9"/>
        <v>7.2596707920444088E-5</v>
      </c>
      <c r="W18" s="148">
        <f>Z20*$A$2</f>
        <v>8.1260321319303946E-5</v>
      </c>
    </row>
    <row r="19" spans="4:28" ht="15" thickBot="1">
      <c r="D19" s="31">
        <f t="shared" si="6"/>
        <v>0</v>
      </c>
      <c r="E19" s="41">
        <f t="shared" si="6"/>
        <v>0</v>
      </c>
      <c r="F19" s="157">
        <f t="shared" si="7"/>
        <v>-3.9886017964729345E-6</v>
      </c>
      <c r="J19" s="77">
        <f t="shared" ref="J19:O20" si="10">J$13*$R21*$A$2</f>
        <v>-6.8714488807910892E-6</v>
      </c>
      <c r="K19" s="28">
        <f t="shared" si="10"/>
        <v>-7.2136491627567029E-6</v>
      </c>
      <c r="L19" s="28">
        <f t="shared" si="10"/>
        <v>-7.55400828920914E-6</v>
      </c>
      <c r="M19" s="28">
        <f t="shared" si="10"/>
        <v>-7.8638887758221131E-6</v>
      </c>
      <c r="N19" s="28">
        <f t="shared" si="10"/>
        <v>-8.1678578171996312E-6</v>
      </c>
      <c r="O19" s="28">
        <f t="shared" si="10"/>
        <v>-8.4552925229974947E-6</v>
      </c>
      <c r="P19" s="148">
        <f>R21*$A$2</f>
        <v>-1.2989426557232191E-5</v>
      </c>
      <c r="R19" s="186" t="s">
        <v>103</v>
      </c>
      <c r="S19" s="187"/>
      <c r="T19" s="80">
        <f>T$13*$Z21*$A$2</f>
        <v>4.5110825742190357E-5</v>
      </c>
      <c r="U19" s="80">
        <f t="shared" si="9"/>
        <v>4.6966353921873949E-5</v>
      </c>
      <c r="V19" s="81">
        <f t="shared" si="9"/>
        <v>4.7716279954976039E-5</v>
      </c>
      <c r="W19" s="149">
        <f>Z21*$A$2</f>
        <v>5.3410689718221811E-5</v>
      </c>
      <c r="Z19" s="197" t="s">
        <v>94</v>
      </c>
      <c r="AA19" s="198"/>
    </row>
    <row r="20" spans="4:28" ht="13.5" thickBot="1">
      <c r="D20" s="31">
        <f t="shared" si="6"/>
        <v>0</v>
      </c>
      <c r="E20" s="41">
        <f t="shared" si="6"/>
        <v>0</v>
      </c>
      <c r="F20" s="157">
        <f t="shared" si="7"/>
        <v>-4.7312192554681024E-6</v>
      </c>
      <c r="J20" s="79">
        <f t="shared" si="10"/>
        <v>-5.3189197114054214E-6</v>
      </c>
      <c r="K20" s="80">
        <f t="shared" si="10"/>
        <v>-5.5838035600044444E-6</v>
      </c>
      <c r="L20" s="80">
        <f t="shared" si="10"/>
        <v>-5.8472622421617621E-6</v>
      </c>
      <c r="M20" s="80">
        <f t="shared" si="10"/>
        <v>-6.0871286017927293E-6</v>
      </c>
      <c r="N20" s="80">
        <f t="shared" si="10"/>
        <v>-6.3224191429709632E-6</v>
      </c>
      <c r="O20" s="80">
        <f t="shared" si="10"/>
        <v>-6.5449111019352651E-6</v>
      </c>
      <c r="P20" s="149">
        <f>R22*$A$2</f>
        <v>-1.0054606845472342E-5</v>
      </c>
      <c r="R20" s="193">
        <f>T37*$R$13+U37*$R$14+V37*$R$15</f>
        <v>-1.7065841113104218E-4</v>
      </c>
      <c r="S20" s="194"/>
      <c r="T20" s="183"/>
      <c r="U20" s="183"/>
      <c r="Z20" s="199">
        <f>AB13*$Y$13+AC13*$Y$14</f>
        <v>8.1260321319303946E-4</v>
      </c>
      <c r="AA20" s="200"/>
    </row>
    <row r="21" spans="4:28" ht="15" thickBot="1">
      <c r="D21" s="31">
        <f t="shared" si="6"/>
        <v>0</v>
      </c>
      <c r="E21" s="41">
        <f t="shared" si="6"/>
        <v>0</v>
      </c>
      <c r="F21" s="157">
        <f t="shared" si="7"/>
        <v>-4.1133148555290918E-6</v>
      </c>
      <c r="H21" s="186" t="s">
        <v>110</v>
      </c>
      <c r="I21" s="187"/>
      <c r="R21" s="193">
        <f>T38*$R$13+U38*$R$14+V38*$R$15</f>
        <v>-1.2989426557232189E-4</v>
      </c>
      <c r="S21" s="194"/>
      <c r="Z21" s="201">
        <f>AB14*$Y$13+AC14*$Y$14</f>
        <v>5.3410689718221807E-4</v>
      </c>
      <c r="AA21" s="202"/>
    </row>
    <row r="22" spans="4:28" ht="13.5" thickBot="1">
      <c r="D22" s="31">
        <f t="shared" si="6"/>
        <v>0</v>
      </c>
      <c r="E22" s="41">
        <f t="shared" si="6"/>
        <v>0</v>
      </c>
      <c r="F22" s="157">
        <f t="shared" si="7"/>
        <v>-5.1975795672635807E-6</v>
      </c>
      <c r="H22" s="193">
        <f>J37*$H$13+K37*$H$14+L37*$H$15+M37*$H$16+N37*$H$17+O37*$H$18</f>
        <v>-3.9217980156595001E-5</v>
      </c>
      <c r="I22" s="194"/>
      <c r="R22" s="195">
        <f>T39*$R$13+U39*$R$14+V39*$R$15</f>
        <v>-1.0054606845472341E-4</v>
      </c>
      <c r="S22" s="196"/>
    </row>
    <row r="23" spans="4:28" ht="13.5" thickBot="1">
      <c r="D23" s="42">
        <f t="shared" si="6"/>
        <v>0</v>
      </c>
      <c r="E23" s="44">
        <f t="shared" si="6"/>
        <v>0</v>
      </c>
      <c r="F23" s="158">
        <f t="shared" si="7"/>
        <v>-4.1106576084665634E-6</v>
      </c>
      <c r="H23" s="193">
        <f t="shared" ref="H23:H27" si="11">J38*$H$13+K38*$H$14+L38*$H$15+M38*$H$16+N38*$H$17+O38*$H$18</f>
        <v>-3.9886017964729345E-5</v>
      </c>
      <c r="I23" s="194"/>
    </row>
    <row r="24" spans="4:28" ht="14.25">
      <c r="H24" s="193">
        <f t="shared" si="11"/>
        <v>-4.7312192554681019E-5</v>
      </c>
      <c r="I24" s="194"/>
      <c r="J24" s="189" t="s">
        <v>106</v>
      </c>
      <c r="K24" s="189"/>
      <c r="L24" s="189"/>
      <c r="M24" s="189"/>
      <c r="N24" s="189"/>
      <c r="O24" s="187"/>
      <c r="T24" s="186" t="s">
        <v>100</v>
      </c>
      <c r="U24" s="189"/>
      <c r="V24" s="187"/>
    </row>
    <row r="25" spans="4:28">
      <c r="H25" s="193">
        <f t="shared" si="11"/>
        <v>-4.113314855529092E-5</v>
      </c>
      <c r="I25" s="194"/>
      <c r="J25" s="124">
        <f>J4</f>
        <v>0.18373328495841096</v>
      </c>
      <c r="K25" s="124">
        <f t="shared" ref="K25:O25" si="12">K4</f>
        <v>0.2895829276321758</v>
      </c>
      <c r="L25" s="124">
        <f t="shared" si="12"/>
        <v>0.29398723378629299</v>
      </c>
      <c r="M25" s="124">
        <f t="shared" si="12"/>
        <v>0.60096410484009088</v>
      </c>
      <c r="N25" s="124">
        <f t="shared" si="12"/>
        <v>0.50004203819460624</v>
      </c>
      <c r="O25" s="41">
        <f t="shared" si="12"/>
        <v>0.50649284942577644</v>
      </c>
      <c r="T25" s="31">
        <f>T4</f>
        <v>-0.90986190735561168</v>
      </c>
      <c r="U25" s="124">
        <f t="shared" ref="U25:V26" si="13">U4</f>
        <v>-0.87773481298417499</v>
      </c>
      <c r="V25" s="41">
        <f t="shared" si="13"/>
        <v>-0.90665082460694657</v>
      </c>
    </row>
    <row r="26" spans="4:28" ht="13.5" thickBot="1">
      <c r="H26" s="193">
        <f t="shared" si="11"/>
        <v>-5.19757956726358E-5</v>
      </c>
      <c r="I26" s="194"/>
      <c r="J26" s="124">
        <f t="shared" ref="J26:O27" si="14">J5</f>
        <v>0.34457570224018663</v>
      </c>
      <c r="K26" s="124">
        <f t="shared" si="14"/>
        <v>0.54744465863304559</v>
      </c>
      <c r="L26" s="124">
        <f t="shared" si="14"/>
        <v>0.94963626420564473</v>
      </c>
      <c r="M26" s="124">
        <f t="shared" si="14"/>
        <v>0.45370290228381294</v>
      </c>
      <c r="N26" s="124">
        <f t="shared" si="14"/>
        <v>0.3532280308120288</v>
      </c>
      <c r="O26" s="41">
        <f t="shared" si="14"/>
        <v>0.25658834613378445</v>
      </c>
      <c r="T26" s="42">
        <f>T5</f>
        <v>-1.0501823311518896</v>
      </c>
      <c r="U26" s="43">
        <f t="shared" si="13"/>
        <v>-0.95679634572918626</v>
      </c>
      <c r="V26" s="44">
        <f t="shared" si="13"/>
        <v>-0.59701369778775937</v>
      </c>
    </row>
    <row r="27" spans="4:28" ht="15.75" thickBot="1">
      <c r="H27" s="195">
        <f t="shared" si="11"/>
        <v>-4.110657608466563E-5</v>
      </c>
      <c r="I27" s="196"/>
      <c r="J27" s="43">
        <f t="shared" si="14"/>
        <v>0.80846025233978436</v>
      </c>
      <c r="K27" s="43">
        <f t="shared" si="14"/>
        <v>0.40770976873847825</v>
      </c>
      <c r="L27" s="43">
        <f t="shared" si="14"/>
        <v>0.20783554376349014</v>
      </c>
      <c r="M27" s="43">
        <f t="shared" si="14"/>
        <v>0.10633866018042422</v>
      </c>
      <c r="N27" s="43">
        <f t="shared" si="14"/>
        <v>0.90966308817189845</v>
      </c>
      <c r="O27" s="44">
        <f t="shared" si="14"/>
        <v>0.60813669078246457</v>
      </c>
      <c r="Z27" s="186" t="s">
        <v>99</v>
      </c>
      <c r="AA27" s="187"/>
    </row>
    <row r="28" spans="4:28" ht="15.75" thickBot="1">
      <c r="Q28" s="186" t="s">
        <v>105</v>
      </c>
      <c r="R28" s="189"/>
      <c r="S28" s="187"/>
      <c r="Z28" s="42">
        <f>Z20</f>
        <v>8.1260321319303946E-4</v>
      </c>
      <c r="AA28" s="44">
        <f>Z21</f>
        <v>5.3410689718221807E-4</v>
      </c>
    </row>
    <row r="29" spans="4:28" ht="13.5" thickBot="1">
      <c r="Q29" s="42">
        <f>R20</f>
        <v>-1.7065841113104218E-4</v>
      </c>
      <c r="R29" s="43">
        <f>R21</f>
        <v>-1.2989426557232189E-4</v>
      </c>
      <c r="S29" s="44">
        <f>R22</f>
        <v>-1.0054606845472341E-4</v>
      </c>
    </row>
    <row r="30" spans="4:28" ht="13.5" thickBot="1"/>
    <row r="31" spans="4:28" ht="14.25">
      <c r="J31" s="186" t="s">
        <v>107</v>
      </c>
      <c r="K31" s="189"/>
      <c r="L31" s="189"/>
      <c r="M31" s="189"/>
      <c r="N31" s="189"/>
      <c r="O31" s="187"/>
      <c r="T31" s="186" t="s">
        <v>97</v>
      </c>
      <c r="U31" s="189"/>
      <c r="V31" s="187"/>
    </row>
    <row r="32" spans="4:28" ht="13.5" thickBot="1">
      <c r="J32" s="42">
        <f>J$25*$Q29+J$26*$R29+J$27*$S29</f>
        <v>-1.5740153813412444E-4</v>
      </c>
      <c r="K32" s="43">
        <f t="shared" ref="K32:O32" si="15">K$25*$Q29+K$26*$R29+K$27*$S29</f>
        <v>-1.6152329851225111E-4</v>
      </c>
      <c r="L32" s="43">
        <f t="shared" si="15"/>
        <v>-1.944207461211832E-4</v>
      </c>
      <c r="M32" s="43">
        <f t="shared" si="15"/>
        <v>-1.7218491876487029E-4</v>
      </c>
      <c r="N32" s="43">
        <f t="shared" si="15"/>
        <v>-2.2268172251297221E-4</v>
      </c>
      <c r="O32" s="44">
        <f t="shared" si="15"/>
        <v>-1.8091237304894447E-4</v>
      </c>
      <c r="T32" s="42">
        <f>$Z$28*T25+$AA$28*T26</f>
        <v>-1.3002663358462421E-3</v>
      </c>
      <c r="U32" s="43">
        <f>$Z$28*U25+$AA$28*U26</f>
        <v>-1.2242816568150327E-3</v>
      </c>
      <c r="V32" s="44">
        <f>$Z$28*V25+$AA$28*V26</f>
        <v>-1.0556165070204262E-3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6" t="s">
        <v>108</v>
      </c>
      <c r="K36" s="189"/>
      <c r="L36" s="189"/>
      <c r="M36" s="189"/>
      <c r="N36" s="189"/>
      <c r="O36" s="187"/>
      <c r="T36" s="186" t="s">
        <v>102</v>
      </c>
      <c r="U36" s="189"/>
      <c r="V36" s="187"/>
      <c r="Z36" s="28"/>
      <c r="AA36" s="28"/>
      <c r="AB36" s="28"/>
    </row>
    <row r="37" spans="2:28">
      <c r="J37" s="31">
        <f>J32</f>
        <v>-1.5740153813412444E-4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-1.3002663358462421E-3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-1.6152329851225111E-4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-1.2242816568150327E-3</v>
      </c>
      <c r="V38" s="41">
        <v>0</v>
      </c>
    </row>
    <row r="39" spans="2:28" ht="15.75" thickBot="1">
      <c r="B39" s="186" t="s">
        <v>105</v>
      </c>
      <c r="C39" s="189"/>
      <c r="D39" s="189"/>
      <c r="E39" s="189"/>
      <c r="F39" s="189"/>
      <c r="G39" s="187"/>
      <c r="J39" s="31">
        <v>0</v>
      </c>
      <c r="K39" s="124">
        <v>0</v>
      </c>
      <c r="L39" s="124">
        <f>L32</f>
        <v>-1.944207461211832E-4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-1.0556165070204262E-3</v>
      </c>
    </row>
    <row r="40" spans="2:28" ht="13.5" thickBot="1">
      <c r="B40" s="42">
        <f>H22</f>
        <v>-3.9217980156595001E-5</v>
      </c>
      <c r="C40" s="43">
        <f>H23</f>
        <v>-3.9886017964729345E-5</v>
      </c>
      <c r="D40" s="43">
        <f>H24</f>
        <v>-4.7312192554681019E-5</v>
      </c>
      <c r="E40" s="43">
        <f>H25</f>
        <v>-4.113314855529092E-5</v>
      </c>
      <c r="F40" s="43">
        <f>H26</f>
        <v>-5.19757956726358E-5</v>
      </c>
      <c r="G40" s="44">
        <f>H27</f>
        <v>-4.110657608466563E-5</v>
      </c>
      <c r="J40" s="31">
        <v>0</v>
      </c>
      <c r="K40" s="124">
        <v>0</v>
      </c>
      <c r="L40" s="124">
        <v>0</v>
      </c>
      <c r="M40" s="124">
        <f>M32</f>
        <v>-1.7218491876487029E-4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-2.2268172251297221E-4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-1.8091237304894447E-4</v>
      </c>
    </row>
  </sheetData>
  <mergeCells count="55">
    <mergeCell ref="H25:I25"/>
    <mergeCell ref="H26:I26"/>
    <mergeCell ref="B39:G39"/>
    <mergeCell ref="Z27:AA27"/>
    <mergeCell ref="Q28:S28"/>
    <mergeCell ref="J31:O31"/>
    <mergeCell ref="T31:V31"/>
    <mergeCell ref="J36:O36"/>
    <mergeCell ref="T36:V36"/>
    <mergeCell ref="H27:I27"/>
    <mergeCell ref="R21:S21"/>
    <mergeCell ref="Z21:AA21"/>
    <mergeCell ref="H22:I22"/>
    <mergeCell ref="R22:S22"/>
    <mergeCell ref="H24:I24"/>
    <mergeCell ref="J24:O24"/>
    <mergeCell ref="T24:V24"/>
    <mergeCell ref="T17:V17"/>
    <mergeCell ref="H18:I18"/>
    <mergeCell ref="R19:S19"/>
    <mergeCell ref="Z19:AA19"/>
    <mergeCell ref="R20:S20"/>
    <mergeCell ref="T20:U20"/>
    <mergeCell ref="Z20:AA20"/>
    <mergeCell ref="H16:I16"/>
    <mergeCell ref="D17:E17"/>
    <mergeCell ref="H17:I17"/>
    <mergeCell ref="J17:O17"/>
    <mergeCell ref="H23:I23"/>
    <mergeCell ref="H21:I21"/>
    <mergeCell ref="AB12:AC12"/>
    <mergeCell ref="H13:I13"/>
    <mergeCell ref="R13:S13"/>
    <mergeCell ref="Y13:Z13"/>
    <mergeCell ref="H15:I15"/>
    <mergeCell ref="R15:S15"/>
    <mergeCell ref="H14:I14"/>
    <mergeCell ref="R14:S14"/>
    <mergeCell ref="Y14:Z14"/>
    <mergeCell ref="D3:E3"/>
    <mergeCell ref="J3:O3"/>
    <mergeCell ref="T3:V3"/>
    <mergeCell ref="Y12:Z12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D42"/>
  <sheetViews>
    <sheetView workbookViewId="0">
      <selection activeCell="E31" sqref="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88" t="s">
        <v>9</v>
      </c>
      <c r="I1" s="188"/>
      <c r="R1" s="188" t="s">
        <v>9</v>
      </c>
      <c r="S1" s="188"/>
      <c r="Y1" s="188" t="s">
        <v>9</v>
      </c>
      <c r="Z1" s="188"/>
    </row>
    <row r="2" spans="1:30" ht="13.5" thickBot="1">
      <c r="A2" s="117">
        <v>0.1</v>
      </c>
      <c r="B2" s="185" t="s">
        <v>80</v>
      </c>
      <c r="C2" s="185"/>
      <c r="H2" s="185" t="s">
        <v>81</v>
      </c>
      <c r="I2" s="185"/>
      <c r="R2" s="185" t="s">
        <v>85</v>
      </c>
      <c r="S2" s="185"/>
      <c r="X2" s="124"/>
      <c r="Y2" s="185" t="s">
        <v>92</v>
      </c>
      <c r="Z2" s="185"/>
    </row>
    <row r="3" spans="1:30" ht="14.25">
      <c r="B3" s="147" t="s">
        <v>73</v>
      </c>
      <c r="C3" s="126" t="s">
        <v>74</v>
      </c>
      <c r="D3" s="186" t="s">
        <v>79</v>
      </c>
      <c r="E3" s="187"/>
      <c r="F3" s="147" t="s">
        <v>83</v>
      </c>
      <c r="H3" s="147" t="s">
        <v>73</v>
      </c>
      <c r="I3" s="147" t="s">
        <v>74</v>
      </c>
      <c r="J3" s="189" t="s">
        <v>82</v>
      </c>
      <c r="K3" s="189"/>
      <c r="L3" s="189"/>
      <c r="M3" s="189"/>
      <c r="N3" s="189"/>
      <c r="O3" s="187"/>
      <c r="P3" s="147" t="s">
        <v>84</v>
      </c>
      <c r="R3" s="147" t="s">
        <v>86</v>
      </c>
      <c r="S3" s="156" t="s">
        <v>87</v>
      </c>
      <c r="T3" s="186" t="s">
        <v>88</v>
      </c>
      <c r="U3" s="189"/>
      <c r="V3" s="187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>
        <v>1</v>
      </c>
      <c r="C4" s="31">
        <f>B4</f>
        <v>1</v>
      </c>
      <c r="D4" s="150">
        <v>0.1</v>
      </c>
      <c r="E4" s="151">
        <v>0.2</v>
      </c>
      <c r="F4" s="154">
        <v>0.1</v>
      </c>
      <c r="H4" s="148">
        <f>D4*$B$4+E4*$B$5+F4</f>
        <v>0.2</v>
      </c>
      <c r="I4" s="148">
        <f>MAX(0,H4)</f>
        <v>0.2</v>
      </c>
      <c r="J4" s="124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48">
        <v>0.1</v>
      </c>
      <c r="R4" s="148">
        <f>J4*$I$4+K4*$I$5+L4*$I$6+M4*$I$7+N4*$I$8+O4*$I$9+P4</f>
        <v>1.5900000000000003</v>
      </c>
      <c r="S4" s="31">
        <f>MAX(0,R4)</f>
        <v>1.5900000000000003</v>
      </c>
      <c r="T4" s="31">
        <v>0.1</v>
      </c>
      <c r="U4" s="124">
        <v>0.2</v>
      </c>
      <c r="V4" s="41">
        <v>0.2</v>
      </c>
      <c r="W4" s="148">
        <v>0.1</v>
      </c>
      <c r="Y4" s="148">
        <f>T4*$S$4+U4*$S$5+V4*$S$6+W4</f>
        <v>1.0570000000000002</v>
      </c>
      <c r="Z4" s="31">
        <f>MAX(0,Y4)</f>
        <v>1.0570000000000002</v>
      </c>
      <c r="AA4" s="95"/>
      <c r="AB4" s="148">
        <v>7</v>
      </c>
      <c r="AC4" s="148">
        <f>Z4-AB4</f>
        <v>-5.9429999999999996</v>
      </c>
      <c r="AD4" s="125">
        <f>(-1)*(AB4*(1/Z4)+(1-AB4)*(1/(1-Z4)))</f>
        <v>-111.88567445102794</v>
      </c>
    </row>
    <row r="5" spans="1:30" ht="13.5" thickBot="1">
      <c r="B5" s="149">
        <v>0</v>
      </c>
      <c r="C5" s="42">
        <f>B5</f>
        <v>0</v>
      </c>
      <c r="D5" s="150">
        <v>0.3</v>
      </c>
      <c r="E5" s="151">
        <v>0.3</v>
      </c>
      <c r="F5" s="154">
        <v>0.2</v>
      </c>
      <c r="H5" s="148">
        <f t="shared" ref="H5:H9" si="0">D5*$B$4+E5*$B$5+F5</f>
        <v>0.5</v>
      </c>
      <c r="I5" s="148">
        <f t="shared" ref="I5:I9" si="1">MAX(0,H5)</f>
        <v>0.5</v>
      </c>
      <c r="J5" s="124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48">
        <v>0.2</v>
      </c>
      <c r="R5" s="148">
        <f t="shared" ref="R5:R6" si="2">J5*$I$4+K5*$I$5+L5*$I$6+M5*$I$7+N5*$I$8+O5*$I$9+P5</f>
        <v>1.83</v>
      </c>
      <c r="S5" s="31">
        <f t="shared" ref="S5:S6" si="3">MAX(0,R5)</f>
        <v>1.83</v>
      </c>
      <c r="T5" s="42">
        <v>0.3</v>
      </c>
      <c r="U5" s="43">
        <v>0.5</v>
      </c>
      <c r="V5" s="44">
        <v>0.9</v>
      </c>
      <c r="W5" s="149">
        <v>0.2</v>
      </c>
      <c r="Y5" s="149">
        <f>T5*$S$4+U5*$S$5+V5*$S$6+W5</f>
        <v>3.5360000000000005</v>
      </c>
      <c r="Z5" s="31">
        <f>MAX(0,Y5)</f>
        <v>3.5360000000000005</v>
      </c>
      <c r="AA5" s="95"/>
      <c r="AB5" s="149">
        <v>-3</v>
      </c>
      <c r="AC5" s="148">
        <f>Z5-AB5</f>
        <v>6.5360000000000005</v>
      </c>
    </row>
    <row r="6" spans="1:30" ht="13.5" thickBot="1">
      <c r="D6" s="150">
        <v>0.2</v>
      </c>
      <c r="E6" s="151">
        <v>0.5</v>
      </c>
      <c r="F6" s="154">
        <v>0.3</v>
      </c>
      <c r="H6" s="148">
        <f t="shared" si="0"/>
        <v>0.5</v>
      </c>
      <c r="I6" s="148">
        <f t="shared" si="1"/>
        <v>0.5</v>
      </c>
      <c r="J6" s="43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49">
        <v>0.3</v>
      </c>
      <c r="R6" s="149">
        <f t="shared" si="2"/>
        <v>2.16</v>
      </c>
      <c r="S6" s="31">
        <f t="shared" si="3"/>
        <v>2.16</v>
      </c>
    </row>
    <row r="7" spans="1:30">
      <c r="D7" s="150">
        <v>0.7</v>
      </c>
      <c r="E7" s="151">
        <v>0.8</v>
      </c>
      <c r="F7" s="154">
        <v>0.4</v>
      </c>
      <c r="H7" s="148">
        <f t="shared" si="0"/>
        <v>1.1000000000000001</v>
      </c>
      <c r="I7" s="148">
        <f t="shared" si="1"/>
        <v>1.1000000000000001</v>
      </c>
      <c r="X7" s="124"/>
      <c r="Y7" s="124"/>
      <c r="AA7" s="163" t="s">
        <v>77</v>
      </c>
    </row>
    <row r="8" spans="1:30">
      <c r="D8" s="150">
        <v>0.2</v>
      </c>
      <c r="E8" s="151">
        <v>0.3</v>
      </c>
      <c r="F8" s="154">
        <v>0.5</v>
      </c>
      <c r="H8" s="148">
        <f t="shared" si="0"/>
        <v>0.7</v>
      </c>
      <c r="I8" s="148">
        <f t="shared" si="1"/>
        <v>0.7</v>
      </c>
      <c r="AA8" s="164" t="e">
        <f>AB4*LOG10(Z4)+(1-AB4)*LOG10(1-Z4)</f>
        <v>#NUM!</v>
      </c>
    </row>
    <row r="9" spans="1:30" ht="13.5" thickBot="1">
      <c r="D9" s="152">
        <v>0.5</v>
      </c>
      <c r="E9" s="153">
        <v>0.7</v>
      </c>
      <c r="F9" s="155">
        <v>0.6</v>
      </c>
      <c r="H9" s="149">
        <f t="shared" si="0"/>
        <v>1.1000000000000001</v>
      </c>
      <c r="I9" s="149">
        <f t="shared" si="1"/>
        <v>1.1000000000000001</v>
      </c>
      <c r="AA9" s="165" t="e">
        <f>AB5*LOG10(Z5)+(1-AB5)*LOG10(1-Z5)</f>
        <v>#NUM!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6" t="s">
        <v>111</v>
      </c>
      <c r="C12" s="187"/>
      <c r="D12" s="159"/>
      <c r="E12" s="159"/>
      <c r="F12" s="159"/>
      <c r="G12" s="160"/>
      <c r="H12" s="186" t="s">
        <v>109</v>
      </c>
      <c r="I12" s="187"/>
      <c r="J12" s="189" t="s">
        <v>104</v>
      </c>
      <c r="K12" s="189"/>
      <c r="L12" s="189"/>
      <c r="M12" s="189"/>
      <c r="N12" s="189"/>
      <c r="O12" s="187"/>
      <c r="R12" s="197" t="s">
        <v>96</v>
      </c>
      <c r="S12" s="198"/>
      <c r="T12" s="186" t="s">
        <v>98</v>
      </c>
      <c r="U12" s="189"/>
      <c r="V12" s="187"/>
      <c r="X12" s="160"/>
      <c r="Y12" s="186" t="s">
        <v>78</v>
      </c>
      <c r="Z12" s="187"/>
      <c r="AB12" s="186" t="s">
        <v>101</v>
      </c>
      <c r="AC12" s="187"/>
    </row>
    <row r="13" spans="1:30" ht="13.5" thickBot="1">
      <c r="B13" s="42">
        <f>C4</f>
        <v>1</v>
      </c>
      <c r="C13" s="44">
        <f>C5</f>
        <v>0</v>
      </c>
      <c r="H13" s="193">
        <f>IF(H4&lt;=0,0,1)</f>
        <v>1</v>
      </c>
      <c r="I13" s="194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93">
        <f>IF(R4&lt;=0,0,1)</f>
        <v>1</v>
      </c>
      <c r="S13" s="194"/>
      <c r="T13" s="42">
        <f>S4</f>
        <v>1.5900000000000003</v>
      </c>
      <c r="U13" s="43">
        <f>S5</f>
        <v>1.83</v>
      </c>
      <c r="V13" s="44">
        <f>S6</f>
        <v>2.16</v>
      </c>
      <c r="Y13" s="193">
        <f>IF(Y4&lt;=0,0,1)</f>
        <v>1</v>
      </c>
      <c r="Z13" s="194"/>
      <c r="AB13" s="31">
        <f>AC4</f>
        <v>-5.9429999999999996</v>
      </c>
      <c r="AC13" s="41">
        <v>0</v>
      </c>
    </row>
    <row r="14" spans="1:30" ht="13.5" thickBot="1">
      <c r="H14" s="193">
        <f t="shared" ref="H14:H18" si="4">IF(H5&lt;=0,0,1)</f>
        <v>1</v>
      </c>
      <c r="I14" s="194"/>
      <c r="R14" s="193">
        <f t="shared" ref="R14:R15" si="5">IF(R5&lt;=0,0,1)</f>
        <v>1</v>
      </c>
      <c r="S14" s="194"/>
      <c r="Y14" s="193">
        <f>IF(Y5&lt;=0,0,1)</f>
        <v>1</v>
      </c>
      <c r="Z14" s="194"/>
      <c r="AB14" s="42">
        <v>0</v>
      </c>
      <c r="AC14" s="44">
        <f>AC5</f>
        <v>6.5360000000000005</v>
      </c>
    </row>
    <row r="15" spans="1:30">
      <c r="F15" s="28"/>
      <c r="H15" s="193">
        <f t="shared" si="4"/>
        <v>1</v>
      </c>
      <c r="I15" s="194"/>
      <c r="R15" s="193">
        <f t="shared" si="5"/>
        <v>1</v>
      </c>
      <c r="S15" s="194"/>
    </row>
    <row r="16" spans="1:30" ht="13.5" thickBot="1">
      <c r="H16" s="193">
        <f t="shared" si="4"/>
        <v>1</v>
      </c>
      <c r="I16" s="194"/>
    </row>
    <row r="17" spans="4:28" ht="14.25">
      <c r="D17" s="190" t="s">
        <v>113</v>
      </c>
      <c r="E17" s="192"/>
      <c r="F17" s="162" t="s">
        <v>114</v>
      </c>
      <c r="H17" s="193">
        <f t="shared" si="4"/>
        <v>1</v>
      </c>
      <c r="I17" s="194"/>
      <c r="J17" s="191" t="s">
        <v>112</v>
      </c>
      <c r="K17" s="191"/>
      <c r="L17" s="191"/>
      <c r="M17" s="191"/>
      <c r="N17" s="191"/>
      <c r="O17" s="191"/>
      <c r="P17" s="162" t="s">
        <v>114</v>
      </c>
      <c r="T17" s="190" t="s">
        <v>95</v>
      </c>
      <c r="U17" s="191"/>
      <c r="V17" s="192"/>
      <c r="W17" s="162" t="s">
        <v>114</v>
      </c>
    </row>
    <row r="18" spans="4:28" ht="13.5" thickBot="1">
      <c r="D18" s="31">
        <f t="shared" ref="D18:E23" si="6">$H22*B$13*$A$2</f>
        <v>0.45155100000000009</v>
      </c>
      <c r="E18" s="41">
        <f t="shared" si="6"/>
        <v>0</v>
      </c>
      <c r="F18" s="157">
        <f t="shared" ref="F18:F23" si="7">H22*$A$2</f>
        <v>0.45155100000000009</v>
      </c>
      <c r="H18" s="193">
        <f t="shared" si="4"/>
        <v>1</v>
      </c>
      <c r="I18" s="194"/>
      <c r="J18" s="28">
        <f>J$13*$R20*$A$2</f>
        <v>2.7330000000000007E-2</v>
      </c>
      <c r="K18" s="28">
        <f t="shared" ref="K18:O18" si="8">K$13*$R20*$A$2</f>
        <v>6.8325000000000011E-2</v>
      </c>
      <c r="L18" s="28">
        <f t="shared" si="8"/>
        <v>6.8325000000000011E-2</v>
      </c>
      <c r="M18" s="28">
        <f t="shared" si="8"/>
        <v>0.15031500000000006</v>
      </c>
      <c r="N18" s="28">
        <f t="shared" si="8"/>
        <v>9.5655000000000018E-2</v>
      </c>
      <c r="O18" s="28">
        <f t="shared" si="8"/>
        <v>0.15031500000000006</v>
      </c>
      <c r="P18" s="148">
        <f>R20*$A$2</f>
        <v>0.13665000000000002</v>
      </c>
      <c r="T18" s="77">
        <f>T$13*$Z20*$A$2</f>
        <v>-0.94493700000000025</v>
      </c>
      <c r="U18" s="28">
        <f t="shared" ref="U18:V19" si="9">U$13*$Z20*$A$2</f>
        <v>-1.087569</v>
      </c>
      <c r="V18" s="78">
        <f t="shared" si="9"/>
        <v>-1.2836880000000002</v>
      </c>
      <c r="W18" s="148">
        <f>Z20*$A$2</f>
        <v>-0.59429999999999994</v>
      </c>
    </row>
    <row r="19" spans="4:28" ht="15" thickBot="1">
      <c r="D19" s="31">
        <f t="shared" si="6"/>
        <v>0.31905200000000011</v>
      </c>
      <c r="E19" s="41">
        <f t="shared" si="6"/>
        <v>0</v>
      </c>
      <c r="F19" s="157">
        <f t="shared" si="7"/>
        <v>0.31905200000000011</v>
      </c>
      <c r="J19" s="77">
        <f t="shared" ref="J19:O20" si="10">J$13*$R21*$A$2</f>
        <v>4.1588000000000014E-2</v>
      </c>
      <c r="K19" s="28">
        <f t="shared" si="10"/>
        <v>0.10397000000000003</v>
      </c>
      <c r="L19" s="28">
        <f t="shared" si="10"/>
        <v>0.10397000000000003</v>
      </c>
      <c r="M19" s="28">
        <f t="shared" si="10"/>
        <v>0.2287340000000001</v>
      </c>
      <c r="N19" s="28">
        <f t="shared" si="10"/>
        <v>0.14555800000000005</v>
      </c>
      <c r="O19" s="28">
        <f t="shared" si="10"/>
        <v>0.2287340000000001</v>
      </c>
      <c r="P19" s="148">
        <f>R21*$A$2</f>
        <v>0.20794000000000007</v>
      </c>
      <c r="R19" s="186" t="s">
        <v>103</v>
      </c>
      <c r="S19" s="187"/>
      <c r="T19" s="80">
        <f>T$13*$Z21*$A$2</f>
        <v>1.0392240000000004</v>
      </c>
      <c r="U19" s="80">
        <f t="shared" si="9"/>
        <v>1.1960880000000003</v>
      </c>
      <c r="V19" s="81">
        <f t="shared" si="9"/>
        <v>1.4117760000000004</v>
      </c>
      <c r="W19" s="149">
        <f>Z21*$A$2</f>
        <v>0.65360000000000007</v>
      </c>
      <c r="Z19" s="197" t="s">
        <v>94</v>
      </c>
      <c r="AA19" s="198"/>
    </row>
    <row r="20" spans="4:28" ht="13.5" thickBot="1">
      <c r="D20" s="31">
        <f t="shared" si="6"/>
        <v>0.30835200000000013</v>
      </c>
      <c r="E20" s="41">
        <f t="shared" si="6"/>
        <v>0</v>
      </c>
      <c r="F20" s="157">
        <f t="shared" si="7"/>
        <v>0.30835200000000013</v>
      </c>
      <c r="J20" s="79">
        <f t="shared" si="10"/>
        <v>9.3876000000000015E-2</v>
      </c>
      <c r="K20" s="80">
        <f t="shared" si="10"/>
        <v>0.23469000000000004</v>
      </c>
      <c r="L20" s="80">
        <f t="shared" si="10"/>
        <v>0.23469000000000004</v>
      </c>
      <c r="M20" s="80">
        <f t="shared" si="10"/>
        <v>0.51631800000000005</v>
      </c>
      <c r="N20" s="80">
        <f t="shared" si="10"/>
        <v>0.32856600000000002</v>
      </c>
      <c r="O20" s="80">
        <f t="shared" si="10"/>
        <v>0.51631800000000005</v>
      </c>
      <c r="P20" s="149">
        <f>R22*$A$2</f>
        <v>0.46938000000000007</v>
      </c>
      <c r="R20" s="193">
        <f>T37*$R$13+U37*$R$14+V37*$R$15</f>
        <v>1.3665000000000003</v>
      </c>
      <c r="S20" s="194"/>
      <c r="T20" s="183"/>
      <c r="U20" s="183"/>
      <c r="Z20" s="199">
        <f>AB13*$Y$13+AC13*$Y$14</f>
        <v>-5.9429999999999996</v>
      </c>
      <c r="AA20" s="200"/>
    </row>
    <row r="21" spans="4:28" ht="15" thickBot="1">
      <c r="D21" s="31">
        <f t="shared" si="6"/>
        <v>0.19843900000000006</v>
      </c>
      <c r="E21" s="41">
        <f t="shared" si="6"/>
        <v>0</v>
      </c>
      <c r="F21" s="157">
        <f t="shared" si="7"/>
        <v>0.19843900000000006</v>
      </c>
      <c r="H21" s="186" t="s">
        <v>110</v>
      </c>
      <c r="I21" s="187"/>
      <c r="R21" s="193">
        <f>T38*$R$13+U38*$R$14+V38*$R$15</f>
        <v>2.0794000000000006</v>
      </c>
      <c r="S21" s="194"/>
      <c r="Z21" s="201">
        <f>AB14*$Y$13+AC14*$Y$14</f>
        <v>6.5360000000000005</v>
      </c>
      <c r="AA21" s="202"/>
    </row>
    <row r="22" spans="4:28" ht="13.5" thickBot="1">
      <c r="D22" s="31">
        <f t="shared" si="6"/>
        <v>0.53948400000000007</v>
      </c>
      <c r="E22" s="41">
        <f t="shared" si="6"/>
        <v>0</v>
      </c>
      <c r="F22" s="157">
        <f t="shared" si="7"/>
        <v>0.53948400000000007</v>
      </c>
      <c r="H22" s="193">
        <f>J37*$H$13+K37*$H$14+L37*$H$15+M37*$H$16+N37*$H$17+O37*$H$18</f>
        <v>4.5155100000000008</v>
      </c>
      <c r="I22" s="194"/>
      <c r="R22" s="195">
        <f>T39*$R$13+U39*$R$14+V39*$R$15</f>
        <v>4.6938000000000004</v>
      </c>
      <c r="S22" s="196"/>
    </row>
    <row r="23" spans="4:28" ht="13.5" thickBot="1">
      <c r="D23" s="42">
        <f t="shared" si="6"/>
        <v>0.3778760000000001</v>
      </c>
      <c r="E23" s="44">
        <f t="shared" si="6"/>
        <v>0</v>
      </c>
      <c r="F23" s="158">
        <f t="shared" si="7"/>
        <v>0.3778760000000001</v>
      </c>
      <c r="H23" s="193">
        <f t="shared" ref="H23:H27" si="11">J38*$H$13+K38*$H$14+L38*$H$15+M38*$H$16+N38*$H$17+O38*$H$18</f>
        <v>3.1905200000000007</v>
      </c>
      <c r="I23" s="194"/>
    </row>
    <row r="24" spans="4:28" ht="14.25">
      <c r="H24" s="193">
        <f t="shared" si="11"/>
        <v>3.0835200000000009</v>
      </c>
      <c r="I24" s="194"/>
      <c r="J24" s="189" t="s">
        <v>106</v>
      </c>
      <c r="K24" s="189"/>
      <c r="L24" s="189"/>
      <c r="M24" s="189"/>
      <c r="N24" s="189"/>
      <c r="O24" s="187"/>
      <c r="T24" s="186" t="s">
        <v>100</v>
      </c>
      <c r="U24" s="189"/>
      <c r="V24" s="187"/>
    </row>
    <row r="25" spans="4:28">
      <c r="H25" s="193">
        <f t="shared" si="11"/>
        <v>1.9843900000000005</v>
      </c>
      <c r="I25" s="194"/>
      <c r="J25" s="124">
        <f>J4</f>
        <v>0.1</v>
      </c>
      <c r="K25" s="124">
        <f t="shared" ref="K25:O25" si="12">K4</f>
        <v>0.2</v>
      </c>
      <c r="L25" s="124">
        <f t="shared" si="12"/>
        <v>0.2</v>
      </c>
      <c r="M25" s="124">
        <f t="shared" si="12"/>
        <v>0.5</v>
      </c>
      <c r="N25" s="124">
        <f t="shared" si="12"/>
        <v>0.4</v>
      </c>
      <c r="O25" s="41">
        <f t="shared" si="12"/>
        <v>0.4</v>
      </c>
      <c r="T25" s="31">
        <f>T4</f>
        <v>0.1</v>
      </c>
      <c r="U25" s="124">
        <f t="shared" ref="U25:V26" si="13">U4</f>
        <v>0.2</v>
      </c>
      <c r="V25" s="41">
        <f t="shared" si="13"/>
        <v>0.2</v>
      </c>
    </row>
    <row r="26" spans="4:28" ht="13.5" thickBot="1">
      <c r="H26" s="193">
        <f t="shared" si="11"/>
        <v>5.3948400000000003</v>
      </c>
      <c r="I26" s="194"/>
      <c r="J26" s="124">
        <f t="shared" ref="J26:O27" si="14">J5</f>
        <v>0.3</v>
      </c>
      <c r="K26" s="124">
        <f t="shared" si="14"/>
        <v>0.5</v>
      </c>
      <c r="L26" s="124">
        <f t="shared" si="14"/>
        <v>0.9</v>
      </c>
      <c r="M26" s="124">
        <f t="shared" si="14"/>
        <v>0.4</v>
      </c>
      <c r="N26" s="124">
        <f t="shared" si="14"/>
        <v>0.3</v>
      </c>
      <c r="O26" s="41">
        <f t="shared" si="14"/>
        <v>0.2</v>
      </c>
      <c r="T26" s="42">
        <f>T5</f>
        <v>0.3</v>
      </c>
      <c r="U26" s="43">
        <f t="shared" si="13"/>
        <v>0.5</v>
      </c>
      <c r="V26" s="44">
        <f t="shared" si="13"/>
        <v>0.9</v>
      </c>
    </row>
    <row r="27" spans="4:28" ht="15.75" thickBot="1">
      <c r="H27" s="195">
        <f t="shared" si="11"/>
        <v>3.7787600000000006</v>
      </c>
      <c r="I27" s="196"/>
      <c r="J27" s="43">
        <f t="shared" si="14"/>
        <v>0.8</v>
      </c>
      <c r="K27" s="43">
        <f t="shared" si="14"/>
        <v>0.4</v>
      </c>
      <c r="L27" s="43">
        <f t="shared" si="14"/>
        <v>0.2</v>
      </c>
      <c r="M27" s="43">
        <f t="shared" si="14"/>
        <v>0.1</v>
      </c>
      <c r="N27" s="43">
        <f t="shared" si="14"/>
        <v>0.9</v>
      </c>
      <c r="O27" s="44">
        <f t="shared" si="14"/>
        <v>0.6</v>
      </c>
      <c r="Z27" s="186" t="s">
        <v>99</v>
      </c>
      <c r="AA27" s="187"/>
    </row>
    <row r="28" spans="4:28" ht="15.75" thickBot="1">
      <c r="Q28" s="186" t="s">
        <v>105</v>
      </c>
      <c r="R28" s="189"/>
      <c r="S28" s="187"/>
      <c r="Z28" s="42">
        <f>Z20</f>
        <v>-5.9429999999999996</v>
      </c>
      <c r="AA28" s="44">
        <f>Z21</f>
        <v>6.5360000000000005</v>
      </c>
    </row>
    <row r="29" spans="4:28" ht="13.5" thickBot="1">
      <c r="Q29" s="42">
        <f>R20</f>
        <v>1.3665000000000003</v>
      </c>
      <c r="R29" s="43">
        <f>R21</f>
        <v>2.0794000000000006</v>
      </c>
      <c r="S29" s="44">
        <f>R22</f>
        <v>4.6938000000000004</v>
      </c>
    </row>
    <row r="30" spans="4:28" ht="13.5" thickBot="1"/>
    <row r="31" spans="4:28" ht="14.25">
      <c r="J31" s="186" t="s">
        <v>107</v>
      </c>
      <c r="K31" s="189"/>
      <c r="L31" s="189"/>
      <c r="M31" s="189"/>
      <c r="N31" s="189"/>
      <c r="O31" s="187"/>
      <c r="T31" s="186" t="s">
        <v>97</v>
      </c>
      <c r="U31" s="189"/>
      <c r="V31" s="187"/>
    </row>
    <row r="32" spans="4:28" ht="13.5" thickBot="1">
      <c r="J32" s="42">
        <f>J$25*$Q29+J$26*$R29+J$27*$S29</f>
        <v>4.5155100000000008</v>
      </c>
      <c r="K32" s="43">
        <f t="shared" ref="K32:O32" si="15">K$25*$Q29+K$26*$R29+K$27*$S29</f>
        <v>3.1905200000000007</v>
      </c>
      <c r="L32" s="43">
        <f t="shared" si="15"/>
        <v>3.0835200000000009</v>
      </c>
      <c r="M32" s="43">
        <f t="shared" si="15"/>
        <v>1.9843900000000005</v>
      </c>
      <c r="N32" s="43">
        <f t="shared" si="15"/>
        <v>5.3948400000000003</v>
      </c>
      <c r="O32" s="44">
        <f t="shared" si="15"/>
        <v>3.7787600000000006</v>
      </c>
      <c r="T32" s="42">
        <f>$Z$28*T25+$AA$28*T26</f>
        <v>1.3665000000000003</v>
      </c>
      <c r="U32" s="43">
        <f>$Z$28*U25+$AA$28*U26</f>
        <v>2.0794000000000006</v>
      </c>
      <c r="V32" s="44">
        <f>$Z$28*V25+$AA$28*V26</f>
        <v>4.6938000000000004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6" t="s">
        <v>108</v>
      </c>
      <c r="K36" s="189"/>
      <c r="L36" s="189"/>
      <c r="M36" s="189"/>
      <c r="N36" s="189"/>
      <c r="O36" s="187"/>
      <c r="T36" s="186" t="s">
        <v>102</v>
      </c>
      <c r="U36" s="189"/>
      <c r="V36" s="187"/>
      <c r="Z36" s="28"/>
      <c r="AA36" s="28"/>
      <c r="AB36" s="28"/>
    </row>
    <row r="37" spans="2:28">
      <c r="J37" s="31">
        <f>J32</f>
        <v>4.5155100000000008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1.3665000000000003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3.1905200000000007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2.0794000000000006</v>
      </c>
      <c r="V38" s="41">
        <v>0</v>
      </c>
    </row>
    <row r="39" spans="2:28" ht="15.75" thickBot="1">
      <c r="B39" s="186" t="s">
        <v>105</v>
      </c>
      <c r="C39" s="189"/>
      <c r="D39" s="189"/>
      <c r="E39" s="189"/>
      <c r="F39" s="189"/>
      <c r="G39" s="187"/>
      <c r="J39" s="31">
        <v>0</v>
      </c>
      <c r="K39" s="124">
        <v>0</v>
      </c>
      <c r="L39" s="124">
        <f>L32</f>
        <v>3.0835200000000009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4.6938000000000004</v>
      </c>
    </row>
    <row r="40" spans="2:28" ht="13.5" thickBot="1">
      <c r="B40" s="42">
        <f>H22</f>
        <v>4.5155100000000008</v>
      </c>
      <c r="C40" s="43">
        <f>H23</f>
        <v>3.1905200000000007</v>
      </c>
      <c r="D40" s="43">
        <f>H24</f>
        <v>3.0835200000000009</v>
      </c>
      <c r="E40" s="43">
        <f>H25</f>
        <v>1.9843900000000005</v>
      </c>
      <c r="F40" s="43">
        <f>H26</f>
        <v>5.3948400000000003</v>
      </c>
      <c r="G40" s="44">
        <f>H27</f>
        <v>3.7787600000000006</v>
      </c>
      <c r="J40" s="31">
        <v>0</v>
      </c>
      <c r="K40" s="124">
        <v>0</v>
      </c>
      <c r="L40" s="124">
        <v>0</v>
      </c>
      <c r="M40" s="124">
        <f>M32</f>
        <v>1.9843900000000005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5.3948400000000003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3.7787600000000006</v>
      </c>
    </row>
  </sheetData>
  <mergeCells count="55">
    <mergeCell ref="H25:I25"/>
    <mergeCell ref="H26:I26"/>
    <mergeCell ref="B39:G39"/>
    <mergeCell ref="Z27:AA27"/>
    <mergeCell ref="Q28:S28"/>
    <mergeCell ref="J31:O31"/>
    <mergeCell ref="T31:V31"/>
    <mergeCell ref="J36:O36"/>
    <mergeCell ref="T36:V36"/>
    <mergeCell ref="H27:I27"/>
    <mergeCell ref="R21:S21"/>
    <mergeCell ref="Z21:AA21"/>
    <mergeCell ref="H22:I22"/>
    <mergeCell ref="R22:S22"/>
    <mergeCell ref="H24:I24"/>
    <mergeCell ref="J24:O24"/>
    <mergeCell ref="T24:V24"/>
    <mergeCell ref="T17:V17"/>
    <mergeCell ref="H18:I18"/>
    <mergeCell ref="R19:S19"/>
    <mergeCell ref="Z19:AA19"/>
    <mergeCell ref="R20:S20"/>
    <mergeCell ref="T20:U20"/>
    <mergeCell ref="Z20:AA20"/>
    <mergeCell ref="H16:I16"/>
    <mergeCell ref="D17:E17"/>
    <mergeCell ref="H17:I17"/>
    <mergeCell ref="J17:O17"/>
    <mergeCell ref="H23:I23"/>
    <mergeCell ref="H21:I21"/>
    <mergeCell ref="AB12:AC12"/>
    <mergeCell ref="H13:I13"/>
    <mergeCell ref="R13:S13"/>
    <mergeCell ref="Y13:Z13"/>
    <mergeCell ref="H15:I15"/>
    <mergeCell ref="R15:S15"/>
    <mergeCell ref="H14:I14"/>
    <mergeCell ref="R14:S14"/>
    <mergeCell ref="Y14:Z14"/>
    <mergeCell ref="D3:E3"/>
    <mergeCell ref="J3:O3"/>
    <mergeCell ref="T3:V3"/>
    <mergeCell ref="Y12:Z12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2.75"/>
  <cols>
    <col min="1" max="1" width="23.28515625" bestFit="1" customWidth="1"/>
    <col min="4" max="4" width="23.28515625" bestFit="1" customWidth="1"/>
  </cols>
  <sheetData>
    <row r="1" spans="1:4">
      <c r="A1" t="s">
        <v>120</v>
      </c>
      <c r="D1" t="s">
        <v>121</v>
      </c>
    </row>
    <row r="2" spans="1:4">
      <c r="A2" t="s">
        <v>122</v>
      </c>
      <c r="D2" t="s">
        <v>122</v>
      </c>
    </row>
    <row r="3" spans="1:4">
      <c r="A3">
        <v>0.429979</v>
      </c>
      <c r="D3">
        <v>-0.10538699999999999</v>
      </c>
    </row>
    <row r="5" spans="1:4">
      <c r="A5" t="s">
        <v>123</v>
      </c>
      <c r="D5" t="s">
        <v>124</v>
      </c>
    </row>
    <row r="6" spans="1:4">
      <c r="A6" t="s">
        <v>125</v>
      </c>
      <c r="D6" t="s">
        <v>125</v>
      </c>
    </row>
    <row r="7" spans="1:4">
      <c r="A7" t="s">
        <v>126</v>
      </c>
      <c r="D7" t="s">
        <v>126</v>
      </c>
    </row>
    <row r="9" spans="1:4">
      <c r="A9" t="s">
        <v>127</v>
      </c>
      <c r="D9" t="s">
        <v>128</v>
      </c>
    </row>
    <row r="10" spans="1:4">
      <c r="A10" t="s">
        <v>129</v>
      </c>
      <c r="D10" t="s">
        <v>129</v>
      </c>
    </row>
    <row r="11" spans="1:4">
      <c r="A11">
        <v>4.2997899999999999E-2</v>
      </c>
      <c r="D11">
        <v>-1.05387E-2</v>
      </c>
    </row>
    <row r="12" spans="1:4">
      <c r="A12">
        <v>8.5995799999999997E-2</v>
      </c>
      <c r="D12">
        <v>-2.10773E-2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6" sqref="F16"/>
    </sheetView>
  </sheetViews>
  <sheetFormatPr defaultRowHeight="12.75"/>
  <cols>
    <col min="1" max="1" width="23.28515625" bestFit="1" customWidth="1"/>
    <col min="4" max="4" width="23.28515625" bestFit="1" customWidth="1"/>
  </cols>
  <sheetData>
    <row r="1" spans="1:4">
      <c r="A1" t="s">
        <v>130</v>
      </c>
      <c r="D1" t="s">
        <v>131</v>
      </c>
    </row>
    <row r="2" spans="1:4">
      <c r="A2" t="s">
        <v>122</v>
      </c>
      <c r="D2" t="s">
        <v>122</v>
      </c>
    </row>
    <row r="3" spans="1:4">
      <c r="A3">
        <v>0.429979</v>
      </c>
      <c r="D3">
        <v>-0.429979</v>
      </c>
    </row>
    <row r="5" spans="1:4">
      <c r="A5" t="s">
        <v>132</v>
      </c>
      <c r="D5" t="s">
        <v>133</v>
      </c>
    </row>
    <row r="6" spans="1:4">
      <c r="A6" t="s">
        <v>122</v>
      </c>
      <c r="D6" t="s">
        <v>122</v>
      </c>
    </row>
    <row r="7" spans="1:4">
      <c r="A7">
        <v>0.24509700000000001</v>
      </c>
      <c r="D7">
        <v>0.24509700000000001</v>
      </c>
    </row>
    <row r="9" spans="1:4">
      <c r="A9" t="s">
        <v>134</v>
      </c>
      <c r="D9" t="s">
        <v>135</v>
      </c>
    </row>
    <row r="10" spans="1:4">
      <c r="A10" t="s">
        <v>122</v>
      </c>
      <c r="D10" t="s">
        <v>122</v>
      </c>
    </row>
    <row r="11" spans="1:4">
      <c r="A11">
        <v>1.05387E-2</v>
      </c>
      <c r="D11">
        <v>-1.05387E-2</v>
      </c>
    </row>
    <row r="13" spans="1:4">
      <c r="A13" t="s">
        <v>130</v>
      </c>
      <c r="D13" t="s">
        <v>131</v>
      </c>
    </row>
    <row r="14" spans="1:4">
      <c r="A14" t="s">
        <v>129</v>
      </c>
      <c r="D14" t="s">
        <v>122</v>
      </c>
    </row>
    <row r="15" spans="1:4">
      <c r="A15">
        <v>4.2997899999999999E-2</v>
      </c>
      <c r="D15">
        <v>-0.10538699999999999</v>
      </c>
    </row>
    <row r="16" spans="1:4">
      <c r="A16">
        <v>8.5995799999999997E-2</v>
      </c>
    </row>
    <row r="17" spans="1:4">
      <c r="D17" t="s">
        <v>133</v>
      </c>
    </row>
    <row r="18" spans="1:4">
      <c r="A18" t="s">
        <v>132</v>
      </c>
      <c r="D18" t="s">
        <v>129</v>
      </c>
    </row>
    <row r="19" spans="1:4">
      <c r="A19" t="s">
        <v>129</v>
      </c>
      <c r="D19">
        <v>0.24445800000000001</v>
      </c>
    </row>
    <row r="20" spans="1:4">
      <c r="A20">
        <v>0.24445800000000001</v>
      </c>
      <c r="D20">
        <v>0.23500399999999999</v>
      </c>
    </row>
    <row r="21" spans="1:4">
      <c r="A21">
        <v>0.23500399999999999</v>
      </c>
    </row>
    <row r="22" spans="1:4">
      <c r="D22" t="s">
        <v>135</v>
      </c>
    </row>
    <row r="23" spans="1:4">
      <c r="A23" t="s">
        <v>134</v>
      </c>
      <c r="D23" t="s">
        <v>129</v>
      </c>
    </row>
    <row r="24" spans="1:4">
      <c r="A24" t="s">
        <v>129</v>
      </c>
      <c r="D24">
        <v>-2.57626E-4</v>
      </c>
    </row>
    <row r="25" spans="1:4">
      <c r="A25">
        <v>1.05112E-3</v>
      </c>
      <c r="D25">
        <v>-4.9532500000000002E-4</v>
      </c>
    </row>
    <row r="26" spans="1:4">
      <c r="A26">
        <v>2.0209300000000002E-3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J20" sqref="J20"/>
    </sheetView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Who made it complicated</vt:lpstr>
      <vt:lpstr>2 x 6 x 3 x 2</vt:lpstr>
      <vt:lpstr>2 x 6 x 3 x 1 Sigmoid</vt:lpstr>
      <vt:lpstr>2 x 6 x 3 x 1 Relu</vt:lpstr>
      <vt:lpstr>2 x 6 x 3 x 2 Sigmoid</vt:lpstr>
      <vt:lpstr>2 x 6 x 3 x 2 Relu</vt:lpstr>
      <vt:lpstr>E</vt:lpstr>
      <vt:lpstr>Deltas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2018-06-17T23:06:53Z</dcterms:modified>
</cp:coreProperties>
</file>