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ZZZ\MyNn\NeuralNetwork\ExternalFiles\"/>
    </mc:Choice>
  </mc:AlternateContent>
  <bookViews>
    <workbookView xWindow="0" yWindow="0" windowWidth="28800" windowHeight="11835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2" l="1"/>
  <c r="S85" i="2"/>
  <c r="T85" i="2"/>
  <c r="S86" i="2"/>
  <c r="T86" i="2"/>
  <c r="T84" i="2"/>
  <c r="S84" i="2"/>
  <c r="K79" i="2"/>
  <c r="L86" i="2"/>
  <c r="K86" i="2"/>
  <c r="L85" i="2"/>
  <c r="K85" i="2"/>
  <c r="L84" i="2"/>
  <c r="K84" i="2"/>
  <c r="K80" i="2"/>
  <c r="L80" i="2"/>
  <c r="M80" i="2"/>
  <c r="L79" i="2"/>
  <c r="M79" i="2"/>
  <c r="Q76" i="2"/>
  <c r="R76" i="2"/>
  <c r="S76" i="2"/>
  <c r="R75" i="2"/>
  <c r="S75" i="2"/>
  <c r="Q75" i="2"/>
  <c r="R74" i="2"/>
  <c r="S74" i="2"/>
  <c r="Q74" i="2"/>
  <c r="K70" i="2"/>
  <c r="L70" i="2"/>
  <c r="M70" i="2"/>
  <c r="L69" i="2"/>
  <c r="M69" i="2"/>
  <c r="K69" i="2"/>
  <c r="Q26" i="2"/>
  <c r="K53" i="2"/>
  <c r="L53" i="2"/>
  <c r="M53" i="2"/>
  <c r="K54" i="2"/>
  <c r="L54" i="2"/>
  <c r="M54" i="2"/>
  <c r="L52" i="2"/>
  <c r="M52" i="2"/>
  <c r="K52" i="2"/>
  <c r="D4" i="2" l="1"/>
  <c r="E4" i="2"/>
  <c r="C4" i="2"/>
  <c r="G8" i="1"/>
  <c r="H4" i="1"/>
  <c r="G4" i="1"/>
  <c r="F4" i="1"/>
  <c r="G3" i="2" l="1"/>
  <c r="G4" i="2" s="1"/>
  <c r="F3" i="2"/>
  <c r="F4" i="2" s="1"/>
  <c r="H3" i="2"/>
  <c r="H4" i="2" s="1"/>
  <c r="J123" i="2" l="1"/>
  <c r="M74" i="2"/>
  <c r="H123" i="2"/>
  <c r="K74" i="2"/>
  <c r="I123" i="2"/>
  <c r="L74" i="2"/>
  <c r="F139" i="2"/>
  <c r="G139" i="2" s="1"/>
  <c r="H139" i="2" s="1"/>
  <c r="F141" i="2"/>
  <c r="G141" i="2" s="1"/>
  <c r="H141" i="2" s="1"/>
  <c r="F140" i="2"/>
  <c r="G140" i="2" s="1"/>
  <c r="H140" i="2" s="1"/>
  <c r="J3" i="2"/>
  <c r="L65" i="2" s="1"/>
  <c r="I3" i="2"/>
  <c r="K64" i="2" s="1"/>
  <c r="K3" i="2"/>
  <c r="M66" i="2" s="1"/>
  <c r="I134" i="2" l="1"/>
  <c r="H115" i="2"/>
  <c r="J134" i="2"/>
  <c r="H116" i="2"/>
  <c r="K134" i="2"/>
  <c r="H117" i="2"/>
  <c r="K4" i="2"/>
  <c r="I4" i="2"/>
  <c r="J4" i="2"/>
  <c r="S31" i="2" l="1"/>
  <c r="S32" i="2"/>
  <c r="S30" i="2"/>
  <c r="Q32" i="2"/>
  <c r="Q30" i="2"/>
  <c r="Q31" i="2"/>
  <c r="R31" i="2"/>
  <c r="R30" i="2"/>
  <c r="R32" i="2"/>
  <c r="J95" i="2"/>
  <c r="M30" i="2"/>
  <c r="H95" i="2"/>
  <c r="K30" i="2"/>
  <c r="I95" i="2"/>
  <c r="L30" i="2"/>
  <c r="I139" i="2"/>
  <c r="J139" i="2" s="1"/>
  <c r="K139" i="2" s="1"/>
  <c r="I140" i="2"/>
  <c r="J140" i="2" s="1"/>
  <c r="K140" i="2" s="1"/>
  <c r="I141" i="2"/>
  <c r="J141" i="2" s="1"/>
  <c r="K141" i="2" s="1"/>
  <c r="L3" i="2"/>
  <c r="M3" i="2"/>
  <c r="N3" i="2"/>
  <c r="K20" i="2" l="1"/>
  <c r="L134" i="2"/>
  <c r="N22" i="2"/>
  <c r="M134" i="2"/>
  <c r="L21" i="2"/>
  <c r="N133" i="2"/>
  <c r="M4" i="2"/>
  <c r="L17" i="2" s="1"/>
  <c r="L4" i="2"/>
  <c r="K14" i="2" s="1"/>
  <c r="N4" i="2"/>
  <c r="Q27" i="2" s="1"/>
  <c r="K25" i="2" l="1"/>
  <c r="K36" i="2" s="1"/>
  <c r="Q25" i="2"/>
  <c r="O25" i="2"/>
  <c r="P25" i="2"/>
  <c r="O27" i="2"/>
  <c r="O26" i="2"/>
  <c r="P27" i="2"/>
  <c r="P26" i="2"/>
  <c r="H121" i="2"/>
  <c r="K26" i="2"/>
  <c r="J121" i="2"/>
  <c r="K27" i="2"/>
  <c r="I121" i="2"/>
  <c r="L36" i="2"/>
  <c r="K42" i="2" s="1"/>
  <c r="K47" i="2" s="1"/>
  <c r="K41" i="2"/>
  <c r="K46" i="2" s="1"/>
  <c r="M36" i="2"/>
  <c r="K43" i="2" s="1"/>
  <c r="K48" i="2" s="1"/>
  <c r="H122" i="2"/>
  <c r="I122" i="2"/>
  <c r="J122" i="2"/>
  <c r="H93" i="2"/>
  <c r="J93" i="2"/>
  <c r="I93" i="2"/>
  <c r="H94" i="2"/>
  <c r="J94" i="2"/>
  <c r="I94" i="2"/>
  <c r="H11" i="2"/>
  <c r="M137" i="2"/>
  <c r="J146" i="2" s="1"/>
  <c r="J150" i="2" s="1"/>
  <c r="G11" i="2"/>
  <c r="L136" i="2"/>
  <c r="I144" i="2" s="1"/>
  <c r="N138" i="2"/>
  <c r="N135" i="2" s="1"/>
  <c r="I11" i="2"/>
  <c r="K58" i="2" l="1"/>
  <c r="L58" i="2"/>
  <c r="M58" i="2"/>
  <c r="K59" i="2"/>
  <c r="L59" i="2"/>
  <c r="M59" i="2"/>
  <c r="L60" i="2"/>
  <c r="M60" i="2"/>
  <c r="K60" i="2"/>
  <c r="Q36" i="2"/>
  <c r="U36" i="2" s="1"/>
  <c r="P36" i="2"/>
  <c r="T36" i="2" s="1"/>
  <c r="O36" i="2"/>
  <c r="S36" i="2" s="1"/>
  <c r="P37" i="2"/>
  <c r="O37" i="2"/>
  <c r="Q37" i="2"/>
  <c r="Q38" i="2"/>
  <c r="U38" i="2" s="1"/>
  <c r="P38" i="2"/>
  <c r="O38" i="2"/>
  <c r="K37" i="2"/>
  <c r="L41" i="2" s="1"/>
  <c r="L46" i="2" s="1"/>
  <c r="L37" i="2"/>
  <c r="L42" i="2" s="1"/>
  <c r="L47" i="2" s="1"/>
  <c r="M37" i="2"/>
  <c r="L43" i="2" s="1"/>
  <c r="L48" i="2" s="1"/>
  <c r="L38" i="2"/>
  <c r="M42" i="2" s="1"/>
  <c r="M47" i="2" s="1"/>
  <c r="M38" i="2"/>
  <c r="M43" i="2" s="1"/>
  <c r="M48" i="2" s="1"/>
  <c r="K38" i="2"/>
  <c r="M41" i="2" s="1"/>
  <c r="M46" i="2" s="1"/>
  <c r="H98" i="2"/>
  <c r="M98" i="2" s="1"/>
  <c r="H99" i="2"/>
  <c r="N98" i="2" s="1"/>
  <c r="H100" i="2"/>
  <c r="O98" i="2" s="1"/>
  <c r="J145" i="2"/>
  <c r="J149" i="2" s="1"/>
  <c r="I99" i="2"/>
  <c r="N99" i="2" s="1"/>
  <c r="I100" i="2"/>
  <c r="O99" i="2" s="1"/>
  <c r="I98" i="2"/>
  <c r="M99" i="2" s="1"/>
  <c r="J98" i="2"/>
  <c r="M100" i="2" s="1"/>
  <c r="J100" i="2"/>
  <c r="O100" i="2" s="1"/>
  <c r="J99" i="2"/>
  <c r="N100" i="2" s="1"/>
  <c r="K145" i="2"/>
  <c r="K149" i="2" s="1"/>
  <c r="K146" i="2"/>
  <c r="K150" i="2" s="1"/>
  <c r="K144" i="2"/>
  <c r="K148" i="2" s="1"/>
  <c r="I136" i="2"/>
  <c r="L135" i="2"/>
  <c r="I148" i="2"/>
  <c r="I146" i="2"/>
  <c r="I150" i="2" s="1"/>
  <c r="I145" i="2"/>
  <c r="I149" i="2" s="1"/>
  <c r="M135" i="2"/>
  <c r="J144" i="2"/>
  <c r="J148" i="2" s="1"/>
  <c r="L71" i="2" l="1"/>
  <c r="M71" i="2"/>
  <c r="K71" i="2"/>
  <c r="S37" i="2"/>
  <c r="T38" i="2"/>
  <c r="T37" i="2"/>
  <c r="U37" i="2"/>
  <c r="S38" i="2"/>
  <c r="H105" i="2"/>
  <c r="H103" i="2"/>
  <c r="H104" i="2"/>
  <c r="I104" i="2"/>
  <c r="I105" i="2"/>
  <c r="J104" i="2"/>
  <c r="J105" i="2"/>
  <c r="J103" i="2"/>
  <c r="I103" i="2"/>
  <c r="M81" i="2" l="1"/>
  <c r="M86" i="2" s="1"/>
  <c r="U86" i="2" s="1"/>
  <c r="K81" i="2"/>
  <c r="M84" i="2" s="1"/>
  <c r="U84" i="2" s="1"/>
  <c r="L81" i="2"/>
  <c r="M85" i="2" s="1"/>
  <c r="U85" i="2" s="1"/>
</calcChain>
</file>

<file path=xl/comments1.xml><?xml version="1.0" encoding="utf-8"?>
<comments xmlns="http://schemas.openxmlformats.org/spreadsheetml/2006/main">
  <authors>
    <author>Windows User</author>
  </authors>
  <commentList>
    <comment ref="H139" authorId="0" shapeId="0">
      <text>
        <r>
          <rPr>
            <b/>
            <sz val="9"/>
            <color indexed="81"/>
            <rFont val="Tahoma"/>
            <family val="2"/>
          </rPr>
          <t>Transposed</t>
        </r>
      </text>
    </comment>
    <comment ref="K139" authorId="0" shapeId="0">
      <text>
        <r>
          <rPr>
            <b/>
            <sz val="9"/>
            <color indexed="81"/>
            <rFont val="Tahoma"/>
            <family val="2"/>
          </rPr>
          <t>Transposed</t>
        </r>
      </text>
    </comment>
  </commentList>
</comments>
</file>

<file path=xl/sharedStrings.xml><?xml version="1.0" encoding="utf-8"?>
<sst xmlns="http://schemas.openxmlformats.org/spreadsheetml/2006/main" count="100" uniqueCount="62">
  <si>
    <t>Input</t>
  </si>
  <si>
    <t>h1</t>
  </si>
  <si>
    <t>h2</t>
  </si>
  <si>
    <t>Output</t>
  </si>
  <si>
    <t>W11 | W12 | W13</t>
  </si>
  <si>
    <t>out1 | out2 | out3</t>
  </si>
  <si>
    <t>W21 | W22 | W23</t>
  </si>
  <si>
    <t>W31 | W32 | W33</t>
  </si>
  <si>
    <t>Relu</t>
  </si>
  <si>
    <t>Sigmoid</t>
  </si>
  <si>
    <t>E1</t>
  </si>
  <si>
    <t>E2</t>
  </si>
  <si>
    <t>E3</t>
  </si>
  <si>
    <t>Softmax</t>
  </si>
  <si>
    <t>IN</t>
  </si>
  <si>
    <t>OUT</t>
  </si>
  <si>
    <t>W</t>
  </si>
  <si>
    <t>B</t>
  </si>
  <si>
    <t>B1  |  B2  |  B3</t>
  </si>
  <si>
    <t>in1  |  in2  |  in3</t>
  </si>
  <si>
    <t>https://becominghuman.ai/back-propagation-is-very-simple-who-made-it-complicated-97b794c97e5c</t>
  </si>
  <si>
    <t>∂out / ∂in</t>
  </si>
  <si>
    <t>∂E / ∂out</t>
  </si>
  <si>
    <t>∂in / ∂W</t>
  </si>
  <si>
    <t>∂E / ∂W</t>
  </si>
  <si>
    <t>lr</t>
  </si>
  <si>
    <t>new W</t>
  </si>
  <si>
    <t>∂E2/out1 | ∂E2/out2 | ∂E2/out3</t>
  </si>
  <si>
    <t>∂E1/out1 | ∂E1/out2 | ∂E1/out3</t>
  </si>
  <si>
    <t>∂E3/out1 | ∂E3/out2 | ∂E3/out3</t>
  </si>
  <si>
    <t>∂Et/∂out1 | ∂Et/∂out2 | ∂Et/∂out3</t>
  </si>
  <si>
    <t>Y1</t>
  </si>
  <si>
    <t>Y2</t>
  </si>
  <si>
    <t>Y3</t>
  </si>
  <si>
    <t>=</t>
  </si>
  <si>
    <t>Softmax '</t>
  </si>
  <si>
    <t>Crossentropy '</t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</si>
  <si>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</si>
  <si>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</si>
  <si>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t>transposed =&gt;</t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</si>
  <si>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</si>
  <si>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</si>
  <si>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</si>
  <si>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t xml:space="preserve"> </t>
  </si>
  <si>
    <t>(5)</t>
  </si>
  <si>
    <t>(6)</t>
  </si>
  <si>
    <r>
      <t>H2</t>
    </r>
    <r>
      <rPr>
        <vertAlign val="subscript"/>
        <sz val="10"/>
        <color theme="1"/>
        <rFont val="Titillium"/>
      </rPr>
      <t>out</t>
    </r>
  </si>
  <si>
    <t>http://matrixmultiplication.xyz/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</si>
  <si>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out</t>
    </r>
  </si>
  <si>
    <r>
      <t>(∂O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  <family val="2"/>
      </rPr>
      <t xml:space="preserve"> / ∂O</t>
    </r>
    <r>
      <rPr>
        <vertAlign val="subscript"/>
        <sz val="10"/>
        <color theme="1"/>
        <rFont val="Titillium"/>
      </rPr>
      <t>in)</t>
    </r>
    <r>
      <rPr>
        <sz val="10"/>
        <color theme="1"/>
        <rFont val="Titillium"/>
        <family val="2"/>
      </rPr>
      <t xml:space="preserve"> x H2</t>
    </r>
    <r>
      <rPr>
        <vertAlign val="subscript"/>
        <sz val="10"/>
        <color theme="1"/>
        <rFont val="Titillium"/>
      </rPr>
      <t>out</t>
    </r>
  </si>
  <si>
    <t>Sigmoid'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</si>
  <si>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</si>
  <si>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rPr>
        <sz val="10"/>
        <color theme="1"/>
        <rFont val="Titillium"/>
      </rPr>
      <t>∂O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</si>
  <si>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t>ΔW</t>
    </r>
    <r>
      <rPr>
        <vertAlign val="subscript"/>
        <sz val="10"/>
        <color theme="1"/>
        <rFont val="Titillium"/>
      </rPr>
      <t>kl</t>
    </r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</si>
  <si>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</si>
  <si>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</si>
  <si>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int</t>
    </r>
  </si>
  <si>
    <r>
      <t>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</si>
  <si>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</si>
  <si>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</si>
  <si>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ΔW</t>
    </r>
    <r>
      <rPr>
        <vertAlign val="subscript"/>
        <sz val="10"/>
        <color theme="1"/>
        <rFont val="Titillium"/>
      </rPr>
      <t>jk</t>
    </r>
  </si>
  <si>
    <t>aici - cand schimbi de mana eroarea se schimba valorile doar pe ultima coloana - ceea ce e gresit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</si>
</sst>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theme="1"/>
      <name val="Titillium"/>
      <family val="2"/>
    </font>
    <font>
      <sz val="14"/>
      <color theme="1"/>
      <name val="Titillium"/>
      <family val="2"/>
    </font>
    <font>
      <u/>
      <sz val="10"/>
      <color theme="10"/>
      <name val="Titillium"/>
      <family val="2"/>
    </font>
    <font>
      <b/>
      <sz val="9"/>
      <color indexed="81"/>
      <name val="Tahoma"/>
      <family val="2"/>
    </font>
    <font>
      <vertAlign val="subscript"/>
      <sz val="10"/>
      <color theme="1"/>
      <name val="Titillium"/>
    </font>
    <font>
      <sz val="10"/>
      <color theme="1"/>
      <name val="Titillium"/>
    </font>
    <font>
      <b/>
      <sz val="16"/>
      <color theme="1"/>
      <name val="Titillium"/>
    </font>
    <font>
      <sz val="10"/>
      <color rgb="FFFF0000"/>
      <name val="Titillium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7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11</xdr:row>
      <xdr:rowOff>95250</xdr:rowOff>
    </xdr:from>
    <xdr:to>
      <xdr:col>5</xdr:col>
      <xdr:colOff>510440</xdr:colOff>
      <xdr:row>18</xdr:row>
      <xdr:rowOff>47624</xdr:rowOff>
    </xdr:to>
    <xdr:pic>
      <xdr:nvPicPr>
        <xdr:cNvPr id="2" name="Picture 1" descr="https://cdn-images-1.medium.com/max/1600/1*fdDRKoUj5ck2k4Aa2BSaAA.png">
          <a:extLst>
            <a:ext uri="{FF2B5EF4-FFF2-40B4-BE49-F238E27FC236}">
              <a16:creationId xmlns:a16="http://schemas.microsoft.com/office/drawing/2014/main" id="{635E3D66-EA89-49A8-8B2C-2AFE732D2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4" y="2019300"/>
          <a:ext cx="4234716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123826</xdr:colOff>
      <xdr:row>17</xdr:row>
      <xdr:rowOff>114301</xdr:rowOff>
    </xdr:from>
    <xdr:to>
      <xdr:col>5</xdr:col>
      <xdr:colOff>409575</xdr:colOff>
      <xdr:row>23</xdr:row>
      <xdr:rowOff>155629</xdr:rowOff>
    </xdr:to>
    <xdr:pic>
      <xdr:nvPicPr>
        <xdr:cNvPr id="3" name="Picture 2" descr="https://cdn-images-1.medium.com/max/1600/1*XWyzdij1A-RpkqPNbm9Lrw.png">
          <a:extLst>
            <a:ext uri="{FF2B5EF4-FFF2-40B4-BE49-F238E27FC236}">
              <a16:creationId xmlns:a16="http://schemas.microsoft.com/office/drawing/2014/main" id="{17ECD454-2D91-450B-B800-19D2DCFB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6" y="3019426"/>
          <a:ext cx="4210049" cy="1070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333375</xdr:colOff>
      <xdr:row>105</xdr:row>
      <xdr:rowOff>114301</xdr:rowOff>
    </xdr:from>
    <xdr:to>
      <xdr:col>5</xdr:col>
      <xdr:colOff>494264</xdr:colOff>
      <xdr:row>119</xdr:row>
      <xdr:rowOff>57150</xdr:rowOff>
    </xdr:to>
    <xdr:pic>
      <xdr:nvPicPr>
        <xdr:cNvPr id="4" name="Picture 3" descr="https://cdn-images-1.medium.com/max/1600/1*NWb_tAHWvBwJc0hNm0LiUQ.png">
          <a:extLst>
            <a:ext uri="{FF2B5EF4-FFF2-40B4-BE49-F238E27FC236}">
              <a16:creationId xmlns:a16="http://schemas.microsoft.com/office/drawing/2014/main" id="{1D65D6EA-526F-49E0-9D4C-813693FDD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296026"/>
          <a:ext cx="4085189" cy="2228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847725</xdr:colOff>
      <xdr:row>58</xdr:row>
      <xdr:rowOff>57150</xdr:rowOff>
    </xdr:from>
    <xdr:to>
      <xdr:col>6</xdr:col>
      <xdr:colOff>399014</xdr:colOff>
      <xdr:row>71</xdr:row>
      <xdr:rowOff>19049</xdr:rowOff>
    </xdr:to>
    <xdr:pic>
      <xdr:nvPicPr>
        <xdr:cNvPr id="5" name="Picture 4" descr="https://cdn-images-1.medium.com/max/1600/1*NWb_tAHWvBwJc0hNm0LiUQ.png">
          <a:extLst>
            <a:ext uri="{FF2B5EF4-FFF2-40B4-BE49-F238E27FC236}">
              <a16:creationId xmlns:a16="http://schemas.microsoft.com/office/drawing/2014/main" id="{0EA436DA-C610-48C6-BC7B-27EB73C67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96500"/>
          <a:ext cx="4085189" cy="2228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matrixmultiplication.xyz/" TargetMode="External"/><Relationship Id="rId1" Type="http://schemas.openxmlformats.org/officeDocument/2006/relationships/hyperlink" Target="https://becominghuman.ai/back-propagation-is-very-simple-who-made-it-complicated-97b794c97e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8"/>
  <sheetViews>
    <sheetView workbookViewId="0">
      <selection activeCell="G8" sqref="G8"/>
    </sheetView>
  </sheetViews>
  <sheetFormatPr defaultRowHeight="12.75"/>
  <sheetData>
    <row r="3" spans="6:8">
      <c r="F3">
        <v>1.8657999999999999</v>
      </c>
      <c r="G3">
        <v>2.2292000000000001</v>
      </c>
      <c r="H3">
        <v>2.8203999999999998</v>
      </c>
    </row>
    <row r="4" spans="6:8">
      <c r="F4">
        <f>EXP(F3)/SUM(EXP($F$3)+EXP($G$3)+EXP($H$3))</f>
        <v>0.19857651019773825</v>
      </c>
      <c r="G4">
        <f>EXP(G3)/SUM(EXP($F$3)+EXP($G$3)+EXP($H$3))</f>
        <v>0.28559492698949396</v>
      </c>
      <c r="H4">
        <f>EXP(H3)/SUM(EXP($F$3)+EXP($G$3)+EXP($H$3))</f>
        <v>0.5158285628127679</v>
      </c>
    </row>
    <row r="8" spans="6:8">
      <c r="G8">
        <f>LOG(0.2698)</f>
        <v>-0.56895805466411453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8"/>
  <sheetViews>
    <sheetView tabSelected="1" topLeftCell="A58" workbookViewId="0">
      <selection activeCell="T84" sqref="T84"/>
    </sheetView>
  </sheetViews>
  <sheetFormatPr defaultRowHeight="12.75"/>
  <cols>
    <col min="1" max="1" width="9.140625" style="1"/>
    <col min="2" max="2" width="31.42578125" style="1" bestFit="1" customWidth="1"/>
    <col min="3" max="16384" width="9.140625" style="1"/>
  </cols>
  <sheetData>
    <row r="1" spans="1:19" ht="13.5" thickBot="1">
      <c r="F1" s="60" t="s">
        <v>8</v>
      </c>
      <c r="G1" s="60"/>
      <c r="H1" s="60"/>
      <c r="I1" s="60" t="s">
        <v>9</v>
      </c>
      <c r="J1" s="60"/>
      <c r="K1" s="60"/>
      <c r="L1" s="60" t="s">
        <v>13</v>
      </c>
      <c r="M1" s="60"/>
      <c r="N1" s="60"/>
    </row>
    <row r="2" spans="1:19" ht="18.75" thickBot="1">
      <c r="C2" s="65" t="s">
        <v>0</v>
      </c>
      <c r="D2" s="65"/>
      <c r="E2" s="65"/>
      <c r="F2" s="61" t="s">
        <v>1</v>
      </c>
      <c r="G2" s="61"/>
      <c r="H2" s="61"/>
      <c r="I2" s="61" t="s">
        <v>2</v>
      </c>
      <c r="J2" s="61"/>
      <c r="K2" s="61"/>
      <c r="L2" s="61" t="s">
        <v>3</v>
      </c>
      <c r="M2" s="61"/>
      <c r="N2" s="61"/>
      <c r="S2" s="39" t="s">
        <v>25</v>
      </c>
    </row>
    <row r="3" spans="1:19" s="2" customFormat="1" ht="13.5" thickBot="1">
      <c r="A3" s="4" t="s">
        <v>14</v>
      </c>
      <c r="B3" s="2" t="s">
        <v>19</v>
      </c>
      <c r="C3" s="6">
        <v>0.1</v>
      </c>
      <c r="D3" s="7">
        <v>0.2</v>
      </c>
      <c r="E3" s="7">
        <v>0.7</v>
      </c>
      <c r="F3" s="8">
        <f>$C$4*C5+$D$4*C6+$E$4*C7+C8</f>
        <v>1.35</v>
      </c>
      <c r="G3" s="9">
        <f>$C$4*D5+$D$4*D6+$E$4*D7+D8</f>
        <v>1.27</v>
      </c>
      <c r="H3" s="9">
        <f>$C$4*E5+$D$4*E6+$E$4*E7+E8</f>
        <v>1.8</v>
      </c>
      <c r="I3" s="6">
        <f>$F$4*F5+$G$4*F6+$H$4*F7+F8</f>
        <v>2.7309999999999999</v>
      </c>
      <c r="J3" s="7">
        <f>$F$4*G5+$G$4*G6+$H$4*G7+G8</f>
        <v>2.7600000000000002</v>
      </c>
      <c r="K3" s="7">
        <f>$F$4*H5+$G$4*H6+$H$4*H7+H8</f>
        <v>4.0040000000000004</v>
      </c>
      <c r="L3" s="8">
        <f>$I$4*I5+$J$4*I6+$K$4*I7+I8</f>
        <v>1.8670679715618874</v>
      </c>
      <c r="M3" s="9">
        <f>$I$4*J5+$J$4*J6+$K$4*J7+J8</f>
        <v>2.2302823205735391</v>
      </c>
      <c r="N3" s="10">
        <f>$I$4*K5+$J$4*K6+$K$4*K7+K8</f>
        <v>2.8230360327250636</v>
      </c>
      <c r="S3" s="53">
        <v>0.01</v>
      </c>
    </row>
    <row r="4" spans="1:19" s="3" customFormat="1" ht="13.5" thickBot="1">
      <c r="A4" s="5" t="s">
        <v>15</v>
      </c>
      <c r="B4" s="3" t="s">
        <v>5</v>
      </c>
      <c r="C4" s="12">
        <f>C3</f>
        <v>0.1</v>
      </c>
      <c r="D4" s="13">
        <f>D3</f>
        <v>0.2</v>
      </c>
      <c r="E4" s="13">
        <f>E3</f>
        <v>0.7</v>
      </c>
      <c r="F4" s="12">
        <f>MAX(0,F3)</f>
        <v>1.35</v>
      </c>
      <c r="G4" s="13">
        <f>MAX(0,G3)</f>
        <v>1.27</v>
      </c>
      <c r="H4" s="14">
        <f>MAX(0,H3)</f>
        <v>1.8</v>
      </c>
      <c r="I4" s="12">
        <f>1/(1+EXP(-I3))</f>
        <v>0.9388312894865416</v>
      </c>
      <c r="J4" s="13">
        <f>1/(1+EXP(-J3))</f>
        <v>0.94047563402349843</v>
      </c>
      <c r="K4" s="13">
        <f>1/(1+EXP(-K3))</f>
        <v>0.9820843048123673</v>
      </c>
      <c r="L4" s="12">
        <f>L3/($L$3+$M$3+$N$3)</f>
        <v>0.2697924485595139</v>
      </c>
      <c r="M4" s="13">
        <f>M3/($L$3+$M$3+$N$3)</f>
        <v>0.32227714117080014</v>
      </c>
      <c r="N4" s="14">
        <f>N3/($L$3+$M$3+$N$3)</f>
        <v>0.40793041026968591</v>
      </c>
    </row>
    <row r="5" spans="1:19" s="2" customFormat="1">
      <c r="A5" s="59" t="s">
        <v>16</v>
      </c>
      <c r="B5" s="2" t="s">
        <v>4</v>
      </c>
      <c r="C5" s="8">
        <v>0.1</v>
      </c>
      <c r="D5" s="9">
        <v>0.2</v>
      </c>
      <c r="E5" s="10">
        <v>0.3</v>
      </c>
      <c r="F5" s="15">
        <v>0.2</v>
      </c>
      <c r="G5" s="16">
        <v>0.3</v>
      </c>
      <c r="H5" s="17">
        <v>0.5</v>
      </c>
      <c r="I5" s="8">
        <v>0.1</v>
      </c>
      <c r="J5" s="9">
        <v>0.4</v>
      </c>
      <c r="K5" s="10">
        <v>0.8</v>
      </c>
      <c r="L5" s="16"/>
      <c r="M5" s="16"/>
      <c r="N5" s="16"/>
    </row>
    <row r="6" spans="1:19" s="2" customFormat="1">
      <c r="A6" s="59"/>
      <c r="B6" s="2" t="s">
        <v>6</v>
      </c>
      <c r="C6" s="15">
        <v>0.3</v>
      </c>
      <c r="D6" s="16">
        <v>0.2</v>
      </c>
      <c r="E6" s="17">
        <v>0.7</v>
      </c>
      <c r="F6" s="15">
        <v>0.3</v>
      </c>
      <c r="G6" s="16">
        <v>0.5</v>
      </c>
      <c r="H6" s="17">
        <v>0.7</v>
      </c>
      <c r="I6" s="15">
        <v>0.3</v>
      </c>
      <c r="J6" s="16">
        <v>0.7</v>
      </c>
      <c r="K6" s="17">
        <v>0.2</v>
      </c>
      <c r="L6" s="16"/>
      <c r="M6" s="16"/>
      <c r="N6" s="16"/>
    </row>
    <row r="7" spans="1:19" s="2" customFormat="1" ht="13.5" thickBot="1">
      <c r="A7" s="59"/>
      <c r="B7" s="2" t="s">
        <v>7</v>
      </c>
      <c r="C7" s="18">
        <v>0.4</v>
      </c>
      <c r="D7" s="19">
        <v>0.3</v>
      </c>
      <c r="E7" s="20">
        <v>0.9</v>
      </c>
      <c r="F7" s="18">
        <v>0.6</v>
      </c>
      <c r="G7" s="19">
        <v>0.4</v>
      </c>
      <c r="H7" s="20">
        <v>0.8</v>
      </c>
      <c r="I7" s="18">
        <v>0.5</v>
      </c>
      <c r="J7" s="19">
        <v>0.2</v>
      </c>
      <c r="K7" s="20">
        <v>0.9</v>
      </c>
      <c r="L7" s="16"/>
      <c r="M7" s="16"/>
      <c r="N7" s="16"/>
    </row>
    <row r="8" spans="1:19" s="3" customFormat="1" ht="13.5" thickBot="1">
      <c r="A8" s="5" t="s">
        <v>17</v>
      </c>
      <c r="B8" s="3" t="s">
        <v>18</v>
      </c>
      <c r="C8" s="12">
        <v>1</v>
      </c>
      <c r="D8" s="13">
        <v>1</v>
      </c>
      <c r="E8" s="14">
        <v>1</v>
      </c>
      <c r="F8" s="12">
        <v>1</v>
      </c>
      <c r="G8" s="13">
        <v>1</v>
      </c>
      <c r="H8" s="14">
        <v>1</v>
      </c>
      <c r="I8" s="12">
        <v>1</v>
      </c>
      <c r="J8" s="13">
        <v>1</v>
      </c>
      <c r="K8" s="14">
        <v>1</v>
      </c>
      <c r="L8" s="21"/>
      <c r="M8" s="21"/>
      <c r="N8" s="21"/>
    </row>
    <row r="10" spans="1:19" s="22" customFormat="1" ht="13.5" thickBot="1">
      <c r="C10" s="2" t="s">
        <v>31</v>
      </c>
      <c r="D10" s="2" t="s">
        <v>32</v>
      </c>
      <c r="E10" s="2" t="s">
        <v>33</v>
      </c>
      <c r="G10" s="2" t="s">
        <v>10</v>
      </c>
      <c r="H10" s="2" t="s">
        <v>11</v>
      </c>
      <c r="I10" s="2" t="s">
        <v>12</v>
      </c>
    </row>
    <row r="11" spans="1:19" s="22" customFormat="1" ht="13.5" thickBot="1">
      <c r="C11" s="6">
        <v>1</v>
      </c>
      <c r="D11" s="7">
        <v>0</v>
      </c>
      <c r="E11" s="11">
        <v>0</v>
      </c>
      <c r="G11" s="12">
        <f>(-1)*(C11*LOG(L4) + (1-C11)*LOG(1-L4))</f>
        <v>0.56897021031581985</v>
      </c>
      <c r="H11" s="13">
        <f>(-1)*(D11*LOG(M4) + (1-D11)*LOG(1-M4))</f>
        <v>0.16894786584889099</v>
      </c>
      <c r="I11" s="14">
        <f>(-1)*(E11*LOG(N4) + (1-E11)*LOG(1-N4))</f>
        <v>0.22762724486545058</v>
      </c>
    </row>
    <row r="12" spans="1:19" s="22" customFormat="1"/>
    <row r="13" spans="1:19" s="22" customFormat="1" ht="13.5" thickBot="1">
      <c r="K13" s="44" t="s">
        <v>36</v>
      </c>
    </row>
    <row r="14" spans="1:19" s="22" customFormat="1">
      <c r="K14" s="45">
        <f>(-1)*(C11*(1/L4)+(1-C11)*(1/(1-L4)))</f>
        <v>-3.7065529644704216</v>
      </c>
      <c r="L14" s="46">
        <v>0</v>
      </c>
      <c r="M14" s="47">
        <v>0</v>
      </c>
    </row>
    <row r="15" spans="1:19" s="22" customFormat="1" ht="15.75">
      <c r="A15" s="63" t="s">
        <v>44</v>
      </c>
      <c r="D15"/>
      <c r="G15" s="43" t="s">
        <v>34</v>
      </c>
      <c r="H15" s="62" t="s">
        <v>48</v>
      </c>
      <c r="I15" s="62"/>
      <c r="J15" s="43" t="s">
        <v>34</v>
      </c>
      <c r="K15" s="48">
        <v>0</v>
      </c>
      <c r="L15" s="54">
        <v>-0.30099999999999999</v>
      </c>
      <c r="M15" s="49">
        <v>0</v>
      </c>
    </row>
    <row r="16" spans="1:19" s="22" customFormat="1" ht="13.5" thickBot="1">
      <c r="A16" s="64"/>
      <c r="K16" s="50">
        <v>0</v>
      </c>
      <c r="L16" s="51">
        <v>0</v>
      </c>
      <c r="M16" s="52">
        <f>(-1)*(E11*(1/N4)+(1-E11)*(1/(1-N4)))</f>
        <v>-1.6889906479667314</v>
      </c>
    </row>
    <row r="17" spans="1:22" s="22" customFormat="1">
      <c r="L17" s="44">
        <f>(-1)*(D11*(1/M4)+(1-D11)*(1/(1-M4)))</f>
        <v>-1.4755293951978394</v>
      </c>
    </row>
    <row r="18" spans="1:22" s="22" customFormat="1"/>
    <row r="19" spans="1:22" s="22" customFormat="1" ht="13.5" thickBot="1">
      <c r="K19" s="22" t="s">
        <v>35</v>
      </c>
    </row>
    <row r="20" spans="1:22" s="22" customFormat="1">
      <c r="K20" s="45">
        <f>(EXP(L3)*(EXP(M3)+EXP(N3)))/(EXP($L$3)+EXP($M$3)+EXP($N$3))^2</f>
        <v>0.15906572440211431</v>
      </c>
      <c r="L20" s="46">
        <v>0</v>
      </c>
      <c r="M20" s="47">
        <v>0</v>
      </c>
      <c r="P20" s="56"/>
    </row>
    <row r="21" spans="1:22" s="22" customFormat="1" ht="15.75">
      <c r="A21" s="63" t="s">
        <v>45</v>
      </c>
      <c r="G21" s="43" t="s">
        <v>34</v>
      </c>
      <c r="H21" s="70" t="s">
        <v>52</v>
      </c>
      <c r="I21" s="62"/>
      <c r="J21" s="43" t="s">
        <v>34</v>
      </c>
      <c r="K21" s="48">
        <v>0</v>
      </c>
      <c r="L21" s="21">
        <f>(EXP(M3)*(EXP(L3)+EXP(N3)))/(EXP($L$3)+EXP($M$3)+EXP($N$3))^2</f>
        <v>0.20392775168086905</v>
      </c>
      <c r="M21" s="49">
        <v>0</v>
      </c>
    </row>
    <row r="22" spans="1:22" s="22" customFormat="1" ht="13.5" thickBot="1">
      <c r="A22" s="64"/>
      <c r="K22" s="50">
        <v>0</v>
      </c>
      <c r="L22" s="51">
        <v>0</v>
      </c>
      <c r="M22" s="82">
        <v>0.36849999999999999</v>
      </c>
      <c r="N22" s="22">
        <f>EXP(N3)*(EXP(L3)+EXP(M3))/(EXP(L3)+EXP(M3)+EXP(N3))^2</f>
        <v>0.24973763855303174</v>
      </c>
    </row>
    <row r="23" spans="1:22" s="22" customFormat="1"/>
    <row r="24" spans="1:22" s="22" customFormat="1" ht="13.5" thickBot="1">
      <c r="G24"/>
    </row>
    <row r="25" spans="1:22" s="56" customFormat="1">
      <c r="G25"/>
      <c r="H25" s="22"/>
      <c r="I25" s="22"/>
      <c r="J25" s="22"/>
      <c r="K25" s="79">
        <f>$K14*K$20+$L14*L$21+$M14*M$22</f>
        <v>-0.58958553232829181</v>
      </c>
      <c r="O25" s="84">
        <f>$K14*K$20+$L14*K$21+$M14*K$22</f>
        <v>-0.58958553232829181</v>
      </c>
      <c r="P25" s="85">
        <f>$K14*L$20+$L14*L$21+$M14*L$22</f>
        <v>0</v>
      </c>
      <c r="Q25" s="86">
        <f>$K14*M$20+$L14*M$21+$M14*M$22</f>
        <v>0</v>
      </c>
    </row>
    <row r="26" spans="1:22" s="56" customFormat="1" ht="15.75">
      <c r="H26" s="62" t="s">
        <v>51</v>
      </c>
      <c r="I26" s="62"/>
      <c r="J26" s="43" t="s">
        <v>34</v>
      </c>
      <c r="K26" s="80">
        <f>$K15*K$20+$L15*L$21+$M15*M$22</f>
        <v>-6.1382253255941578E-2</v>
      </c>
      <c r="O26" s="87">
        <f>$K15*K$20+$L15*K$21+$M15*K$22</f>
        <v>0</v>
      </c>
      <c r="P26" s="88">
        <f>$K15*L$20+$L15*L$21+$M15*L$22</f>
        <v>-6.1382253255941578E-2</v>
      </c>
      <c r="Q26" s="89">
        <f>$K15*M$20+$L15*M$21+$M15*M$22</f>
        <v>0</v>
      </c>
      <c r="R26" s="43" t="s">
        <v>34</v>
      </c>
      <c r="S26" s="62" t="s">
        <v>51</v>
      </c>
      <c r="T26" s="62"/>
    </row>
    <row r="27" spans="1:22" s="56" customFormat="1" ht="13.5" thickBot="1">
      <c r="H27" s="22"/>
      <c r="I27" s="22"/>
      <c r="J27" s="22"/>
      <c r="K27" s="81">
        <f>$K16*K$20+$L16*L$21+$M16*M$22</f>
        <v>-0.6223930537757405</v>
      </c>
      <c r="O27" s="90">
        <f>$K16*K$20+$L16*K$21+$M16*K$22</f>
        <v>0</v>
      </c>
      <c r="P27" s="91">
        <f>$K16*L$20+$L16*L$21+$M16*L$22</f>
        <v>0</v>
      </c>
      <c r="Q27" s="83">
        <f>$K16*M$20+$L16*M$21+$M16*M$22</f>
        <v>-0.6223930537757405</v>
      </c>
    </row>
    <row r="28" spans="1:22" s="56" customFormat="1"/>
    <row r="29" spans="1:22" s="56" customFormat="1" ht="13.5" thickBot="1">
      <c r="G29"/>
    </row>
    <row r="30" spans="1:22" s="56" customFormat="1" ht="16.5" thickBot="1">
      <c r="G30"/>
      <c r="H30" s="62" t="s">
        <v>37</v>
      </c>
      <c r="I30" s="62"/>
      <c r="J30" s="43" t="s">
        <v>34</v>
      </c>
      <c r="K30" s="67">
        <f>I4</f>
        <v>0.9388312894865416</v>
      </c>
      <c r="L30" s="68">
        <f>J4</f>
        <v>0.94047563402349843</v>
      </c>
      <c r="M30" s="69">
        <f>K4</f>
        <v>0.9820843048123673</v>
      </c>
      <c r="N30" s="43" t="s">
        <v>34</v>
      </c>
      <c r="O30" s="57" t="s">
        <v>46</v>
      </c>
      <c r="P30" s="43" t="s">
        <v>34</v>
      </c>
      <c r="Q30" s="56">
        <f>I$4</f>
        <v>0.9388312894865416</v>
      </c>
      <c r="R30" s="56">
        <f>J$4</f>
        <v>0.94047563402349843</v>
      </c>
      <c r="S30" s="56">
        <f>K$4</f>
        <v>0.9820843048123673</v>
      </c>
    </row>
    <row r="31" spans="1:22" s="56" customFormat="1" ht="15.75">
      <c r="G31"/>
      <c r="H31" s="57"/>
      <c r="I31" s="57"/>
      <c r="J31" s="43"/>
      <c r="K31" s="57"/>
      <c r="L31" s="57"/>
      <c r="M31" s="57"/>
      <c r="N31" s="43"/>
      <c r="O31" s="57"/>
      <c r="Q31" s="56">
        <f>I$4</f>
        <v>0.9388312894865416</v>
      </c>
      <c r="R31" s="56">
        <f>J$4</f>
        <v>0.94047563402349843</v>
      </c>
      <c r="S31" s="56">
        <f>K$4</f>
        <v>0.9820843048123673</v>
      </c>
      <c r="T31" s="43" t="s">
        <v>34</v>
      </c>
      <c r="U31" s="62" t="s">
        <v>37</v>
      </c>
      <c r="V31" s="62"/>
    </row>
    <row r="32" spans="1:22" s="56" customFormat="1">
      <c r="G32"/>
      <c r="Q32" s="56">
        <f>I$4</f>
        <v>0.9388312894865416</v>
      </c>
      <c r="R32" s="56">
        <f>J$4</f>
        <v>0.94047563402349843</v>
      </c>
      <c r="S32" s="56">
        <f>K$4</f>
        <v>0.9820843048123673</v>
      </c>
    </row>
    <row r="33" spans="7:21" s="56" customFormat="1">
      <c r="G33"/>
    </row>
    <row r="34" spans="7:21" s="56" customFormat="1">
      <c r="G34"/>
    </row>
    <row r="35" spans="7:21" s="56" customFormat="1" ht="13.5" thickBot="1">
      <c r="G35"/>
    </row>
    <row r="36" spans="7:21" s="56" customFormat="1">
      <c r="G36"/>
      <c r="K36" s="71">
        <f>$K25*K$30</f>
        <v>-0.55352134557837929</v>
      </c>
      <c r="L36" s="72">
        <f>$K25*L$30</f>
        <v>-0.55449082732753208</v>
      </c>
      <c r="M36" s="73">
        <f>$K25*M$30</f>
        <v>-0.57902269764406</v>
      </c>
      <c r="O36" s="71">
        <f>$O25*Q$30+$P25*Q$31+$Q25*Q$32</f>
        <v>-0.55352134557837929</v>
      </c>
      <c r="P36" s="72">
        <f>$O25*R$30+$P25*R$31+$Q25*R$32</f>
        <v>-0.55449082732753208</v>
      </c>
      <c r="Q36" s="73">
        <f>$O25*S$30+$P25*S$31+$Q25*S$32</f>
        <v>-0.57902269764406</v>
      </c>
      <c r="S36" s="92">
        <f>K36-O36</f>
        <v>0</v>
      </c>
      <c r="T36" s="92">
        <f t="shared" ref="T36:U36" si="0">L36-P36</f>
        <v>0</v>
      </c>
      <c r="U36" s="92">
        <f t="shared" si="0"/>
        <v>0</v>
      </c>
    </row>
    <row r="37" spans="7:21" s="56" customFormat="1" ht="15.75">
      <c r="G37"/>
      <c r="H37" s="62" t="s">
        <v>38</v>
      </c>
      <c r="I37" s="62"/>
      <c r="J37" s="43" t="s">
        <v>34</v>
      </c>
      <c r="K37" s="58">
        <f>$K26*K$30</f>
        <v>-5.7627579975865095E-2</v>
      </c>
      <c r="L37" s="57">
        <f>$K26*L$30</f>
        <v>-5.7728513548672609E-2</v>
      </c>
      <c r="M37" s="74">
        <f>$K26*M$30</f>
        <v>-6.0282547516678053E-2</v>
      </c>
      <c r="O37" s="58">
        <f>$O26*Q$30+$P26*Q$31+$Q26*Q$32</f>
        <v>-5.7627579975865095E-2</v>
      </c>
      <c r="P37" s="57">
        <f>$O26*R$30+$P26*R$31+$Q26*R$32</f>
        <v>-5.7728513548672609E-2</v>
      </c>
      <c r="Q37" s="74">
        <f>$O26*S$30+$P26*S$31+$Q26*S$32</f>
        <v>-6.0282547516678053E-2</v>
      </c>
      <c r="S37" s="92">
        <f t="shared" ref="S37:S38" si="1">K37-O37</f>
        <v>0</v>
      </c>
      <c r="T37" s="92">
        <f t="shared" ref="T37:T38" si="2">L37-P37</f>
        <v>0</v>
      </c>
      <c r="U37" s="92">
        <f t="shared" ref="U37:U38" si="3">M37-Q37</f>
        <v>0</v>
      </c>
    </row>
    <row r="38" spans="7:21" s="56" customFormat="1" ht="13.5" thickBot="1">
      <c r="G38"/>
      <c r="K38" s="75">
        <f>$K27*K$30</f>
        <v>-0.58432207324374486</v>
      </c>
      <c r="L38" s="76">
        <f>$K27*L$30</f>
        <v>-0.58534550186156087</v>
      </c>
      <c r="M38" s="77">
        <f>$K27*M$30</f>
        <v>-0.61124244953739448</v>
      </c>
      <c r="O38" s="75">
        <f>$O27*Q$30+$P27*Q$31+$Q27*Q$32</f>
        <v>-0.58432207324374486</v>
      </c>
      <c r="P38" s="76">
        <f>$O27*R$30+$P27*R$31+$Q27*R$32</f>
        <v>-0.58534550186156087</v>
      </c>
      <c r="Q38" s="77">
        <f>$O27*S$30+$P27*S$31+$Q27*S$32</f>
        <v>-0.61124244953739448</v>
      </c>
      <c r="S38" s="92">
        <f t="shared" si="1"/>
        <v>0</v>
      </c>
      <c r="T38" s="92">
        <f t="shared" si="2"/>
        <v>0</v>
      </c>
      <c r="U38" s="92">
        <f t="shared" si="3"/>
        <v>0</v>
      </c>
    </row>
    <row r="39" spans="7:21" s="56" customFormat="1">
      <c r="G39"/>
      <c r="K39" s="57"/>
      <c r="L39" s="57"/>
      <c r="M39" s="57"/>
    </row>
    <row r="40" spans="7:21" s="56" customFormat="1" ht="13.5" thickBot="1">
      <c r="G40"/>
      <c r="K40" s="57"/>
      <c r="L40" s="57"/>
      <c r="M40" s="57"/>
    </row>
    <row r="41" spans="7:21" s="56" customFormat="1">
      <c r="G41"/>
      <c r="K41" s="45">
        <f>K36*$S$3</f>
        <v>-5.5352134557837933E-3</v>
      </c>
      <c r="L41" s="46">
        <f>K37*$S$3</f>
        <v>-5.7627579975865091E-4</v>
      </c>
      <c r="M41" s="47">
        <f>K38*$S$3</f>
        <v>-5.8432207324374489E-3</v>
      </c>
    </row>
    <row r="42" spans="7:21" s="56" customFormat="1" ht="15.75">
      <c r="G42"/>
      <c r="H42" s="60" t="s">
        <v>53</v>
      </c>
      <c r="I42" s="60"/>
      <c r="J42" s="43" t="s">
        <v>34</v>
      </c>
      <c r="K42" s="48">
        <f>L36*$S$3</f>
        <v>-5.5449082732753211E-3</v>
      </c>
      <c r="L42" s="21">
        <f>L37*$S$3</f>
        <v>-5.7728513548672609E-4</v>
      </c>
      <c r="M42" s="49">
        <f>L38*$S$3</f>
        <v>-5.8534550186156087E-3</v>
      </c>
    </row>
    <row r="43" spans="7:21" s="56" customFormat="1" ht="13.5" thickBot="1">
      <c r="G43"/>
      <c r="K43" s="50">
        <f>M36*$S$3</f>
        <v>-5.7902269764406001E-3</v>
      </c>
      <c r="L43" s="51">
        <f>M37*$S$3</f>
        <v>-6.0282547516678057E-4</v>
      </c>
      <c r="M43" s="52">
        <f>M38*$S$3</f>
        <v>-6.112424495373945E-3</v>
      </c>
    </row>
    <row r="44" spans="7:21" s="56" customFormat="1">
      <c r="G44"/>
      <c r="K44" s="55"/>
      <c r="L44" s="55"/>
      <c r="M44" s="55"/>
    </row>
    <row r="45" spans="7:21" s="56" customFormat="1" ht="13.5" thickBot="1">
      <c r="G45"/>
      <c r="K45" s="55"/>
      <c r="L45" s="55"/>
      <c r="M45" s="55"/>
    </row>
    <row r="46" spans="7:21" s="56" customFormat="1">
      <c r="G46"/>
      <c r="K46" s="71">
        <f>I5-K41</f>
        <v>0.1055352134557838</v>
      </c>
      <c r="L46" s="72">
        <f t="shared" ref="L46:M46" si="4">J5-L41</f>
        <v>0.40057627579975869</v>
      </c>
      <c r="M46" s="73">
        <f t="shared" si="4"/>
        <v>0.80584322073243753</v>
      </c>
    </row>
    <row r="47" spans="7:21" s="56" customFormat="1" ht="15.75">
      <c r="G47"/>
      <c r="H47" s="78" t="s">
        <v>40</v>
      </c>
      <c r="I47" s="78"/>
      <c r="J47" s="43" t="s">
        <v>34</v>
      </c>
      <c r="K47" s="58">
        <f>I6-K42</f>
        <v>0.3055449082732753</v>
      </c>
      <c r="L47" s="57">
        <f>J6-L42</f>
        <v>0.70057728513548667</v>
      </c>
      <c r="M47" s="74">
        <f>K6-M42</f>
        <v>0.20585345501861563</v>
      </c>
    </row>
    <row r="48" spans="7:21" s="56" customFormat="1" ht="13.5" thickBot="1">
      <c r="G48"/>
      <c r="K48" s="75">
        <f>I7-K43</f>
        <v>0.5057902269764406</v>
      </c>
      <c r="L48" s="76">
        <f>J7-L43</f>
        <v>0.20060282547516678</v>
      </c>
      <c r="M48" s="77">
        <f>K7-M43</f>
        <v>0.90611242449537399</v>
      </c>
    </row>
    <row r="49" spans="7:15" s="56" customFormat="1">
      <c r="G49"/>
    </row>
    <row r="50" spans="7:15" s="56" customFormat="1">
      <c r="G50"/>
    </row>
    <row r="51" spans="7:15" s="56" customFormat="1" ht="13.5" thickBot="1">
      <c r="G51"/>
    </row>
    <row r="52" spans="7:15" s="56" customFormat="1">
      <c r="G52"/>
      <c r="K52" s="71">
        <f>I5</f>
        <v>0.1</v>
      </c>
      <c r="L52" s="72">
        <f t="shared" ref="L52:M52" si="5">J5</f>
        <v>0.4</v>
      </c>
      <c r="M52" s="73">
        <f t="shared" si="5"/>
        <v>0.8</v>
      </c>
    </row>
    <row r="53" spans="7:15" s="56" customFormat="1" ht="15.75">
      <c r="G53"/>
      <c r="H53" s="62" t="s">
        <v>54</v>
      </c>
      <c r="I53" s="62"/>
      <c r="J53" s="43" t="s">
        <v>34</v>
      </c>
      <c r="K53" s="58">
        <f t="shared" ref="K53:K54" si="6">I6</f>
        <v>0.3</v>
      </c>
      <c r="L53" s="57">
        <f t="shared" ref="L53:L54" si="7">J6</f>
        <v>0.7</v>
      </c>
      <c r="M53" s="74">
        <f t="shared" ref="M53:M54" si="8">K6</f>
        <v>0.2</v>
      </c>
      <c r="N53" s="43" t="s">
        <v>34</v>
      </c>
      <c r="O53" s="56" t="s">
        <v>55</v>
      </c>
    </row>
    <row r="54" spans="7:15" s="56" customFormat="1" ht="13.5" thickBot="1">
      <c r="G54"/>
      <c r="K54" s="75">
        <f t="shared" si="6"/>
        <v>0.5</v>
      </c>
      <c r="L54" s="76">
        <f t="shared" si="7"/>
        <v>0.2</v>
      </c>
      <c r="M54" s="77">
        <f t="shared" si="8"/>
        <v>0.9</v>
      </c>
    </row>
    <row r="55" spans="7:15" s="56" customFormat="1">
      <c r="G55"/>
    </row>
    <row r="56" spans="7:15" s="56" customFormat="1">
      <c r="G56"/>
    </row>
    <row r="57" spans="7:15" s="56" customFormat="1" ht="13.5" thickBot="1">
      <c r="G57"/>
    </row>
    <row r="58" spans="7:15" s="56" customFormat="1">
      <c r="G58"/>
      <c r="K58" s="71">
        <f>$O25*K$52+$P25*K$53+$Q25*K$54</f>
        <v>-5.8958553232829183E-2</v>
      </c>
      <c r="L58" s="72">
        <f t="shared" ref="L58:M58" si="9">$O25*L$52+$P25*L$53+$Q25*L$54</f>
        <v>-0.23583421293131673</v>
      </c>
      <c r="M58" s="73">
        <f t="shared" si="9"/>
        <v>-0.47166842586263347</v>
      </c>
    </row>
    <row r="59" spans="7:15" s="56" customFormat="1" ht="15.75">
      <c r="G59"/>
      <c r="H59" s="62" t="s">
        <v>59</v>
      </c>
      <c r="I59" s="62"/>
      <c r="J59" s="43" t="s">
        <v>34</v>
      </c>
      <c r="K59" s="58">
        <f t="shared" ref="K59:M59" si="10">$O26*K$52+$P26*K$53+$Q26*K$54</f>
        <v>-1.8414675976782473E-2</v>
      </c>
      <c r="L59" s="57">
        <f t="shared" si="10"/>
        <v>-4.2967577279159105E-2</v>
      </c>
      <c r="M59" s="74">
        <f t="shared" si="10"/>
        <v>-1.2276450651188316E-2</v>
      </c>
    </row>
    <row r="60" spans="7:15" s="56" customFormat="1" ht="13.5" thickBot="1">
      <c r="G60"/>
      <c r="K60" s="75">
        <f t="shared" ref="K60:M60" si="11">$O27*K$52+$P27*K$53+$Q27*K$54</f>
        <v>-0.31119652688787025</v>
      </c>
      <c r="L60" s="76">
        <f t="shared" si="11"/>
        <v>-0.1244786107551481</v>
      </c>
      <c r="M60" s="77">
        <f t="shared" si="11"/>
        <v>-0.56015374839816645</v>
      </c>
    </row>
    <row r="61" spans="7:15" s="56" customFormat="1">
      <c r="G61"/>
    </row>
    <row r="62" spans="7:15" s="56" customFormat="1">
      <c r="G62"/>
    </row>
    <row r="63" spans="7:15" s="56" customFormat="1" ht="13.5" thickBot="1">
      <c r="G63"/>
      <c r="K63" s="56" t="s">
        <v>50</v>
      </c>
    </row>
    <row r="64" spans="7:15" s="56" customFormat="1">
      <c r="G64"/>
      <c r="K64" s="71">
        <f>1/(1+EXP(I3))*(1-1/(1+EXP(I3)))</f>
        <v>5.7427099367579122E-2</v>
      </c>
      <c r="L64" s="72">
        <v>0</v>
      </c>
      <c r="M64" s="73">
        <v>0</v>
      </c>
    </row>
    <row r="65" spans="7:22" s="56" customFormat="1" ht="15.75">
      <c r="G65"/>
      <c r="H65" s="62" t="s">
        <v>56</v>
      </c>
      <c r="I65" s="62"/>
      <c r="J65" s="43" t="s">
        <v>34</v>
      </c>
      <c r="K65" s="58">
        <v>0</v>
      </c>
      <c r="L65" s="57">
        <f>1/(1+EXP(J3))*(1-1/(1+EXP(J3)))</f>
        <v>5.5981215831597007E-2</v>
      </c>
      <c r="M65" s="74">
        <v>0</v>
      </c>
    </row>
    <row r="66" spans="7:22" s="56" customFormat="1" ht="13.5" thickBot="1">
      <c r="G66"/>
      <c r="K66" s="75">
        <v>0</v>
      </c>
      <c r="L66" s="76">
        <v>0</v>
      </c>
      <c r="M66" s="77">
        <f>1/(1+EXP(K3))*(1-1/(1+EXP(K3)))</f>
        <v>1.7594723053576653E-2</v>
      </c>
    </row>
    <row r="67" spans="7:22" s="56" customFormat="1">
      <c r="G67"/>
    </row>
    <row r="68" spans="7:22" s="56" customFormat="1" ht="13.5" thickBot="1">
      <c r="G68"/>
    </row>
    <row r="69" spans="7:22" s="56" customFormat="1">
      <c r="G69"/>
      <c r="K69" s="71">
        <f>$K58*K$64+$L58*K$65+$M58*K$66</f>
        <v>-3.385818695070385E-3</v>
      </c>
      <c r="L69" s="72">
        <f t="shared" ref="L69:M69" si="12">$K58*L$64+$L58*L$65+$M58*L$66</f>
        <v>-1.3202285974582848E-2</v>
      </c>
      <c r="M69" s="73">
        <f t="shared" si="12"/>
        <v>-8.2988753261694879E-3</v>
      </c>
    </row>
    <row r="70" spans="7:22" s="56" customFormat="1" ht="15.75">
      <c r="G70"/>
      <c r="H70" s="62" t="s">
        <v>58</v>
      </c>
      <c r="I70" s="62"/>
      <c r="J70" s="43" t="s">
        <v>34</v>
      </c>
      <c r="K70" s="58">
        <f t="shared" ref="K70:M70" si="13">$K59*K$64+$L59*K$65+$M59*K$66</f>
        <v>-1.0575014271404593E-3</v>
      </c>
      <c r="L70" s="57">
        <f t="shared" si="13"/>
        <v>-2.4053772174254294E-3</v>
      </c>
      <c r="M70" s="74">
        <f t="shared" si="13"/>
        <v>-2.160007492885592E-4</v>
      </c>
    </row>
    <row r="71" spans="7:22" s="56" customFormat="1" ht="13.5" thickBot="1">
      <c r="G71"/>
      <c r="K71" s="75">
        <f t="shared" ref="K71:M71" si="14">$K60*K$64+$L60*K$65+$M60*K$66</f>
        <v>-1.7871113872435233E-2</v>
      </c>
      <c r="L71" s="76">
        <f t="shared" si="14"/>
        <v>-6.9684639751012986E-3</v>
      </c>
      <c r="M71" s="77">
        <f t="shared" si="14"/>
        <v>-9.8557500704885958E-3</v>
      </c>
    </row>
    <row r="72" spans="7:22" s="56" customFormat="1">
      <c r="G72"/>
    </row>
    <row r="73" spans="7:22" s="56" customFormat="1" ht="13.5" thickBot="1">
      <c r="G73"/>
    </row>
    <row r="74" spans="7:22" s="56" customFormat="1" ht="16.5" thickBot="1">
      <c r="G74"/>
      <c r="H74" s="62" t="s">
        <v>41</v>
      </c>
      <c r="I74" s="62"/>
      <c r="J74" s="43" t="s">
        <v>34</v>
      </c>
      <c r="K74" s="67">
        <f>F4</f>
        <v>1.35</v>
      </c>
      <c r="L74" s="68">
        <f t="shared" ref="L74:M74" si="15">G4</f>
        <v>1.27</v>
      </c>
      <c r="M74" s="69">
        <f t="shared" si="15"/>
        <v>1.8</v>
      </c>
      <c r="N74" s="43" t="s">
        <v>34</v>
      </c>
      <c r="O74" s="57" t="s">
        <v>57</v>
      </c>
      <c r="Q74" s="71">
        <f>F4</f>
        <v>1.35</v>
      </c>
      <c r="R74" s="72">
        <f t="shared" ref="R74:S74" si="16">G4</f>
        <v>1.27</v>
      </c>
      <c r="S74" s="73">
        <f t="shared" si="16"/>
        <v>1.8</v>
      </c>
    </row>
    <row r="75" spans="7:22" s="56" customFormat="1" ht="15.75">
      <c r="G75"/>
      <c r="Q75" s="58">
        <f>Q74</f>
        <v>1.35</v>
      </c>
      <c r="R75" s="57">
        <f t="shared" ref="R75:S75" si="17">R74</f>
        <v>1.27</v>
      </c>
      <c r="S75" s="74">
        <f t="shared" si="17"/>
        <v>1.8</v>
      </c>
      <c r="T75" s="43" t="s">
        <v>34</v>
      </c>
      <c r="U75" s="62" t="s">
        <v>41</v>
      </c>
      <c r="V75" s="62"/>
    </row>
    <row r="76" spans="7:22" s="56" customFormat="1" ht="13.5" thickBot="1">
      <c r="G76"/>
      <c r="Q76" s="75">
        <f>Q75</f>
        <v>1.35</v>
      </c>
      <c r="R76" s="76">
        <f t="shared" ref="R76" si="18">R75</f>
        <v>1.27</v>
      </c>
      <c r="S76" s="77">
        <f t="shared" ref="S76" si="19">S75</f>
        <v>1.8</v>
      </c>
    </row>
    <row r="77" spans="7:22" s="56" customFormat="1">
      <c r="G77"/>
    </row>
    <row r="78" spans="7:22" s="56" customFormat="1" ht="13.5" thickBot="1">
      <c r="G78"/>
    </row>
    <row r="79" spans="7:22" s="56" customFormat="1">
      <c r="G79"/>
      <c r="K79" s="71">
        <f>$K69*Q$74+$L69*Q$75+$M69*Q$76</f>
        <v>-3.3597422994360679E-2</v>
      </c>
      <c r="L79" s="72">
        <f t="shared" ref="L79:M79" si="20">$K69*R$74+$L69*R$75+$M69*R$76</f>
        <v>-3.1606464594694857E-2</v>
      </c>
      <c r="M79" s="73">
        <f t="shared" si="20"/>
        <v>-4.4796563992480901E-2</v>
      </c>
    </row>
    <row r="80" spans="7:22" s="56" customFormat="1" ht="15.75">
      <c r="G80"/>
      <c r="H80" s="62" t="s">
        <v>42</v>
      </c>
      <c r="I80" s="62"/>
      <c r="J80" s="43" t="s">
        <v>34</v>
      </c>
      <c r="K80" s="58">
        <f t="shared" ref="K80:K81" si="21">$K70*Q$74+$L70*Q$75+$M70*Q$76</f>
        <v>-4.966487181703505E-3</v>
      </c>
      <c r="L80" s="57">
        <f t="shared" ref="L80:L81" si="22">$K70*R$74+$L70*R$75+$M70*R$76</f>
        <v>-4.6721768301951488E-3</v>
      </c>
      <c r="M80" s="74">
        <f t="shared" ref="M80:M81" si="23">$K70*S$74+$L70*S$75+$M70*S$76</f>
        <v>-6.6219829089380067E-3</v>
      </c>
    </row>
    <row r="81" spans="2:25" s="56" customFormat="1" ht="13.5" thickBot="1">
      <c r="G81"/>
      <c r="K81" s="75">
        <f t="shared" si="21"/>
        <v>-4.6838692689333931E-2</v>
      </c>
      <c r="L81" s="76">
        <f t="shared" si="22"/>
        <v>-4.4063066455891912E-2</v>
      </c>
      <c r="M81" s="77">
        <f t="shared" si="23"/>
        <v>-6.2451590252445233E-2</v>
      </c>
    </row>
    <row r="82" spans="2:25" s="56" customFormat="1">
      <c r="G82"/>
    </row>
    <row r="83" spans="2:25" s="56" customFormat="1" ht="13.5" thickBot="1">
      <c r="G83"/>
    </row>
    <row r="84" spans="2:25" s="56" customFormat="1">
      <c r="G84"/>
      <c r="K84" s="45">
        <f>K79*$S$3</f>
        <v>-3.359742299436068E-4</v>
      </c>
      <c r="L84" s="46">
        <f>K80*$S$3</f>
        <v>-4.9664871817035052E-5</v>
      </c>
      <c r="M84" s="47">
        <f>K81*$S$3</f>
        <v>-4.6838692689333931E-4</v>
      </c>
      <c r="O84" s="55">
        <v>-3.359742299436068E-4</v>
      </c>
      <c r="P84" s="55">
        <v>-4.9664871817035052E-5</v>
      </c>
      <c r="Q84" s="55">
        <v>-4.6838692689333931E-4</v>
      </c>
      <c r="S84" s="56">
        <f>K84-O84</f>
        <v>0</v>
      </c>
      <c r="T84" s="56">
        <f t="shared" ref="T84:U84" si="24">L84-P84</f>
        <v>0</v>
      </c>
      <c r="U84" s="56">
        <f t="shared" si="24"/>
        <v>0</v>
      </c>
    </row>
    <row r="85" spans="2:25" s="56" customFormat="1" ht="15.75">
      <c r="G85"/>
      <c r="H85" s="60" t="s">
        <v>60</v>
      </c>
      <c r="I85" s="60"/>
      <c r="J85" s="43" t="s">
        <v>34</v>
      </c>
      <c r="K85" s="48">
        <f>L79*$S$3</f>
        <v>-3.1606464594694856E-4</v>
      </c>
      <c r="L85" s="21">
        <f>L80*$S$3</f>
        <v>-4.6721768301951487E-5</v>
      </c>
      <c r="M85" s="49">
        <f>L81*$S$3</f>
        <v>-4.4063066455891914E-4</v>
      </c>
      <c r="O85" s="55">
        <v>-3.1606464594694856E-4</v>
      </c>
      <c r="P85" s="55">
        <v>-4.6721768301951487E-5</v>
      </c>
      <c r="Q85" s="55">
        <v>-4.4063066455891914E-4</v>
      </c>
      <c r="S85" s="56">
        <f t="shared" ref="S85:S86" si="25">K85-O85</f>
        <v>0</v>
      </c>
      <c r="T85" s="56">
        <f t="shared" ref="T85:T86" si="26">L85-P85</f>
        <v>0</v>
      </c>
      <c r="U85" s="56">
        <f t="shared" ref="U85:U86" si="27">M85-Q85</f>
        <v>0</v>
      </c>
    </row>
    <row r="86" spans="2:25" s="56" customFormat="1" ht="13.5" thickBot="1">
      <c r="G86"/>
      <c r="K86" s="50">
        <f>M79*$S$3</f>
        <v>-4.4796563992480904E-4</v>
      </c>
      <c r="L86" s="51">
        <f>M80*$S$3</f>
        <v>-6.6219829089380074E-5</v>
      </c>
      <c r="M86" s="52">
        <f>M81*$S$3</f>
        <v>-6.2451590252445238E-4</v>
      </c>
      <c r="O86" s="55">
        <v>-4.4796563992480904E-4</v>
      </c>
      <c r="P86" s="55">
        <v>-6.6219829089380074E-5</v>
      </c>
      <c r="Q86" s="55">
        <v>-6.2451590252445238E-4</v>
      </c>
      <c r="S86" s="56">
        <f t="shared" si="25"/>
        <v>0</v>
      </c>
      <c r="T86" s="56">
        <f t="shared" si="26"/>
        <v>0</v>
      </c>
      <c r="U86" s="56">
        <f t="shared" si="27"/>
        <v>0</v>
      </c>
    </row>
    <row r="87" spans="2:25" s="56" customFormat="1">
      <c r="G87"/>
      <c r="K87" s="93" t="s">
        <v>61</v>
      </c>
    </row>
    <row r="88" spans="2:25" s="56" customFormat="1">
      <c r="G88"/>
    </row>
    <row r="89" spans="2:25" s="56" customFormat="1">
      <c r="G89"/>
    </row>
    <row r="90" spans="2:25" s="56" customFormat="1">
      <c r="G90"/>
    </row>
    <row r="91" spans="2:25" s="56" customFormat="1">
      <c r="G91"/>
    </row>
    <row r="92" spans="2:25" s="22" customFormat="1" ht="13.5" thickBot="1">
      <c r="G92"/>
    </row>
    <row r="93" spans="2:25" s="22" customFormat="1">
      <c r="G93"/>
      <c r="H93" s="45">
        <f>$K20*I$4</f>
        <v>0.14933587915354782</v>
      </c>
      <c r="I93" s="46">
        <f>$K20*J$4</f>
        <v>0.14959743800848552</v>
      </c>
      <c r="J93" s="47">
        <f>$K20*K$4</f>
        <v>0.15621595136892605</v>
      </c>
      <c r="X93" s="56"/>
      <c r="Y93" s="56"/>
    </row>
    <row r="94" spans="2:25" s="22" customFormat="1" ht="15.75">
      <c r="B94" s="22" t="s">
        <v>43</v>
      </c>
      <c r="E94" s="62" t="s">
        <v>37</v>
      </c>
      <c r="F94" s="62"/>
      <c r="G94" s="43" t="s">
        <v>34</v>
      </c>
      <c r="H94" s="48">
        <f>$L21*I$4</f>
        <v>0.19145375407264154</v>
      </c>
      <c r="I94" s="21">
        <f>$L21*J$4</f>
        <v>0.19178908155705188</v>
      </c>
      <c r="J94" s="49">
        <f>$L21*K$4</f>
        <v>0.20027424424145535</v>
      </c>
      <c r="K94" s="43" t="s">
        <v>34</v>
      </c>
      <c r="L94" s="66" t="s">
        <v>49</v>
      </c>
      <c r="M94" s="66"/>
      <c r="S94" s="43"/>
      <c r="W94" s="56"/>
      <c r="X94" s="56"/>
      <c r="Y94" s="56"/>
    </row>
    <row r="95" spans="2:25" s="22" customFormat="1" ht="13.5" thickBot="1">
      <c r="G95"/>
      <c r="H95" s="50">
        <f>$M22*I$4</f>
        <v>0.34595933017579056</v>
      </c>
      <c r="I95" s="51">
        <f>$M22*J$4</f>
        <v>0.34656527113765917</v>
      </c>
      <c r="J95" s="52">
        <f>$M22*K$4</f>
        <v>0.36189806632335736</v>
      </c>
      <c r="W95" s="56"/>
      <c r="X95" s="56"/>
      <c r="Y95" s="56"/>
    </row>
    <row r="96" spans="2:25" s="56" customFormat="1">
      <c r="G96"/>
      <c r="I96" s="55"/>
      <c r="J96" s="55"/>
    </row>
    <row r="97" spans="5:15" s="22" customFormat="1" ht="13.5" thickBot="1">
      <c r="G97"/>
    </row>
    <row r="98" spans="5:15" s="22" customFormat="1">
      <c r="G98"/>
      <c r="H98" s="45">
        <f>$K14*H$93+$L14*H$94+$M14*H$95</f>
        <v>-0.55352134557837929</v>
      </c>
      <c r="I98" s="46">
        <f>$K14*I$93+$L14*I$94+$M14*I$95</f>
        <v>-0.55449082732753208</v>
      </c>
      <c r="J98" s="47">
        <f>$K14*J$93+$L14*J$94+$M14*J$95</f>
        <v>-0.57902269764406011</v>
      </c>
      <c r="M98" s="45">
        <f>H98</f>
        <v>-0.55352134557837929</v>
      </c>
      <c r="N98" s="46">
        <f>H99</f>
        <v>-5.7627579975865102E-2</v>
      </c>
      <c r="O98" s="47">
        <f>H100</f>
        <v>-0.58432207324374486</v>
      </c>
    </row>
    <row r="99" spans="5:15" s="22" customFormat="1" ht="15.75">
      <c r="E99" s="62" t="s">
        <v>38</v>
      </c>
      <c r="F99" s="62"/>
      <c r="G99" s="43" t="s">
        <v>34</v>
      </c>
      <c r="H99" s="48">
        <f>$K15*H$93+$L15*H$94+$M15*H$95</f>
        <v>-5.7627579975865102E-2</v>
      </c>
      <c r="I99" s="21">
        <f>$K15*I$93+$L15*I$94+$M15*I$95</f>
        <v>-5.7728513548672616E-2</v>
      </c>
      <c r="J99" s="49">
        <f>$K15*J$93+$L15*J$94+$M15*J$95</f>
        <v>-6.028254751667806E-2</v>
      </c>
      <c r="K99" s="62" t="s">
        <v>39</v>
      </c>
      <c r="L99" s="60"/>
      <c r="M99" s="48">
        <f>I98</f>
        <v>-0.55449082732753208</v>
      </c>
      <c r="N99" s="21">
        <f>I99</f>
        <v>-5.7728513548672616E-2</v>
      </c>
      <c r="O99" s="49">
        <f>I100</f>
        <v>-0.58534550186156087</v>
      </c>
    </row>
    <row r="100" spans="5:15" s="22" customFormat="1" ht="13.5" thickBot="1">
      <c r="H100" s="50">
        <f>$K16*H$93+$L16*H$94+$M16*H$95</f>
        <v>-0.58432207324374486</v>
      </c>
      <c r="I100" s="51">
        <f>$K16*I$93+$L16*I$94+$M16*I$95</f>
        <v>-0.58534550186156087</v>
      </c>
      <c r="J100" s="52">
        <f>$K16*J$93+$L16*J$94+$M16*J$95</f>
        <v>-0.61124244953739448</v>
      </c>
      <c r="M100" s="50">
        <f>J98</f>
        <v>-0.57902269764406011</v>
      </c>
      <c r="N100" s="51">
        <f>J99</f>
        <v>-6.028254751667806E-2</v>
      </c>
      <c r="O100" s="52">
        <f>J100</f>
        <v>-0.61124244953739448</v>
      </c>
    </row>
    <row r="101" spans="5:15" s="22" customFormat="1"/>
    <row r="102" spans="5:15" s="56" customFormat="1" ht="13.5" thickBot="1"/>
    <row r="103" spans="5:15" s="22" customFormat="1">
      <c r="H103" s="45">
        <f>I5-($S$3*M98)</f>
        <v>0.1055352134557838</v>
      </c>
      <c r="I103" s="46">
        <f>J5-($S$3*N98)</f>
        <v>0.40057627579975869</v>
      </c>
      <c r="J103" s="47">
        <f>K5-($S$3*O98)</f>
        <v>0.80584322073243753</v>
      </c>
    </row>
    <row r="104" spans="5:15" s="22" customFormat="1" ht="15.75">
      <c r="E104" s="62" t="s">
        <v>40</v>
      </c>
      <c r="F104" s="62"/>
      <c r="G104" s="43" t="s">
        <v>34</v>
      </c>
      <c r="H104" s="48">
        <f>I6-($S$3*M99)</f>
        <v>0.3055449082732753</v>
      </c>
      <c r="I104" s="21">
        <f>J6-($S$3*N99)</f>
        <v>0.70057728513548667</v>
      </c>
      <c r="J104" s="49">
        <f>K6-($S$3*O99)</f>
        <v>0.20585345501861563</v>
      </c>
    </row>
    <row r="105" spans="5:15" s="22" customFormat="1" ht="13.5" thickBot="1">
      <c r="H105" s="50">
        <f>I7-($S$3*M100)</f>
        <v>0.5057902269764406</v>
      </c>
      <c r="I105" s="51">
        <f>J7-($S$3*N100)</f>
        <v>0.20060282547516678</v>
      </c>
      <c r="J105" s="52">
        <f>K7-($S$3*O100)</f>
        <v>0.90611242449537399</v>
      </c>
    </row>
    <row r="106" spans="5:15" s="22" customFormat="1"/>
    <row r="107" spans="5:15" s="22" customFormat="1"/>
    <row r="108" spans="5:15" s="22" customFormat="1">
      <c r="E108"/>
    </row>
    <row r="109" spans="5:15" s="22" customFormat="1"/>
    <row r="110" spans="5:15" s="22" customFormat="1"/>
    <row r="111" spans="5:15" s="22" customFormat="1"/>
    <row r="112" spans="5:15" s="22" customFormat="1"/>
    <row r="113" spans="5:10" s="22" customFormat="1"/>
    <row r="114" spans="5:10" s="22" customFormat="1" ht="13.5" thickBot="1">
      <c r="H114" s="22" t="s">
        <v>50</v>
      </c>
    </row>
    <row r="115" spans="5:10" s="22" customFormat="1">
      <c r="H115" s="40">
        <f>1/(1+EXP(I3))*(1-1/(1+EXP(I3)))</f>
        <v>5.7427099367579122E-2</v>
      </c>
      <c r="J115" s="56"/>
    </row>
    <row r="116" spans="5:10" s="22" customFormat="1">
      <c r="G116" s="43" t="s">
        <v>34</v>
      </c>
      <c r="H116" s="41">
        <f>1/(1+EXP(J3))*(1-1/(1+EXP(J3)))</f>
        <v>5.5981215831597007E-2</v>
      </c>
      <c r="J116" s="56"/>
    </row>
    <row r="117" spans="5:10" s="22" customFormat="1" ht="13.5" thickBot="1">
      <c r="H117" s="42">
        <f>1/(1+EXP(K3))*(1-1/(1+EXP(K3)))</f>
        <v>1.7594723053576653E-2</v>
      </c>
      <c r="J117" s="56"/>
    </row>
    <row r="118" spans="5:10" s="22" customFormat="1"/>
    <row r="119" spans="5:10" s="22" customFormat="1"/>
    <row r="120" spans="5:10" s="22" customFormat="1" ht="12" customHeight="1" thickBot="1"/>
    <row r="121" spans="5:10" s="22" customFormat="1" ht="12" customHeight="1">
      <c r="G121"/>
      <c r="H121" s="45">
        <f>$K20*F$4</f>
        <v>0.21473872794285434</v>
      </c>
      <c r="I121" s="46">
        <f>$K20*G$4</f>
        <v>0.20201346999068517</v>
      </c>
      <c r="J121" s="47">
        <f>$K20*H$4</f>
        <v>0.28631830392380575</v>
      </c>
    </row>
    <row r="122" spans="5:10" s="22" customFormat="1" ht="15.75">
      <c r="E122" s="62" t="s">
        <v>41</v>
      </c>
      <c r="F122" s="62"/>
      <c r="G122" s="43" t="s">
        <v>34</v>
      </c>
      <c r="H122" s="48">
        <f>$L21*F$4</f>
        <v>0.27530246476917325</v>
      </c>
      <c r="I122" s="21">
        <f>$L21*G$4</f>
        <v>0.25898824463470371</v>
      </c>
      <c r="J122" s="49">
        <f>$L21*H$4</f>
        <v>0.36706995302556428</v>
      </c>
    </row>
    <row r="123" spans="5:10" s="22" customFormat="1" ht="12" customHeight="1" thickBot="1">
      <c r="G123"/>
      <c r="H123" s="50">
        <f>$M22*F$4</f>
        <v>0.497475</v>
      </c>
      <c r="I123" s="51">
        <f>$M22*G$4</f>
        <v>0.46799499999999999</v>
      </c>
      <c r="J123" s="52">
        <f>$M22*H$4</f>
        <v>0.6633</v>
      </c>
    </row>
    <row r="124" spans="5:10" s="22" customFormat="1" ht="12" customHeight="1"/>
    <row r="125" spans="5:10" s="56" customFormat="1" ht="12" customHeight="1"/>
    <row r="126" spans="5:10" s="22" customFormat="1" ht="12" customHeight="1"/>
    <row r="127" spans="5:10" s="22" customFormat="1" ht="15.75">
      <c r="E127" s="62" t="s">
        <v>42</v>
      </c>
      <c r="F127" s="62"/>
      <c r="G127" s="43" t="s">
        <v>34</v>
      </c>
    </row>
    <row r="128" spans="5:10" s="22" customFormat="1" ht="12" customHeight="1"/>
    <row r="129" spans="1:14" s="22" customFormat="1" ht="12" customHeight="1"/>
    <row r="130" spans="1:14" s="22" customFormat="1" ht="12" customHeight="1"/>
    <row r="131" spans="1:14" s="22" customFormat="1"/>
    <row r="132" spans="1:14" s="22" customFormat="1"/>
    <row r="133" spans="1:14" s="22" customFormat="1">
      <c r="N133" s="38">
        <f>EXP(N3)*(EXP(L3)+EXP(M3))/(EXP(L3)+EXP(M3)+EXP(N3))^2</f>
        <v>0.24973763855303174</v>
      </c>
    </row>
    <row r="134" spans="1:14" s="2" customFormat="1">
      <c r="B134" s="2" t="s">
        <v>21</v>
      </c>
      <c r="I134" s="2">
        <f>1/(1+EXP(I3))*(1-1/(1+EXP(I3)))</f>
        <v>5.7427099367579122E-2</v>
      </c>
      <c r="J134" s="2">
        <f>1/(1+EXP(J3))*(1-1/(1+EXP(J3)))</f>
        <v>5.5981215831597007E-2</v>
      </c>
      <c r="K134" s="2">
        <f>1/(1+EXP(K3))*(1-1/(1+EXP(K3)))</f>
        <v>1.7594723053576653E-2</v>
      </c>
      <c r="L134" s="2">
        <f>(EXP(L3)*(EXP(M3)+EXP(N3)))/(EXP($L$3)+EXP($M$3)+EXP($N$3))^2</f>
        <v>0.15906572440211431</v>
      </c>
      <c r="M134" s="2">
        <f>(EXP(M3)*(EXP(L3)+EXP(N3)))/(EXP($L$3)+EXP($M$3)+EXP($N$3))^2</f>
        <v>0.20392775168086905</v>
      </c>
      <c r="N134" s="24">
        <v>0.36849999999999999</v>
      </c>
    </row>
    <row r="135" spans="1:14" s="35" customFormat="1">
      <c r="A135" s="37"/>
      <c r="B135" s="35" t="s">
        <v>30</v>
      </c>
      <c r="L135" s="35">
        <f>SUM(L136:L138)</f>
        <v>-3.7065529644704216</v>
      </c>
      <c r="M135" s="35">
        <f>SUM(M136:M138)</f>
        <v>-1.4755293951978394</v>
      </c>
      <c r="N135" s="35">
        <f>SUM(N136:N138)</f>
        <v>-1.6889906479667314</v>
      </c>
    </row>
    <row r="136" spans="1:14" s="3" customFormat="1">
      <c r="A136" s="36"/>
      <c r="B136" s="3" t="s">
        <v>28</v>
      </c>
      <c r="I136" s="3">
        <f>L136*L134*I139</f>
        <v>-0.55352134557837929</v>
      </c>
      <c r="L136" s="3">
        <f>(-1)*(C11*(1/L4)+(1-C11)*(1/(1-L4)))</f>
        <v>-3.7065529644704216</v>
      </c>
      <c r="M136" s="3">
        <v>0</v>
      </c>
      <c r="N136" s="3">
        <v>0</v>
      </c>
    </row>
    <row r="137" spans="1:14" s="3" customFormat="1">
      <c r="A137" s="36"/>
      <c r="B137" s="3" t="s">
        <v>27</v>
      </c>
      <c r="L137" s="3">
        <v>0</v>
      </c>
      <c r="M137" s="3">
        <f>(-1)*(D11*(1/M4)+(1-D11)*(1/(1-M4)))</f>
        <v>-1.4755293951978394</v>
      </c>
      <c r="N137" s="3">
        <v>0</v>
      </c>
    </row>
    <row r="138" spans="1:14" s="3" customFormat="1" ht="13.5" thickBot="1">
      <c r="A138" s="36"/>
      <c r="B138" s="3" t="s">
        <v>29</v>
      </c>
      <c r="L138" s="3">
        <v>0</v>
      </c>
      <c r="M138" s="3">
        <v>0</v>
      </c>
      <c r="N138" s="3">
        <f>(-1)*(E11*(1/N4)+(1-E11)*(1/(1-N4)))</f>
        <v>-1.6889906479667314</v>
      </c>
    </row>
    <row r="139" spans="1:14" s="2" customFormat="1">
      <c r="B139" s="59" t="s">
        <v>23</v>
      </c>
      <c r="F139" s="8">
        <f>F$4</f>
        <v>1.35</v>
      </c>
      <c r="G139" s="9">
        <f t="shared" ref="G139:H141" si="28">F139</f>
        <v>1.35</v>
      </c>
      <c r="H139" s="10">
        <f t="shared" si="28"/>
        <v>1.35</v>
      </c>
      <c r="I139" s="8">
        <f>I$4</f>
        <v>0.9388312894865416</v>
      </c>
      <c r="J139" s="9">
        <f t="shared" ref="J139:K141" si="29">I139</f>
        <v>0.9388312894865416</v>
      </c>
      <c r="K139" s="10">
        <f t="shared" si="29"/>
        <v>0.9388312894865416</v>
      </c>
    </row>
    <row r="140" spans="1:14" s="2" customFormat="1">
      <c r="B140" s="59"/>
      <c r="F140" s="15">
        <f>G$4</f>
        <v>1.27</v>
      </c>
      <c r="G140" s="16">
        <f t="shared" si="28"/>
        <v>1.27</v>
      </c>
      <c r="H140" s="17">
        <f t="shared" si="28"/>
        <v>1.27</v>
      </c>
      <c r="I140" s="15">
        <f>J$4</f>
        <v>0.94047563402349843</v>
      </c>
      <c r="J140" s="16">
        <f t="shared" si="29"/>
        <v>0.94047563402349843</v>
      </c>
      <c r="K140" s="17">
        <f t="shared" si="29"/>
        <v>0.94047563402349843</v>
      </c>
    </row>
    <row r="141" spans="1:14" s="2" customFormat="1" ht="13.5" thickBot="1">
      <c r="B141" s="59"/>
      <c r="F141" s="18">
        <f>H$4</f>
        <v>1.8</v>
      </c>
      <c r="G141" s="19">
        <f t="shared" si="28"/>
        <v>1.8</v>
      </c>
      <c r="H141" s="20">
        <f t="shared" si="28"/>
        <v>1.8</v>
      </c>
      <c r="I141" s="18">
        <f>K$4</f>
        <v>0.9820843048123673</v>
      </c>
      <c r="J141" s="19">
        <f t="shared" si="29"/>
        <v>0.9820843048123673</v>
      </c>
      <c r="K141" s="20">
        <f t="shared" si="29"/>
        <v>0.9820843048123673</v>
      </c>
    </row>
    <row r="142" spans="1:14" s="25" customFormat="1"/>
    <row r="143" spans="1:14" s="25" customFormat="1" ht="13.5" thickBot="1"/>
    <row r="144" spans="1:14" s="25" customFormat="1">
      <c r="B144" s="59" t="s">
        <v>24</v>
      </c>
      <c r="I144" s="26">
        <f>I139*L$134*L$136</f>
        <v>-0.55352134557837929</v>
      </c>
      <c r="J144" s="27">
        <f>J139*M$134*M$137</f>
        <v>-0.28249564195516064</v>
      </c>
      <c r="K144" s="28">
        <f>K139*N$134*N$138</f>
        <v>-0.58432207324374486</v>
      </c>
    </row>
    <row r="145" spans="2:11" s="25" customFormat="1">
      <c r="B145" s="59"/>
      <c r="I145" s="29">
        <f>I140*L$134*L$136</f>
        <v>-0.55449082732753208</v>
      </c>
      <c r="J145" s="30">
        <f>J140*M$134*M$137</f>
        <v>-0.28299042751542586</v>
      </c>
      <c r="K145" s="31">
        <f>K140*N$134*N$138</f>
        <v>-0.58534550186156087</v>
      </c>
    </row>
    <row r="146" spans="2:11" s="25" customFormat="1" ht="13.5" thickBot="1">
      <c r="B146" s="59"/>
      <c r="I146" s="32">
        <f>I141*L$134*L$136</f>
        <v>-0.57902269764406011</v>
      </c>
      <c r="J146" s="33">
        <f>J141*M$134*M$137</f>
        <v>-0.29551053447929898</v>
      </c>
      <c r="K146" s="34">
        <f>K141*N$134*N$138</f>
        <v>-0.61124244953739448</v>
      </c>
    </row>
    <row r="147" spans="2:11" s="25" customFormat="1" ht="13.5" thickBot="1"/>
    <row r="148" spans="2:11" s="25" customFormat="1">
      <c r="B148" s="59" t="s">
        <v>26</v>
      </c>
      <c r="I148" s="26">
        <f>I5-$S$3*I144</f>
        <v>0.1055352134557838</v>
      </c>
      <c r="J148" s="27">
        <f>J5-$S$3*J144</f>
        <v>0.40282495641955163</v>
      </c>
      <c r="K148" s="28">
        <f>K5-$S$3*K144</f>
        <v>0.80584322073243753</v>
      </c>
    </row>
    <row r="149" spans="2:11" s="25" customFormat="1">
      <c r="B149" s="59"/>
      <c r="I149" s="29">
        <f>I6-$S$3*I145</f>
        <v>0.3055449082732753</v>
      </c>
      <c r="J149" s="30">
        <f>J6-$S$3*J145</f>
        <v>0.70282990427515424</v>
      </c>
      <c r="K149" s="31">
        <f>K6-$S$3*K145</f>
        <v>0.20585345501861563</v>
      </c>
    </row>
    <row r="150" spans="2:11" s="25" customFormat="1" ht="13.5" thickBot="1">
      <c r="B150" s="59"/>
      <c r="I150" s="32">
        <f>I7-$S$3*I146</f>
        <v>0.5057902269764406</v>
      </c>
      <c r="J150" s="33">
        <f>J7-$S$3*J146</f>
        <v>0.202955105344793</v>
      </c>
      <c r="K150" s="34">
        <f>K7-$S$3*K146</f>
        <v>0.90611242449537399</v>
      </c>
    </row>
    <row r="151" spans="2:11" s="25" customFormat="1"/>
    <row r="152" spans="2:11" s="25" customFormat="1"/>
    <row r="153" spans="2:11" s="25" customFormat="1"/>
    <row r="154" spans="2:11" s="25" customFormat="1">
      <c r="B154" s="3" t="s">
        <v>22</v>
      </c>
    </row>
    <row r="155" spans="2:11" s="25" customFormat="1"/>
    <row r="156" spans="2:11" s="25" customFormat="1"/>
    <row r="157" spans="2:11" s="25" customFormat="1"/>
    <row r="158" spans="2:11" s="25" customFormat="1"/>
    <row r="159" spans="2:11" s="25" customFormat="1"/>
    <row r="160" spans="2:11" s="25" customFormat="1"/>
    <row r="161" s="25" customFormat="1"/>
    <row r="162" s="25" customFormat="1"/>
    <row r="163" s="25" customFormat="1"/>
    <row r="164" s="25" customFormat="1"/>
    <row r="165" s="25" customFormat="1"/>
    <row r="166" s="25" customFormat="1"/>
    <row r="167" s="25" customFormat="1"/>
    <row r="168" s="25" customFormat="1"/>
  </sheetData>
  <mergeCells count="37">
    <mergeCell ref="H85:I85"/>
    <mergeCell ref="H80:I80"/>
    <mergeCell ref="S26:T26"/>
    <mergeCell ref="U31:V31"/>
    <mergeCell ref="H59:I59"/>
    <mergeCell ref="H70:I70"/>
    <mergeCell ref="U75:V75"/>
    <mergeCell ref="H42:I42"/>
    <mergeCell ref="H47:I47"/>
    <mergeCell ref="H53:I53"/>
    <mergeCell ref="H65:I65"/>
    <mergeCell ref="H74:I74"/>
    <mergeCell ref="H26:I26"/>
    <mergeCell ref="H30:I30"/>
    <mergeCell ref="H21:I21"/>
    <mergeCell ref="H37:I37"/>
    <mergeCell ref="A15:A16"/>
    <mergeCell ref="A21:A22"/>
    <mergeCell ref="A5:A7"/>
    <mergeCell ref="C2:E2"/>
    <mergeCell ref="F2:H2"/>
    <mergeCell ref="B148:B150"/>
    <mergeCell ref="L1:N1"/>
    <mergeCell ref="L2:N2"/>
    <mergeCell ref="E94:F94"/>
    <mergeCell ref="E99:F99"/>
    <mergeCell ref="K99:L99"/>
    <mergeCell ref="E104:F104"/>
    <mergeCell ref="E122:F122"/>
    <mergeCell ref="E127:F127"/>
    <mergeCell ref="I2:K2"/>
    <mergeCell ref="F1:H1"/>
    <mergeCell ref="I1:K1"/>
    <mergeCell ref="B139:B141"/>
    <mergeCell ref="B144:B146"/>
    <mergeCell ref="H15:I15"/>
    <mergeCell ref="L94:M9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2" sqref="G22"/>
    </sheetView>
  </sheetViews>
  <sheetFormatPr defaultRowHeight="12.75"/>
  <sheetData>
    <row r="1" spans="1:1">
      <c r="A1" s="23" t="s">
        <v>20</v>
      </c>
    </row>
    <row r="2" spans="1:1">
      <c r="A2" s="23" t="s">
        <v>47</v>
      </c>
    </row>
  </sheetData>
  <hyperlinks>
    <hyperlink ref="A1" r:id="rId1"/>
    <hyperlink ref="A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Cojocaru-Ext, Daniel</dc:creator>
  <cp:lastModifiedBy>Cojocaru-Ext, Daniel</cp:lastModifiedBy>
  <dcterms:created xsi:type="dcterms:W3CDTF">2018-03-17T15:04:56Z</dcterms:created>
  <dcterms:modified xsi:type="dcterms:W3CDTF">2018-03-18T22:28:35Z</dcterms:modified>
</cp:coreProperties>
</file>