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LANDA\Google Drive\CiudadesPrósperas\Entrega_Implan_30102017\"/>
    </mc:Choice>
  </mc:AlternateContent>
  <bookViews>
    <workbookView xWindow="0" yWindow="0" windowWidth="23040" windowHeight="9384" tabRatio="663" activeTab="5"/>
  </bookViews>
  <sheets>
    <sheet name="Contenido" sheetId="23" r:id="rId1"/>
    <sheet name="Variables" sheetId="1" r:id="rId2"/>
    <sheet name="Indicadores" sheetId="17" r:id="rId3"/>
    <sheet name="Calif_ONU" sheetId="20" r:id="rId4"/>
    <sheet name="Calif_cambios" sheetId="22" r:id="rId5"/>
    <sheet name="Parámetros" sheetId="19" r:id="rId6"/>
  </sheets>
  <calcPr calcId="152511"/>
</workbook>
</file>

<file path=xl/calcChain.xml><?xml version="1.0" encoding="utf-8"?>
<calcChain xmlns="http://schemas.openxmlformats.org/spreadsheetml/2006/main">
  <c r="M51" i="22" l="1"/>
  <c r="E33" i="17" l="1"/>
  <c r="F33" i="17"/>
  <c r="G33" i="17"/>
  <c r="H33" i="17"/>
  <c r="I33" i="17"/>
  <c r="J33" i="17"/>
  <c r="K33" i="17"/>
  <c r="L33" i="17"/>
  <c r="M33" i="17"/>
  <c r="N33" i="17"/>
  <c r="O33" i="17"/>
  <c r="P33" i="17"/>
  <c r="D33" i="17"/>
  <c r="E5" i="22" l="1"/>
  <c r="F5" i="22"/>
  <c r="G5" i="22"/>
  <c r="H5" i="22"/>
  <c r="I5" i="22"/>
  <c r="J5" i="22"/>
  <c r="K5" i="22"/>
  <c r="L5" i="22"/>
  <c r="M5" i="22"/>
  <c r="N5" i="22"/>
  <c r="O5" i="22"/>
  <c r="P5" i="22"/>
  <c r="D5" i="22"/>
  <c r="J38" i="17" l="1"/>
  <c r="F38" i="17"/>
  <c r="G38" i="17"/>
  <c r="H38" i="17"/>
  <c r="I38" i="17"/>
  <c r="K38" i="17"/>
  <c r="L38" i="17"/>
  <c r="M38" i="17"/>
  <c r="N38" i="17"/>
  <c r="O38" i="17"/>
  <c r="P38" i="17"/>
  <c r="E38" i="17"/>
  <c r="J37" i="17"/>
  <c r="G37" i="17"/>
  <c r="H37" i="17"/>
  <c r="I37" i="17"/>
  <c r="K37" i="17"/>
  <c r="L37" i="17"/>
  <c r="M37" i="17"/>
  <c r="N37" i="17"/>
  <c r="O37" i="17"/>
  <c r="P37" i="17"/>
  <c r="F37" i="17"/>
  <c r="E37" i="17"/>
  <c r="D37" i="17"/>
  <c r="E34" i="17"/>
  <c r="F34" i="17"/>
  <c r="G34" i="17"/>
  <c r="H34" i="17"/>
  <c r="I34" i="17"/>
  <c r="J34" i="17"/>
  <c r="K34" i="17"/>
  <c r="L34" i="17"/>
  <c r="N34" i="17"/>
  <c r="O34" i="17"/>
  <c r="P34" i="17"/>
  <c r="D34" i="17"/>
  <c r="E49" i="1" l="1"/>
  <c r="F49" i="1"/>
  <c r="G49" i="1"/>
  <c r="H49" i="1"/>
  <c r="I49" i="1"/>
  <c r="J49" i="1"/>
  <c r="K49" i="1"/>
  <c r="L49" i="1"/>
  <c r="M49" i="1"/>
  <c r="N49" i="1"/>
  <c r="O49" i="1"/>
  <c r="P49" i="1"/>
  <c r="D49" i="1"/>
  <c r="D27" i="17" l="1"/>
  <c r="E27" i="17"/>
  <c r="F27" i="17"/>
  <c r="G27" i="17"/>
  <c r="H27" i="17"/>
  <c r="I27" i="17"/>
  <c r="J27" i="17"/>
  <c r="L27" i="17"/>
  <c r="M27" i="17"/>
  <c r="N27" i="17"/>
  <c r="O27" i="17"/>
  <c r="P27" i="17"/>
  <c r="K27" i="17"/>
  <c r="D25" i="17"/>
  <c r="E25" i="17"/>
  <c r="F25" i="17"/>
  <c r="G25" i="17"/>
  <c r="H25" i="17"/>
  <c r="I25" i="17"/>
  <c r="J25" i="17"/>
  <c r="L25" i="17"/>
  <c r="M25" i="17"/>
  <c r="N25" i="17"/>
  <c r="O25" i="17"/>
  <c r="P25" i="17"/>
  <c r="K25" i="17"/>
  <c r="D19" i="17" l="1"/>
  <c r="E19" i="17"/>
  <c r="F19" i="17"/>
  <c r="G19" i="17"/>
  <c r="H19" i="17"/>
  <c r="I19" i="17"/>
  <c r="J19" i="17"/>
  <c r="L19" i="17"/>
  <c r="M19" i="17"/>
  <c r="N19" i="17"/>
  <c r="O19" i="17"/>
  <c r="P19" i="17"/>
  <c r="K19" i="17"/>
  <c r="D18" i="17"/>
  <c r="E18" i="17"/>
  <c r="F18" i="17"/>
  <c r="G18" i="17"/>
  <c r="H18" i="17"/>
  <c r="I18" i="17"/>
  <c r="J18" i="17"/>
  <c r="L18" i="17"/>
  <c r="M18" i="17"/>
  <c r="N18" i="17"/>
  <c r="O18" i="17"/>
  <c r="P18" i="17"/>
  <c r="K18" i="17"/>
  <c r="D12" i="17" l="1"/>
  <c r="E12" i="17"/>
  <c r="F12" i="17"/>
  <c r="G12" i="17"/>
  <c r="H12" i="17"/>
  <c r="I12" i="17"/>
  <c r="J12" i="17"/>
  <c r="L12" i="17"/>
  <c r="M12" i="17"/>
  <c r="N12" i="17"/>
  <c r="O12" i="17"/>
  <c r="P12" i="17"/>
  <c r="K12" i="17"/>
  <c r="D31" i="1" l="1"/>
  <c r="M31" i="1"/>
  <c r="N31" i="1"/>
  <c r="O31" i="1"/>
  <c r="P31" i="1"/>
  <c r="F31" i="1"/>
  <c r="G31" i="1"/>
  <c r="H31" i="1"/>
  <c r="I31" i="1"/>
  <c r="J31" i="1"/>
  <c r="K31" i="1"/>
  <c r="L31" i="1"/>
  <c r="E31" i="1"/>
  <c r="E24" i="1" l="1"/>
  <c r="F24" i="1"/>
  <c r="G24" i="1"/>
  <c r="H24" i="1"/>
  <c r="I24" i="1"/>
  <c r="J24" i="1"/>
  <c r="K24" i="1"/>
  <c r="L24" i="1"/>
  <c r="M24" i="1"/>
  <c r="N24" i="1"/>
  <c r="O24" i="1"/>
  <c r="P24" i="1"/>
  <c r="D24" i="1"/>
  <c r="P2" i="17" l="1"/>
  <c r="O2" i="17"/>
  <c r="N2" i="17"/>
  <c r="M2" i="17"/>
  <c r="L2" i="17"/>
  <c r="K2" i="17"/>
  <c r="J2" i="17"/>
  <c r="I2" i="17"/>
  <c r="H2" i="17"/>
  <c r="G2" i="17"/>
  <c r="F2" i="17"/>
  <c r="E2" i="17"/>
  <c r="D2" i="17"/>
  <c r="E65" i="1" l="1"/>
  <c r="F65" i="1"/>
  <c r="G65" i="1"/>
  <c r="H65" i="1"/>
  <c r="I65" i="1"/>
  <c r="J65" i="1"/>
  <c r="K65" i="1"/>
  <c r="L65" i="1"/>
  <c r="M65" i="1"/>
  <c r="N65" i="1"/>
  <c r="O65" i="1"/>
  <c r="P65" i="1"/>
  <c r="D65" i="1"/>
  <c r="C4" i="19" l="1"/>
  <c r="P69" i="20"/>
  <c r="O69" i="20"/>
  <c r="N69" i="20"/>
  <c r="M69" i="20"/>
  <c r="L69" i="20"/>
  <c r="K69" i="20"/>
  <c r="J69" i="20"/>
  <c r="I69" i="20"/>
  <c r="H69" i="20"/>
  <c r="G69" i="20"/>
  <c r="F69" i="20"/>
  <c r="E69" i="20"/>
  <c r="D69" i="20"/>
  <c r="P68" i="20"/>
  <c r="O68" i="20"/>
  <c r="N68" i="20"/>
  <c r="M68" i="20"/>
  <c r="L68" i="20"/>
  <c r="K68" i="20"/>
  <c r="J68" i="20"/>
  <c r="I68" i="20"/>
  <c r="H68" i="20"/>
  <c r="G68" i="20"/>
  <c r="F68" i="20"/>
  <c r="E68" i="20"/>
  <c r="D68" i="20"/>
  <c r="P67" i="20"/>
  <c r="P70" i="20" s="1"/>
  <c r="O67" i="20"/>
  <c r="N67" i="20"/>
  <c r="N70" i="20" s="1"/>
  <c r="M67" i="20"/>
  <c r="M70" i="20" s="1"/>
  <c r="L67" i="20"/>
  <c r="K67" i="20"/>
  <c r="K70" i="20" s="1"/>
  <c r="J67" i="20"/>
  <c r="I67" i="20"/>
  <c r="H67" i="20"/>
  <c r="H70" i="20" s="1"/>
  <c r="G67" i="20"/>
  <c r="F67" i="20"/>
  <c r="F70" i="20" s="1"/>
  <c r="E67" i="20"/>
  <c r="E70" i="20" s="1"/>
  <c r="D67" i="20"/>
  <c r="P65" i="20"/>
  <c r="O65" i="20"/>
  <c r="N65" i="20"/>
  <c r="M65" i="20"/>
  <c r="L65" i="20"/>
  <c r="K65" i="20"/>
  <c r="J65" i="20"/>
  <c r="I65" i="20"/>
  <c r="H65" i="20"/>
  <c r="G65" i="20"/>
  <c r="F65" i="20"/>
  <c r="E65" i="20"/>
  <c r="D65" i="20"/>
  <c r="P64" i="20"/>
  <c r="O64" i="20"/>
  <c r="N64" i="20"/>
  <c r="M64" i="20"/>
  <c r="L64" i="20"/>
  <c r="K64" i="20"/>
  <c r="J64" i="20"/>
  <c r="I64" i="20"/>
  <c r="H64" i="20"/>
  <c r="G64" i="20"/>
  <c r="F64" i="20"/>
  <c r="E64" i="20"/>
  <c r="D64" i="20"/>
  <c r="P63" i="20"/>
  <c r="O63" i="20"/>
  <c r="N63" i="20"/>
  <c r="M63" i="20"/>
  <c r="M66" i="20" s="1"/>
  <c r="L63" i="20"/>
  <c r="K63" i="20"/>
  <c r="J63" i="20"/>
  <c r="J66" i="20" s="1"/>
  <c r="I63" i="20"/>
  <c r="H63" i="20"/>
  <c r="G63" i="20"/>
  <c r="F63" i="20"/>
  <c r="F66" i="20" s="1"/>
  <c r="E63" i="20"/>
  <c r="E66" i="20" s="1"/>
  <c r="D63" i="20"/>
  <c r="P61" i="20"/>
  <c r="O61" i="20"/>
  <c r="N61" i="20"/>
  <c r="M61" i="20"/>
  <c r="L61" i="20"/>
  <c r="K61" i="20"/>
  <c r="J61" i="20"/>
  <c r="I61" i="20"/>
  <c r="H61" i="20"/>
  <c r="G61" i="20"/>
  <c r="F61" i="20"/>
  <c r="E61" i="20"/>
  <c r="D61" i="20"/>
  <c r="P60" i="20"/>
  <c r="O60" i="20"/>
  <c r="N60" i="20"/>
  <c r="M60" i="20"/>
  <c r="L60" i="20"/>
  <c r="K60" i="20"/>
  <c r="J60" i="20"/>
  <c r="I60" i="20"/>
  <c r="H60" i="20"/>
  <c r="G60" i="20"/>
  <c r="F60" i="20"/>
  <c r="E60" i="20"/>
  <c r="D60" i="20"/>
  <c r="P59" i="20"/>
  <c r="O59" i="20"/>
  <c r="N59" i="20"/>
  <c r="N62" i="20" s="1"/>
  <c r="M59" i="20"/>
  <c r="L59" i="20"/>
  <c r="L62" i="20" s="1"/>
  <c r="K59" i="20"/>
  <c r="J59" i="20"/>
  <c r="I59" i="20"/>
  <c r="I62" i="20" s="1"/>
  <c r="H59" i="20"/>
  <c r="G59" i="20"/>
  <c r="F59" i="20"/>
  <c r="F62" i="20" s="1"/>
  <c r="E59" i="20"/>
  <c r="D59" i="20"/>
  <c r="D62" i="20" s="1"/>
  <c r="P57" i="20"/>
  <c r="O57" i="20"/>
  <c r="N57" i="20"/>
  <c r="M57" i="20"/>
  <c r="L57" i="20"/>
  <c r="K57" i="20"/>
  <c r="J57" i="20"/>
  <c r="I57" i="20"/>
  <c r="H57" i="20"/>
  <c r="G57" i="20"/>
  <c r="F57" i="20"/>
  <c r="E57" i="20"/>
  <c r="D57" i="20"/>
  <c r="P56" i="20"/>
  <c r="O56" i="20"/>
  <c r="N56" i="20"/>
  <c r="M56" i="20"/>
  <c r="L56" i="20"/>
  <c r="K56" i="20"/>
  <c r="J56" i="20"/>
  <c r="I56" i="20"/>
  <c r="H56" i="20"/>
  <c r="G56" i="20"/>
  <c r="F56" i="20"/>
  <c r="E56" i="20"/>
  <c r="D56" i="20"/>
  <c r="P55" i="20"/>
  <c r="O55" i="20"/>
  <c r="N55" i="20"/>
  <c r="M55" i="20"/>
  <c r="L55" i="20"/>
  <c r="K55" i="20"/>
  <c r="J55" i="20"/>
  <c r="I55" i="20"/>
  <c r="H55" i="20"/>
  <c r="G55" i="20"/>
  <c r="F55" i="20"/>
  <c r="E55" i="20"/>
  <c r="D55" i="20"/>
  <c r="P54" i="20"/>
  <c r="O54" i="20"/>
  <c r="O58" i="20" s="1"/>
  <c r="N54" i="20"/>
  <c r="M54" i="20"/>
  <c r="L54" i="20"/>
  <c r="L58" i="20" s="1"/>
  <c r="K54" i="20"/>
  <c r="J54" i="20"/>
  <c r="J58" i="20" s="1"/>
  <c r="I54" i="20"/>
  <c r="H54" i="20"/>
  <c r="G54" i="20"/>
  <c r="G58" i="20" s="1"/>
  <c r="F54" i="20"/>
  <c r="E54" i="20"/>
  <c r="D54" i="20"/>
  <c r="D58" i="20" s="1"/>
  <c r="P52" i="20"/>
  <c r="O52" i="20"/>
  <c r="N52" i="20"/>
  <c r="M52" i="20"/>
  <c r="L52" i="20"/>
  <c r="K52" i="20"/>
  <c r="J52" i="20"/>
  <c r="I52" i="20"/>
  <c r="H52" i="20"/>
  <c r="G52" i="20"/>
  <c r="F52" i="20"/>
  <c r="E52" i="20"/>
  <c r="D52" i="20"/>
  <c r="P51" i="20"/>
  <c r="O51" i="20"/>
  <c r="N51" i="20"/>
  <c r="M51" i="20"/>
  <c r="L51" i="20"/>
  <c r="K51" i="20"/>
  <c r="J51" i="20"/>
  <c r="I51" i="20"/>
  <c r="H51" i="20"/>
  <c r="G51" i="20"/>
  <c r="F51" i="20"/>
  <c r="E51" i="20"/>
  <c r="D51" i="20"/>
  <c r="P50" i="20"/>
  <c r="O50" i="20"/>
  <c r="N50" i="20"/>
  <c r="M50" i="20"/>
  <c r="L50" i="20"/>
  <c r="K50" i="20"/>
  <c r="J50" i="20"/>
  <c r="I50" i="20"/>
  <c r="H50" i="20"/>
  <c r="G50" i="20"/>
  <c r="F50" i="20"/>
  <c r="E50" i="20"/>
  <c r="D50" i="20"/>
  <c r="P49" i="20"/>
  <c r="O49" i="20"/>
  <c r="N49" i="20"/>
  <c r="M49" i="20"/>
  <c r="L49" i="20"/>
  <c r="K49" i="20"/>
  <c r="J49" i="20"/>
  <c r="I49" i="20"/>
  <c r="H49" i="20"/>
  <c r="G49" i="20"/>
  <c r="F49" i="20"/>
  <c r="E49" i="20"/>
  <c r="D49" i="20"/>
  <c r="P48" i="20"/>
  <c r="P53" i="20" s="1"/>
  <c r="O48" i="20"/>
  <c r="N48" i="20"/>
  <c r="N53" i="20" s="1"/>
  <c r="M48" i="20"/>
  <c r="L48" i="20"/>
  <c r="K48" i="20"/>
  <c r="K53" i="20" s="1"/>
  <c r="J48" i="20"/>
  <c r="I48" i="20"/>
  <c r="I53" i="20" s="1"/>
  <c r="H48" i="20"/>
  <c r="H53" i="20" s="1"/>
  <c r="G48" i="20"/>
  <c r="F48" i="20"/>
  <c r="F53" i="20" s="1"/>
  <c r="E48" i="20"/>
  <c r="D48" i="20"/>
  <c r="P46" i="20"/>
  <c r="O46" i="20"/>
  <c r="N46" i="20"/>
  <c r="M46" i="20"/>
  <c r="L46" i="20"/>
  <c r="K46" i="20"/>
  <c r="J46" i="20"/>
  <c r="I46" i="20"/>
  <c r="H46" i="20"/>
  <c r="G46" i="20"/>
  <c r="F46" i="20"/>
  <c r="E46" i="20"/>
  <c r="D46" i="20"/>
  <c r="P45" i="20"/>
  <c r="O45" i="20"/>
  <c r="N45" i="20"/>
  <c r="M45" i="20"/>
  <c r="L45" i="20"/>
  <c r="K45" i="20"/>
  <c r="J45" i="20"/>
  <c r="I45" i="20"/>
  <c r="H45" i="20"/>
  <c r="G45" i="20"/>
  <c r="F45" i="20"/>
  <c r="E45" i="20"/>
  <c r="D45" i="20"/>
  <c r="P44" i="20"/>
  <c r="O44" i="20"/>
  <c r="N44" i="20"/>
  <c r="M44" i="20"/>
  <c r="L44" i="20"/>
  <c r="K44" i="20"/>
  <c r="J44" i="20"/>
  <c r="I44" i="20"/>
  <c r="H44" i="20"/>
  <c r="G44" i="20"/>
  <c r="F44" i="20"/>
  <c r="E44" i="20"/>
  <c r="D44" i="20"/>
  <c r="P43" i="20"/>
  <c r="O43" i="20"/>
  <c r="N43" i="20"/>
  <c r="M43" i="20"/>
  <c r="M47" i="20" s="1"/>
  <c r="L43" i="20"/>
  <c r="K43" i="20"/>
  <c r="J43" i="20"/>
  <c r="J47" i="20" s="1"/>
  <c r="I43" i="20"/>
  <c r="I47" i="20" s="1"/>
  <c r="H43" i="20"/>
  <c r="G43" i="20"/>
  <c r="F43" i="20"/>
  <c r="E43" i="20"/>
  <c r="E47" i="20" s="1"/>
  <c r="D43" i="20"/>
  <c r="P67" i="22"/>
  <c r="O67" i="22"/>
  <c r="N67" i="22"/>
  <c r="M67" i="22"/>
  <c r="L67" i="22"/>
  <c r="K67" i="22"/>
  <c r="J67" i="22"/>
  <c r="I67" i="22"/>
  <c r="H67" i="22"/>
  <c r="G67" i="22"/>
  <c r="F67" i="22"/>
  <c r="E67" i="22"/>
  <c r="D67" i="22"/>
  <c r="P61" i="22"/>
  <c r="O61" i="22"/>
  <c r="N61" i="22"/>
  <c r="M61" i="22"/>
  <c r="L61" i="22"/>
  <c r="K61" i="22"/>
  <c r="J61" i="22"/>
  <c r="I61" i="22"/>
  <c r="H61" i="22"/>
  <c r="G61" i="22"/>
  <c r="F61" i="22"/>
  <c r="E61" i="22"/>
  <c r="D61" i="22"/>
  <c r="P57" i="22"/>
  <c r="O57" i="22"/>
  <c r="N57" i="22"/>
  <c r="M57" i="22"/>
  <c r="L57" i="22"/>
  <c r="K57" i="22"/>
  <c r="J57" i="22"/>
  <c r="I57" i="22"/>
  <c r="H57" i="22"/>
  <c r="G57" i="22"/>
  <c r="F57" i="22"/>
  <c r="E57" i="22"/>
  <c r="D57" i="22"/>
  <c r="P52" i="22"/>
  <c r="O52" i="22"/>
  <c r="N52" i="22"/>
  <c r="M52" i="22"/>
  <c r="L52" i="22"/>
  <c r="K52" i="22"/>
  <c r="J52" i="22"/>
  <c r="I52" i="22"/>
  <c r="H52" i="22"/>
  <c r="G52" i="22"/>
  <c r="F52" i="22"/>
  <c r="E52" i="22"/>
  <c r="D52" i="22"/>
  <c r="P49" i="22"/>
  <c r="O49" i="22"/>
  <c r="N49" i="22"/>
  <c r="M49" i="22"/>
  <c r="L49" i="22"/>
  <c r="K49" i="22"/>
  <c r="J49" i="22"/>
  <c r="I49" i="22"/>
  <c r="H49" i="22"/>
  <c r="G49" i="22"/>
  <c r="F49" i="22"/>
  <c r="E49" i="22"/>
  <c r="D49" i="22"/>
  <c r="P45" i="22"/>
  <c r="O45" i="22"/>
  <c r="N45" i="22"/>
  <c r="M45" i="22"/>
  <c r="L45" i="22"/>
  <c r="K45" i="22"/>
  <c r="J45" i="22"/>
  <c r="I45" i="22"/>
  <c r="H45" i="22"/>
  <c r="G45" i="22"/>
  <c r="F45" i="22"/>
  <c r="E45" i="22"/>
  <c r="D45" i="22"/>
  <c r="P34" i="22"/>
  <c r="P64" i="22" s="1"/>
  <c r="O34" i="22"/>
  <c r="O64" i="22" s="1"/>
  <c r="N34" i="22"/>
  <c r="N64" i="22" s="1"/>
  <c r="M34" i="22"/>
  <c r="M64" i="22" s="1"/>
  <c r="L34" i="22"/>
  <c r="L64" i="22" s="1"/>
  <c r="K34" i="22"/>
  <c r="K64" i="22" s="1"/>
  <c r="J34" i="22"/>
  <c r="J64" i="22" s="1"/>
  <c r="I34" i="22"/>
  <c r="I64" i="22" s="1"/>
  <c r="H34" i="22"/>
  <c r="H64" i="22" s="1"/>
  <c r="G34" i="22"/>
  <c r="G64" i="22" s="1"/>
  <c r="F34" i="22"/>
  <c r="F64" i="22" s="1"/>
  <c r="E34" i="22"/>
  <c r="E64" i="22" s="1"/>
  <c r="D34" i="22"/>
  <c r="D64" i="22" s="1"/>
  <c r="P48" i="22"/>
  <c r="O48" i="22"/>
  <c r="N48" i="22"/>
  <c r="H48" i="22"/>
  <c r="G48" i="22"/>
  <c r="F48" i="22"/>
  <c r="P45" i="17"/>
  <c r="O45" i="17"/>
  <c r="O41" i="22" s="1"/>
  <c r="O69" i="22" s="1"/>
  <c r="N45" i="17"/>
  <c r="M45" i="17"/>
  <c r="L45" i="17"/>
  <c r="K45" i="17"/>
  <c r="J45" i="17"/>
  <c r="I45" i="17"/>
  <c r="H45" i="17"/>
  <c r="G45" i="17"/>
  <c r="G41" i="22" s="1"/>
  <c r="G69" i="22" s="1"/>
  <c r="F45" i="17"/>
  <c r="E45" i="17"/>
  <c r="D45" i="17"/>
  <c r="P44" i="17"/>
  <c r="O44" i="17"/>
  <c r="N44" i="17"/>
  <c r="M44" i="17"/>
  <c r="L44" i="17"/>
  <c r="K44" i="17"/>
  <c r="J44" i="17"/>
  <c r="I44" i="17"/>
  <c r="H44" i="17"/>
  <c r="G44" i="17"/>
  <c r="F44" i="17"/>
  <c r="E44" i="17"/>
  <c r="D44" i="17"/>
  <c r="D40" i="22" s="1"/>
  <c r="P43" i="17"/>
  <c r="O43" i="17"/>
  <c r="N43" i="17"/>
  <c r="M43" i="17"/>
  <c r="L43" i="17"/>
  <c r="K43" i="17"/>
  <c r="J43" i="17"/>
  <c r="I43" i="17"/>
  <c r="H43" i="17"/>
  <c r="G43" i="17"/>
  <c r="F43" i="17"/>
  <c r="E43" i="17"/>
  <c r="D43" i="17"/>
  <c r="P42" i="17"/>
  <c r="O42" i="17"/>
  <c r="N42" i="17"/>
  <c r="M42" i="17"/>
  <c r="L42" i="17"/>
  <c r="K42" i="17"/>
  <c r="J42" i="17"/>
  <c r="I42" i="17"/>
  <c r="H42" i="17"/>
  <c r="G42" i="17"/>
  <c r="F42" i="17"/>
  <c r="E42" i="17"/>
  <c r="D42" i="17"/>
  <c r="P41" i="17"/>
  <c r="O41" i="17"/>
  <c r="N41" i="17"/>
  <c r="M41" i="17"/>
  <c r="L41" i="17"/>
  <c r="K41" i="17"/>
  <c r="J41" i="17"/>
  <c r="I41" i="17"/>
  <c r="H41" i="17"/>
  <c r="G41" i="17"/>
  <c r="F41" i="17"/>
  <c r="E41" i="17"/>
  <c r="D41" i="17"/>
  <c r="P40" i="17"/>
  <c r="P36" i="22" s="1"/>
  <c r="P65" i="22" s="1"/>
  <c r="O40" i="17"/>
  <c r="O36" i="22" s="1"/>
  <c r="O65" i="22" s="1"/>
  <c r="N40" i="17"/>
  <c r="N36" i="22" s="1"/>
  <c r="N65" i="22" s="1"/>
  <c r="M40" i="17"/>
  <c r="M36" i="22" s="1"/>
  <c r="M65" i="22" s="1"/>
  <c r="L40" i="17"/>
  <c r="L36" i="22" s="1"/>
  <c r="L65" i="22" s="1"/>
  <c r="K40" i="17"/>
  <c r="K36" i="22" s="1"/>
  <c r="K65" i="22" s="1"/>
  <c r="J40" i="17"/>
  <c r="J36" i="22" s="1"/>
  <c r="J65" i="22" s="1"/>
  <c r="I40" i="17"/>
  <c r="I36" i="22" s="1"/>
  <c r="I65" i="22" s="1"/>
  <c r="H40" i="17"/>
  <c r="H36" i="22" s="1"/>
  <c r="H65" i="22" s="1"/>
  <c r="G40" i="17"/>
  <c r="G36" i="22" s="1"/>
  <c r="G65" i="22" s="1"/>
  <c r="F40" i="17"/>
  <c r="F36" i="22" s="1"/>
  <c r="F65" i="22" s="1"/>
  <c r="E40" i="17"/>
  <c r="E36" i="22" s="1"/>
  <c r="E65" i="22" s="1"/>
  <c r="D40" i="17"/>
  <c r="D36" i="22" s="1"/>
  <c r="D65" i="22" s="1"/>
  <c r="P39" i="17"/>
  <c r="O39" i="17"/>
  <c r="N39" i="17"/>
  <c r="M39" i="17"/>
  <c r="L39" i="17"/>
  <c r="K39" i="17"/>
  <c r="J39" i="17"/>
  <c r="I39" i="17"/>
  <c r="H39" i="17"/>
  <c r="G39" i="17"/>
  <c r="F39" i="17"/>
  <c r="E39" i="17"/>
  <c r="D39" i="17"/>
  <c r="P35" i="17"/>
  <c r="O35" i="17"/>
  <c r="N35" i="17"/>
  <c r="N63" i="22" s="1"/>
  <c r="M35" i="17"/>
  <c r="L35" i="17"/>
  <c r="K35" i="17"/>
  <c r="K63" i="22" s="1"/>
  <c r="J35" i="17"/>
  <c r="I35" i="17"/>
  <c r="H35" i="17"/>
  <c r="G35" i="17"/>
  <c r="F35" i="17"/>
  <c r="E35" i="17"/>
  <c r="E63" i="22" s="1"/>
  <c r="D35" i="17"/>
  <c r="P32" i="17"/>
  <c r="O32" i="17"/>
  <c r="N32" i="17"/>
  <c r="M32" i="17"/>
  <c r="L32" i="17"/>
  <c r="K32" i="17"/>
  <c r="J32" i="17"/>
  <c r="I32" i="17"/>
  <c r="H32" i="17"/>
  <c r="G32" i="17"/>
  <c r="F32" i="17"/>
  <c r="E32" i="17"/>
  <c r="D32" i="17"/>
  <c r="P31" i="17"/>
  <c r="O31" i="17"/>
  <c r="N31" i="17"/>
  <c r="M31" i="17"/>
  <c r="L31" i="17"/>
  <c r="L60" i="22" s="1"/>
  <c r="K31" i="17"/>
  <c r="J31" i="17"/>
  <c r="I31" i="17"/>
  <c r="H31" i="17"/>
  <c r="G31" i="17"/>
  <c r="F31" i="17"/>
  <c r="E31" i="17"/>
  <c r="D31" i="17"/>
  <c r="D60" i="22" s="1"/>
  <c r="P28" i="17"/>
  <c r="O28" i="17"/>
  <c r="N28" i="17"/>
  <c r="M28" i="17"/>
  <c r="L28" i="17"/>
  <c r="K28" i="17"/>
  <c r="J28" i="17"/>
  <c r="I28" i="17"/>
  <c r="H28" i="17"/>
  <c r="G28" i="17"/>
  <c r="F28" i="17"/>
  <c r="E28" i="17"/>
  <c r="D28" i="17"/>
  <c r="P26" i="17"/>
  <c r="O26" i="17"/>
  <c r="N26" i="17"/>
  <c r="M26" i="17"/>
  <c r="L26" i="17"/>
  <c r="K26" i="17"/>
  <c r="J26" i="17"/>
  <c r="I26" i="17"/>
  <c r="H26" i="17"/>
  <c r="G26" i="17"/>
  <c r="F26" i="17"/>
  <c r="E26" i="17"/>
  <c r="D26" i="17"/>
  <c r="O23" i="22"/>
  <c r="O56" i="22" s="1"/>
  <c r="G23" i="22"/>
  <c r="G56" i="22" s="1"/>
  <c r="P24" i="17"/>
  <c r="O24" i="17"/>
  <c r="N24" i="17"/>
  <c r="M24" i="17"/>
  <c r="L24" i="17"/>
  <c r="K24" i="17"/>
  <c r="J24" i="17"/>
  <c r="I24" i="17"/>
  <c r="H24" i="17"/>
  <c r="G24" i="17"/>
  <c r="F24" i="17"/>
  <c r="E24" i="17"/>
  <c r="D24" i="17"/>
  <c r="P23" i="17"/>
  <c r="O23" i="17"/>
  <c r="N23" i="17"/>
  <c r="M23" i="17"/>
  <c r="L23" i="17"/>
  <c r="K23" i="17"/>
  <c r="J23" i="17"/>
  <c r="I23" i="17"/>
  <c r="I55" i="22" s="1"/>
  <c r="H23" i="17"/>
  <c r="G23" i="17"/>
  <c r="F23" i="17"/>
  <c r="E23" i="17"/>
  <c r="D23" i="17"/>
  <c r="P22" i="17"/>
  <c r="O22" i="17"/>
  <c r="N22" i="17"/>
  <c r="M22" i="17"/>
  <c r="L22" i="17"/>
  <c r="K22" i="17"/>
  <c r="J22" i="17"/>
  <c r="I22" i="17"/>
  <c r="H22" i="17"/>
  <c r="G22" i="17"/>
  <c r="F22" i="17"/>
  <c r="E22" i="17"/>
  <c r="D22" i="17"/>
  <c r="P21" i="17"/>
  <c r="O21" i="17"/>
  <c r="N21" i="17"/>
  <c r="M21" i="17"/>
  <c r="L21" i="17"/>
  <c r="K21" i="17"/>
  <c r="K54" i="22" s="1"/>
  <c r="J21" i="17"/>
  <c r="I21" i="17"/>
  <c r="H21" i="17"/>
  <c r="G21" i="17"/>
  <c r="F21" i="17"/>
  <c r="E21" i="17"/>
  <c r="D21" i="17"/>
  <c r="P20" i="17"/>
  <c r="O20" i="17"/>
  <c r="N20" i="17"/>
  <c r="M20" i="17"/>
  <c r="L20" i="17"/>
  <c r="K20" i="17"/>
  <c r="J20" i="17"/>
  <c r="I20" i="17"/>
  <c r="H20" i="17"/>
  <c r="G20" i="17"/>
  <c r="F20" i="17"/>
  <c r="E20" i="17"/>
  <c r="D20" i="17"/>
  <c r="P17" i="17"/>
  <c r="O17" i="17"/>
  <c r="O51" i="22" s="1"/>
  <c r="N17" i="17"/>
  <c r="N51" i="22" s="1"/>
  <c r="M17" i="17"/>
  <c r="L17" i="17"/>
  <c r="L51" i="22" s="1"/>
  <c r="K17" i="17"/>
  <c r="K51" i="22" s="1"/>
  <c r="J17" i="17"/>
  <c r="J51" i="22" s="1"/>
  <c r="I17" i="17"/>
  <c r="I51" i="22" s="1"/>
  <c r="H17" i="17"/>
  <c r="H51" i="22" s="1"/>
  <c r="G17" i="17"/>
  <c r="G51" i="22" s="1"/>
  <c r="F17" i="17"/>
  <c r="F51" i="22" s="1"/>
  <c r="E17" i="17"/>
  <c r="E51" i="22" s="1"/>
  <c r="D17" i="17"/>
  <c r="D51" i="22" s="1"/>
  <c r="P16" i="17"/>
  <c r="O16" i="17"/>
  <c r="N16" i="17"/>
  <c r="M16" i="17"/>
  <c r="L16" i="17"/>
  <c r="K16" i="17"/>
  <c r="J16" i="17"/>
  <c r="I16" i="17"/>
  <c r="H16" i="17"/>
  <c r="G16" i="17"/>
  <c r="F16" i="17"/>
  <c r="E16" i="17"/>
  <c r="D16" i="17"/>
  <c r="P15" i="17"/>
  <c r="P50" i="22" s="1"/>
  <c r="O15" i="17"/>
  <c r="O50" i="22" s="1"/>
  <c r="N15" i="17"/>
  <c r="N50" i="22" s="1"/>
  <c r="M15" i="17"/>
  <c r="M50" i="22" s="1"/>
  <c r="L15" i="17"/>
  <c r="K15" i="17"/>
  <c r="K50" i="22" s="1"/>
  <c r="J15" i="17"/>
  <c r="J50" i="22" s="1"/>
  <c r="I15" i="17"/>
  <c r="I50" i="22" s="1"/>
  <c r="H15" i="17"/>
  <c r="H50" i="22" s="1"/>
  <c r="G15" i="17"/>
  <c r="G50" i="22" s="1"/>
  <c r="F15" i="17"/>
  <c r="F50" i="22" s="1"/>
  <c r="E15" i="17"/>
  <c r="E50" i="22" s="1"/>
  <c r="D15" i="17"/>
  <c r="P13" i="17"/>
  <c r="O13" i="17"/>
  <c r="N13" i="17"/>
  <c r="M13" i="17"/>
  <c r="L13" i="17"/>
  <c r="K13" i="17"/>
  <c r="J13" i="17"/>
  <c r="I13" i="17"/>
  <c r="H13" i="17"/>
  <c r="G13" i="17"/>
  <c r="F13" i="17"/>
  <c r="E13" i="17"/>
  <c r="D13" i="17"/>
  <c r="P8" i="17"/>
  <c r="O8" i="17"/>
  <c r="N8" i="17"/>
  <c r="M8" i="17"/>
  <c r="L8" i="17"/>
  <c r="K8" i="17"/>
  <c r="J8" i="17"/>
  <c r="I8" i="17"/>
  <c r="H8" i="17"/>
  <c r="G8" i="17"/>
  <c r="F8" i="17"/>
  <c r="E8" i="17"/>
  <c r="D8" i="17"/>
  <c r="P7" i="17"/>
  <c r="O7" i="17"/>
  <c r="N7" i="17"/>
  <c r="M7" i="17"/>
  <c r="L7" i="17"/>
  <c r="K7" i="17"/>
  <c r="J7" i="17"/>
  <c r="I7" i="17"/>
  <c r="H7" i="17"/>
  <c r="G7" i="17"/>
  <c r="F7" i="17"/>
  <c r="E7" i="17"/>
  <c r="D7" i="17"/>
  <c r="P6" i="17"/>
  <c r="O6" i="17"/>
  <c r="N6" i="17"/>
  <c r="M6" i="17"/>
  <c r="L6" i="17"/>
  <c r="K6" i="17"/>
  <c r="J6" i="17"/>
  <c r="I6" i="17"/>
  <c r="H6" i="17"/>
  <c r="G6" i="17"/>
  <c r="F6" i="17"/>
  <c r="E6" i="17"/>
  <c r="D6" i="17"/>
  <c r="P5" i="17"/>
  <c r="O5" i="17"/>
  <c r="N5" i="17"/>
  <c r="M5" i="17"/>
  <c r="L5" i="17"/>
  <c r="K5" i="17"/>
  <c r="J5" i="17"/>
  <c r="I5" i="17"/>
  <c r="H5" i="17"/>
  <c r="G5" i="17"/>
  <c r="F5" i="17"/>
  <c r="E5" i="17"/>
  <c r="D5" i="17"/>
  <c r="P4" i="17"/>
  <c r="P44" i="22" s="1"/>
  <c r="O4" i="17"/>
  <c r="O44" i="22" s="1"/>
  <c r="N4" i="17"/>
  <c r="N44" i="22" s="1"/>
  <c r="M4" i="17"/>
  <c r="M44" i="22" s="1"/>
  <c r="L4" i="17"/>
  <c r="L44" i="22" s="1"/>
  <c r="K4" i="17"/>
  <c r="K44" i="22" s="1"/>
  <c r="J4" i="17"/>
  <c r="J44" i="22" s="1"/>
  <c r="I4" i="17"/>
  <c r="I44" i="22" s="1"/>
  <c r="H4" i="17"/>
  <c r="H44" i="22" s="1"/>
  <c r="G4" i="17"/>
  <c r="G44" i="22" s="1"/>
  <c r="F4" i="17"/>
  <c r="F44" i="22" s="1"/>
  <c r="E4" i="17"/>
  <c r="E44" i="22" s="1"/>
  <c r="D4" i="17"/>
  <c r="D44" i="22" s="1"/>
  <c r="P3" i="17"/>
  <c r="P2" i="22" s="1"/>
  <c r="P43" i="22" s="1"/>
  <c r="O3" i="17"/>
  <c r="O2" i="22" s="1"/>
  <c r="O43" i="22" s="1"/>
  <c r="N3" i="17"/>
  <c r="N2" i="22" s="1"/>
  <c r="N43" i="22" s="1"/>
  <c r="M3" i="17"/>
  <c r="M2" i="22" s="1"/>
  <c r="M43" i="22" s="1"/>
  <c r="L3" i="17"/>
  <c r="L2" i="22" s="1"/>
  <c r="L43" i="22" s="1"/>
  <c r="K3" i="17"/>
  <c r="K2" i="22" s="1"/>
  <c r="K43" i="22" s="1"/>
  <c r="J3" i="17"/>
  <c r="J2" i="22" s="1"/>
  <c r="J43" i="22" s="1"/>
  <c r="I3" i="17"/>
  <c r="I2" i="22" s="1"/>
  <c r="I43" i="22" s="1"/>
  <c r="H3" i="17"/>
  <c r="H2" i="22" s="1"/>
  <c r="H43" i="22" s="1"/>
  <c r="G3" i="17"/>
  <c r="G2" i="22" s="1"/>
  <c r="G43" i="22" s="1"/>
  <c r="F3" i="17"/>
  <c r="F2" i="22" s="1"/>
  <c r="F43" i="22" s="1"/>
  <c r="E3" i="17"/>
  <c r="E2" i="22" s="1"/>
  <c r="E43" i="22" s="1"/>
  <c r="D3" i="17"/>
  <c r="D2" i="22" s="1"/>
  <c r="D43" i="22" s="1"/>
  <c r="P66" i="1"/>
  <c r="O66" i="1"/>
  <c r="N66" i="1"/>
  <c r="M66" i="1"/>
  <c r="L66" i="1"/>
  <c r="K66" i="1"/>
  <c r="J66" i="1"/>
  <c r="I66" i="1"/>
  <c r="H66" i="1"/>
  <c r="G66" i="1"/>
  <c r="F66" i="1"/>
  <c r="E66" i="1"/>
  <c r="D66" i="1"/>
  <c r="D38" i="17" s="1"/>
  <c r="P62" i="1"/>
  <c r="O62" i="1"/>
  <c r="N62" i="1"/>
  <c r="M62" i="1"/>
  <c r="L62" i="1"/>
  <c r="K62" i="1"/>
  <c r="J62" i="1"/>
  <c r="I62" i="1"/>
  <c r="H62" i="1"/>
  <c r="G62" i="1"/>
  <c r="F62" i="1"/>
  <c r="E62" i="1"/>
  <c r="D62" i="1"/>
  <c r="P60" i="1"/>
  <c r="O60" i="1"/>
  <c r="N60" i="1"/>
  <c r="L60" i="1"/>
  <c r="K60" i="1"/>
  <c r="J60" i="1"/>
  <c r="I60" i="1"/>
  <c r="H60" i="1"/>
  <c r="G60" i="1"/>
  <c r="F60" i="1"/>
  <c r="E60" i="1"/>
  <c r="D60" i="1"/>
  <c r="P48" i="1"/>
  <c r="O48" i="1"/>
  <c r="N48" i="1"/>
  <c r="M48" i="1"/>
  <c r="L48" i="1"/>
  <c r="K48" i="1"/>
  <c r="J48" i="1"/>
  <c r="I48" i="1"/>
  <c r="H48" i="1"/>
  <c r="G48" i="1"/>
  <c r="F48" i="1"/>
  <c r="E48" i="1"/>
  <c r="D48" i="1"/>
  <c r="P27" i="1"/>
  <c r="O27" i="1"/>
  <c r="N27" i="1"/>
  <c r="M27" i="1"/>
  <c r="L27" i="1"/>
  <c r="K27" i="1"/>
  <c r="J27" i="1"/>
  <c r="I27" i="1"/>
  <c r="H27" i="1"/>
  <c r="G27" i="1"/>
  <c r="F27" i="1"/>
  <c r="E27" i="1"/>
  <c r="D27" i="1"/>
  <c r="P26" i="1"/>
  <c r="O26" i="1"/>
  <c r="N26" i="1"/>
  <c r="M26" i="1"/>
  <c r="L26" i="1"/>
  <c r="K26" i="1"/>
  <c r="J26" i="1"/>
  <c r="I26" i="1"/>
  <c r="H26" i="1"/>
  <c r="G26" i="1"/>
  <c r="F26" i="1"/>
  <c r="E26" i="1"/>
  <c r="D26" i="1"/>
  <c r="D48" i="22" l="1"/>
  <c r="K62" i="20"/>
  <c r="N66" i="20"/>
  <c r="I66" i="20"/>
  <c r="I48" i="22"/>
  <c r="I53" i="22" s="1"/>
  <c r="F47" i="20"/>
  <c r="N47" i="20"/>
  <c r="I58" i="20"/>
  <c r="H47" i="20"/>
  <c r="P47" i="20"/>
  <c r="K58" i="20"/>
  <c r="G62" i="20"/>
  <c r="O62" i="20"/>
  <c r="H66" i="20"/>
  <c r="P66" i="20"/>
  <c r="I70" i="20"/>
  <c r="J70" i="20"/>
  <c r="K47" i="20"/>
  <c r="F58" i="20"/>
  <c r="N58" i="20"/>
  <c r="J62" i="20"/>
  <c r="K66" i="20"/>
  <c r="G47" i="20"/>
  <c r="G71" i="20" s="1"/>
  <c r="O47" i="20"/>
  <c r="O71" i="20" s="1"/>
  <c r="J53" i="20"/>
  <c r="H58" i="20"/>
  <c r="P58" i="20"/>
  <c r="D53" i="20"/>
  <c r="L53" i="20"/>
  <c r="E62" i="20"/>
  <c r="M62" i="20"/>
  <c r="D66" i="20"/>
  <c r="L66" i="20"/>
  <c r="D70" i="20"/>
  <c r="L70" i="20"/>
  <c r="E53" i="20"/>
  <c r="E71" i="20" s="1"/>
  <c r="M53" i="20"/>
  <c r="M71" i="20" s="1"/>
  <c r="D47" i="20"/>
  <c r="L47" i="20"/>
  <c r="G53" i="20"/>
  <c r="O53" i="20"/>
  <c r="E58" i="20"/>
  <c r="M58" i="20"/>
  <c r="H62" i="20"/>
  <c r="P62" i="20"/>
  <c r="G66" i="20"/>
  <c r="O66" i="20"/>
  <c r="G70" i="20"/>
  <c r="O70" i="20"/>
  <c r="I71" i="20"/>
  <c r="L48" i="22"/>
  <c r="J48" i="22"/>
  <c r="J53" i="22" s="1"/>
  <c r="K48" i="22"/>
  <c r="K53" i="22" s="1"/>
  <c r="H59" i="22"/>
  <c r="P59" i="22"/>
  <c r="E48" i="22"/>
  <c r="M48" i="22"/>
  <c r="M53" i="22" s="1"/>
  <c r="F46" i="22"/>
  <c r="F47" i="22" s="1"/>
  <c r="N46" i="22"/>
  <c r="N47" i="22" s="1"/>
  <c r="J46" i="22"/>
  <c r="J47" i="22" s="1"/>
  <c r="G46" i="22"/>
  <c r="G47" i="22" s="1"/>
  <c r="O46" i="22"/>
  <c r="O47" i="22" s="1"/>
  <c r="N66" i="22"/>
  <c r="F53" i="22"/>
  <c r="N53" i="22"/>
  <c r="I46" i="22"/>
  <c r="I47" i="22" s="1"/>
  <c r="H53" i="22"/>
  <c r="H46" i="22"/>
  <c r="H47" i="22" s="1"/>
  <c r="P46" i="22"/>
  <c r="P47" i="22" s="1"/>
  <c r="I60" i="22"/>
  <c r="H23" i="22"/>
  <c r="H56" i="22" s="1"/>
  <c r="K46" i="22"/>
  <c r="K47" i="22" s="1"/>
  <c r="L40" i="22"/>
  <c r="H54" i="22"/>
  <c r="H55" i="22"/>
  <c r="P55" i="22"/>
  <c r="F23" i="22"/>
  <c r="F56" i="22" s="1"/>
  <c r="N23" i="22"/>
  <c r="N56" i="22" s="1"/>
  <c r="G59" i="22"/>
  <c r="O59" i="22"/>
  <c r="E60" i="22"/>
  <c r="M60" i="22"/>
  <c r="F63" i="22"/>
  <c r="F66" i="22" s="1"/>
  <c r="H40" i="22"/>
  <c r="P40" i="22"/>
  <c r="K41" i="22"/>
  <c r="K69" i="22" s="1"/>
  <c r="M55" i="22"/>
  <c r="P51" i="22"/>
  <c r="P53" i="22" s="1"/>
  <c r="D54" i="22"/>
  <c r="L54" i="22"/>
  <c r="J55" i="22"/>
  <c r="I59" i="22"/>
  <c r="G60" i="22"/>
  <c r="O60" i="22"/>
  <c r="H63" i="22"/>
  <c r="H66" i="22" s="1"/>
  <c r="P63" i="22"/>
  <c r="P66" i="22" s="1"/>
  <c r="J40" i="22"/>
  <c r="E41" i="22"/>
  <c r="E69" i="22" s="1"/>
  <c r="M41" i="22"/>
  <c r="M69" i="22" s="1"/>
  <c r="D50" i="22"/>
  <c r="D53" i="22" s="1"/>
  <c r="P23" i="22"/>
  <c r="P56" i="22" s="1"/>
  <c r="D63" i="22"/>
  <c r="D66" i="22" s="1"/>
  <c r="N60" i="22"/>
  <c r="D46" i="22"/>
  <c r="D47" i="22" s="1"/>
  <c r="L46" i="22"/>
  <c r="L47" i="22" s="1"/>
  <c r="E54" i="22"/>
  <c r="M54" i="22"/>
  <c r="K55" i="22"/>
  <c r="I23" i="22"/>
  <c r="I56" i="22" s="1"/>
  <c r="J59" i="22"/>
  <c r="H60" i="22"/>
  <c r="P60" i="22"/>
  <c r="I63" i="22"/>
  <c r="I66" i="22" s="1"/>
  <c r="K40" i="22"/>
  <c r="F41" i="22"/>
  <c r="F69" i="22" s="1"/>
  <c r="N41" i="22"/>
  <c r="N69" i="22" s="1"/>
  <c r="L50" i="22"/>
  <c r="L53" i="22" s="1"/>
  <c r="K59" i="22"/>
  <c r="M63" i="22"/>
  <c r="M66" i="22" s="1"/>
  <c r="F60" i="22"/>
  <c r="G63" i="22"/>
  <c r="G66" i="22" s="1"/>
  <c r="O63" i="22"/>
  <c r="O66" i="22" s="1"/>
  <c r="D41" i="22"/>
  <c r="D69" i="22" s="1"/>
  <c r="L41" i="22"/>
  <c r="L69" i="22" s="1"/>
  <c r="E46" i="22"/>
  <c r="E47" i="22" s="1"/>
  <c r="M46" i="22"/>
  <c r="M47" i="22" s="1"/>
  <c r="F54" i="22"/>
  <c r="N54" i="22"/>
  <c r="D55" i="22"/>
  <c r="L55" i="22"/>
  <c r="J23" i="22"/>
  <c r="J56" i="22" s="1"/>
  <c r="J63" i="22"/>
  <c r="J66" i="22" s="1"/>
  <c r="I40" i="22"/>
  <c r="E53" i="22"/>
  <c r="G54" i="22"/>
  <c r="O54" i="22"/>
  <c r="K23" i="22"/>
  <c r="K56" i="22" s="1"/>
  <c r="D59" i="22"/>
  <c r="D62" i="22" s="1"/>
  <c r="L59" i="22"/>
  <c r="L62" i="22" s="1"/>
  <c r="J60" i="22"/>
  <c r="K66" i="22"/>
  <c r="E40" i="22"/>
  <c r="M40" i="22"/>
  <c r="H41" i="22"/>
  <c r="H69" i="22" s="1"/>
  <c r="P41" i="22"/>
  <c r="P69" i="22" s="1"/>
  <c r="P54" i="22"/>
  <c r="F55" i="22"/>
  <c r="N55" i="22"/>
  <c r="D23" i="22"/>
  <c r="D56" i="22" s="1"/>
  <c r="L23" i="22"/>
  <c r="L56" i="22" s="1"/>
  <c r="E59" i="22"/>
  <c r="M59" i="22"/>
  <c r="K60" i="22"/>
  <c r="L63" i="22"/>
  <c r="L66" i="22" s="1"/>
  <c r="F40" i="22"/>
  <c r="N40" i="22"/>
  <c r="I41" i="22"/>
  <c r="I69" i="22" s="1"/>
  <c r="J54" i="22"/>
  <c r="G53" i="22"/>
  <c r="O53" i="22"/>
  <c r="I54" i="22"/>
  <c r="G55" i="22"/>
  <c r="O55" i="22"/>
  <c r="E23" i="22"/>
  <c r="E56" i="22" s="1"/>
  <c r="M23" i="22"/>
  <c r="M56" i="22" s="1"/>
  <c r="F59" i="22"/>
  <c r="N59" i="22"/>
  <c r="E66" i="22"/>
  <c r="G40" i="22"/>
  <c r="O40" i="22"/>
  <c r="J41" i="22"/>
  <c r="J69" i="22" s="1"/>
  <c r="E55" i="22"/>
  <c r="L71" i="20" l="1"/>
  <c r="J71" i="20"/>
  <c r="D71" i="20"/>
  <c r="N71" i="20"/>
  <c r="F71" i="20"/>
  <c r="H71" i="20"/>
  <c r="K71" i="20"/>
  <c r="P71" i="20"/>
  <c r="P62" i="22"/>
  <c r="H62" i="22"/>
  <c r="I62" i="22"/>
  <c r="I58" i="22"/>
  <c r="F62" i="22"/>
  <c r="I68" i="22"/>
  <c r="I70" i="22" s="1"/>
  <c r="I71" i="22" s="1"/>
  <c r="M62" i="22"/>
  <c r="H58" i="22"/>
  <c r="N62" i="22"/>
  <c r="E62" i="22"/>
  <c r="H68" i="22"/>
  <c r="H70" i="22" s="1"/>
  <c r="G68" i="22"/>
  <c r="G70" i="22" s="1"/>
  <c r="K58" i="22"/>
  <c r="J68" i="22"/>
  <c r="J70" i="22" s="1"/>
  <c r="J58" i="22"/>
  <c r="L68" i="22"/>
  <c r="L70" i="22" s="1"/>
  <c r="L58" i="22"/>
  <c r="G62" i="22"/>
  <c r="P58" i="22"/>
  <c r="E68" i="22"/>
  <c r="E70" i="22" s="1"/>
  <c r="M58" i="22"/>
  <c r="J62" i="22"/>
  <c r="D68" i="22"/>
  <c r="D70" i="22" s="1"/>
  <c r="D58" i="22"/>
  <c r="O58" i="22"/>
  <c r="N58" i="22"/>
  <c r="E58" i="22"/>
  <c r="K68" i="22"/>
  <c r="K70" i="22" s="1"/>
  <c r="N68" i="22"/>
  <c r="N70" i="22" s="1"/>
  <c r="M68" i="22"/>
  <c r="M70" i="22" s="1"/>
  <c r="P68" i="22"/>
  <c r="P70" i="22" s="1"/>
  <c r="O68" i="22"/>
  <c r="O70" i="22" s="1"/>
  <c r="G58" i="22"/>
  <c r="G71" i="22" s="1"/>
  <c r="F58" i="22"/>
  <c r="K62" i="22"/>
  <c r="F68" i="22"/>
  <c r="F70" i="22" s="1"/>
  <c r="O62" i="22"/>
  <c r="L71" i="22" l="1"/>
  <c r="H71" i="22"/>
  <c r="J71" i="22"/>
  <c r="P71" i="22"/>
  <c r="E71" i="22"/>
  <c r="D71" i="22"/>
  <c r="F71" i="22"/>
  <c r="M71" i="22"/>
  <c r="K71" i="22"/>
  <c r="N71" i="22"/>
  <c r="O71" i="22"/>
</calcChain>
</file>

<file path=xl/sharedStrings.xml><?xml version="1.0" encoding="utf-8"?>
<sst xmlns="http://schemas.openxmlformats.org/spreadsheetml/2006/main" count="851" uniqueCount="389">
  <si>
    <t>Valor agregado censal bruto</t>
  </si>
  <si>
    <t>Población mayor igual 65</t>
  </si>
  <si>
    <t>Población entre 15 y 64</t>
  </si>
  <si>
    <t>Población mayor igual a 15</t>
  </si>
  <si>
    <t>Población urbana municipal</t>
  </si>
  <si>
    <t>Velocidad promedio (Mbps) en municipio</t>
  </si>
  <si>
    <t>Longitud (km) transporte masivo</t>
  </si>
  <si>
    <t>Numero anual de fatalidades de transito</t>
  </si>
  <si>
    <t>Número intersecciones viales existentes municipio</t>
  </si>
  <si>
    <t>Numero de kilometros vías urbanas</t>
  </si>
  <si>
    <t>Superficie de vialidades</t>
  </si>
  <si>
    <t>Área urbana localizada a 400 metros o menos de un espacio público abierto local y a 1 km o menos de un espacio público abierto de jerarquía regional.</t>
  </si>
  <si>
    <t>Coeficiente de Gini</t>
  </si>
  <si>
    <t>Población con ingreso inferior a US $2.70</t>
  </si>
  <si>
    <t>Concentración media diaria anual de PM10</t>
  </si>
  <si>
    <t>Cantidad anual emisiones CO2</t>
  </si>
  <si>
    <t>Aguas residuales tratadas</t>
  </si>
  <si>
    <t>Aguas residuales producidas</t>
  </si>
  <si>
    <t>Personas con capacidad para votar que votaron</t>
  </si>
  <si>
    <t>Personas con capacidad para votar (lista nominal)</t>
  </si>
  <si>
    <t>Gasto real de los gobiernos municipales (egresos brutos)</t>
  </si>
  <si>
    <t>Gasto estimado (presupuesto municipal)</t>
  </si>
  <si>
    <t>Ingresos propios del municipio</t>
  </si>
  <si>
    <t>Ingresos totales del municipio</t>
  </si>
  <si>
    <t>Deuda municipal</t>
  </si>
  <si>
    <t>Tasa anual de crecimiento del área urbana</t>
  </si>
  <si>
    <t>Tasa anual de crecimiento de la población</t>
  </si>
  <si>
    <t>Variables</t>
  </si>
  <si>
    <t>Aguascalientes</t>
  </si>
  <si>
    <t>Chihuahua</t>
  </si>
  <si>
    <t>Cuernavaca</t>
  </si>
  <si>
    <t>Juárez</t>
  </si>
  <si>
    <t>León</t>
  </si>
  <si>
    <t>Mérida</t>
  </si>
  <si>
    <t>Mexicali</t>
  </si>
  <si>
    <t>Querétaro</t>
  </si>
  <si>
    <t>Saltillo</t>
  </si>
  <si>
    <t>San Juan del Río</t>
  </si>
  <si>
    <t>San Luis Potosí</t>
  </si>
  <si>
    <t>Tijuana</t>
  </si>
  <si>
    <t>Torreón</t>
  </si>
  <si>
    <t>Crecimiento económico</t>
  </si>
  <si>
    <t>Producto urbano per cápita</t>
  </si>
  <si>
    <t>Carga económica</t>
  </si>
  <si>
    <t>Relación de dependencia de la tercera edad</t>
  </si>
  <si>
    <t>Aglomeración económica</t>
  </si>
  <si>
    <t>Densidad económica</t>
  </si>
  <si>
    <t>Empleo</t>
  </si>
  <si>
    <t>Tasa de desempleo</t>
  </si>
  <si>
    <t>Relación empleo - población</t>
  </si>
  <si>
    <t>Infraestructura de vivienda</t>
  </si>
  <si>
    <t>Vivienda durable</t>
  </si>
  <si>
    <t>Acceso a agua mejorada</t>
  </si>
  <si>
    <t>Espacio habitable suficiente</t>
  </si>
  <si>
    <t>Densidad poblacional</t>
  </si>
  <si>
    <t>Infraestructura social</t>
  </si>
  <si>
    <t>Densidad de médicos</t>
  </si>
  <si>
    <t>Infraestructura de comunicaciones</t>
  </si>
  <si>
    <t>Acceso a internet</t>
  </si>
  <si>
    <t>Velocidad de banda ancha promedio</t>
  </si>
  <si>
    <t>Movilidad urbana</t>
  </si>
  <si>
    <t>Longitud de transporte masivo</t>
  </si>
  <si>
    <t>Fatalidades de tránsito</t>
  </si>
  <si>
    <t>Forma urbana</t>
  </si>
  <si>
    <t>Densidad de la interconexión vial</t>
  </si>
  <si>
    <t>Densidad vial</t>
  </si>
  <si>
    <t>Superficie destinada a vías</t>
  </si>
  <si>
    <t>Salud</t>
  </si>
  <si>
    <t>Esperanza de vida al nacer</t>
  </si>
  <si>
    <t>Tasa de mortalidad de menores de cincos</t>
  </si>
  <si>
    <t>Educación</t>
  </si>
  <si>
    <t>Tasa de alfabetización</t>
  </si>
  <si>
    <t>Seguridad y protección</t>
  </si>
  <si>
    <t>Tasa de homicidios</t>
  </si>
  <si>
    <t>Espacio público</t>
  </si>
  <si>
    <t>Accesibilidad al espacio público abierto</t>
  </si>
  <si>
    <t>Áreas verdes per cápita</t>
  </si>
  <si>
    <t>Equidad económica</t>
  </si>
  <si>
    <t>Tasa de pobreza</t>
  </si>
  <si>
    <t>Inclusión social</t>
  </si>
  <si>
    <t>Viviendas en tugurios</t>
  </si>
  <si>
    <t>Desempleo juvenil</t>
  </si>
  <si>
    <t>Inclusión de género</t>
  </si>
  <si>
    <t>Inscripción equitativa en educación de nivel secundario</t>
  </si>
  <si>
    <t>Calidad del aire</t>
  </si>
  <si>
    <t>Número de estaciones de monitoreo</t>
  </si>
  <si>
    <t>Concentraciones de material particulado</t>
  </si>
  <si>
    <t>Concentración de CO2</t>
  </si>
  <si>
    <t>Manejo de residuos</t>
  </si>
  <si>
    <t>Recolección de residuos sólidos</t>
  </si>
  <si>
    <t>Tratamiento de aguas residuales</t>
  </si>
  <si>
    <t>Energía</t>
  </si>
  <si>
    <t>Participación y rendición de cuentas</t>
  </si>
  <si>
    <t>Participación electoral</t>
  </si>
  <si>
    <t>Capacidad institucional y finanzas municipales</t>
  </si>
  <si>
    <t>Eficiencia del gasto local</t>
  </si>
  <si>
    <t>Recaudación de ingresos propios</t>
  </si>
  <si>
    <t>Deuda sub nacional</t>
  </si>
  <si>
    <t>Gobernanza de la urbanización</t>
  </si>
  <si>
    <t>Expansión urbana</t>
  </si>
  <si>
    <t>Promedio de años de escolaridad</t>
  </si>
  <si>
    <t>Proporción de consumo de energía renovable</t>
  </si>
  <si>
    <t>CPI Reporte</t>
  </si>
  <si>
    <t>No</t>
  </si>
  <si>
    <t>Año</t>
  </si>
  <si>
    <t>TC ppp</t>
  </si>
  <si>
    <t>Fuente</t>
  </si>
  <si>
    <t>Publicación/Proyecto</t>
  </si>
  <si>
    <t>Observaciones</t>
  </si>
  <si>
    <t>Paredes materiales 6 - 8 (madera - Tabique ... concreto. TEchos material 09 (losas de concreto o viguetas con bovedilla. Pisos materiales 2-3 (cemento o firme - madera, mosaico ..). Se obtuvo como el producto del porcentaje de VPH durables por el Total de VPH, dado que las características de vivienda durable se estiman de la muestra del censo y para un subconjunto de las VPH (con información de habitantes y no son viviendas clave 5-7 (local no construido para hab., viviendas moviles, refugios).</t>
  </si>
  <si>
    <t>Viviendas con acceso a agua mejorada</t>
  </si>
  <si>
    <t>Opciones 1-3: Agua entubada dentro de la vivienda, Agua entubada fuera de la vivienda, pero dentro del terreno y Agua entubada de llave pública (o hidrante). Obtenido a partir de porcentaje por la misma razón que variable 10.</t>
  </si>
  <si>
    <t>Relación Cuartos dormitorio / número de personas &lt; 4. Obtenido a partir de porcentaje por la misma razón que variable 10.</t>
  </si>
  <si>
    <t>INEGI</t>
  </si>
  <si>
    <t>IMCO</t>
  </si>
  <si>
    <t>Unidades</t>
  </si>
  <si>
    <t>CONAPO</t>
  </si>
  <si>
    <t>Proyecciones de población 2010-2030</t>
  </si>
  <si>
    <t>Proyecciones de población 2010-2031</t>
  </si>
  <si>
    <t>Población en viviendas particulares habitadas</t>
  </si>
  <si>
    <t>Bases de datos abiertos. Recursos de Salud 2013.</t>
  </si>
  <si>
    <t>El personal médico comprende: médicos generales, especialistas, residentes, pasantes, odontólogos y en otras labores (de acuerdo a los Anuarios Estadísticos de INEGI)</t>
  </si>
  <si>
    <t>Akamai Technologies</t>
  </si>
  <si>
    <t>Accidentes de tránsito terrestre en zonas urbanas y suburbanas, 2014</t>
  </si>
  <si>
    <t>CONEVAL</t>
  </si>
  <si>
    <t>Indicadores demográficos por entidad. 2010–2030</t>
  </si>
  <si>
    <t>Indicadores de Cohesión social, 2010.</t>
  </si>
  <si>
    <t>Medición de la pobreza por municipio, 2010</t>
  </si>
  <si>
    <t>%</t>
  </si>
  <si>
    <t>Millones $ 2013</t>
  </si>
  <si>
    <t>Censos Económicos 2014</t>
  </si>
  <si>
    <t>Hab.</t>
  </si>
  <si>
    <t>Km2</t>
  </si>
  <si>
    <t>Viv.</t>
  </si>
  <si>
    <t>Med.</t>
  </si>
  <si>
    <t>Km</t>
  </si>
  <si>
    <t>Indicadores</t>
  </si>
  <si>
    <t>$/hab</t>
  </si>
  <si>
    <t>Pesos 2013</t>
  </si>
  <si>
    <t>Hab/km2</t>
  </si>
  <si>
    <t>Otro(s)</t>
  </si>
  <si>
    <t>Significado</t>
  </si>
  <si>
    <t>01</t>
  </si>
  <si>
    <t>Productividad</t>
  </si>
  <si>
    <t>Índice de información presupuestal municipal, 2014 y 2015. Base de datos 2009-2015.</t>
  </si>
  <si>
    <t>l/s</t>
  </si>
  <si>
    <t>Gigagramo</t>
  </si>
  <si>
    <t>CONAGUA</t>
  </si>
  <si>
    <t>ONU-HABITAT</t>
  </si>
  <si>
    <t>Estimación inversa (a partir de la calificación y la fórmula empleada).</t>
  </si>
  <si>
    <t>Inters/km2</t>
  </si>
  <si>
    <t>km/km2</t>
  </si>
  <si>
    <t>Norm.</t>
  </si>
  <si>
    <t>Esperanza de vida 2013</t>
  </si>
  <si>
    <t>Población mayor igual a 15 años que puede leer y escribir</t>
  </si>
  <si>
    <t>Años escolaridad población 25 años y mas</t>
  </si>
  <si>
    <t>En el reporte de la ONU hacen referencia a los microdatos del Censo 2010</t>
  </si>
  <si>
    <t>Años</t>
  </si>
  <si>
    <t>Tasa de mortalidad de menores de 5 años</t>
  </si>
  <si>
    <t>ln</t>
  </si>
  <si>
    <t>^0.25</t>
  </si>
  <si>
    <t>Operador</t>
  </si>
  <si>
    <t>^0.5</t>
  </si>
  <si>
    <t>Secretaria de salud</t>
  </si>
  <si>
    <t>Inventario Nacional de Gases de efecto invernadero 1990-2010</t>
  </si>
  <si>
    <t>Semarnat</t>
  </si>
  <si>
    <t>personas</t>
  </si>
  <si>
    <t>años</t>
  </si>
  <si>
    <t>m2/hab</t>
  </si>
  <si>
    <t>Un gigagramo equivale a mil toneladas</t>
  </si>
  <si>
    <t>^0.2</t>
  </si>
  <si>
    <t>02</t>
  </si>
  <si>
    <t xml:space="preserve"> Infraestructura de desarrollo</t>
  </si>
  <si>
    <t>03</t>
  </si>
  <si>
    <t>Calidad de vida</t>
  </si>
  <si>
    <t>04</t>
  </si>
  <si>
    <t>Equidad e inclusión social</t>
  </si>
  <si>
    <t>05</t>
  </si>
  <si>
    <t>Sostenibilidad ambiental</t>
  </si>
  <si>
    <t>06</t>
  </si>
  <si>
    <t>Gobernanza y legislación</t>
  </si>
  <si>
    <t>CPI</t>
  </si>
  <si>
    <t>km2</t>
  </si>
  <si>
    <t>Población hombres entre 12 y 15 años inscrita en secundaria</t>
  </si>
  <si>
    <t>Población mujeres entre 12 y 15 años inscrita en secundaria</t>
  </si>
  <si>
    <t>Población hombres entre 12 y 15 años</t>
  </si>
  <si>
    <t>Población mujeres entre 12 y 15 años</t>
  </si>
  <si>
    <t>Censo de Población y Vivienda 2010: Microdatos del Cuestionario Ampliado</t>
  </si>
  <si>
    <t>ton/hab</t>
  </si>
  <si>
    <t>Aguas residuales producidas (Estado)</t>
  </si>
  <si>
    <t xml:space="preserve">Vivebus Chihuaua: https://es.wikipedia.org/wiki/ViveB%C3%Bas, Vivebus Ciudad Juarez: https://es.wikipedia.org/wiki/ViveB%C3%BAs_(Ciudad_Ju%C3%A1rez); Optibus: https://es.wikipedia.org /wiki/Sistema_Integrado_de_Transporte_Optib%C3%Bas; Tijuna (nov 2016), 35 km: https://es.wikipedia.org/wiki/Sistema_Integral_de_Transporte_de_Tijuana_(SITT) </t>
  </si>
  <si>
    <t>Tijuana a partir de nov 2016: 35 km</t>
  </si>
  <si>
    <t xml:space="preserve">Viviendas con menos de 3 pers/hab </t>
  </si>
  <si>
    <t>GWh</t>
  </si>
  <si>
    <t>Se utilizó como fuerza laboral la PEA de 15 o más años de edad</t>
  </si>
  <si>
    <t>Se utilizó como población en edad de trabajar la población de 15 o más años de edad</t>
  </si>
  <si>
    <t>SHCP</t>
  </si>
  <si>
    <t>PIB estatal 2013, Censos económicos 2014</t>
  </si>
  <si>
    <t>Producto urbano per cápita (PIB)</t>
  </si>
  <si>
    <t>Encuesta Intercensal 2015</t>
  </si>
  <si>
    <t>Densidad económica (PIB)</t>
  </si>
  <si>
    <t>millones $/km2</t>
  </si>
  <si>
    <t>Número de homicidios (totales)</t>
  </si>
  <si>
    <t>Número de homicidios (dolosos)</t>
  </si>
  <si>
    <t>Estaciones</t>
  </si>
  <si>
    <t xml:space="preserve">SEMARNAT </t>
  </si>
  <si>
    <t>http://dgeiawf.semarnat.gob.mx:8080/ibi_apps/WFServlet?IBIF_ex=D3_AIRE01_14&amp;IBIC_user=dgeia_mce&amp;IBIC_pass=dgeia_mce&amp;NOMBREENTIDAD=*. https://www.gob.mx/cms/uploads/attachment/file/69280/4_ProAire_Queretaro.pdf</t>
  </si>
  <si>
    <t>Concentración media diaria anual de PM2.5</t>
  </si>
  <si>
    <r>
      <t>μg/m</t>
    </r>
    <r>
      <rPr>
        <vertAlign val="superscript"/>
        <sz val="11"/>
        <rFont val="Calibri"/>
        <family val="2"/>
        <scheme val="minor"/>
      </rPr>
      <t>3</t>
    </r>
  </si>
  <si>
    <t>Directamente el porcentaje de INEGI, TABULADORES BASICOS, por ser una muestra (CUESTIONARIO AMPLIADO)</t>
  </si>
  <si>
    <t xml:space="preserve">CONAGUA </t>
  </si>
  <si>
    <t>Se habian capturado previamente datos de 2013 (edición 2014)</t>
  </si>
  <si>
    <t>Aguas residuales tratadas Zona Metropolitana</t>
  </si>
  <si>
    <t>Tratamiento de aguas residuales Zonas Metropolitanas</t>
  </si>
  <si>
    <t>Electricidad producida por fuentes renovables (RED)</t>
  </si>
  <si>
    <t>Electricidad total producida (RED)</t>
  </si>
  <si>
    <t>Electricidad producida por fuentes renovables (TOTAL)</t>
  </si>
  <si>
    <t>Electricidad total producida (TOTAL)</t>
  </si>
  <si>
    <t>Proporción de consumo de energía renovable (RED)</t>
  </si>
  <si>
    <t>Proporción de consumo de energía renovable (TOTAL)</t>
  </si>
  <si>
    <t>304,842</t>
  </si>
  <si>
    <t>616,018</t>
  </si>
  <si>
    <t>1,003,599</t>
  </si>
  <si>
    <t>Se cambió en la Guia de la ONU de elección de gobernadores a elección municipal</t>
  </si>
  <si>
    <t>1980-2010</t>
  </si>
  <si>
    <t>1980-2011</t>
  </si>
  <si>
    <t>Superficie de area verde</t>
  </si>
  <si>
    <t>Sistema Nacional de Información Ambiental y de Recursos Naturales: Estaciones de medición de contaminantes criterio por municipio, 2015. También: SEDESU (2014). Programa de Gestión para Mejorar la Calidad del Aire de la Zona Metropolitana de Querétaro-San Juan del Río 2014-2023</t>
  </si>
  <si>
    <t>Número de estaciones de monitoreo Zona Metropolitana</t>
  </si>
  <si>
    <t>Informe Nacional de Calidad del Aire 2014, 2015. Sistema Nacional de Información de la Calidad del Aire (SINAICA)</t>
  </si>
  <si>
    <t>Concentración media diaria PM10 equivalente</t>
  </si>
  <si>
    <t>En las ciudades que se pudo tener datos a nivel metropolitano (sólo Leon y Querétaro), se utilizaron tal como recomienda ONU-HABITAT. Se usó como base los datos del Informe Nacional de Calidad del aire del año 2014, porque el 2013 tiene todavía menores datos, en el caso de varias estaciones en una ciudad se estimaron sus valores a partir de observaciones en gráficas, pues solo se tabula el valor máximo y no el promedi que establece el manual ONU-HABITAT. El dato de Tijuana es del 2015. Para las ciudades sin datos se usaron datos del SINAICA, lo más parecido a un año continuo aunque la mayoría con meses sin datos: Aguascalientes de mayo de 2015 a febrero de 2016, Cuernavaca de octubre de 2015 a septiembre de 2016, Saltillo de agosto de 2016 a julio de 2017, San Luis Potosí de mayo de 2016 a abril de 2017</t>
  </si>
  <si>
    <t>Se utilizaron dado que muchas ciudades no tienen mediciones PM10 y el nuevo manual ONU-HABITAT lo recomienda en lugar de PM10, se usaron ambas si existían. Mismas observaciones que en PM10, las ciudades en que se usaron datos del SINAICA, fueron: Cuernavaca de julio a diciembre de 2016, Saltillo de agosto de 2016 a julio de 2017</t>
  </si>
  <si>
    <t>Se utiliza una equivalencia de 4 unidades de PM2.5 por cada una de PM10, equivalencia derivada de las fórmulas de calificación de ONU-HABITAT.</t>
  </si>
  <si>
    <t>Microdatos de Censos 2000 y 2010 y Encuesta Intercensal 2015</t>
  </si>
  <si>
    <t xml:space="preserve">Producto Interno Bruto </t>
  </si>
  <si>
    <t>1a</t>
  </si>
  <si>
    <t>2a</t>
  </si>
  <si>
    <t>3a</t>
  </si>
  <si>
    <t>4a</t>
  </si>
  <si>
    <t>6a</t>
  </si>
  <si>
    <t>5a</t>
  </si>
  <si>
    <t>PIB estatal prorrateado por el VA municipal. Se transformaron a pesos 2013 mediante el IPC de INEGI.</t>
  </si>
  <si>
    <t>Población municipio 2013 CONAPO</t>
  </si>
  <si>
    <t>Población municipio 2013</t>
  </si>
  <si>
    <t xml:space="preserve">Se utilizó sólo para replicar resultados del reporte Querétaro </t>
  </si>
  <si>
    <t>Población municipio 2014</t>
  </si>
  <si>
    <t>Población municipio 2014 CONAPO</t>
  </si>
  <si>
    <t>Población municipio 2015</t>
  </si>
  <si>
    <t>Censo 2010, Encuesta Intercensal 2015</t>
  </si>
  <si>
    <t>Interpolación a mitad de año entre el Censo 2010 y la Encuesta Intercensal 2015</t>
  </si>
  <si>
    <t>Población municipio 2015 CONAPO</t>
  </si>
  <si>
    <t>Población Zona Metropolitana 2014</t>
  </si>
  <si>
    <t xml:space="preserve">Población estados 2014 </t>
  </si>
  <si>
    <t>Población estados 2014 CONAPO</t>
  </si>
  <si>
    <t>Población municipio 2010</t>
  </si>
  <si>
    <t>Población municipio CONEVAL 2010</t>
  </si>
  <si>
    <t>Censo 2010, Encuesta Intercensal 2016</t>
  </si>
  <si>
    <t>Interpolación a mitad de año entre el Censo 2010 y la Encuesta Intercensal 2016</t>
  </si>
  <si>
    <t>Superficie urbana municipal ONU</t>
  </si>
  <si>
    <t>Índice Básico de las Ciudades Prósperas. Informes Finales Municipales. 2016</t>
  </si>
  <si>
    <t>Índice Básico de las Ciudades Prósperas. Informes Finales Municipales. 2017</t>
  </si>
  <si>
    <t>Mexicali: elaboración propia</t>
  </si>
  <si>
    <t>Superficie urbana aglomeración ONU</t>
  </si>
  <si>
    <t>Población mayor 15 sin empleo</t>
  </si>
  <si>
    <t>Población económicamente activa mayor 15</t>
  </si>
  <si>
    <t>Población mayor igual a 15 con empleo</t>
  </si>
  <si>
    <t>Censo de Población y Vivienda 2010, tabulados del Cuestionario Básico</t>
  </si>
  <si>
    <t>Censo de Población y Vivienda 2010, tabulados interactivos</t>
  </si>
  <si>
    <t>Viviendas particulares habitadas durables</t>
  </si>
  <si>
    <t xml:space="preserve">Viviendas particulares habitadas totales (TVIVPARHAB), todas las clases de vivienda incluyendo viviendas sin información de habitantes </t>
  </si>
  <si>
    <t>Viviendas particulares habitadas (VPH)</t>
  </si>
  <si>
    <t xml:space="preserve">Población urbana municipal en aglomeracion </t>
  </si>
  <si>
    <t>Localidades en el municipio con al menos 2,500 hab. en proyecciones de CONAPO al año 2015. Se usó provisionalmente para estimar la población urbana en municipio</t>
  </si>
  <si>
    <t>Localidades en la aglomeración con al menos 2,500 hab. en proyecciones de CONAPO al año 2015. Se usó provisionalmente para estimar la población urbana en la aglomeración</t>
  </si>
  <si>
    <t>Número médicos en municipio (sector público)</t>
  </si>
  <si>
    <t>Población en VPH con acceso a internet</t>
  </si>
  <si>
    <t>Multiplicación de porcentaje de ocupantes de vivienda con acceso a internet por la Población en viviendas part. Habitadas (ONU lo hizo con Población total)</t>
  </si>
  <si>
    <t>Kbps</t>
  </si>
  <si>
    <t xml:space="preserve">The state of internet report. </t>
  </si>
  <si>
    <t>https://www.akamai.com/cn/zh/multimedia/documents/content/state-of-the-internet/q4-2015-state-of-the-internet-connectivity-report-us.pdf</t>
  </si>
  <si>
    <t>No.</t>
  </si>
  <si>
    <t>CQRN</t>
  </si>
  <si>
    <t>Elaboración propia</t>
  </si>
  <si>
    <t>Mortalidad infantil</t>
  </si>
  <si>
    <t>Secretaria de Salud</t>
  </si>
  <si>
    <t>Base de datos defunciones generales</t>
  </si>
  <si>
    <t>http://www.dgis.salud.gob.mx/contenidos/basesdedatos/std_defunciones.html</t>
  </si>
  <si>
    <t>Base de datos Sinac 2012</t>
  </si>
  <si>
    <t>NVO</t>
  </si>
  <si>
    <t>Secretaria de salud, INEGI</t>
  </si>
  <si>
    <t>http://www.dgis.salud.gob.mx/contenidos/basesdedatos/std_nacimientos_gobmx.html</t>
  </si>
  <si>
    <t>34a</t>
  </si>
  <si>
    <t>Homicidios</t>
  </si>
  <si>
    <t>SEGOB</t>
  </si>
  <si>
    <t>Secretariado Ejecutivo del Sistema Nacional de Seguridad Publica</t>
  </si>
  <si>
    <t xml:space="preserve">http://secretariadoejecutivo.gob.mx/incidencia-delictiva/incidencia-delictiva-fuero-comun.php. </t>
  </si>
  <si>
    <t>Sólo se usó para replicar resultados en los informes ONU-HABITAT. http://secretariadoejecutivo.gob.mx/incidencia-delictiva/incidencia-delictiva-fuero-comun.php</t>
  </si>
  <si>
    <t>Población entre 15 y 24 años desempleada</t>
  </si>
  <si>
    <t>Población económicamente activa entre 15 y 24 años</t>
  </si>
  <si>
    <t>Población con ingreso inferior a la línea de bienestar mínimo de CONEVAL. Se tomo el producto del porcentaje en CONEVAL por la población total del municipio, dado que CONEVAL tiene un valor diferente de población al expandir su muestra.</t>
  </si>
  <si>
    <t>Personas que habitan viviendas en tugurios</t>
  </si>
  <si>
    <t>Microdatos del Censo 2010</t>
  </si>
  <si>
    <t>Obtenido también a partir de porcentaje por venir los datos de una muestra</t>
  </si>
  <si>
    <t>Inventario nacional de plantas municipales de potabilización y tratamiento de aguas residuales en operación.</t>
  </si>
  <si>
    <t>Considera sólo las plantas municipales</t>
  </si>
  <si>
    <t>Los datos de tratamiento se consideraron a nivel metropolitano</t>
  </si>
  <si>
    <t>48a</t>
  </si>
  <si>
    <t>49a</t>
  </si>
  <si>
    <t>49b</t>
  </si>
  <si>
    <t>Viviendas con recolección de residuos</t>
  </si>
  <si>
    <t>Situacion del subsector agua potable drenaje y saneamiento 2015</t>
  </si>
  <si>
    <t>52a</t>
  </si>
  <si>
    <t xml:space="preserve">Aguas residuales producidas Zona Metropolitana </t>
  </si>
  <si>
    <t>53a</t>
  </si>
  <si>
    <t>55a</t>
  </si>
  <si>
    <t>56a</t>
  </si>
  <si>
    <t>A partir de la producción estatal, se obtiene la producción municipal en base al porcentaje de la población municipal con respecto a la población estatal.</t>
  </si>
  <si>
    <t>A partir de la producción estatal, se obtiene la producción en la Zona Metropolitana en base al porcentaje de la población en la Zona Metropolitana con respecto a la población estatal.</t>
  </si>
  <si>
    <t>SENER</t>
  </si>
  <si>
    <t>Sistema de información energética</t>
  </si>
  <si>
    <t>Las cifras corresponden a la producción entregada a CFE: paraestatales e independientes</t>
  </si>
  <si>
    <t>Reporte de Avance de Energías Limpias 2016. Años 2000 - 2003: CFE: Informes anuales.</t>
  </si>
  <si>
    <t>Las cifras corresponden al total producido en el país: paraestatales, independientes y permisionarios.</t>
  </si>
  <si>
    <t>SENER, CRE</t>
  </si>
  <si>
    <t>Producción paraestatales e independientes: SENER: Sistema de información energética, años 2000-2001: CFE, informes anuales. Producción permisionarios: CRE, Generación bruta anual de Energía Eléctrica por modalidad reportado por permisionarios. https://www.gob.mx/cre/documentos/generacion-bruta-anual-de-energia-electrica-por-modalidad-reportada-por-permisionarios. Años 2000-2003: Centro de Estudios de las Finanzas Públicas. Cámara de Diputados. El Sector Eléctrico en México, 1980-2006.</t>
  </si>
  <si>
    <t>2012-2013</t>
  </si>
  <si>
    <t>Institutos electorales estatales</t>
  </si>
  <si>
    <t>Páginas web de Institutos electorales</t>
  </si>
  <si>
    <t>Datos 2012 en Cuernavaca, León, Mérida, Querétaro, San Juan del Río y San Luis Potosí. Datos 2013 en Aguascalientes, Chihuahua, Ciudad Juárez, Mexicali, Saltillo, ijuana y Torreón. Se cambió en la Guia de la ONU de elección de gobernadores a elección municipal</t>
  </si>
  <si>
    <t>Pesos</t>
  </si>
  <si>
    <t>Estadística de finanzas públicas estatales y municipales.</t>
  </si>
  <si>
    <t>Estadísticas sobre la deuda en entidades federativas y municipios de México.</t>
  </si>
  <si>
    <t>SEDESOL</t>
  </si>
  <si>
    <t>La expansión de las ciudades 1980-2010.</t>
  </si>
  <si>
    <t>Censos 2000 y 2010, Encuesta Intercensal 2015</t>
  </si>
  <si>
    <t>TCMA de áreas urbanas de SEDESOL 1980-2000. Los datos corresponden a zonas conurbadas</t>
  </si>
  <si>
    <t>TCMA de población en zonas metropolitanas 1980-2000. Los datos corresponden a zonas metropolitanas</t>
  </si>
  <si>
    <t>10101a</t>
  </si>
  <si>
    <t>10301a</t>
  </si>
  <si>
    <t>Pesos 2013. Se utilizó PIB 2013 y superficie urbana 2015</t>
  </si>
  <si>
    <t>Pesos 2013. Se utilizó VACB 2013 y superficie urbana 2015</t>
  </si>
  <si>
    <t xml:space="preserve">Vivienda durable </t>
  </si>
  <si>
    <t>Indicador obtenido directamente por provenir de una muestra</t>
  </si>
  <si>
    <t>Indicador obtenido directamente por provenir de una muestra. El parámetro para valor máximo: 57.8% parece ser demasiado bajo, pues todas las ciudades están muy por encima de él y tendrán calificación 100.</t>
  </si>
  <si>
    <t>Indicador obtenido directamente porqué el tabulado básico usado no contiene todas las VPH</t>
  </si>
  <si>
    <t xml:space="preserve">Diferente al usado en la estimación de tendencias en Querétaro. Paredes materiales 6 - 8 (madera, adobe, tabique, ladrillo, ..., concreto). Techos material 03, 07, 08, 09 (Lámina metálica, terrado con viguería, teja, losas de concreto o viguetas con bovedilla. Pisos materiales 2-3 (cemento o firme - madera, mosaico u otro recubrimiento). Se obtuvo como el producto del porcentaje de viviendas durables por el Total de VPH, dado que las características de vivienda durable se estiman de la muestra del censo y para un subconjunto de las VPH (con información de habitantes y no son viviendas clave 5-7: local no construido para hab., viviendas moviles, refugios). </t>
  </si>
  <si>
    <t xml:space="preserve">Censo 2010, tabulados ineractivos </t>
  </si>
  <si>
    <t>km/millón hab</t>
  </si>
  <si>
    <t>Med/1,000 hab</t>
  </si>
  <si>
    <t>Muertes/100,000 hab</t>
  </si>
  <si>
    <t>Para replicar los valores de ONU se tiene que calcular el porcentaje en base a la Población Total en lugar de la población en VPH</t>
  </si>
  <si>
    <t>Dato a nivel estatal</t>
  </si>
  <si>
    <t>Nacidos vivos ocurridos</t>
  </si>
  <si>
    <t>Muertes/1,000 NVO</t>
  </si>
  <si>
    <t>Homicidios /100,000 hab</t>
  </si>
  <si>
    <t xml:space="preserve">Diferente al usado en la estimación de tendencias en Querétaro. En la parte de vivienda durable se uso: paredes materiales 6 - 8 (madera, adobe, tabique, ladrillo, ..., concreto). Techos material 03, 07, 08, 09 (Lámina metálica, terrado con viguería, teja, losas de concreto o viguetas con bovedilla. Pisos materiales 2-3 (cemento o firme - madera, mosaico u otro recubrimiento). Se obtuvo como el producto del porcentaje de viviendas durables por el Total de VPH, dado que las características de vivienda durable se estiman de la muestra del censo y para un subconjunto de las VPH (con información de habitantes y no son viviendas clave 5-7: local no construido para hab., viviendas moviles, refugios). </t>
  </si>
  <si>
    <t>Se tomo directamente el porcentaje de CONEVAL por tener una base de población diferente de INEGI. Para replicar los valores de los reportes ONU_Habital se utilizó la población total 2010 del Censo de Inegi. Sin embargo las tasas calculadas por CONEVAL usan la población dada en la hoja "Variables": Población Coneval 2010</t>
  </si>
  <si>
    <t>Se obtuvo primero de microdatos (encuesta ampliada) el porcentaje de hombres entre 12 y 15 años que asistían a escuela y su último grado terminado fue sexto de primaria o primero o segundo de secundaria. Este porcentaje se multiplico por la población total de hombres entre 12 y 15 años de los tabulados de la encuesta básica. Esto debido a que la expansión de la población entre 12 y 15 años de la encuesta ampliada, al ser una muestra, no coincide con la población entre 12 y 15 años de la encuesta básica.</t>
  </si>
  <si>
    <t>Indicador obtenido directamente por provenir de una muestra. Aunque el nombre sea viviendas en tugurios, se refiere a la población que habita esas viviendas.</t>
  </si>
  <si>
    <t>μg/m3</t>
  </si>
  <si>
    <t>Población nacional 2010: 112,336,538</t>
  </si>
  <si>
    <t>50202a</t>
  </si>
  <si>
    <t>50301a</t>
  </si>
  <si>
    <t>La producción de aguas residuales es sólo una estimación, posiblemente por ello en Aguascalientes y Mexicali se tienen porcentajes de tratamiento mayores al 100%</t>
  </si>
  <si>
    <t>Indicador a nivel nacional</t>
  </si>
  <si>
    <t>No tiene sentido el resultado del indicador, pues siempre el gasto es mayor al presupuesto</t>
  </si>
  <si>
    <t>CPI Reporte (no se uso la misma ponderación en todas las dimensiones)</t>
  </si>
  <si>
    <t>Directo</t>
  </si>
  <si>
    <t>Normalización directa</t>
  </si>
  <si>
    <t>Normalización inversa</t>
  </si>
  <si>
    <t>Normalización con objetivo mínimo</t>
  </si>
  <si>
    <t>Normalización con objetivo máximo</t>
  </si>
  <si>
    <t>Normalización con objetivo único</t>
  </si>
  <si>
    <t>Normalización</t>
  </si>
  <si>
    <t>El parámetro depende de la población</t>
  </si>
  <si>
    <t>PM10</t>
  </si>
  <si>
    <t>HOJA</t>
  </si>
  <si>
    <t>Calif_ONU</t>
  </si>
  <si>
    <t>Calif_cambios</t>
  </si>
  <si>
    <t>Parámetros</t>
  </si>
  <si>
    <t>Indicadores obtenidos a partir de las variables</t>
  </si>
  <si>
    <t>Calificaciones obtenidas en los reportes ONU-HABITAT, sólo se cambió la ponderación final de las dimensiones, utilizando el mismo peso para cada dimensión</t>
  </si>
  <si>
    <t>Calificaciones obtenidas al cambiar calificaciones donde se tuvieron errores: ponderación de dimensiones, Tasa de desempleo, Tasa de homicidios, Recolección de residuos sólidos, Proporción de consumo de energía renovable, Deuda subnacional, Producto urbano per cápíta y Expansión urbana. En los demás indicadores se dejó la misma calificación de los reportes.</t>
  </si>
  <si>
    <t>Parámetros utilizados en las fórmulas para normalizar la calificación de los indicadores</t>
  </si>
  <si>
    <t>Contenido</t>
  </si>
  <si>
    <t>Min</t>
  </si>
  <si>
    <t>Max</t>
  </si>
  <si>
    <t>Variables utilizadas en el cálculo de indicadores para las 13 ciudades consideradas en el estudio de Benchmarking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</si>
</sst>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quot;$&quot;* #,##0.00_-;_-&quot;$&quot;* &quot;-&quot;??_-;_-@_-"/>
    <numFmt numFmtId="43" formatCode="_-* #,##0.00_-;\-* #,##0.00_-;_-* &quot;-&quot;??_-;_-@_-"/>
    <numFmt numFmtId="164" formatCode="0.0"/>
    <numFmt numFmtId="165" formatCode="_-[$€-2]* #,##0.00_-;\-[$€-2]* #,##0.00_-;_-[$€-2]* &quot;-&quot;??_-"/>
    <numFmt numFmtId="166" formatCode="#,##0.0"/>
    <numFmt numFmtId="167" formatCode="General_)"/>
    <numFmt numFmtId="168" formatCode="0.0%"/>
  </numFmts>
  <fonts count="47"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11"/>
      <name val="Calibri"/>
      <family val="2"/>
      <scheme val="minor"/>
    </font>
    <font>
      <b/>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rgb="FFFF0000"/>
      <name val="Calibri"/>
      <family val="2"/>
      <scheme val="minor"/>
    </font>
    <font>
      <sz val="11"/>
      <color theme="0"/>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u/>
      <sz val="11"/>
      <color rgb="FF0066AA"/>
      <name val="Calibri"/>
      <family val="2"/>
      <scheme val="minor"/>
    </font>
    <font>
      <u/>
      <sz val="11"/>
      <color rgb="FF004488"/>
      <name val="Calibri"/>
      <family val="2"/>
      <scheme val="minor"/>
    </font>
    <font>
      <sz val="10"/>
      <name val="Courier"/>
      <family val="3"/>
    </font>
    <font>
      <vertAlign val="superscript"/>
      <sz val="11"/>
      <name val="Calibri"/>
      <family val="2"/>
      <scheme val="minor"/>
    </font>
    <font>
      <sz val="10"/>
      <color theme="1"/>
      <name val="Calibri"/>
      <family val="2"/>
      <scheme val="minor"/>
    </font>
    <font>
      <b/>
      <sz val="10"/>
      <color theme="1"/>
      <name val="Calibri"/>
      <family val="2"/>
      <scheme val="minor"/>
    </font>
  </fonts>
  <fills count="6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diagonal/>
    </border>
    <border>
      <left style="medium">
        <color theme="0"/>
      </left>
      <right style="medium">
        <color theme="0"/>
      </right>
      <top/>
      <bottom/>
      <diagonal/>
    </border>
    <border>
      <left style="medium">
        <color theme="0"/>
      </left>
      <right/>
      <top/>
      <bottom/>
      <diagonal/>
    </border>
    <border>
      <left style="medium">
        <color theme="0"/>
      </left>
      <right style="medium">
        <color theme="0"/>
      </right>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189">
    <xf numFmtId="0" fontId="0" fillId="0" borderId="0"/>
    <xf numFmtId="0" fontId="3" fillId="0" borderId="0"/>
    <xf numFmtId="0" fontId="3" fillId="0" borderId="0" applyNumberFormat="0" applyFill="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1" applyNumberFormat="0" applyAlignment="0" applyProtection="0"/>
    <xf numFmtId="0" fontId="10" fillId="23" borderId="2" applyNumberFormat="0" applyAlignment="0" applyProtection="0"/>
    <xf numFmtId="165" fontId="3" fillId="0" borderId="0" applyFont="0" applyFill="0" applyBorder="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9" borderId="1" applyNumberFormat="0" applyAlignment="0" applyProtection="0"/>
    <xf numFmtId="0" fontId="17" fillId="0" borderId="6" applyNumberFormat="0" applyFill="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 fillId="0" borderId="0"/>
    <xf numFmtId="0" fontId="1" fillId="0" borderId="0"/>
    <xf numFmtId="0" fontId="1" fillId="0" borderId="0"/>
    <xf numFmtId="0" fontId="1" fillId="0" borderId="0"/>
    <xf numFmtId="0" fontId="19"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25" borderId="7" applyNumberFormat="0" applyFont="0" applyAlignment="0" applyProtection="0"/>
    <xf numFmtId="0" fontId="20" fillId="22" borderId="8"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3" fillId="0" borderId="0" applyNumberFormat="0" applyFill="0" applyBorder="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5" applyNumberFormat="0" applyFill="0" applyAlignment="0" applyProtection="0"/>
    <xf numFmtId="0" fontId="29" fillId="0" borderId="16" applyNumberFormat="0" applyFill="0" applyAlignment="0" applyProtection="0"/>
    <xf numFmtId="0" fontId="30" fillId="0" borderId="17" applyNumberFormat="0" applyFill="0" applyAlignment="0" applyProtection="0"/>
    <xf numFmtId="0" fontId="30" fillId="0" borderId="0" applyNumberFormat="0" applyFill="0" applyBorder="0" applyAlignment="0" applyProtection="0"/>
    <xf numFmtId="0" fontId="31" fillId="30" borderId="0" applyNumberFormat="0" applyBorder="0" applyAlignment="0" applyProtection="0"/>
    <xf numFmtId="0" fontId="32" fillId="31" borderId="0" applyNumberFormat="0" applyBorder="0" applyAlignment="0" applyProtection="0"/>
    <xf numFmtId="0" fontId="33" fillId="32" borderId="0" applyNumberFormat="0" applyBorder="0" applyAlignment="0" applyProtection="0"/>
    <xf numFmtId="0" fontId="34" fillId="33" borderId="18" applyNumberFormat="0" applyAlignment="0" applyProtection="0"/>
    <xf numFmtId="0" fontId="35" fillId="34" borderId="19" applyNumberFormat="0" applyAlignment="0" applyProtection="0"/>
    <xf numFmtId="0" fontId="36" fillId="34" borderId="18" applyNumberFormat="0" applyAlignment="0" applyProtection="0"/>
    <xf numFmtId="0" fontId="37" fillId="0" borderId="20" applyNumberFormat="0" applyFill="0" applyAlignment="0" applyProtection="0"/>
    <xf numFmtId="0" fontId="38" fillId="35" borderId="21" applyNumberFormat="0" applyAlignment="0" applyProtection="0"/>
    <xf numFmtId="0" fontId="2" fillId="0" borderId="0" applyNumberFormat="0" applyFill="0" applyBorder="0" applyAlignment="0" applyProtection="0"/>
    <xf numFmtId="0" fontId="1" fillId="36" borderId="22" applyNumberFormat="0" applyFont="0" applyAlignment="0" applyProtection="0"/>
    <xf numFmtId="0" fontId="39" fillId="0" borderId="0" applyNumberFormat="0" applyFill="0" applyBorder="0" applyAlignment="0" applyProtection="0"/>
    <xf numFmtId="0" fontId="40" fillId="0" borderId="23" applyNumberFormat="0" applyFill="0" applyAlignment="0" applyProtection="0"/>
    <xf numFmtId="0" fontId="2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25" fillId="44" borderId="0" applyNumberFormat="0" applyBorder="0" applyAlignment="0" applyProtection="0"/>
    <xf numFmtId="0" fontId="25"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5" fillId="48" borderId="0" applyNumberFormat="0" applyBorder="0" applyAlignment="0" applyProtection="0"/>
    <xf numFmtId="0" fontId="25"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25" fillId="52" borderId="0" applyNumberFormat="0" applyBorder="0" applyAlignment="0" applyProtection="0"/>
    <xf numFmtId="0" fontId="25"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25" fillId="56" borderId="0" applyNumberFormat="0" applyBorder="0" applyAlignment="0" applyProtection="0"/>
    <xf numFmtId="0" fontId="25"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25" fillId="60" borderId="0" applyNumberFormat="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26" fillId="0" borderId="0" applyNumberFormat="0" applyFill="0" applyBorder="0" applyAlignment="0" applyProtection="0"/>
    <xf numFmtId="167" fontId="43" fillId="0" borderId="0"/>
    <xf numFmtId="0" fontId="1" fillId="0" borderId="0"/>
  </cellStyleXfs>
  <cellXfs count="186">
    <xf numFmtId="0" fontId="0" fillId="0" borderId="0" xfId="0"/>
    <xf numFmtId="0" fontId="4" fillId="28" borderId="10" xfId="1" applyFont="1" applyFill="1" applyBorder="1"/>
    <xf numFmtId="0" fontId="4" fillId="3" borderId="10" xfId="1" applyFont="1" applyFill="1" applyBorder="1"/>
    <xf numFmtId="0" fontId="4" fillId="27" borderId="10" xfId="1" applyFont="1" applyFill="1" applyBorder="1"/>
    <xf numFmtId="0" fontId="4" fillId="29" borderId="10" xfId="1" applyFont="1" applyFill="1" applyBorder="1"/>
    <xf numFmtId="0" fontId="4" fillId="26" borderId="10" xfId="1" applyFont="1" applyFill="1" applyBorder="1"/>
    <xf numFmtId="0" fontId="4" fillId="2" borderId="10" xfId="1" applyFont="1" applyFill="1" applyBorder="1"/>
    <xf numFmtId="0" fontId="0" fillId="0" borderId="0" xfId="0" applyAlignment="1">
      <alignment horizontal="left"/>
    </xf>
    <xf numFmtId="0" fontId="4" fillId="2" borderId="10" xfId="1" applyFont="1" applyFill="1" applyBorder="1" applyAlignment="1">
      <alignment horizontal="left"/>
    </xf>
    <xf numFmtId="0" fontId="4" fillId="28" borderId="10" xfId="1" applyFont="1" applyFill="1" applyBorder="1" applyAlignment="1">
      <alignment horizontal="left"/>
    </xf>
    <xf numFmtId="0" fontId="4" fillId="3" borderId="10" xfId="1" applyFont="1" applyFill="1" applyBorder="1" applyAlignment="1">
      <alignment horizontal="left"/>
    </xf>
    <xf numFmtId="0" fontId="4" fillId="27" borderId="10" xfId="1" applyFont="1" applyFill="1" applyBorder="1" applyAlignment="1">
      <alignment horizontal="left"/>
    </xf>
    <xf numFmtId="0" fontId="4" fillId="29" borderId="10" xfId="1" applyFont="1" applyFill="1" applyBorder="1" applyAlignment="1">
      <alignment horizontal="left"/>
    </xf>
    <xf numFmtId="0" fontId="4" fillId="26" borderId="10" xfId="1" applyFont="1" applyFill="1" applyBorder="1" applyAlignment="1">
      <alignment horizontal="left"/>
    </xf>
    <xf numFmtId="0" fontId="5" fillId="2" borderId="11" xfId="0" applyFont="1" applyFill="1" applyBorder="1" applyAlignment="1">
      <alignment horizontal="right"/>
    </xf>
    <xf numFmtId="3" fontId="0" fillId="2" borderId="10" xfId="0" applyNumberFormat="1" applyFill="1" applyBorder="1" applyAlignment="1">
      <alignment horizontal="right"/>
    </xf>
    <xf numFmtId="0" fontId="0" fillId="2" borderId="10" xfId="0" applyFill="1" applyBorder="1" applyAlignment="1">
      <alignment horizontal="right"/>
    </xf>
    <xf numFmtId="0" fontId="0" fillId="28" borderId="10" xfId="0" applyFill="1" applyBorder="1" applyAlignment="1">
      <alignment horizontal="right"/>
    </xf>
    <xf numFmtId="0" fontId="0" fillId="27" borderId="10" xfId="0" applyFill="1" applyBorder="1" applyAlignment="1">
      <alignment horizontal="right"/>
    </xf>
    <xf numFmtId="0" fontId="0" fillId="29" borderId="10" xfId="0" applyFill="1" applyBorder="1" applyAlignment="1">
      <alignment horizontal="right"/>
    </xf>
    <xf numFmtId="0" fontId="0" fillId="26" borderId="10" xfId="0" applyFill="1" applyBorder="1" applyAlignment="1">
      <alignment horizontal="right"/>
    </xf>
    <xf numFmtId="0" fontId="0" fillId="0" borderId="0" xfId="0" applyAlignment="1">
      <alignment horizontal="right"/>
    </xf>
    <xf numFmtId="0" fontId="0" fillId="3" borderId="10" xfId="0" applyFill="1" applyBorder="1"/>
    <xf numFmtId="0" fontId="4" fillId="27" borderId="10" xfId="1" applyFont="1" applyFill="1" applyBorder="1" applyAlignment="1">
      <alignment horizontal="right"/>
    </xf>
    <xf numFmtId="3" fontId="0" fillId="28" borderId="10" xfId="0" applyNumberFormat="1" applyFill="1" applyBorder="1" applyAlignment="1">
      <alignment horizontal="right"/>
    </xf>
    <xf numFmtId="3" fontId="4" fillId="28" borderId="10" xfId="1" applyNumberFormat="1" applyFont="1" applyFill="1" applyBorder="1" applyAlignment="1">
      <alignment horizontal="right"/>
    </xf>
    <xf numFmtId="0" fontId="5" fillId="2" borderId="10" xfId="1" applyFont="1" applyFill="1" applyBorder="1" applyAlignment="1">
      <alignment horizontal="left"/>
    </xf>
    <xf numFmtId="3" fontId="4" fillId="2" borderId="10" xfId="1" applyNumberFormat="1" applyFont="1" applyFill="1" applyBorder="1" applyAlignment="1">
      <alignment horizontal="left"/>
    </xf>
    <xf numFmtId="0" fontId="5" fillId="0" borderId="0" xfId="1" applyFont="1" applyFill="1" applyBorder="1"/>
    <xf numFmtId="0" fontId="5" fillId="2" borderId="13" xfId="1" applyFont="1" applyFill="1" applyBorder="1"/>
    <xf numFmtId="3" fontId="0" fillId="0" borderId="0" xfId="0" applyNumberFormat="1" applyFill="1" applyBorder="1" applyAlignment="1">
      <alignment horizontal="right"/>
    </xf>
    <xf numFmtId="0" fontId="0" fillId="0" borderId="0" xfId="0" applyFill="1" applyBorder="1" applyAlignment="1">
      <alignment horizontal="right"/>
    </xf>
    <xf numFmtId="3" fontId="4" fillId="0" borderId="0" xfId="1" applyNumberFormat="1" applyFont="1" applyFill="1" applyBorder="1" applyAlignment="1">
      <alignment horizontal="right"/>
    </xf>
    <xf numFmtId="3" fontId="4" fillId="28" borderId="10" xfId="0" applyNumberFormat="1" applyFont="1" applyFill="1" applyBorder="1" applyAlignment="1">
      <alignment horizontal="right"/>
    </xf>
    <xf numFmtId="0" fontId="0" fillId="0" borderId="0" xfId="0" applyFill="1" applyBorder="1" applyAlignment="1">
      <alignment horizontal="left"/>
    </xf>
    <xf numFmtId="0" fontId="0" fillId="0" borderId="0" xfId="0"/>
    <xf numFmtId="0" fontId="5" fillId="2" borderId="10" xfId="1" applyFont="1" applyFill="1" applyBorder="1" applyAlignment="1">
      <alignment horizontal="right"/>
    </xf>
    <xf numFmtId="0" fontId="5" fillId="2" borderId="13" xfId="1" applyFont="1" applyFill="1" applyBorder="1" applyAlignment="1">
      <alignment horizontal="left"/>
    </xf>
    <xf numFmtId="3" fontId="0" fillId="0" borderId="0" xfId="0" applyNumberFormat="1" applyFill="1" applyBorder="1" applyAlignment="1">
      <alignment horizontal="left"/>
    </xf>
    <xf numFmtId="0" fontId="26" fillId="0" borderId="0" xfId="142"/>
    <xf numFmtId="2" fontId="0" fillId="28" borderId="10" xfId="0" applyNumberFormat="1" applyFill="1" applyBorder="1" applyAlignment="1">
      <alignment horizontal="right"/>
    </xf>
    <xf numFmtId="0" fontId="5" fillId="2" borderId="10" xfId="1" applyFont="1" applyFill="1" applyBorder="1"/>
    <xf numFmtId="4" fontId="0" fillId="2" borderId="10" xfId="0" applyNumberFormat="1" applyFill="1" applyBorder="1" applyAlignment="1">
      <alignment horizontal="right"/>
    </xf>
    <xf numFmtId="166" fontId="0" fillId="2" borderId="10" xfId="0" applyNumberFormat="1" applyFill="1" applyBorder="1" applyAlignment="1">
      <alignment horizontal="right"/>
    </xf>
    <xf numFmtId="164" fontId="0" fillId="28" borderId="10" xfId="0" applyNumberFormat="1" applyFill="1" applyBorder="1" applyAlignment="1">
      <alignment horizontal="right"/>
    </xf>
    <xf numFmtId="4" fontId="4" fillId="2" borderId="10" xfId="1" applyNumberFormat="1" applyFont="1" applyFill="1" applyBorder="1" applyAlignment="1">
      <alignment horizontal="left"/>
    </xf>
    <xf numFmtId="164" fontId="4" fillId="2" borderId="10" xfId="1" applyNumberFormat="1" applyFont="1" applyFill="1" applyBorder="1" applyAlignment="1">
      <alignment horizontal="left"/>
    </xf>
    <xf numFmtId="164" fontId="4" fillId="28" borderId="10" xfId="141" applyNumberFormat="1" applyFont="1" applyFill="1" applyBorder="1" applyAlignment="1">
      <alignment horizontal="left"/>
    </xf>
    <xf numFmtId="3" fontId="0" fillId="28" borderId="10" xfId="0" applyNumberFormat="1" applyFill="1" applyBorder="1" applyAlignment="1">
      <alignment horizontal="left"/>
    </xf>
    <xf numFmtId="0" fontId="4" fillId="2" borderId="10" xfId="1" applyFont="1" applyFill="1" applyBorder="1" applyAlignment="1">
      <alignment horizontal="right"/>
    </xf>
    <xf numFmtId="0" fontId="4" fillId="28" borderId="10" xfId="1" applyFont="1" applyFill="1" applyBorder="1" applyAlignment="1">
      <alignment horizontal="right"/>
    </xf>
    <xf numFmtId="0" fontId="4" fillId="3" borderId="10" xfId="1" applyFont="1" applyFill="1" applyBorder="1" applyAlignment="1">
      <alignment horizontal="right"/>
    </xf>
    <xf numFmtId="0" fontId="4" fillId="29" borderId="10" xfId="1" applyFont="1" applyFill="1" applyBorder="1" applyAlignment="1">
      <alignment horizontal="right"/>
    </xf>
    <xf numFmtId="0" fontId="4" fillId="26" borderId="10" xfId="1" applyFont="1" applyFill="1" applyBorder="1" applyAlignment="1">
      <alignment horizontal="right"/>
    </xf>
    <xf numFmtId="0" fontId="0" fillId="29" borderId="10" xfId="0" applyFill="1" applyBorder="1"/>
    <xf numFmtId="3" fontId="0" fillId="26" borderId="10" xfId="0" applyNumberFormat="1" applyFill="1" applyBorder="1" applyAlignment="1">
      <alignment horizontal="right"/>
    </xf>
    <xf numFmtId="0" fontId="5" fillId="2" borderId="10" xfId="1" applyFont="1" applyFill="1" applyBorder="1" applyAlignment="1">
      <alignment horizontal="center"/>
    </xf>
    <xf numFmtId="0" fontId="4" fillId="2" borderId="10" xfId="1" applyFont="1" applyFill="1" applyBorder="1" applyAlignment="1">
      <alignment horizontal="center"/>
    </xf>
    <xf numFmtId="0" fontId="4" fillId="28" borderId="10" xfId="1" applyFont="1" applyFill="1" applyBorder="1" applyAlignment="1">
      <alignment horizontal="center"/>
    </xf>
    <xf numFmtId="0" fontId="0" fillId="3" borderId="10" xfId="0" applyFill="1" applyBorder="1" applyAlignment="1">
      <alignment horizontal="center"/>
    </xf>
    <xf numFmtId="0" fontId="0" fillId="27" borderId="10" xfId="0" applyFill="1" applyBorder="1" applyAlignment="1">
      <alignment horizontal="center"/>
    </xf>
    <xf numFmtId="0" fontId="4" fillId="27" borderId="10" xfId="1" applyFont="1" applyFill="1" applyBorder="1" applyAlignment="1">
      <alignment horizontal="center"/>
    </xf>
    <xf numFmtId="0" fontId="4" fillId="29" borderId="10" xfId="1" applyFont="1" applyFill="1" applyBorder="1" applyAlignment="1">
      <alignment horizontal="center"/>
    </xf>
    <xf numFmtId="0" fontId="4" fillId="29" borderId="14" xfId="1" applyFont="1" applyFill="1" applyBorder="1" applyAlignment="1">
      <alignment horizontal="center"/>
    </xf>
    <xf numFmtId="0" fontId="4" fillId="26" borderId="10" xfId="1" applyFont="1" applyFill="1" applyBorder="1" applyAlignment="1">
      <alignment horizontal="center"/>
    </xf>
    <xf numFmtId="0" fontId="0" fillId="0" borderId="0" xfId="0" applyAlignment="1">
      <alignment horizontal="center"/>
    </xf>
    <xf numFmtId="164" fontId="0" fillId="3" borderId="10" xfId="0" applyNumberFormat="1" applyFill="1" applyBorder="1"/>
    <xf numFmtId="164" fontId="0" fillId="3" borderId="10" xfId="0" applyNumberFormat="1" applyFill="1" applyBorder="1" applyAlignment="1">
      <alignment horizontal="right"/>
    </xf>
    <xf numFmtId="3" fontId="0" fillId="29" borderId="10" xfId="0" applyNumberFormat="1" applyFill="1" applyBorder="1" applyAlignment="1">
      <alignment horizontal="right"/>
    </xf>
    <xf numFmtId="3" fontId="0" fillId="3" borderId="10" xfId="0" applyNumberFormat="1" applyFill="1" applyBorder="1" applyAlignment="1">
      <alignment horizontal="right"/>
    </xf>
    <xf numFmtId="3" fontId="0" fillId="27" borderId="10" xfId="0" applyNumberFormat="1" applyFill="1" applyBorder="1" applyAlignment="1">
      <alignment horizontal="right"/>
    </xf>
    <xf numFmtId="2" fontId="0" fillId="27" borderId="10" xfId="0" applyNumberFormat="1" applyFill="1" applyBorder="1"/>
    <xf numFmtId="2" fontId="4" fillId="3" borderId="10" xfId="1" applyNumberFormat="1" applyFont="1" applyFill="1" applyBorder="1" applyAlignment="1">
      <alignment horizontal="right"/>
    </xf>
    <xf numFmtId="0" fontId="5" fillId="2" borderId="0" xfId="1" applyFont="1" applyFill="1" applyBorder="1" applyAlignment="1">
      <alignment horizontal="right"/>
    </xf>
    <xf numFmtId="0" fontId="4" fillId="3" borderId="10" xfId="1" applyFont="1" applyFill="1" applyBorder="1" applyAlignment="1">
      <alignment horizontal="center"/>
    </xf>
    <xf numFmtId="1" fontId="0" fillId="3" borderId="10" xfId="0" applyNumberFormat="1" applyFill="1" applyBorder="1"/>
    <xf numFmtId="1" fontId="0" fillId="3" borderId="10" xfId="0" applyNumberFormat="1" applyFill="1" applyBorder="1" applyAlignment="1">
      <alignment horizontal="right"/>
    </xf>
    <xf numFmtId="1" fontId="0" fillId="3" borderId="12" xfId="0" applyNumberFormat="1" applyFill="1" applyBorder="1" applyAlignment="1">
      <alignment horizontal="right"/>
    </xf>
    <xf numFmtId="0" fontId="5" fillId="2" borderId="0" xfId="1" applyFont="1" applyFill="1" applyBorder="1" applyAlignment="1">
      <alignment horizontal="center"/>
    </xf>
    <xf numFmtId="3" fontId="0" fillId="3" borderId="10" xfId="0" applyNumberFormat="1" applyFill="1" applyBorder="1"/>
    <xf numFmtId="3" fontId="0" fillId="3" borderId="12" xfId="0" applyNumberFormat="1" applyFill="1" applyBorder="1" applyAlignment="1">
      <alignment horizontal="right"/>
    </xf>
    <xf numFmtId="2" fontId="0" fillId="27" borderId="10" xfId="0" applyNumberFormat="1" applyFill="1" applyBorder="1" applyAlignment="1">
      <alignment horizontal="right"/>
    </xf>
    <xf numFmtId="2" fontId="0" fillId="29" borderId="10" xfId="0" applyNumberFormat="1" applyFill="1" applyBorder="1" applyAlignment="1">
      <alignment horizontal="right"/>
    </xf>
    <xf numFmtId="0" fontId="0" fillId="27" borderId="10" xfId="0" applyFill="1" applyBorder="1" applyAlignment="1">
      <alignment horizontal="left"/>
    </xf>
    <xf numFmtId="0" fontId="0" fillId="29" borderId="10" xfId="0" applyFill="1" applyBorder="1" applyAlignment="1">
      <alignment horizontal="left"/>
    </xf>
    <xf numFmtId="0" fontId="0" fillId="26" borderId="10" xfId="0" applyFill="1" applyBorder="1" applyAlignment="1">
      <alignment horizontal="left"/>
    </xf>
    <xf numFmtId="2" fontId="0" fillId="26" borderId="10" xfId="0" applyNumberFormat="1" applyFill="1" applyBorder="1" applyAlignment="1">
      <alignment horizontal="right"/>
    </xf>
    <xf numFmtId="2" fontId="4" fillId="2" borderId="10" xfId="1" applyNumberFormat="1" applyFont="1" applyFill="1" applyBorder="1" applyAlignment="1">
      <alignment horizontal="right"/>
    </xf>
    <xf numFmtId="2" fontId="4" fillId="28" borderId="10" xfId="1" applyNumberFormat="1" applyFont="1" applyFill="1" applyBorder="1" applyAlignment="1">
      <alignment horizontal="right"/>
    </xf>
    <xf numFmtId="0" fontId="4" fillId="28" borderId="10" xfId="1" quotePrefix="1" applyFont="1" applyFill="1" applyBorder="1" applyAlignment="1">
      <alignment horizontal="left"/>
    </xf>
    <xf numFmtId="2" fontId="4" fillId="27" borderId="10" xfId="1" applyNumberFormat="1" applyFont="1" applyFill="1" applyBorder="1" applyAlignment="1">
      <alignment horizontal="right"/>
    </xf>
    <xf numFmtId="2" fontId="4" fillId="29" borderId="10" xfId="1" applyNumberFormat="1" applyFont="1" applyFill="1" applyBorder="1" applyAlignment="1">
      <alignment horizontal="right"/>
    </xf>
    <xf numFmtId="2" fontId="4" fillId="26" borderId="10" xfId="1" applyNumberFormat="1" applyFont="1" applyFill="1" applyBorder="1" applyAlignment="1">
      <alignment horizontal="right"/>
    </xf>
    <xf numFmtId="0" fontId="5" fillId="61" borderId="12" xfId="1" applyFont="1" applyFill="1" applyBorder="1" applyAlignment="1">
      <alignment horizontal="left"/>
    </xf>
    <xf numFmtId="2" fontId="5" fillId="61" borderId="12" xfId="1" applyNumberFormat="1" applyFont="1" applyFill="1" applyBorder="1" applyAlignment="1">
      <alignment horizontal="right"/>
    </xf>
    <xf numFmtId="0" fontId="5" fillId="61" borderId="12" xfId="1" applyFont="1" applyFill="1" applyBorder="1" applyAlignment="1">
      <alignment horizontal="right"/>
    </xf>
    <xf numFmtId="2" fontId="0" fillId="3" borderId="10" xfId="0" applyNumberFormat="1" applyFill="1" applyBorder="1"/>
    <xf numFmtId="3" fontId="0" fillId="27" borderId="10" xfId="0" applyNumberFormat="1" applyFill="1" applyBorder="1"/>
    <xf numFmtId="3" fontId="0" fillId="0" borderId="0" xfId="0" applyNumberFormat="1" applyAlignment="1">
      <alignment horizontal="left"/>
    </xf>
    <xf numFmtId="0" fontId="24" fillId="29" borderId="10" xfId="1" applyFont="1" applyFill="1" applyBorder="1" applyAlignment="1">
      <alignment horizontal="right"/>
    </xf>
    <xf numFmtId="168" fontId="40" fillId="0" borderId="0" xfId="141" applyNumberFormat="1" applyFont="1"/>
    <xf numFmtId="3" fontId="0" fillId="2" borderId="10" xfId="0" applyNumberFormat="1" applyFill="1" applyBorder="1" applyAlignment="1">
      <alignment horizontal="left"/>
    </xf>
    <xf numFmtId="0" fontId="0" fillId="0" borderId="0" xfId="0" applyFill="1" applyBorder="1"/>
    <xf numFmtId="3" fontId="4" fillId="3" borderId="10" xfId="0" applyNumberFormat="1" applyFont="1" applyFill="1" applyBorder="1"/>
    <xf numFmtId="3" fontId="4" fillId="3" borderId="10" xfId="0" applyNumberFormat="1" applyFont="1" applyFill="1" applyBorder="1" applyAlignment="1">
      <alignment horizontal="right"/>
    </xf>
    <xf numFmtId="1" fontId="0" fillId="3" borderId="10" xfId="0" applyNumberFormat="1" applyFont="1" applyFill="1" applyBorder="1"/>
    <xf numFmtId="2" fontId="0" fillId="0" borderId="0" xfId="0" applyNumberFormat="1" applyAlignment="1">
      <alignment horizontal="right"/>
    </xf>
    <xf numFmtId="0" fontId="4" fillId="0" borderId="0" xfId="0" applyFont="1"/>
    <xf numFmtId="0" fontId="4" fillId="0" borderId="0" xfId="0" applyFont="1" applyFill="1" applyBorder="1"/>
    <xf numFmtId="3" fontId="4" fillId="29" borderId="10" xfId="0" applyNumberFormat="1" applyFont="1" applyFill="1" applyBorder="1" applyAlignment="1">
      <alignment horizontal="right"/>
    </xf>
    <xf numFmtId="3" fontId="45" fillId="26" borderId="10" xfId="0" applyNumberFormat="1" applyFont="1" applyFill="1" applyBorder="1"/>
    <xf numFmtId="2" fontId="0" fillId="26" borderId="10" xfId="0" applyNumberFormat="1" applyFont="1" applyFill="1" applyBorder="1" applyAlignment="1">
      <alignment horizontal="right"/>
    </xf>
    <xf numFmtId="0" fontId="5" fillId="0" borderId="0" xfId="0" applyFont="1" applyFill="1" applyBorder="1" applyAlignment="1">
      <alignment horizontal="right"/>
    </xf>
    <xf numFmtId="0" fontId="4" fillId="0" borderId="0" xfId="1" applyFont="1" applyFill="1" applyBorder="1" applyAlignment="1">
      <alignment horizontal="right"/>
    </xf>
    <xf numFmtId="0" fontId="0" fillId="0" borderId="0" xfId="0" applyFill="1" applyAlignment="1">
      <alignment horizontal="right"/>
    </xf>
    <xf numFmtId="2" fontId="4" fillId="0" borderId="0" xfId="1" applyNumberFormat="1" applyFont="1" applyFill="1" applyBorder="1" applyAlignment="1">
      <alignment horizontal="right"/>
    </xf>
    <xf numFmtId="2" fontId="5" fillId="0" borderId="0" xfId="1" applyNumberFormat="1" applyFont="1" applyFill="1" applyBorder="1" applyAlignment="1">
      <alignment horizontal="right"/>
    </xf>
    <xf numFmtId="0" fontId="5" fillId="0" borderId="0" xfId="1" applyFont="1" applyFill="1" applyBorder="1" applyAlignment="1">
      <alignment horizontal="right"/>
    </xf>
    <xf numFmtId="164" fontId="0" fillId="29" borderId="10" xfId="0" applyNumberFormat="1" applyFill="1" applyBorder="1"/>
    <xf numFmtId="3" fontId="4" fillId="0" borderId="0" xfId="0" applyNumberFormat="1" applyFont="1" applyFill="1" applyBorder="1" applyAlignment="1">
      <alignment horizontal="left"/>
    </xf>
    <xf numFmtId="0" fontId="4" fillId="0" borderId="0" xfId="0" applyFont="1" applyFill="1" applyBorder="1" applyAlignment="1">
      <alignment horizontal="left"/>
    </xf>
    <xf numFmtId="0" fontId="4" fillId="0" borderId="0" xfId="142" applyFont="1"/>
    <xf numFmtId="3" fontId="4" fillId="27" borderId="10" xfId="0" applyNumberFormat="1" applyFont="1" applyFill="1" applyBorder="1"/>
    <xf numFmtId="3" fontId="0" fillId="27" borderId="10" xfId="0" applyNumberFormat="1" applyFont="1" applyFill="1" applyBorder="1" applyAlignment="1">
      <alignment horizontal="right"/>
    </xf>
    <xf numFmtId="0" fontId="0" fillId="0" borderId="0" xfId="0" applyAlignment="1">
      <alignment vertical="center"/>
    </xf>
    <xf numFmtId="3" fontId="40" fillId="2" borderId="10" xfId="0" applyNumberFormat="1" applyFont="1" applyFill="1" applyBorder="1" applyAlignment="1">
      <alignment horizontal="right"/>
    </xf>
    <xf numFmtId="166" fontId="40" fillId="2" borderId="10" xfId="0" applyNumberFormat="1" applyFont="1" applyFill="1" applyBorder="1" applyAlignment="1">
      <alignment horizontal="right"/>
    </xf>
    <xf numFmtId="164" fontId="40" fillId="28" borderId="10" xfId="0" applyNumberFormat="1" applyFont="1" applyFill="1" applyBorder="1" applyAlignment="1">
      <alignment horizontal="right"/>
    </xf>
    <xf numFmtId="3" fontId="40" fillId="28" borderId="10" xfId="0" applyNumberFormat="1" applyFont="1" applyFill="1" applyBorder="1" applyAlignment="1">
      <alignment horizontal="right"/>
    </xf>
    <xf numFmtId="0" fontId="40" fillId="28" borderId="10" xfId="0" applyFont="1" applyFill="1" applyBorder="1" applyAlignment="1">
      <alignment horizontal="right"/>
    </xf>
    <xf numFmtId="164" fontId="40" fillId="3" borderId="10" xfId="0" applyNumberFormat="1" applyFont="1" applyFill="1" applyBorder="1" applyAlignment="1">
      <alignment horizontal="right"/>
    </xf>
    <xf numFmtId="2" fontId="40" fillId="3" borderId="10" xfId="0" applyNumberFormat="1" applyFont="1" applyFill="1" applyBorder="1" applyAlignment="1">
      <alignment horizontal="right"/>
    </xf>
    <xf numFmtId="2" fontId="5" fillId="3" borderId="10" xfId="1" applyNumberFormat="1" applyFont="1" applyFill="1" applyBorder="1" applyAlignment="1">
      <alignment horizontal="right"/>
    </xf>
    <xf numFmtId="2" fontId="40" fillId="27" borderId="10" xfId="0" applyNumberFormat="1" applyFont="1" applyFill="1" applyBorder="1" applyAlignment="1">
      <alignment horizontal="right"/>
    </xf>
    <xf numFmtId="0" fontId="40" fillId="29" borderId="10" xfId="0" applyFont="1" applyFill="1" applyBorder="1" applyAlignment="1">
      <alignment horizontal="right"/>
    </xf>
    <xf numFmtId="3" fontId="0" fillId="28" borderId="10" xfId="0" applyNumberFormat="1" applyFont="1" applyFill="1" applyBorder="1" applyAlignment="1">
      <alignment horizontal="right"/>
    </xf>
    <xf numFmtId="164" fontId="0" fillId="28" borderId="10" xfId="0" applyNumberFormat="1" applyFont="1" applyFill="1" applyBorder="1" applyAlignment="1">
      <alignment horizontal="right"/>
    </xf>
    <xf numFmtId="0" fontId="40" fillId="2" borderId="10" xfId="0" applyFont="1" applyFill="1" applyBorder="1" applyAlignment="1">
      <alignment horizontal="right"/>
    </xf>
    <xf numFmtId="3" fontId="5" fillId="28" borderId="10" xfId="1" applyNumberFormat="1" applyFont="1" applyFill="1" applyBorder="1" applyAlignment="1">
      <alignment horizontal="right"/>
    </xf>
    <xf numFmtId="164" fontId="40" fillId="3" borderId="10" xfId="0" applyNumberFormat="1" applyFont="1" applyFill="1" applyBorder="1"/>
    <xf numFmtId="1" fontId="40" fillId="3" borderId="10" xfId="0" applyNumberFormat="1" applyFont="1" applyFill="1" applyBorder="1" applyAlignment="1">
      <alignment horizontal="right"/>
    </xf>
    <xf numFmtId="3" fontId="40" fillId="3" borderId="10" xfId="0" applyNumberFormat="1" applyFont="1" applyFill="1" applyBorder="1" applyAlignment="1">
      <alignment horizontal="right"/>
    </xf>
    <xf numFmtId="0" fontId="40" fillId="3" borderId="10" xfId="0" applyFont="1" applyFill="1" applyBorder="1"/>
    <xf numFmtId="2" fontId="40" fillId="3" borderId="10" xfId="0" applyNumberFormat="1" applyFont="1" applyFill="1" applyBorder="1"/>
    <xf numFmtId="2" fontId="40" fillId="27" borderId="10" xfId="0" applyNumberFormat="1" applyFont="1" applyFill="1" applyBorder="1"/>
    <xf numFmtId="3" fontId="40" fillId="27" borderId="10" xfId="0" applyNumberFormat="1" applyFont="1" applyFill="1" applyBorder="1"/>
    <xf numFmtId="3" fontId="40" fillId="27" borderId="10" xfId="0" applyNumberFormat="1" applyFont="1" applyFill="1" applyBorder="1" applyAlignment="1">
      <alignment horizontal="right"/>
    </xf>
    <xf numFmtId="0" fontId="40" fillId="29" borderId="10" xfId="0" applyFont="1" applyFill="1" applyBorder="1"/>
    <xf numFmtId="3" fontId="40" fillId="29" borderId="10" xfId="0" applyNumberFormat="1" applyFont="1" applyFill="1" applyBorder="1" applyAlignment="1">
      <alignment horizontal="right"/>
    </xf>
    <xf numFmtId="3" fontId="5" fillId="29" borderId="10" xfId="0" applyNumberFormat="1" applyFont="1" applyFill="1" applyBorder="1" applyAlignment="1">
      <alignment horizontal="right"/>
    </xf>
    <xf numFmtId="3" fontId="40" fillId="26" borderId="10" xfId="0" applyNumberFormat="1" applyFont="1" applyFill="1" applyBorder="1" applyAlignment="1">
      <alignment horizontal="right"/>
    </xf>
    <xf numFmtId="3" fontId="46" fillId="26" borderId="10" xfId="0" applyNumberFormat="1" applyFont="1" applyFill="1" applyBorder="1"/>
    <xf numFmtId="2" fontId="40" fillId="26" borderId="10" xfId="0" applyNumberFormat="1" applyFont="1" applyFill="1" applyBorder="1" applyAlignment="1">
      <alignment horizontal="right"/>
    </xf>
    <xf numFmtId="164" fontId="4" fillId="3" borderId="10" xfId="1" applyNumberFormat="1" applyFont="1" applyFill="1" applyBorder="1" applyAlignment="1">
      <alignment horizontal="right"/>
    </xf>
    <xf numFmtId="164" fontId="5" fillId="3" borderId="10" xfId="1" applyNumberFormat="1" applyFont="1" applyFill="1" applyBorder="1" applyAlignment="1">
      <alignment horizontal="right"/>
    </xf>
    <xf numFmtId="164" fontId="0" fillId="3" borderId="10" xfId="0" applyNumberFormat="1" applyFont="1" applyFill="1" applyBorder="1" applyAlignment="1">
      <alignment horizontal="right"/>
    </xf>
    <xf numFmtId="2" fontId="0" fillId="0" borderId="0" xfId="0" applyNumberFormat="1"/>
    <xf numFmtId="2" fontId="0" fillId="3" borderId="10" xfId="0" applyNumberFormat="1" applyFont="1" applyFill="1" applyBorder="1" applyAlignment="1">
      <alignment horizontal="right"/>
    </xf>
    <xf numFmtId="3" fontId="5" fillId="27" borderId="10" xfId="0" applyNumberFormat="1" applyFont="1" applyFill="1" applyBorder="1"/>
    <xf numFmtId="3" fontId="40" fillId="29" borderId="10" xfId="0" applyNumberFormat="1" applyFont="1" applyFill="1" applyBorder="1"/>
    <xf numFmtId="164" fontId="0" fillId="29" borderId="10" xfId="0" applyNumberFormat="1" applyFill="1" applyBorder="1" applyAlignment="1">
      <alignment horizontal="right"/>
    </xf>
    <xf numFmtId="164" fontId="40" fillId="29" borderId="10" xfId="0" applyNumberFormat="1" applyFont="1" applyFill="1" applyBorder="1" applyAlignment="1">
      <alignment horizontal="right"/>
    </xf>
    <xf numFmtId="2" fontId="40" fillId="29" borderId="10" xfId="0" applyNumberFormat="1" applyFont="1" applyFill="1" applyBorder="1" applyAlignment="1">
      <alignment horizontal="right"/>
    </xf>
    <xf numFmtId="164" fontId="0" fillId="26" borderId="10" xfId="0" applyNumberFormat="1" applyFill="1" applyBorder="1" applyAlignment="1">
      <alignment horizontal="right"/>
    </xf>
    <xf numFmtId="164" fontId="40" fillId="26" borderId="10" xfId="0" applyNumberFormat="1" applyFont="1" applyFill="1" applyBorder="1" applyAlignment="1">
      <alignment horizontal="right"/>
    </xf>
    <xf numFmtId="0" fontId="5" fillId="61" borderId="0" xfId="1" applyFont="1" applyFill="1" applyBorder="1" applyAlignment="1">
      <alignment horizontal="left"/>
    </xf>
    <xf numFmtId="0" fontId="5" fillId="0" borderId="0" xfId="1" applyFont="1" applyFill="1" applyBorder="1" applyAlignment="1">
      <alignment horizontal="left"/>
    </xf>
    <xf numFmtId="0" fontId="5" fillId="0" borderId="12" xfId="1" applyFont="1" applyFill="1" applyBorder="1" applyAlignment="1">
      <alignment horizontal="left"/>
    </xf>
    <xf numFmtId="2" fontId="5" fillId="0" borderId="12" xfId="1" applyNumberFormat="1" applyFont="1" applyFill="1" applyBorder="1" applyAlignment="1">
      <alignment horizontal="right"/>
    </xf>
    <xf numFmtId="0" fontId="0" fillId="0" borderId="0" xfId="0" applyFill="1"/>
    <xf numFmtId="0" fontId="5" fillId="2" borderId="0" xfId="1" applyFont="1" applyFill="1" applyBorder="1" applyAlignment="1">
      <alignment horizontal="left"/>
    </xf>
    <xf numFmtId="0" fontId="4" fillId="29" borderId="10" xfId="0" applyFont="1" applyFill="1" applyBorder="1" applyAlignment="1">
      <alignment horizontal="left"/>
    </xf>
    <xf numFmtId="0" fontId="5" fillId="2" borderId="12" xfId="1" applyFont="1" applyFill="1" applyBorder="1" applyAlignment="1"/>
    <xf numFmtId="0" fontId="4" fillId="2" borderId="10" xfId="1" applyFont="1" applyFill="1" applyBorder="1" applyAlignment="1"/>
    <xf numFmtId="0" fontId="4" fillId="28" borderId="10" xfId="1" applyFont="1" applyFill="1" applyBorder="1" applyAlignment="1"/>
    <xf numFmtId="0" fontId="4" fillId="3" borderId="10" xfId="1" applyFont="1" applyFill="1" applyBorder="1" applyAlignment="1"/>
    <xf numFmtId="0" fontId="0" fillId="27" borderId="10" xfId="0" applyFill="1" applyBorder="1" applyAlignment="1"/>
    <xf numFmtId="0" fontId="0" fillId="29" borderId="10" xfId="0" applyFill="1" applyBorder="1" applyAlignment="1"/>
    <xf numFmtId="0" fontId="0" fillId="26" borderId="10" xfId="0" applyFill="1" applyBorder="1" applyAlignment="1"/>
    <xf numFmtId="0" fontId="0" fillId="0" borderId="0" xfId="0" applyAlignment="1"/>
    <xf numFmtId="3" fontId="4" fillId="28" borderId="10" xfId="1" applyNumberFormat="1" applyFont="1" applyFill="1" applyBorder="1" applyAlignment="1">
      <alignment horizontal="left"/>
    </xf>
    <xf numFmtId="3" fontId="4" fillId="3" borderId="10" xfId="1" applyNumberFormat="1" applyFont="1" applyFill="1" applyBorder="1" applyAlignment="1">
      <alignment horizontal="left"/>
    </xf>
    <xf numFmtId="0" fontId="0" fillId="0" borderId="24" xfId="0" applyBorder="1" applyAlignment="1">
      <alignment horizontal="center"/>
    </xf>
    <xf numFmtId="0" fontId="40" fillId="0" borderId="24" xfId="0" applyFont="1" applyBorder="1"/>
    <xf numFmtId="0" fontId="0" fillId="0" borderId="24" xfId="0" applyBorder="1"/>
    <xf numFmtId="0" fontId="0" fillId="0" borderId="24" xfId="0" applyBorder="1" applyAlignment="1">
      <alignment wrapText="1"/>
    </xf>
  </cellXfs>
  <cellStyles count="189">
    <cellStyle name="          _x000d__x000a_386grabber=VGA.3GR_x000d__x000a_" xfId="2"/>
    <cellStyle name="20% - Accent1" xfId="3"/>
    <cellStyle name="20% - Accent2" xfId="4"/>
    <cellStyle name="20% - Accent3" xfId="5"/>
    <cellStyle name="20% - Accent4" xfId="6"/>
    <cellStyle name="20% - Accent5" xfId="7"/>
    <cellStyle name="20% - Accent6" xfId="8"/>
    <cellStyle name="20% - Énfasis1" xfId="161" builtinId="30" customBuiltin="1"/>
    <cellStyle name="20% - Énfasis2" xfId="165" builtinId="34" customBuiltin="1"/>
    <cellStyle name="20% - Énfasis3" xfId="169" builtinId="38" customBuiltin="1"/>
    <cellStyle name="20% - Énfasis4" xfId="173" builtinId="42" customBuiltin="1"/>
    <cellStyle name="20% - Énfasis5" xfId="177" builtinId="46" customBuiltin="1"/>
    <cellStyle name="20% - Énfasis6" xfId="181" builtinId="50" customBuiltin="1"/>
    <cellStyle name="40% - Accent1" xfId="9"/>
    <cellStyle name="40% - Accent2" xfId="10"/>
    <cellStyle name="40% - Accent3" xfId="11"/>
    <cellStyle name="40% - Accent4" xfId="12"/>
    <cellStyle name="40% - Accent5" xfId="13"/>
    <cellStyle name="40% - Accent6" xfId="14"/>
    <cellStyle name="40% - Énfasis1" xfId="162" builtinId="31" customBuiltin="1"/>
    <cellStyle name="40% - Énfasis2" xfId="166" builtinId="35" customBuiltin="1"/>
    <cellStyle name="40% - Énfasis3" xfId="170" builtinId="39" customBuiltin="1"/>
    <cellStyle name="40% - Énfasis4" xfId="174" builtinId="43" customBuiltin="1"/>
    <cellStyle name="40% - Énfasis5" xfId="178" builtinId="47" customBuiltin="1"/>
    <cellStyle name="40% - Énfasis6" xfId="182" builtinId="51" customBuiltin="1"/>
    <cellStyle name="60% - Accent1" xfId="15"/>
    <cellStyle name="60% - Accent2" xfId="16"/>
    <cellStyle name="60% - Accent3" xfId="17"/>
    <cellStyle name="60% - Accent4" xfId="18"/>
    <cellStyle name="60% - Accent5" xfId="19"/>
    <cellStyle name="60% - Accent6" xfId="20"/>
    <cellStyle name="60% - Énfasis1" xfId="163" builtinId="32" customBuiltin="1"/>
    <cellStyle name="60% - Énfasis2" xfId="167" builtinId="36" customBuiltin="1"/>
    <cellStyle name="60% - Énfasis3" xfId="171" builtinId="40" customBuiltin="1"/>
    <cellStyle name="60% - Énfasis4" xfId="175" builtinId="44" customBuiltin="1"/>
    <cellStyle name="60% - Énfasis5" xfId="179" builtinId="48" customBuiltin="1"/>
    <cellStyle name="60% - Énfasis6" xfId="183" builtinId="52" customBuiltin="1"/>
    <cellStyle name="Accent1" xfId="21"/>
    <cellStyle name="Accent2" xfId="22"/>
    <cellStyle name="Accent3" xfId="23"/>
    <cellStyle name="Accent4" xfId="24"/>
    <cellStyle name="Accent5" xfId="25"/>
    <cellStyle name="Accent6" xfId="26"/>
    <cellStyle name="Bad" xfId="27"/>
    <cellStyle name="Buena" xfId="148" builtinId="26" customBuiltin="1"/>
    <cellStyle name="Calculation" xfId="28"/>
    <cellStyle name="Cálculo" xfId="153" builtinId="22" customBuiltin="1"/>
    <cellStyle name="Celda de comprobación" xfId="155" builtinId="23" customBuiltin="1"/>
    <cellStyle name="Celda vinculada" xfId="154" builtinId="24" customBuiltin="1"/>
    <cellStyle name="Check Cell" xfId="29"/>
    <cellStyle name="Encabezado 1" xfId="144" builtinId="16" customBuiltin="1"/>
    <cellStyle name="Encabezado 4" xfId="147" builtinId="19" customBuiltin="1"/>
    <cellStyle name="Énfasis1" xfId="160" builtinId="29" customBuiltin="1"/>
    <cellStyle name="Énfasis2" xfId="164" builtinId="33" customBuiltin="1"/>
    <cellStyle name="Énfasis3" xfId="168" builtinId="37" customBuiltin="1"/>
    <cellStyle name="Énfasis4" xfId="172" builtinId="41" customBuiltin="1"/>
    <cellStyle name="Énfasis5" xfId="176" builtinId="45" customBuiltin="1"/>
    <cellStyle name="Énfasis6" xfId="180" builtinId="49" customBuiltin="1"/>
    <cellStyle name="Entrada" xfId="151" builtinId="20" customBuiltin="1"/>
    <cellStyle name="Euro" xfId="30"/>
    <cellStyle name="Explanatory Text" xfId="31"/>
    <cellStyle name="Good" xfId="32"/>
    <cellStyle name="Heading 1" xfId="33"/>
    <cellStyle name="Heading 2" xfId="34"/>
    <cellStyle name="Heading 3" xfId="35"/>
    <cellStyle name="Heading 4" xfId="36"/>
    <cellStyle name="Hipervínculo" xfId="142" builtinId="8"/>
    <cellStyle name="Hipervínculo 2" xfId="186"/>
    <cellStyle name="Hipervínculo 3" xfId="184"/>
    <cellStyle name="Hipervínculo visitado" xfId="185" builtinId="9" customBuiltin="1"/>
    <cellStyle name="Incorrecto" xfId="149" builtinId="27" customBuiltin="1"/>
    <cellStyle name="Input" xfId="37"/>
    <cellStyle name="Linked Cell" xfId="38"/>
    <cellStyle name="Millares 2" xfId="39"/>
    <cellStyle name="Millares 2 2" xfId="40"/>
    <cellStyle name="Millares 3" xfId="41"/>
    <cellStyle name="Moneda 2" xfId="42"/>
    <cellStyle name="Neutral" xfId="150" builtinId="28" customBuiltin="1"/>
    <cellStyle name="Neutral 2" xfId="43"/>
    <cellStyle name="Neutral 2 2" xfId="44"/>
    <cellStyle name="Neutral 2 3" xfId="45"/>
    <cellStyle name="Neutral 2 4" xfId="46"/>
    <cellStyle name="Neutral 2 5" xfId="47"/>
    <cellStyle name="Neutral 3" xfId="48"/>
    <cellStyle name="Neutral 3 2" xfId="49"/>
    <cellStyle name="Neutral 3 3" xfId="50"/>
    <cellStyle name="Neutral 3 4" xfId="51"/>
    <cellStyle name="Neutral 3 5" xfId="52"/>
    <cellStyle name="Neutral 4" xfId="53"/>
    <cellStyle name="Neutral 4 2" xfId="54"/>
    <cellStyle name="Neutral 4 3" xfId="55"/>
    <cellStyle name="Neutral 5" xfId="56"/>
    <cellStyle name="Neutral 5 2" xfId="57"/>
    <cellStyle name="Neutral 5 3" xfId="58"/>
    <cellStyle name="Neutral 6" xfId="59"/>
    <cellStyle name="Neutral 6 2" xfId="60"/>
    <cellStyle name="Neutral 7" xfId="61"/>
    <cellStyle name="Normal" xfId="0" builtinId="0"/>
    <cellStyle name="Normal 10" xfId="62"/>
    <cellStyle name="Normal 10 2" xfId="63"/>
    <cellStyle name="Normal 10 3" xfId="64"/>
    <cellStyle name="Normal 10 4" xfId="65"/>
    <cellStyle name="Normal 11" xfId="1"/>
    <cellStyle name="Normal 11 2" xfId="66"/>
    <cellStyle name="Normal 11 2 2" xfId="67"/>
    <cellStyle name="Normal 11 2 3" xfId="68"/>
    <cellStyle name="Normal 11 3" xfId="69"/>
    <cellStyle name="Normal 12" xfId="70"/>
    <cellStyle name="Normal 13" xfId="187"/>
    <cellStyle name="Normal 2" xfId="71"/>
    <cellStyle name="Normal 2 2" xfId="72"/>
    <cellStyle name="Normal 2 2 2" xfId="73"/>
    <cellStyle name="Normal 2 2 3" xfId="74"/>
    <cellStyle name="Normal 2 2 4" xfId="75"/>
    <cellStyle name="Normal 2 2 5" xfId="76"/>
    <cellStyle name="Normal 2 2 6" xfId="77"/>
    <cellStyle name="Normal 2 2 7" xfId="78"/>
    <cellStyle name="Normal 2 2 8" xfId="79"/>
    <cellStyle name="Normal 2 2_6123 sexo con errores estandar y pruehip_V2" xfId="80"/>
    <cellStyle name="Normal 2 3" xfId="81"/>
    <cellStyle name="Normal 2 3 2" xfId="188"/>
    <cellStyle name="Normal 2 4" xfId="82"/>
    <cellStyle name="Normal 2 5" xfId="83"/>
    <cellStyle name="Normal 2 6" xfId="84"/>
    <cellStyle name="Normal 2 7" xfId="85"/>
    <cellStyle name="Normal 2_6123 sexo con errores estandar y pruehip_V2" xfId="86"/>
    <cellStyle name="Normal 3" xfId="87"/>
    <cellStyle name="Normal 4" xfId="88"/>
    <cellStyle name="Normal 5" xfId="89"/>
    <cellStyle name="Normal 5 2" xfId="90"/>
    <cellStyle name="Normal 5 3" xfId="91"/>
    <cellStyle name="Normal 5 4" xfId="92"/>
    <cellStyle name="Normal 5 5" xfId="93"/>
    <cellStyle name="Normal 5 6" xfId="94"/>
    <cellStyle name="Normal 5 7" xfId="95"/>
    <cellStyle name="Normal 5 8" xfId="96"/>
    <cellStyle name="Normal 5_6123 sexo con errores estandar y pruehip_V2" xfId="97"/>
    <cellStyle name="Normal 6" xfId="98"/>
    <cellStyle name="Normal 6 2" xfId="99"/>
    <cellStyle name="Normal 6 3" xfId="100"/>
    <cellStyle name="Normal 6 4" xfId="101"/>
    <cellStyle name="Normal 6 5" xfId="102"/>
    <cellStyle name="Normal 6 6" xfId="103"/>
    <cellStyle name="Normal 7" xfId="104"/>
    <cellStyle name="Normal 7 2" xfId="105"/>
    <cellStyle name="Normal 7 2 2" xfId="106"/>
    <cellStyle name="Normal 8" xfId="107"/>
    <cellStyle name="Normal 8 2" xfId="108"/>
    <cellStyle name="Normal 8 3" xfId="109"/>
    <cellStyle name="Normal 8 4" xfId="110"/>
    <cellStyle name="Normal 9" xfId="111"/>
    <cellStyle name="Normal 9 2" xfId="112"/>
    <cellStyle name="Normal 9 3" xfId="113"/>
    <cellStyle name="Normal 9 4" xfId="114"/>
    <cellStyle name="Notas" xfId="157" builtinId="10" customBuiltin="1"/>
    <cellStyle name="Note" xfId="115"/>
    <cellStyle name="Output" xfId="116"/>
    <cellStyle name="Porcentaje" xfId="141" builtinId="5"/>
    <cellStyle name="Porcentual 2" xfId="117"/>
    <cellStyle name="Porcentual 2 2" xfId="118"/>
    <cellStyle name="Porcentual 3" xfId="119"/>
    <cellStyle name="Salida" xfId="152" builtinId="21" customBuiltin="1"/>
    <cellStyle name="Texto de advertencia" xfId="156" builtinId="11" customBuiltin="1"/>
    <cellStyle name="Texto explicativo" xfId="158" builtinId="53" customBuiltin="1"/>
    <cellStyle name="Title" xfId="120"/>
    <cellStyle name="Título" xfId="143" builtinId="15" customBuiltin="1"/>
    <cellStyle name="Título 2" xfId="145" builtinId="17" customBuiltin="1"/>
    <cellStyle name="Título 3" xfId="146" builtinId="18" customBuiltin="1"/>
    <cellStyle name="Total" xfId="159" builtinId="25" customBuiltin="1"/>
    <cellStyle name="Total 2" xfId="121"/>
    <cellStyle name="Total 2 2" xfId="122"/>
    <cellStyle name="Total 2 3" xfId="123"/>
    <cellStyle name="Total 2 4" xfId="124"/>
    <cellStyle name="Total 2 5" xfId="125"/>
    <cellStyle name="Total 3" xfId="126"/>
    <cellStyle name="Total 3 2" xfId="127"/>
    <cellStyle name="Total 3 3" xfId="128"/>
    <cellStyle name="Total 3 4" xfId="129"/>
    <cellStyle name="Total 3 5" xfId="130"/>
    <cellStyle name="Total 4" xfId="131"/>
    <cellStyle name="Total 4 2" xfId="132"/>
    <cellStyle name="Total 4 3" xfId="133"/>
    <cellStyle name="Total 5" xfId="134"/>
    <cellStyle name="Total 5 2" xfId="135"/>
    <cellStyle name="Total 5 3" xfId="136"/>
    <cellStyle name="Total 6" xfId="137"/>
    <cellStyle name="Total 6 2" xfId="138"/>
    <cellStyle name="Total 7" xfId="139"/>
    <cellStyle name="Warning Text" xfId="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ecretariadoejecutivo.gob.mx/incidencia-delictiva/incidencia-delictiva-fuero-comun.php." TargetMode="External"/><Relationship Id="rId2" Type="http://schemas.openxmlformats.org/officeDocument/2006/relationships/hyperlink" Target="http://secretariadoejecutivo.gob.mx/incidencia-delictiva/incidencia-delictiva-fuero-comun.php." TargetMode="External"/><Relationship Id="rId1" Type="http://schemas.openxmlformats.org/officeDocument/2006/relationships/hyperlink" Target="https://www.akamai.com/cn/zh/multimedia/documents/content/state-of-the-internet/q4-2015-state-of-the-internet-connectivity-report-us.pdf"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6"/>
  <sheetViews>
    <sheetView workbookViewId="0">
      <selection activeCell="C24" sqref="C24"/>
    </sheetView>
  </sheetViews>
  <sheetFormatPr baseColWidth="10" defaultRowHeight="14.4" x14ac:dyDescent="0.3"/>
  <cols>
    <col min="1" max="1" width="7.77734375" style="65" customWidth="1"/>
    <col min="2" max="2" width="18.33203125" customWidth="1"/>
    <col min="3" max="3" width="104.21875" customWidth="1"/>
  </cols>
  <sheetData>
    <row r="1" spans="1:3" x14ac:dyDescent="0.3">
      <c r="A1" s="182"/>
      <c r="B1" s="183" t="s">
        <v>377</v>
      </c>
      <c r="C1" s="183" t="s">
        <v>385</v>
      </c>
    </row>
    <row r="2" spans="1:3" x14ac:dyDescent="0.3">
      <c r="A2" s="182">
        <v>1</v>
      </c>
      <c r="B2" s="184" t="s">
        <v>27</v>
      </c>
      <c r="C2" s="184" t="s">
        <v>388</v>
      </c>
    </row>
    <row r="3" spans="1:3" x14ac:dyDescent="0.3">
      <c r="A3" s="182">
        <v>2</v>
      </c>
      <c r="B3" s="184" t="s">
        <v>136</v>
      </c>
      <c r="C3" s="184" t="s">
        <v>381</v>
      </c>
    </row>
    <row r="4" spans="1:3" ht="29.4" customHeight="1" x14ac:dyDescent="0.3">
      <c r="A4" s="182">
        <v>3</v>
      </c>
      <c r="B4" s="184" t="s">
        <v>378</v>
      </c>
      <c r="C4" s="185" t="s">
        <v>382</v>
      </c>
    </row>
    <row r="5" spans="1:3" ht="42.6" customHeight="1" x14ac:dyDescent="0.3">
      <c r="A5" s="182">
        <v>4</v>
      </c>
      <c r="B5" s="184" t="s">
        <v>379</v>
      </c>
      <c r="C5" s="185" t="s">
        <v>383</v>
      </c>
    </row>
    <row r="6" spans="1:3" x14ac:dyDescent="0.3">
      <c r="A6" s="182">
        <v>5</v>
      </c>
      <c r="B6" s="184" t="s">
        <v>380</v>
      </c>
      <c r="C6" s="184" t="s">
        <v>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O80"/>
  <sheetViews>
    <sheetView workbookViewId="0">
      <pane xSplit="3" ySplit="1" topLeftCell="P2" activePane="bottomRight" state="frozenSplit"/>
      <selection pane="topRight" activeCell="D1" sqref="D1"/>
      <selection pane="bottomLeft"/>
      <selection pane="bottomRight" activeCell="K49" sqref="K49"/>
    </sheetView>
  </sheetViews>
  <sheetFormatPr baseColWidth="10" defaultRowHeight="14.4" x14ac:dyDescent="0.3"/>
  <cols>
    <col min="1" max="1" width="3.6640625" style="7" customWidth="1"/>
    <col min="2" max="2" width="45.77734375" customWidth="1"/>
    <col min="3" max="3" width="8" style="65" customWidth="1"/>
    <col min="4" max="16" width="12.21875" style="21" customWidth="1"/>
    <col min="17" max="17" width="5.44140625" customWidth="1"/>
    <col min="18" max="18" width="9.33203125" customWidth="1"/>
    <col min="19" max="19" width="10.109375" customWidth="1"/>
    <col min="20" max="20" width="39" customWidth="1"/>
    <col min="21" max="21" width="28.88671875" customWidth="1"/>
  </cols>
  <sheetData>
    <row r="1" spans="1:22" ht="16.95" customHeight="1" thickBot="1" x14ac:dyDescent="0.35">
      <c r="A1" s="26" t="s">
        <v>103</v>
      </c>
      <c r="B1" s="41" t="s">
        <v>27</v>
      </c>
      <c r="C1" s="56" t="s">
        <v>104</v>
      </c>
      <c r="D1" s="36" t="s">
        <v>28</v>
      </c>
      <c r="E1" s="36" t="s">
        <v>29</v>
      </c>
      <c r="F1" s="36" t="s">
        <v>30</v>
      </c>
      <c r="G1" s="36" t="s">
        <v>31</v>
      </c>
      <c r="H1" s="36" t="s">
        <v>32</v>
      </c>
      <c r="I1" s="36" t="s">
        <v>33</v>
      </c>
      <c r="J1" s="36" t="s">
        <v>34</v>
      </c>
      <c r="K1" s="36" t="s">
        <v>35</v>
      </c>
      <c r="L1" s="36" t="s">
        <v>36</v>
      </c>
      <c r="M1" s="36" t="s">
        <v>37</v>
      </c>
      <c r="N1" s="36" t="s">
        <v>38</v>
      </c>
      <c r="O1" s="36" t="s">
        <v>39</v>
      </c>
      <c r="P1" s="36" t="s">
        <v>40</v>
      </c>
      <c r="Q1" s="28"/>
      <c r="R1" s="37" t="s">
        <v>115</v>
      </c>
      <c r="S1" s="37" t="s">
        <v>106</v>
      </c>
      <c r="T1" s="29" t="s">
        <v>107</v>
      </c>
      <c r="U1" s="29" t="s">
        <v>108</v>
      </c>
      <c r="V1" s="35"/>
    </row>
    <row r="2" spans="1:22" ht="15" thickBot="1" x14ac:dyDescent="0.35">
      <c r="A2" s="8">
        <v>1</v>
      </c>
      <c r="B2" s="6" t="s">
        <v>0</v>
      </c>
      <c r="C2" s="57">
        <v>2013</v>
      </c>
      <c r="D2" s="15">
        <v>36190.864999999998</v>
      </c>
      <c r="E2" s="15">
        <v>46846.517</v>
      </c>
      <c r="F2" s="15">
        <v>15494.534</v>
      </c>
      <c r="G2" s="15">
        <v>66433.373000000007</v>
      </c>
      <c r="H2" s="15">
        <v>69879.828999999998</v>
      </c>
      <c r="I2" s="15">
        <v>47519.56</v>
      </c>
      <c r="J2" s="15">
        <v>41473.716</v>
      </c>
      <c r="K2" s="125">
        <v>62189.697</v>
      </c>
      <c r="L2" s="15">
        <v>47007.682000000001</v>
      </c>
      <c r="M2" s="15">
        <v>15475.977000000001</v>
      </c>
      <c r="N2" s="15">
        <v>67692.739000000001</v>
      </c>
      <c r="O2" s="15">
        <v>70841.798999999999</v>
      </c>
      <c r="P2" s="15">
        <v>49826.44</v>
      </c>
      <c r="Q2" s="30"/>
      <c r="R2" s="38" t="s">
        <v>129</v>
      </c>
      <c r="S2" s="38" t="s">
        <v>113</v>
      </c>
      <c r="T2" s="35" t="s">
        <v>130</v>
      </c>
      <c r="U2" s="35"/>
      <c r="V2" s="35"/>
    </row>
    <row r="3" spans="1:22" s="35" customFormat="1" ht="15" thickBot="1" x14ac:dyDescent="0.35">
      <c r="A3" s="8" t="s">
        <v>236</v>
      </c>
      <c r="B3" s="6" t="s">
        <v>235</v>
      </c>
      <c r="C3" s="57">
        <v>2013</v>
      </c>
      <c r="D3" s="15">
        <v>128069.00005444107</v>
      </c>
      <c r="E3" s="15">
        <v>147142.71437788595</v>
      </c>
      <c r="F3" s="15">
        <v>57761.859600482006</v>
      </c>
      <c r="G3" s="15">
        <v>208664.11111200778</v>
      </c>
      <c r="H3" s="15">
        <v>207303.9851678315</v>
      </c>
      <c r="I3" s="15">
        <v>176006.28206959477</v>
      </c>
      <c r="J3" s="15">
        <v>137733.87575257869</v>
      </c>
      <c r="K3" s="125">
        <v>194610.41732581123</v>
      </c>
      <c r="L3" s="15">
        <v>116604.09523594669</v>
      </c>
      <c r="M3" s="15">
        <v>48429.024223974855</v>
      </c>
      <c r="N3" s="15">
        <v>209851.13877947847</v>
      </c>
      <c r="O3" s="15">
        <v>235265.04211860721</v>
      </c>
      <c r="P3" s="15">
        <v>123596.11680125355</v>
      </c>
      <c r="Q3" s="30"/>
      <c r="R3" s="38" t="s">
        <v>129</v>
      </c>
      <c r="S3" s="38" t="s">
        <v>113</v>
      </c>
      <c r="T3" s="35" t="s">
        <v>197</v>
      </c>
      <c r="U3" s="35" t="s">
        <v>242</v>
      </c>
    </row>
    <row r="4" spans="1:22" s="35" customFormat="1" ht="15" thickBot="1" x14ac:dyDescent="0.35">
      <c r="A4" s="8">
        <v>2</v>
      </c>
      <c r="B4" s="6" t="s">
        <v>244</v>
      </c>
      <c r="C4" s="57">
        <v>2013</v>
      </c>
      <c r="D4" s="15">
        <v>847591.27296278602</v>
      </c>
      <c r="E4" s="15">
        <v>856641.67036464531</v>
      </c>
      <c r="F4" s="15">
        <v>365907.70596409059</v>
      </c>
      <c r="G4" s="15">
        <v>1369740.2812201348</v>
      </c>
      <c r="H4" s="15">
        <v>1526176.9748575501</v>
      </c>
      <c r="I4" s="15">
        <v>869785.05094351445</v>
      </c>
      <c r="J4" s="15">
        <v>969624.20242950204</v>
      </c>
      <c r="K4" s="125">
        <v>850546.83373340301</v>
      </c>
      <c r="L4" s="15">
        <v>777000.89122155437</v>
      </c>
      <c r="M4" s="15">
        <v>258520.53412248965</v>
      </c>
      <c r="N4" s="15">
        <v>805357.75382150826</v>
      </c>
      <c r="O4" s="15">
        <v>1611764.4705080558</v>
      </c>
      <c r="P4" s="15">
        <v>664811.60376124119</v>
      </c>
      <c r="Q4" s="30"/>
      <c r="R4" s="38" t="s">
        <v>131</v>
      </c>
      <c r="S4" s="38" t="s">
        <v>113</v>
      </c>
      <c r="T4" s="107" t="s">
        <v>249</v>
      </c>
      <c r="U4" s="102" t="s">
        <v>250</v>
      </c>
    </row>
    <row r="5" spans="1:22" s="35" customFormat="1" ht="15" thickBot="1" x14ac:dyDescent="0.35">
      <c r="A5" s="8" t="s">
        <v>237</v>
      </c>
      <c r="B5" s="6" t="s">
        <v>243</v>
      </c>
      <c r="C5" s="57">
        <v>2013</v>
      </c>
      <c r="D5" s="15">
        <v>841408.20810051495</v>
      </c>
      <c r="E5" s="15">
        <v>888439.01328377938</v>
      </c>
      <c r="F5" s="15">
        <v>379310.23470187717</v>
      </c>
      <c r="G5" s="15">
        <v>1400078.969512101</v>
      </c>
      <c r="H5" s="15">
        <v>1500011.054683191</v>
      </c>
      <c r="I5" s="15">
        <v>875493.95833071647</v>
      </c>
      <c r="J5" s="15">
        <v>998355.09492128284</v>
      </c>
      <c r="K5" s="125">
        <v>841281.72075608699</v>
      </c>
      <c r="L5" s="15">
        <v>767286.80170347169</v>
      </c>
      <c r="M5" s="15">
        <v>257867.619141759</v>
      </c>
      <c r="N5" s="15">
        <v>808700.05352962797</v>
      </c>
      <c r="O5" s="15">
        <v>1670364.9760834549</v>
      </c>
      <c r="P5" s="15">
        <v>675209.80914051959</v>
      </c>
      <c r="Q5" s="30"/>
      <c r="R5" s="38" t="s">
        <v>131</v>
      </c>
      <c r="S5" s="38" t="s">
        <v>116</v>
      </c>
      <c r="T5" s="35" t="s">
        <v>117</v>
      </c>
      <c r="U5" s="35" t="s">
        <v>245</v>
      </c>
    </row>
    <row r="6" spans="1:22" s="35" customFormat="1" ht="15" thickBot="1" x14ac:dyDescent="0.35">
      <c r="A6" s="8">
        <v>3</v>
      </c>
      <c r="B6" s="6" t="s">
        <v>246</v>
      </c>
      <c r="C6" s="57">
        <v>2014</v>
      </c>
      <c r="D6" s="15">
        <v>864837.01290675474</v>
      </c>
      <c r="E6" s="15">
        <v>869147.29801961652</v>
      </c>
      <c r="F6" s="15">
        <v>366150.17725193605</v>
      </c>
      <c r="G6" s="15">
        <v>1382281.0806364738</v>
      </c>
      <c r="H6" s="15">
        <v>1556739.8886269846</v>
      </c>
      <c r="I6" s="15">
        <v>882963.97305612976</v>
      </c>
      <c r="J6" s="15">
        <v>980608.37225512334</v>
      </c>
      <c r="K6" s="125">
        <v>867090.07307164022</v>
      </c>
      <c r="L6" s="15">
        <v>794777.13560432219</v>
      </c>
      <c r="M6" s="15">
        <v>264277.62699357781</v>
      </c>
      <c r="N6" s="15">
        <v>816378.69235322997</v>
      </c>
      <c r="O6" s="15">
        <v>1629188.6091014622</v>
      </c>
      <c r="P6" s="15">
        <v>673268.76671570167</v>
      </c>
      <c r="Q6" s="30"/>
      <c r="R6" s="38" t="s">
        <v>131</v>
      </c>
      <c r="S6" s="38" t="s">
        <v>113</v>
      </c>
      <c r="T6" s="107" t="s">
        <v>249</v>
      </c>
      <c r="U6" s="102" t="s">
        <v>250</v>
      </c>
    </row>
    <row r="7" spans="1:22" s="35" customFormat="1" ht="15" thickBot="1" x14ac:dyDescent="0.35">
      <c r="A7" s="8" t="s">
        <v>238</v>
      </c>
      <c r="B7" s="6" t="s">
        <v>247</v>
      </c>
      <c r="C7" s="57">
        <v>2014</v>
      </c>
      <c r="D7" s="15">
        <v>853207</v>
      </c>
      <c r="E7" s="15">
        <v>899868</v>
      </c>
      <c r="F7" s="15">
        <v>382773</v>
      </c>
      <c r="G7" s="15">
        <v>1411178</v>
      </c>
      <c r="H7" s="15">
        <v>1514077</v>
      </c>
      <c r="I7" s="15">
        <v>886677</v>
      </c>
      <c r="J7" s="15">
        <v>1012099</v>
      </c>
      <c r="K7" s="125">
        <v>852257</v>
      </c>
      <c r="L7" s="15">
        <v>777797</v>
      </c>
      <c r="M7" s="15">
        <v>262046</v>
      </c>
      <c r="N7" s="15">
        <v>817108</v>
      </c>
      <c r="O7" s="15">
        <v>1696430</v>
      </c>
      <c r="P7" s="15">
        <v>683914</v>
      </c>
      <c r="Q7" s="30"/>
      <c r="R7" s="38" t="s">
        <v>131</v>
      </c>
      <c r="S7" s="38" t="s">
        <v>116</v>
      </c>
      <c r="T7" s="35" t="s">
        <v>117</v>
      </c>
      <c r="U7" s="35" t="s">
        <v>245</v>
      </c>
    </row>
    <row r="8" spans="1:22" s="35" customFormat="1" ht="15" thickBot="1" x14ac:dyDescent="0.35">
      <c r="A8" s="8">
        <v>4</v>
      </c>
      <c r="B8" s="6" t="s">
        <v>248</v>
      </c>
      <c r="C8" s="57">
        <v>2015</v>
      </c>
      <c r="D8" s="15">
        <v>877190</v>
      </c>
      <c r="E8" s="15">
        <v>878062</v>
      </c>
      <c r="F8" s="15">
        <v>366321</v>
      </c>
      <c r="G8" s="15">
        <v>1391180</v>
      </c>
      <c r="H8" s="15">
        <v>1578626</v>
      </c>
      <c r="I8" s="15">
        <v>892363</v>
      </c>
      <c r="J8" s="15">
        <v>988417</v>
      </c>
      <c r="K8" s="125">
        <v>878931</v>
      </c>
      <c r="L8" s="15">
        <v>807537</v>
      </c>
      <c r="M8" s="15">
        <v>268408</v>
      </c>
      <c r="N8" s="15">
        <v>824229</v>
      </c>
      <c r="O8" s="15">
        <v>1641570</v>
      </c>
      <c r="P8" s="15">
        <v>679288</v>
      </c>
      <c r="Q8" s="30"/>
      <c r="R8" s="38" t="s">
        <v>131</v>
      </c>
      <c r="S8" s="38" t="s">
        <v>113</v>
      </c>
      <c r="T8" s="35" t="s">
        <v>199</v>
      </c>
    </row>
    <row r="9" spans="1:22" ht="15" thickBot="1" x14ac:dyDescent="0.35">
      <c r="A9" s="8" t="s">
        <v>239</v>
      </c>
      <c r="B9" s="6" t="s">
        <v>251</v>
      </c>
      <c r="C9" s="57">
        <v>2015</v>
      </c>
      <c r="D9" s="15">
        <v>864687.00988062692</v>
      </c>
      <c r="E9" s="15">
        <v>910505.43882428261</v>
      </c>
      <c r="F9" s="15">
        <v>386337.0485169678</v>
      </c>
      <c r="G9" s="15">
        <v>1423165.5039430389</v>
      </c>
      <c r="H9" s="15">
        <v>1527667.5762256216</v>
      </c>
      <c r="I9" s="15">
        <v>897686.13260370889</v>
      </c>
      <c r="J9" s="15">
        <v>1025740.1932342944</v>
      </c>
      <c r="K9" s="125">
        <v>863409.25667001645</v>
      </c>
      <c r="L9" s="15">
        <v>788039.3844570386</v>
      </c>
      <c r="M9" s="15">
        <v>266119.34928530501</v>
      </c>
      <c r="N9" s="15">
        <v>825266.49936133949</v>
      </c>
      <c r="O9" s="15">
        <v>1722348.1626607301</v>
      </c>
      <c r="P9" s="15">
        <v>692386.49192185025</v>
      </c>
      <c r="Q9" s="30"/>
      <c r="R9" s="38" t="s">
        <v>131</v>
      </c>
      <c r="S9" s="38" t="s">
        <v>116</v>
      </c>
      <c r="T9" s="35" t="s">
        <v>118</v>
      </c>
      <c r="U9" s="35" t="s">
        <v>245</v>
      </c>
      <c r="V9" s="35"/>
    </row>
    <row r="10" spans="1:22" s="35" customFormat="1" ht="15" thickBot="1" x14ac:dyDescent="0.35">
      <c r="A10" s="8">
        <v>5</v>
      </c>
      <c r="B10" s="6" t="s">
        <v>252</v>
      </c>
      <c r="C10" s="57">
        <v>2014</v>
      </c>
      <c r="D10" s="15">
        <v>1026718.3857911894</v>
      </c>
      <c r="E10" s="15">
        <v>908291.50092636701</v>
      </c>
      <c r="F10" s="15">
        <v>974497.21552969492</v>
      </c>
      <c r="G10" s="15">
        <v>1382281.0806364738</v>
      </c>
      <c r="H10" s="15">
        <v>1743763.1188247537</v>
      </c>
      <c r="I10" s="15">
        <v>1045620.8454519887</v>
      </c>
      <c r="J10" s="15">
        <v>980608.37225512334</v>
      </c>
      <c r="K10" s="125">
        <v>1230420.6177985137</v>
      </c>
      <c r="L10" s="15">
        <v>908025.58668767172</v>
      </c>
      <c r="M10" s="15">
        <v>264277.62699357781</v>
      </c>
      <c r="N10" s="15">
        <v>1119283.8864796266</v>
      </c>
      <c r="O10" s="15">
        <v>1827219.0463674574</v>
      </c>
      <c r="P10" s="15">
        <v>1273536.4448330814</v>
      </c>
      <c r="Q10" s="30"/>
      <c r="R10" s="38" t="s">
        <v>131</v>
      </c>
      <c r="S10" s="38" t="s">
        <v>113</v>
      </c>
      <c r="T10" s="107" t="s">
        <v>249</v>
      </c>
      <c r="U10" s="102" t="s">
        <v>250</v>
      </c>
    </row>
    <row r="11" spans="1:22" s="35" customFormat="1" ht="15" thickBot="1" x14ac:dyDescent="0.35">
      <c r="A11" s="8">
        <v>6</v>
      </c>
      <c r="B11" s="6" t="s">
        <v>253</v>
      </c>
      <c r="C11" s="57">
        <v>2014</v>
      </c>
      <c r="D11" s="15">
        <v>1292840.830513872</v>
      </c>
      <c r="E11" s="15">
        <v>3533954.3632238521</v>
      </c>
      <c r="F11" s="15">
        <v>1884528.7253155014</v>
      </c>
      <c r="G11" s="15">
        <v>3533954.3632238521</v>
      </c>
      <c r="H11" s="15">
        <v>5797820.2621022668</v>
      </c>
      <c r="I11" s="15">
        <v>2075595.6752195314</v>
      </c>
      <c r="J11" s="15">
        <v>3291483.9102243977</v>
      </c>
      <c r="K11" s="125">
        <v>2005773.2118515712</v>
      </c>
      <c r="L11" s="15">
        <v>2923407.3270912152</v>
      </c>
      <c r="M11" s="15">
        <v>2005773.2118515712</v>
      </c>
      <c r="N11" s="15">
        <v>2697826.4984276048</v>
      </c>
      <c r="O11" s="15">
        <v>3291483.9102243977</v>
      </c>
      <c r="P11" s="15">
        <v>2923407.3270912152</v>
      </c>
      <c r="Q11" s="30"/>
      <c r="R11" s="38" t="s">
        <v>131</v>
      </c>
      <c r="S11" s="38" t="s">
        <v>113</v>
      </c>
      <c r="T11" s="107" t="s">
        <v>257</v>
      </c>
      <c r="U11" s="102" t="s">
        <v>258</v>
      </c>
    </row>
    <row r="12" spans="1:22" s="35" customFormat="1" ht="15" thickBot="1" x14ac:dyDescent="0.35">
      <c r="A12" s="8" t="s">
        <v>240</v>
      </c>
      <c r="B12" s="6" t="s">
        <v>254</v>
      </c>
      <c r="C12" s="57">
        <v>2014</v>
      </c>
      <c r="D12" s="15">
        <v>1270174.1736489597</v>
      </c>
      <c r="E12" s="15">
        <v>3673342.1249833046</v>
      </c>
      <c r="F12" s="15">
        <v>1897392.746536498</v>
      </c>
      <c r="G12" s="15">
        <v>3673342.1249833046</v>
      </c>
      <c r="H12" s="15">
        <v>5769524.3310420215</v>
      </c>
      <c r="I12" s="15">
        <v>2091512.7661338889</v>
      </c>
      <c r="J12" s="15">
        <v>3432944.3817779953</v>
      </c>
      <c r="K12" s="125">
        <v>1974436.2043443287</v>
      </c>
      <c r="L12" s="15">
        <v>2925593.7993550939</v>
      </c>
      <c r="M12" s="15">
        <v>1974436.2043443287</v>
      </c>
      <c r="N12" s="15">
        <v>2728207.6436480172</v>
      </c>
      <c r="O12" s="15">
        <v>3432944.3817779953</v>
      </c>
      <c r="P12" s="15">
        <v>2925593.7993550939</v>
      </c>
      <c r="Q12" s="30"/>
      <c r="R12" s="38" t="s">
        <v>131</v>
      </c>
      <c r="S12" s="38" t="s">
        <v>116</v>
      </c>
      <c r="T12" s="35" t="s">
        <v>117</v>
      </c>
      <c r="U12" s="35" t="s">
        <v>245</v>
      </c>
    </row>
    <row r="13" spans="1:22" s="35" customFormat="1" ht="15" thickBot="1" x14ac:dyDescent="0.35">
      <c r="A13" s="8">
        <v>5</v>
      </c>
      <c r="B13" s="6" t="s">
        <v>255</v>
      </c>
      <c r="C13" s="57">
        <v>2010</v>
      </c>
      <c r="D13" s="15">
        <v>797010</v>
      </c>
      <c r="E13" s="15">
        <v>819543</v>
      </c>
      <c r="F13" s="15">
        <v>365168</v>
      </c>
      <c r="G13" s="15">
        <v>1332131</v>
      </c>
      <c r="H13" s="15">
        <v>1436480</v>
      </c>
      <c r="I13" s="15">
        <v>830732</v>
      </c>
      <c r="J13" s="15">
        <v>936826</v>
      </c>
      <c r="K13" s="125">
        <v>801940</v>
      </c>
      <c r="L13" s="15">
        <v>725123</v>
      </c>
      <c r="M13" s="15">
        <v>241699</v>
      </c>
      <c r="N13" s="15">
        <v>772604</v>
      </c>
      <c r="O13" s="15">
        <v>1559683</v>
      </c>
      <c r="P13" s="15">
        <v>639629</v>
      </c>
      <c r="Q13" s="30"/>
      <c r="R13" s="38" t="s">
        <v>131</v>
      </c>
      <c r="S13" s="38" t="s">
        <v>113</v>
      </c>
      <c r="T13" s="7" t="s">
        <v>267</v>
      </c>
    </row>
    <row r="14" spans="1:22" s="35" customFormat="1" ht="15" thickBot="1" x14ac:dyDescent="0.35">
      <c r="A14" s="8" t="s">
        <v>241</v>
      </c>
      <c r="B14" s="6" t="s">
        <v>256</v>
      </c>
      <c r="C14" s="57">
        <v>2010</v>
      </c>
      <c r="D14" s="15">
        <v>794304</v>
      </c>
      <c r="E14" s="15">
        <v>818022</v>
      </c>
      <c r="F14" s="15">
        <v>417648</v>
      </c>
      <c r="G14" s="15">
        <v>1313064</v>
      </c>
      <c r="H14" s="15">
        <v>1588458</v>
      </c>
      <c r="I14" s="15">
        <v>897331</v>
      </c>
      <c r="J14" s="15">
        <v>936985</v>
      </c>
      <c r="K14" s="125">
        <v>794470</v>
      </c>
      <c r="L14" s="15">
        <v>758175</v>
      </c>
      <c r="M14" s="15">
        <v>241591</v>
      </c>
      <c r="N14" s="15">
        <v>805124</v>
      </c>
      <c r="O14" s="15">
        <v>1603955</v>
      </c>
      <c r="P14" s="15">
        <v>629877</v>
      </c>
      <c r="Q14" s="30"/>
      <c r="R14" s="38" t="s">
        <v>131</v>
      </c>
      <c r="S14" s="38" t="s">
        <v>124</v>
      </c>
      <c r="T14" s="35" t="s">
        <v>127</v>
      </c>
      <c r="U14" s="35" t="s">
        <v>245</v>
      </c>
    </row>
    <row r="15" spans="1:22" ht="15" thickBot="1" x14ac:dyDescent="0.35">
      <c r="A15" s="8">
        <v>6</v>
      </c>
      <c r="B15" s="6" t="s">
        <v>119</v>
      </c>
      <c r="C15" s="57">
        <v>2010</v>
      </c>
      <c r="D15" s="15">
        <v>794334</v>
      </c>
      <c r="E15" s="15">
        <v>817212</v>
      </c>
      <c r="F15" s="15">
        <v>363605</v>
      </c>
      <c r="G15" s="15">
        <v>1328571</v>
      </c>
      <c r="H15" s="15">
        <v>1432828</v>
      </c>
      <c r="I15" s="15">
        <v>826799</v>
      </c>
      <c r="J15" s="15">
        <v>931281</v>
      </c>
      <c r="K15" s="125">
        <v>798689</v>
      </c>
      <c r="L15" s="15">
        <v>723067</v>
      </c>
      <c r="M15" s="15">
        <v>240970</v>
      </c>
      <c r="N15" s="15">
        <v>769503</v>
      </c>
      <c r="O15" s="15">
        <v>1545221</v>
      </c>
      <c r="P15" s="15">
        <v>637992</v>
      </c>
      <c r="Q15" s="30"/>
      <c r="R15" s="38" t="s">
        <v>131</v>
      </c>
      <c r="S15" s="38" t="s">
        <v>113</v>
      </c>
      <c r="T15" s="7" t="s">
        <v>267</v>
      </c>
      <c r="U15" s="35"/>
      <c r="V15" s="35"/>
    </row>
    <row r="16" spans="1:22" ht="15" thickBot="1" x14ac:dyDescent="0.35">
      <c r="A16" s="8">
        <v>7</v>
      </c>
      <c r="B16" s="6" t="s">
        <v>1</v>
      </c>
      <c r="C16" s="57">
        <v>2010</v>
      </c>
      <c r="D16" s="15">
        <v>40309</v>
      </c>
      <c r="E16" s="15">
        <v>49590</v>
      </c>
      <c r="F16" s="15">
        <v>28562</v>
      </c>
      <c r="G16" s="15">
        <v>52479</v>
      </c>
      <c r="H16" s="15">
        <v>66363</v>
      </c>
      <c r="I16" s="15">
        <v>59425</v>
      </c>
      <c r="J16" s="15">
        <v>49000</v>
      </c>
      <c r="K16" s="125">
        <v>38236</v>
      </c>
      <c r="L16" s="15">
        <v>36358</v>
      </c>
      <c r="M16" s="15">
        <v>11443</v>
      </c>
      <c r="N16" s="15">
        <v>44653</v>
      </c>
      <c r="O16" s="15">
        <v>59287</v>
      </c>
      <c r="P16" s="15">
        <v>36903</v>
      </c>
      <c r="Q16" s="30"/>
      <c r="R16" s="38" t="s">
        <v>131</v>
      </c>
      <c r="S16" s="38" t="s">
        <v>113</v>
      </c>
      <c r="T16" s="7" t="s">
        <v>268</v>
      </c>
      <c r="U16" s="35"/>
      <c r="V16" s="35"/>
    </row>
    <row r="17" spans="1:22" ht="15" thickBot="1" x14ac:dyDescent="0.35">
      <c r="A17" s="8">
        <v>8</v>
      </c>
      <c r="B17" s="6" t="s">
        <v>2</v>
      </c>
      <c r="C17" s="57">
        <v>2010</v>
      </c>
      <c r="D17" s="15">
        <v>515262</v>
      </c>
      <c r="E17" s="15">
        <v>536161</v>
      </c>
      <c r="F17" s="15">
        <v>236971</v>
      </c>
      <c r="G17" s="15">
        <v>816451</v>
      </c>
      <c r="H17" s="15">
        <v>918709</v>
      </c>
      <c r="I17" s="15">
        <v>564038</v>
      </c>
      <c r="J17" s="15">
        <v>611118</v>
      </c>
      <c r="K17" s="125">
        <v>539384</v>
      </c>
      <c r="L17" s="15">
        <v>471097</v>
      </c>
      <c r="M17" s="15">
        <v>157401</v>
      </c>
      <c r="N17" s="15">
        <v>506086</v>
      </c>
      <c r="O17" s="15">
        <v>1033909</v>
      </c>
      <c r="P17" s="15">
        <v>411634</v>
      </c>
      <c r="Q17" s="30"/>
      <c r="R17" s="38" t="s">
        <v>131</v>
      </c>
      <c r="S17" s="38" t="s">
        <v>113</v>
      </c>
      <c r="T17" s="7" t="s">
        <v>268</v>
      </c>
      <c r="U17" s="35"/>
      <c r="V17" s="35"/>
    </row>
    <row r="18" spans="1:22" ht="15" thickBot="1" x14ac:dyDescent="0.35">
      <c r="A18" s="8">
        <v>9</v>
      </c>
      <c r="B18" s="6" t="s">
        <v>259</v>
      </c>
      <c r="C18" s="57">
        <v>2015</v>
      </c>
      <c r="D18" s="16">
        <v>162.80000000000001</v>
      </c>
      <c r="E18" s="16">
        <v>253.2</v>
      </c>
      <c r="F18" s="16">
        <v>71.400000000000006</v>
      </c>
      <c r="G18" s="16">
        <v>415.6</v>
      </c>
      <c r="H18" s="16">
        <v>249.5</v>
      </c>
      <c r="I18" s="16">
        <v>288.2</v>
      </c>
      <c r="J18" s="16">
        <v>220.9</v>
      </c>
      <c r="K18" s="137">
        <v>199.4</v>
      </c>
      <c r="L18" s="16">
        <v>189.9</v>
      </c>
      <c r="M18" s="16">
        <v>63.3</v>
      </c>
      <c r="N18" s="16">
        <v>201.2</v>
      </c>
      <c r="O18" s="16">
        <v>395.9</v>
      </c>
      <c r="P18" s="16">
        <v>180.9</v>
      </c>
      <c r="Q18" s="31"/>
      <c r="R18" s="34" t="s">
        <v>132</v>
      </c>
      <c r="S18" s="120" t="s">
        <v>148</v>
      </c>
      <c r="T18" s="35" t="s">
        <v>260</v>
      </c>
      <c r="U18" s="35" t="s">
        <v>262</v>
      </c>
      <c r="V18" s="35"/>
    </row>
    <row r="19" spans="1:22" ht="15" thickBot="1" x14ac:dyDescent="0.35">
      <c r="A19" s="8">
        <v>10</v>
      </c>
      <c r="B19" s="6" t="s">
        <v>263</v>
      </c>
      <c r="C19" s="57">
        <v>2015</v>
      </c>
      <c r="D19" s="16">
        <v>233</v>
      </c>
      <c r="E19" s="16">
        <v>281</v>
      </c>
      <c r="F19" s="16">
        <v>246</v>
      </c>
      <c r="G19" s="16">
        <v>415.6</v>
      </c>
      <c r="H19" s="16">
        <v>294</v>
      </c>
      <c r="I19" s="16">
        <v>403</v>
      </c>
      <c r="J19" s="16">
        <v>220.9</v>
      </c>
      <c r="K19" s="137">
        <v>301</v>
      </c>
      <c r="L19" s="16">
        <v>320</v>
      </c>
      <c r="M19" s="16">
        <v>63.3</v>
      </c>
      <c r="N19" s="16">
        <v>263</v>
      </c>
      <c r="O19" s="16">
        <v>498</v>
      </c>
      <c r="P19" s="16">
        <v>367</v>
      </c>
      <c r="Q19" s="31"/>
      <c r="R19" s="34" t="s">
        <v>132</v>
      </c>
      <c r="S19" s="120" t="s">
        <v>148</v>
      </c>
      <c r="T19" s="35" t="s">
        <v>261</v>
      </c>
      <c r="U19" s="35" t="s">
        <v>262</v>
      </c>
      <c r="V19" s="35"/>
    </row>
    <row r="20" spans="1:22" ht="15" thickBot="1" x14ac:dyDescent="0.35">
      <c r="A20" s="8">
        <v>11</v>
      </c>
      <c r="B20" s="6" t="s">
        <v>264</v>
      </c>
      <c r="C20" s="57">
        <v>2010</v>
      </c>
      <c r="D20" s="15">
        <v>20791.560343410885</v>
      </c>
      <c r="E20" s="15">
        <v>17301.056745216909</v>
      </c>
      <c r="F20" s="15">
        <v>7371.6785314664166</v>
      </c>
      <c r="G20" s="15">
        <v>34189.992563697335</v>
      </c>
      <c r="H20" s="15">
        <v>26410.020778728645</v>
      </c>
      <c r="I20" s="15">
        <v>9815.9617260058785</v>
      </c>
      <c r="J20" s="15">
        <v>18431.114928309857</v>
      </c>
      <c r="K20" s="125">
        <v>17086.938147195775</v>
      </c>
      <c r="L20" s="15">
        <v>17727.032279829753</v>
      </c>
      <c r="M20" s="15">
        <v>5139.5557961487893</v>
      </c>
      <c r="N20" s="15">
        <v>18826.56527173705</v>
      </c>
      <c r="O20" s="15">
        <v>37157.450403242998</v>
      </c>
      <c r="P20" s="15">
        <v>19352.285839342847</v>
      </c>
      <c r="Q20" s="30"/>
      <c r="R20" s="38" t="s">
        <v>131</v>
      </c>
      <c r="S20" s="38" t="s">
        <v>113</v>
      </c>
      <c r="T20" s="7" t="s">
        <v>267</v>
      </c>
      <c r="U20" s="35"/>
      <c r="V20" s="35"/>
    </row>
    <row r="21" spans="1:22" ht="15" thickBot="1" x14ac:dyDescent="0.35">
      <c r="A21" s="8">
        <v>12</v>
      </c>
      <c r="B21" s="6" t="s">
        <v>265</v>
      </c>
      <c r="C21" s="57">
        <v>2010</v>
      </c>
      <c r="D21" s="15">
        <v>336568.83854848583</v>
      </c>
      <c r="E21" s="15">
        <v>353016.71842508391</v>
      </c>
      <c r="F21" s="15">
        <v>163424.61238924004</v>
      </c>
      <c r="G21" s="15">
        <v>535241.09265935677</v>
      </c>
      <c r="H21" s="15">
        <v>616997.44998813258</v>
      </c>
      <c r="I21" s="15">
        <v>368859.85202633217</v>
      </c>
      <c r="J21" s="15">
        <v>409117.66266495181</v>
      </c>
      <c r="K21" s="125">
        <v>362766</v>
      </c>
      <c r="L21" s="15">
        <v>295190.48127892549</v>
      </c>
      <c r="M21" s="15">
        <v>101307.6052896141</v>
      </c>
      <c r="N21" s="15">
        <v>329206.49235360889</v>
      </c>
      <c r="O21" s="15">
        <v>704494.11494325311</v>
      </c>
      <c r="P21" s="15">
        <v>262051.70162743784</v>
      </c>
      <c r="Q21" s="30"/>
      <c r="R21" s="38" t="s">
        <v>131</v>
      </c>
      <c r="S21" s="38" t="s">
        <v>113</v>
      </c>
      <c r="T21" s="7" t="s">
        <v>267</v>
      </c>
      <c r="U21" s="35"/>
      <c r="V21" s="35"/>
    </row>
    <row r="22" spans="1:22" ht="15" thickBot="1" x14ac:dyDescent="0.35">
      <c r="A22" s="8">
        <v>13</v>
      </c>
      <c r="B22" s="6" t="s">
        <v>266</v>
      </c>
      <c r="C22" s="57">
        <v>2010</v>
      </c>
      <c r="D22" s="15">
        <v>315777.27820507495</v>
      </c>
      <c r="E22" s="15">
        <v>335715.66167986696</v>
      </c>
      <c r="F22" s="15">
        <v>156052.93385777363</v>
      </c>
      <c r="G22" s="15">
        <v>501051.10009565938</v>
      </c>
      <c r="H22" s="15">
        <v>590587.42920940393</v>
      </c>
      <c r="I22" s="15">
        <v>359043.89030032628</v>
      </c>
      <c r="J22" s="15">
        <v>390686.54773664195</v>
      </c>
      <c r="K22" s="125">
        <v>345679</v>
      </c>
      <c r="L22" s="15">
        <v>277463.44899909577</v>
      </c>
      <c r="M22" s="15">
        <v>96168.049493465325</v>
      </c>
      <c r="N22" s="15">
        <v>310379.92708187184</v>
      </c>
      <c r="O22" s="15">
        <v>667336.66454001016</v>
      </c>
      <c r="P22" s="15">
        <v>242699.41578809498</v>
      </c>
      <c r="Q22" s="30"/>
      <c r="R22" s="38" t="s">
        <v>131</v>
      </c>
      <c r="S22" s="38" t="s">
        <v>113</v>
      </c>
      <c r="T22" s="7" t="s">
        <v>267</v>
      </c>
      <c r="U22" s="35"/>
      <c r="V22" s="35"/>
    </row>
    <row r="23" spans="1:22" ht="15" thickBot="1" x14ac:dyDescent="0.35">
      <c r="A23" s="8">
        <v>14</v>
      </c>
      <c r="B23" s="6" t="s">
        <v>3</v>
      </c>
      <c r="C23" s="57">
        <v>2010</v>
      </c>
      <c r="D23" s="15">
        <v>555571</v>
      </c>
      <c r="E23" s="15">
        <v>585751</v>
      </c>
      <c r="F23" s="15">
        <v>265533</v>
      </c>
      <c r="G23" s="15">
        <v>868930</v>
      </c>
      <c r="H23" s="15">
        <v>985072</v>
      </c>
      <c r="I23" s="15">
        <v>623463</v>
      </c>
      <c r="J23" s="15">
        <v>660118</v>
      </c>
      <c r="K23" s="125">
        <v>577620</v>
      </c>
      <c r="L23" s="15">
        <v>507455</v>
      </c>
      <c r="M23" s="15">
        <v>168844</v>
      </c>
      <c r="N23" s="15">
        <v>550739</v>
      </c>
      <c r="O23" s="15">
        <v>1093196</v>
      </c>
      <c r="P23" s="15">
        <v>448537</v>
      </c>
      <c r="Q23" s="30"/>
      <c r="R23" s="38" t="s">
        <v>131</v>
      </c>
      <c r="S23" s="38" t="s">
        <v>113</v>
      </c>
      <c r="T23" s="7" t="s">
        <v>268</v>
      </c>
      <c r="U23" s="35"/>
      <c r="V23" s="35"/>
    </row>
    <row r="24" spans="1:22" ht="15" thickBot="1" x14ac:dyDescent="0.35">
      <c r="A24" s="8">
        <v>15</v>
      </c>
      <c r="B24" s="1" t="s">
        <v>269</v>
      </c>
      <c r="C24" s="58">
        <v>2010</v>
      </c>
      <c r="D24" s="25">
        <f>+D25*Indicadores!D9/100</f>
        <v>198953.70310436093</v>
      </c>
      <c r="E24" s="25">
        <f>+E25*Indicadores!E9/100</f>
        <v>231943.57975389293</v>
      </c>
      <c r="F24" s="25">
        <f>+F25*Indicadores!F9/100</f>
        <v>92340.8018355081</v>
      </c>
      <c r="G24" s="25">
        <f>+G25*Indicadores!G9/100</f>
        <v>228923.3820596179</v>
      </c>
      <c r="H24" s="25">
        <f>+H25*Indicadores!H9/100</f>
        <v>320545.21982396999</v>
      </c>
      <c r="I24" s="25">
        <f>+I25*Indicadores!I9/100</f>
        <v>223840.86594337222</v>
      </c>
      <c r="J24" s="25">
        <f>+J25*Indicadores!J9/100</f>
        <v>130001.94423298357</v>
      </c>
      <c r="K24" s="138">
        <f>+K25*Indicadores!K9/100</f>
        <v>197821.73856720742</v>
      </c>
      <c r="L24" s="25">
        <f>+L25*Indicadores!L9/100</f>
        <v>182698.06317679171</v>
      </c>
      <c r="M24" s="25">
        <f>+M25*Indicadores!M9/100</f>
        <v>55486.804242096732</v>
      </c>
      <c r="N24" s="25">
        <f>+N25*Indicadores!N9/100</f>
        <v>196337.97148961906</v>
      </c>
      <c r="O24" s="25">
        <f>+O25*Indicadores!O9/100</f>
        <v>248738.13040169541</v>
      </c>
      <c r="P24" s="25">
        <f>+P25*Indicadores!P9/100</f>
        <v>158943.64836029077</v>
      </c>
      <c r="Q24" s="30"/>
      <c r="R24" s="38" t="s">
        <v>133</v>
      </c>
      <c r="S24" s="35" t="s">
        <v>113</v>
      </c>
      <c r="T24" s="35" t="s">
        <v>187</v>
      </c>
      <c r="U24" s="102" t="s">
        <v>346</v>
      </c>
      <c r="V24" s="35" t="s">
        <v>109</v>
      </c>
    </row>
    <row r="25" spans="1:22" ht="15" thickBot="1" x14ac:dyDescent="0.35">
      <c r="A25" s="8">
        <v>16</v>
      </c>
      <c r="B25" s="1" t="s">
        <v>271</v>
      </c>
      <c r="C25" s="58">
        <v>2010</v>
      </c>
      <c r="D25" s="25">
        <v>202059</v>
      </c>
      <c r="E25" s="25">
        <v>237106</v>
      </c>
      <c r="F25" s="25">
        <v>102961</v>
      </c>
      <c r="G25" s="25">
        <v>364562</v>
      </c>
      <c r="H25" s="25">
        <v>329952</v>
      </c>
      <c r="I25" s="25">
        <v>229635</v>
      </c>
      <c r="J25" s="25">
        <v>265730</v>
      </c>
      <c r="K25" s="138">
        <v>205832</v>
      </c>
      <c r="L25" s="25">
        <v>187764</v>
      </c>
      <c r="M25" s="25">
        <v>61715</v>
      </c>
      <c r="N25" s="25">
        <v>199277</v>
      </c>
      <c r="O25" s="25">
        <v>423741</v>
      </c>
      <c r="P25" s="25">
        <v>172680</v>
      </c>
      <c r="Q25" s="32"/>
      <c r="R25" s="38" t="s">
        <v>133</v>
      </c>
      <c r="S25" s="35" t="s">
        <v>113</v>
      </c>
      <c r="T25" s="7" t="s">
        <v>267</v>
      </c>
      <c r="U25" s="35" t="s">
        <v>270</v>
      </c>
      <c r="V25" s="35"/>
    </row>
    <row r="26" spans="1:22" ht="15" thickBot="1" x14ac:dyDescent="0.35">
      <c r="A26" s="8">
        <v>17</v>
      </c>
      <c r="B26" s="1" t="s">
        <v>110</v>
      </c>
      <c r="C26" s="58">
        <v>2010</v>
      </c>
      <c r="D26" s="24">
        <f>+D25*Indicadores!D10/100</f>
        <v>199829.03057643611</v>
      </c>
      <c r="E26" s="24">
        <f>+E25*Indicadores!E10/100</f>
        <v>232261.87766459363</v>
      </c>
      <c r="F26" s="24">
        <f>+F25*Indicadores!F10/100</f>
        <v>99498.770144728624</v>
      </c>
      <c r="G26" s="24">
        <f>+G25*Indicadores!G10/100</f>
        <v>357910.88300888188</v>
      </c>
      <c r="H26" s="24">
        <f>+H25*Indicadores!H10/100</f>
        <v>307008.10317255609</v>
      </c>
      <c r="I26" s="24">
        <f>+I25*Indicadores!I10/100</f>
        <v>224469.22469189946</v>
      </c>
      <c r="J26" s="24">
        <f>+J25*Indicadores!J10/100</f>
        <v>261033.35846398157</v>
      </c>
      <c r="K26" s="128">
        <f>+K25*Indicadores!K10/100</f>
        <v>199859.79513147395</v>
      </c>
      <c r="L26" s="24">
        <f>+L25*Indicadores!L10/100</f>
        <v>184159.73727951062</v>
      </c>
      <c r="M26" s="24">
        <f>+M25*Indicadores!M10/100</f>
        <v>59760.545510967393</v>
      </c>
      <c r="N26" s="24">
        <f>+N25*Indicadores!N10/100</f>
        <v>194807.38100818222</v>
      </c>
      <c r="O26" s="24">
        <f>+O25*Indicadores!O10/100</f>
        <v>411048.11686152383</v>
      </c>
      <c r="P26" s="24">
        <f>+P25*Indicadores!P10/100</f>
        <v>170602.87971274686</v>
      </c>
      <c r="Q26" s="30"/>
      <c r="R26" s="38" t="s">
        <v>133</v>
      </c>
      <c r="S26" s="38" t="s">
        <v>113</v>
      </c>
      <c r="T26" s="7" t="s">
        <v>267</v>
      </c>
      <c r="U26" s="35" t="s">
        <v>111</v>
      </c>
      <c r="V26" s="35"/>
    </row>
    <row r="27" spans="1:22" ht="15" thickBot="1" x14ac:dyDescent="0.35">
      <c r="A27" s="8">
        <v>18</v>
      </c>
      <c r="B27" s="1" t="s">
        <v>192</v>
      </c>
      <c r="C27" s="58">
        <v>2010</v>
      </c>
      <c r="D27" s="24">
        <f>+D25*Indicadores!D11/100</f>
        <v>186581.10482455287</v>
      </c>
      <c r="E27" s="24">
        <f>+E25*Indicadores!E11/100</f>
        <v>225437.45244845576</v>
      </c>
      <c r="F27" s="24">
        <f>+F25*Indicadores!F11/100</f>
        <v>95727.469595658375</v>
      </c>
      <c r="G27" s="24">
        <f>+G25*Indicadores!G11/100</f>
        <v>320279.17274215963</v>
      </c>
      <c r="H27" s="24">
        <f>+H25*Indicadores!H11/100</f>
        <v>296630.2600015825</v>
      </c>
      <c r="I27" s="24">
        <f>+I25*Indicadores!I11/100</f>
        <v>203788.03417680357</v>
      </c>
      <c r="J27" s="24">
        <f>+J25*Indicadores!J11/100</f>
        <v>239934.1330869185</v>
      </c>
      <c r="K27" s="128">
        <f>+K25*Indicadores!K11/100</f>
        <v>187166.81992927688</v>
      </c>
      <c r="L27" s="24">
        <f>+L25*Indicadores!L11/100</f>
        <v>173122.53511120367</v>
      </c>
      <c r="M27" s="24">
        <f>+M25*Indicadores!M11/100</f>
        <v>54537.87241193869</v>
      </c>
      <c r="N27" s="24">
        <f>+N25*Indicadores!N11/100</f>
        <v>187940.45467605229</v>
      </c>
      <c r="O27" s="24">
        <f>+O25*Indicadores!O11/100</f>
        <v>383254.54169599374</v>
      </c>
      <c r="P27" s="24">
        <f>+P25*Indicadores!P11/100</f>
        <v>160758.74403265608</v>
      </c>
      <c r="Q27" s="30"/>
      <c r="R27" s="38" t="s">
        <v>133</v>
      </c>
      <c r="S27" s="38" t="s">
        <v>113</v>
      </c>
      <c r="T27" s="35" t="s">
        <v>187</v>
      </c>
      <c r="U27" s="35" t="s">
        <v>112</v>
      </c>
      <c r="V27" s="35"/>
    </row>
    <row r="28" spans="1:22" s="35" customFormat="1" ht="15" thickBot="1" x14ac:dyDescent="0.35">
      <c r="A28" s="8">
        <v>19</v>
      </c>
      <c r="B28" s="1" t="s">
        <v>4</v>
      </c>
      <c r="C28" s="58">
        <v>2015</v>
      </c>
      <c r="D28" s="24">
        <v>802667.34976029187</v>
      </c>
      <c r="E28" s="24">
        <v>897875.91709757911</v>
      </c>
      <c r="F28" s="24">
        <v>369426.78101754357</v>
      </c>
      <c r="G28" s="24">
        <v>1417456.2377902786</v>
      </c>
      <c r="H28" s="24">
        <v>1421101.598059641</v>
      </c>
      <c r="I28" s="24">
        <v>867507.64979113347</v>
      </c>
      <c r="J28" s="24">
        <v>917622.94231659966</v>
      </c>
      <c r="K28" s="128">
        <v>776892.61014523613</v>
      </c>
      <c r="L28" s="24">
        <v>772503.53931421589</v>
      </c>
      <c r="M28" s="24">
        <v>195809.42884993262</v>
      </c>
      <c r="N28" s="24">
        <v>786551.22355419595</v>
      </c>
      <c r="O28" s="24">
        <v>1672289.8159745727</v>
      </c>
      <c r="P28" s="24">
        <v>668157.03567642544</v>
      </c>
      <c r="Q28" s="30"/>
      <c r="R28" s="38" t="s">
        <v>131</v>
      </c>
      <c r="S28" s="38" t="s">
        <v>116</v>
      </c>
      <c r="T28" s="35" t="s">
        <v>117</v>
      </c>
      <c r="U28" s="35" t="s">
        <v>273</v>
      </c>
    </row>
    <row r="29" spans="1:22" ht="15" thickBot="1" x14ac:dyDescent="0.35">
      <c r="A29" s="8">
        <v>20</v>
      </c>
      <c r="B29" s="1" t="s">
        <v>272</v>
      </c>
      <c r="C29" s="58">
        <v>2015</v>
      </c>
      <c r="D29" s="24">
        <v>900144.69123504229</v>
      </c>
      <c r="E29" s="24">
        <v>931561.56353823631</v>
      </c>
      <c r="F29" s="24">
        <v>904530.51127472694</v>
      </c>
      <c r="G29" s="24">
        <v>1417456.2377902786</v>
      </c>
      <c r="H29" s="24">
        <v>1532191.8433866464</v>
      </c>
      <c r="I29" s="24">
        <v>1018388.3316181204</v>
      </c>
      <c r="J29" s="24">
        <v>917622.94231659966</v>
      </c>
      <c r="K29" s="128">
        <v>1022009.5329454679</v>
      </c>
      <c r="L29" s="24">
        <v>862119.07440810592</v>
      </c>
      <c r="M29" s="24">
        <v>195809.42884993262</v>
      </c>
      <c r="N29" s="24">
        <v>1074995.2872373289</v>
      </c>
      <c r="O29" s="24">
        <v>1849272.1807214681</v>
      </c>
      <c r="P29" s="24">
        <v>1159070.3081997084</v>
      </c>
      <c r="Q29" s="30"/>
      <c r="R29" s="38" t="s">
        <v>131</v>
      </c>
      <c r="S29" s="38" t="s">
        <v>116</v>
      </c>
      <c r="T29" s="35" t="s">
        <v>118</v>
      </c>
      <c r="U29" s="35" t="s">
        <v>274</v>
      </c>
      <c r="V29" s="35"/>
    </row>
    <row r="30" spans="1:22" ht="15" thickBot="1" x14ac:dyDescent="0.35">
      <c r="A30" s="8">
        <v>21</v>
      </c>
      <c r="B30" s="1" t="s">
        <v>275</v>
      </c>
      <c r="C30" s="58">
        <v>2013</v>
      </c>
      <c r="D30" s="24">
        <v>1968</v>
      </c>
      <c r="E30" s="24">
        <v>1606</v>
      </c>
      <c r="F30" s="24">
        <v>1099</v>
      </c>
      <c r="G30" s="24">
        <v>1825</v>
      </c>
      <c r="H30" s="24">
        <v>2968</v>
      </c>
      <c r="I30" s="24">
        <v>2767</v>
      </c>
      <c r="J30" s="24">
        <v>1742</v>
      </c>
      <c r="K30" s="128">
        <v>1800</v>
      </c>
      <c r="L30" s="24">
        <v>1166</v>
      </c>
      <c r="M30" s="33">
        <v>516</v>
      </c>
      <c r="N30" s="24">
        <v>2324</v>
      </c>
      <c r="O30" s="24">
        <v>2138</v>
      </c>
      <c r="P30" s="24">
        <v>1611</v>
      </c>
      <c r="Q30" s="31"/>
      <c r="R30" s="120" t="s">
        <v>134</v>
      </c>
      <c r="S30" s="107" t="s">
        <v>163</v>
      </c>
      <c r="T30" s="107" t="s">
        <v>120</v>
      </c>
      <c r="U30" s="107" t="s">
        <v>121</v>
      </c>
      <c r="V30" s="35"/>
    </row>
    <row r="31" spans="1:22" s="35" customFormat="1" ht="15" thickBot="1" x14ac:dyDescent="0.35">
      <c r="A31" s="8">
        <v>22</v>
      </c>
      <c r="B31" s="1" t="s">
        <v>276</v>
      </c>
      <c r="C31" s="58">
        <v>2010</v>
      </c>
      <c r="D31" s="24">
        <f>+D15*Indicadores!D14/100</f>
        <v>224067.73103300552</v>
      </c>
      <c r="E31" s="24">
        <f>+E15*Indicadores!E14/100</f>
        <v>343111.60004478152</v>
      </c>
      <c r="F31" s="24">
        <f>+F15*Indicadores!F14/100</f>
        <v>154733.16606795066</v>
      </c>
      <c r="G31" s="24">
        <f>+G15*Indicadores!G14/100</f>
        <v>359274.64415248408</v>
      </c>
      <c r="H31" s="24">
        <f>+H15*Indicadores!H14/100</f>
        <v>301936.12502011628</v>
      </c>
      <c r="I31" s="24">
        <f>+I15*Indicadores!I14/100</f>
        <v>290972.5076298436</v>
      </c>
      <c r="J31" s="24">
        <f>+J15*Indicadores!J14/100</f>
        <v>367079.40186696255</v>
      </c>
      <c r="K31" s="128">
        <f>+K15*Indicadores!K14/100</f>
        <v>286261.8284631524</v>
      </c>
      <c r="L31" s="24">
        <f>+L15*Indicadores!L14/100</f>
        <v>206126.86918283536</v>
      </c>
      <c r="M31" s="24">
        <f>+M15*Indicadores!M14/100</f>
        <v>43048.082603526527</v>
      </c>
      <c r="N31" s="24">
        <f>+N15*Indicadores!N14/100</f>
        <v>259966.49950115074</v>
      </c>
      <c r="O31" s="24">
        <f>+O15*Indicadores!O14/100</f>
        <v>603767.31534182536</v>
      </c>
      <c r="P31" s="24">
        <f>+P15*Indicadores!P14/100</f>
        <v>192277.62525653897</v>
      </c>
      <c r="Q31" s="31"/>
      <c r="R31" s="119" t="s">
        <v>131</v>
      </c>
      <c r="S31" s="119" t="s">
        <v>113</v>
      </c>
      <c r="T31" s="35" t="s">
        <v>347</v>
      </c>
      <c r="U31" s="107" t="s">
        <v>277</v>
      </c>
    </row>
    <row r="32" spans="1:22" s="35" customFormat="1" ht="15" thickBot="1" x14ac:dyDescent="0.35">
      <c r="A32" s="8">
        <v>23</v>
      </c>
      <c r="B32" s="1" t="s">
        <v>5</v>
      </c>
      <c r="C32" s="58">
        <v>2015</v>
      </c>
      <c r="D32" s="24">
        <v>5900</v>
      </c>
      <c r="E32" s="24">
        <v>5900</v>
      </c>
      <c r="F32" s="24">
        <v>5900</v>
      </c>
      <c r="G32" s="24">
        <v>5900</v>
      </c>
      <c r="H32" s="24">
        <v>5900</v>
      </c>
      <c r="I32" s="24">
        <v>5900</v>
      </c>
      <c r="J32" s="24">
        <v>5900</v>
      </c>
      <c r="K32" s="128">
        <v>5900</v>
      </c>
      <c r="L32" s="24">
        <v>5900</v>
      </c>
      <c r="M32" s="24">
        <v>5900</v>
      </c>
      <c r="N32" s="24">
        <v>5900</v>
      </c>
      <c r="O32" s="24">
        <v>5900</v>
      </c>
      <c r="P32" s="24">
        <v>5900</v>
      </c>
      <c r="Q32" s="31"/>
      <c r="R32" s="120" t="s">
        <v>278</v>
      </c>
      <c r="S32" s="34" t="s">
        <v>122</v>
      </c>
      <c r="T32" s="35" t="s">
        <v>279</v>
      </c>
      <c r="U32" s="39" t="s">
        <v>280</v>
      </c>
    </row>
    <row r="33" spans="1:41" s="35" customFormat="1" ht="15" thickBot="1" x14ac:dyDescent="0.35">
      <c r="A33" s="8">
        <v>24</v>
      </c>
      <c r="B33" s="1" t="s">
        <v>6</v>
      </c>
      <c r="C33" s="58">
        <v>2015</v>
      </c>
      <c r="D33" s="17">
        <v>0</v>
      </c>
      <c r="E33" s="44">
        <v>20.440000000000001</v>
      </c>
      <c r="F33" s="17">
        <v>0</v>
      </c>
      <c r="G33" s="44">
        <v>25</v>
      </c>
      <c r="H33" s="44">
        <v>65.099999999999994</v>
      </c>
      <c r="I33" s="17">
        <v>0</v>
      </c>
      <c r="J33" s="17">
        <v>0</v>
      </c>
      <c r="K33" s="129">
        <v>0</v>
      </c>
      <c r="L33" s="17">
        <v>0</v>
      </c>
      <c r="M33" s="17">
        <v>0</v>
      </c>
      <c r="N33" s="17">
        <v>0</v>
      </c>
      <c r="O33" s="17">
        <v>0</v>
      </c>
      <c r="P33" s="17">
        <v>0</v>
      </c>
      <c r="Q33" s="31"/>
      <c r="R33" s="34" t="s">
        <v>135</v>
      </c>
      <c r="S33" s="34" t="s">
        <v>148</v>
      </c>
      <c r="T33" s="34" t="s">
        <v>190</v>
      </c>
      <c r="U33" s="35" t="s">
        <v>191</v>
      </c>
    </row>
    <row r="34" spans="1:41" s="35" customFormat="1" ht="15" thickBot="1" x14ac:dyDescent="0.35">
      <c r="A34" s="8">
        <v>25</v>
      </c>
      <c r="B34" s="1" t="s">
        <v>7</v>
      </c>
      <c r="C34" s="58">
        <v>2014</v>
      </c>
      <c r="D34" s="17">
        <v>47</v>
      </c>
      <c r="E34" s="17">
        <v>61</v>
      </c>
      <c r="F34" s="17">
        <v>7</v>
      </c>
      <c r="G34" s="17">
        <v>64</v>
      </c>
      <c r="H34" s="17">
        <v>27</v>
      </c>
      <c r="I34" s="17">
        <v>2</v>
      </c>
      <c r="J34" s="17">
        <v>12</v>
      </c>
      <c r="K34" s="129">
        <v>31</v>
      </c>
      <c r="L34" s="17">
        <v>27</v>
      </c>
      <c r="M34" s="17">
        <v>6</v>
      </c>
      <c r="N34" s="17">
        <v>43</v>
      </c>
      <c r="O34" s="17">
        <v>40</v>
      </c>
      <c r="P34" s="17">
        <v>16</v>
      </c>
      <c r="Q34" s="31"/>
      <c r="R34" s="107" t="s">
        <v>281</v>
      </c>
      <c r="S34" s="34" t="s">
        <v>113</v>
      </c>
      <c r="T34" s="34" t="s">
        <v>123</v>
      </c>
    </row>
    <row r="35" spans="1:41" s="35" customFormat="1" ht="15" thickBot="1" x14ac:dyDescent="0.35">
      <c r="A35" s="8">
        <v>26</v>
      </c>
      <c r="B35" s="1" t="s">
        <v>8</v>
      </c>
      <c r="C35" s="58">
        <v>2015</v>
      </c>
      <c r="D35" s="24">
        <v>13669</v>
      </c>
      <c r="E35" s="24">
        <v>29387</v>
      </c>
      <c r="F35" s="24">
        <v>8475</v>
      </c>
      <c r="G35" s="24">
        <v>34662</v>
      </c>
      <c r="H35" s="24">
        <v>23415</v>
      </c>
      <c r="I35" s="24">
        <v>23566</v>
      </c>
      <c r="J35" s="24">
        <v>30779</v>
      </c>
      <c r="K35" s="128">
        <v>16760</v>
      </c>
      <c r="L35" s="24">
        <v>17421</v>
      </c>
      <c r="M35" s="24">
        <v>4190</v>
      </c>
      <c r="N35" s="24">
        <v>17296</v>
      </c>
      <c r="O35" s="24">
        <v>33744</v>
      </c>
      <c r="P35" s="24">
        <v>17334</v>
      </c>
      <c r="Q35" s="31"/>
      <c r="R35" s="120" t="s">
        <v>281</v>
      </c>
      <c r="S35" s="107" t="s">
        <v>282</v>
      </c>
      <c r="T35" s="107" t="s">
        <v>283</v>
      </c>
    </row>
    <row r="36" spans="1:41" s="35" customFormat="1" ht="15" thickBot="1" x14ac:dyDescent="0.35">
      <c r="A36" s="8">
        <v>27</v>
      </c>
      <c r="B36" s="1" t="s">
        <v>9</v>
      </c>
      <c r="C36" s="58">
        <v>2015</v>
      </c>
      <c r="D36" s="24">
        <v>2066.1620859999998</v>
      </c>
      <c r="E36" s="24">
        <v>4758.5434320000004</v>
      </c>
      <c r="F36" s="24">
        <v>1271.0064129999998</v>
      </c>
      <c r="G36" s="24">
        <v>5631.9623150000007</v>
      </c>
      <c r="H36" s="24">
        <v>3457.7762820000003</v>
      </c>
      <c r="I36" s="24">
        <v>3735.9313429999997</v>
      </c>
      <c r="J36" s="24">
        <v>3258.0612500000002</v>
      </c>
      <c r="K36" s="128">
        <v>2373.2190839999998</v>
      </c>
      <c r="L36" s="24">
        <v>2650.263809</v>
      </c>
      <c r="M36" s="24">
        <v>650.9151260000001</v>
      </c>
      <c r="N36" s="24">
        <v>2419.5150429999999</v>
      </c>
      <c r="O36" s="24">
        <v>5278.5945470000006</v>
      </c>
      <c r="P36" s="24">
        <v>2444.477977</v>
      </c>
      <c r="Q36" s="31"/>
      <c r="R36" s="120" t="s">
        <v>135</v>
      </c>
      <c r="S36" s="107" t="s">
        <v>282</v>
      </c>
      <c r="T36" s="107" t="s">
        <v>283</v>
      </c>
    </row>
    <row r="37" spans="1:41" s="35" customFormat="1" ht="15" thickBot="1" x14ac:dyDescent="0.35">
      <c r="A37" s="8">
        <v>28</v>
      </c>
      <c r="B37" s="1" t="s">
        <v>10</v>
      </c>
      <c r="C37" s="58">
        <v>2015</v>
      </c>
      <c r="D37" s="44">
        <v>16.529296687999999</v>
      </c>
      <c r="E37" s="44">
        <v>38.068347456000005</v>
      </c>
      <c r="F37" s="44">
        <v>10.168051303999999</v>
      </c>
      <c r="G37" s="44">
        <v>45.055698520000007</v>
      </c>
      <c r="H37" s="44">
        <v>27.662210256000002</v>
      </c>
      <c r="I37" s="44">
        <v>29.887450743999999</v>
      </c>
      <c r="J37" s="44">
        <v>26.064490000000003</v>
      </c>
      <c r="K37" s="127">
        <v>19.2</v>
      </c>
      <c r="L37" s="44">
        <v>21.202110472000001</v>
      </c>
      <c r="M37" s="44">
        <v>5.207321008000001</v>
      </c>
      <c r="N37" s="44">
        <v>19.356120344000001</v>
      </c>
      <c r="O37" s="44">
        <v>42.228756376000007</v>
      </c>
      <c r="P37" s="44">
        <v>19.555823816</v>
      </c>
      <c r="Q37" s="31"/>
      <c r="R37" s="120" t="s">
        <v>132</v>
      </c>
      <c r="S37" s="107" t="s">
        <v>282</v>
      </c>
      <c r="T37" s="107" t="s">
        <v>283</v>
      </c>
      <c r="U37" s="35" t="s">
        <v>149</v>
      </c>
    </row>
    <row r="38" spans="1:41" ht="15" thickBot="1" x14ac:dyDescent="0.35">
      <c r="A38" s="10">
        <v>29</v>
      </c>
      <c r="B38" s="2" t="s">
        <v>153</v>
      </c>
      <c r="C38" s="59">
        <v>2013</v>
      </c>
      <c r="D38" s="66">
        <v>75.567449716892995</v>
      </c>
      <c r="E38" s="66">
        <v>71.527134891062033</v>
      </c>
      <c r="F38" s="66">
        <v>75.216668387970515</v>
      </c>
      <c r="G38" s="66">
        <v>71.527134891062033</v>
      </c>
      <c r="H38" s="66">
        <v>75.108826583769755</v>
      </c>
      <c r="I38" s="66">
        <v>75.251971835574608</v>
      </c>
      <c r="J38" s="66">
        <v>73.570177545138407</v>
      </c>
      <c r="K38" s="139">
        <v>75.085540703554742</v>
      </c>
      <c r="L38" s="66">
        <v>75.218787226016417</v>
      </c>
      <c r="M38" s="66">
        <v>75.085540703554742</v>
      </c>
      <c r="N38" s="66">
        <v>74.260214517785244</v>
      </c>
      <c r="O38" s="66">
        <v>73.570177545138407</v>
      </c>
      <c r="P38" s="66">
        <v>75.218787226016417</v>
      </c>
      <c r="Q38" s="35"/>
      <c r="R38" s="35" t="s">
        <v>157</v>
      </c>
      <c r="S38" s="35" t="s">
        <v>116</v>
      </c>
      <c r="T38" s="35" t="s">
        <v>125</v>
      </c>
      <c r="U38" s="102" t="s">
        <v>352</v>
      </c>
      <c r="V38" s="35"/>
      <c r="W38" s="35"/>
      <c r="X38" s="35"/>
      <c r="Y38" s="35"/>
      <c r="Z38" s="35"/>
      <c r="AA38" s="35"/>
      <c r="AB38" s="35"/>
      <c r="AC38" s="35"/>
      <c r="AD38" s="35"/>
      <c r="AE38" s="35"/>
      <c r="AF38" s="35"/>
      <c r="AG38" s="35"/>
      <c r="AH38" s="35"/>
      <c r="AI38" s="35"/>
      <c r="AJ38" s="35"/>
      <c r="AK38" s="35"/>
      <c r="AL38" s="35"/>
      <c r="AM38" s="35"/>
      <c r="AN38" s="35"/>
      <c r="AO38" s="35"/>
    </row>
    <row r="39" spans="1:41" s="35" customFormat="1" ht="15" thickBot="1" x14ac:dyDescent="0.35">
      <c r="A39" s="10">
        <v>30</v>
      </c>
      <c r="B39" s="2" t="s">
        <v>284</v>
      </c>
      <c r="C39" s="74">
        <v>2012</v>
      </c>
      <c r="D39" s="75">
        <v>211</v>
      </c>
      <c r="E39" s="105">
        <v>225</v>
      </c>
      <c r="F39" s="105">
        <v>82</v>
      </c>
      <c r="G39" s="105">
        <v>380</v>
      </c>
      <c r="H39" s="75">
        <v>336</v>
      </c>
      <c r="I39" s="75">
        <v>179</v>
      </c>
      <c r="J39" s="76">
        <v>228</v>
      </c>
      <c r="K39" s="140">
        <v>222</v>
      </c>
      <c r="L39" s="76">
        <v>215</v>
      </c>
      <c r="M39" s="76">
        <v>69</v>
      </c>
      <c r="N39" s="77">
        <v>192</v>
      </c>
      <c r="O39" s="76">
        <v>455</v>
      </c>
      <c r="P39" s="75">
        <v>207</v>
      </c>
      <c r="R39" s="107" t="s">
        <v>281</v>
      </c>
      <c r="S39" s="107" t="s">
        <v>285</v>
      </c>
      <c r="T39" s="107" t="s">
        <v>286</v>
      </c>
      <c r="U39" s="107" t="s">
        <v>287</v>
      </c>
    </row>
    <row r="40" spans="1:41" s="35" customFormat="1" ht="15" thickBot="1" x14ac:dyDescent="0.35">
      <c r="A40" s="10">
        <v>31</v>
      </c>
      <c r="B40" s="2" t="s">
        <v>353</v>
      </c>
      <c r="C40" s="74">
        <v>2012</v>
      </c>
      <c r="D40" s="79">
        <v>17868</v>
      </c>
      <c r="E40" s="79">
        <v>15198</v>
      </c>
      <c r="F40" s="103">
        <v>7284</v>
      </c>
      <c r="G40" s="103">
        <v>23324</v>
      </c>
      <c r="H40" s="79">
        <v>32452</v>
      </c>
      <c r="I40" s="79">
        <v>15706</v>
      </c>
      <c r="J40" s="69">
        <v>16318</v>
      </c>
      <c r="K40" s="141">
        <v>18430</v>
      </c>
      <c r="L40" s="69">
        <v>16171</v>
      </c>
      <c r="M40" s="69">
        <v>5475</v>
      </c>
      <c r="N40" s="80">
        <v>16033</v>
      </c>
      <c r="O40" s="104">
        <v>28955</v>
      </c>
      <c r="P40" s="79">
        <v>12723</v>
      </c>
      <c r="R40" s="107" t="s">
        <v>289</v>
      </c>
      <c r="S40" s="107" t="s">
        <v>290</v>
      </c>
      <c r="T40" s="35" t="s">
        <v>288</v>
      </c>
      <c r="U40" s="107" t="s">
        <v>291</v>
      </c>
    </row>
    <row r="41" spans="1:41" ht="15" thickBot="1" x14ac:dyDescent="0.35">
      <c r="A41" s="10">
        <v>32</v>
      </c>
      <c r="B41" s="2" t="s">
        <v>154</v>
      </c>
      <c r="C41" s="59">
        <v>2010</v>
      </c>
      <c r="D41" s="69">
        <v>538569</v>
      </c>
      <c r="E41" s="69">
        <v>573436</v>
      </c>
      <c r="F41" s="69">
        <v>255329</v>
      </c>
      <c r="G41" s="69">
        <v>840625</v>
      </c>
      <c r="H41" s="69">
        <v>929609</v>
      </c>
      <c r="I41" s="69">
        <v>596397</v>
      </c>
      <c r="J41" s="69">
        <v>638260</v>
      </c>
      <c r="K41" s="141">
        <v>555267</v>
      </c>
      <c r="L41" s="69">
        <v>493247</v>
      </c>
      <c r="M41" s="69">
        <v>158938</v>
      </c>
      <c r="N41" s="69">
        <v>532537</v>
      </c>
      <c r="O41" s="69">
        <v>1057375</v>
      </c>
      <c r="P41" s="69">
        <v>437654</v>
      </c>
      <c r="Q41" s="35"/>
      <c r="R41" s="38" t="s">
        <v>131</v>
      </c>
      <c r="S41" s="38" t="s">
        <v>113</v>
      </c>
      <c r="T41" s="7" t="s">
        <v>267</v>
      </c>
      <c r="U41" s="35" t="s">
        <v>156</v>
      </c>
      <c r="V41" s="35"/>
      <c r="W41" s="35"/>
      <c r="X41" s="35"/>
      <c r="Y41" s="35"/>
      <c r="Z41" s="35"/>
      <c r="AA41" s="35"/>
      <c r="AB41" s="35"/>
      <c r="AC41" s="35"/>
      <c r="AD41" s="35"/>
      <c r="AE41" s="35"/>
      <c r="AF41" s="35"/>
      <c r="AG41" s="35"/>
      <c r="AH41" s="35"/>
      <c r="AI41" s="35"/>
      <c r="AJ41" s="35"/>
      <c r="AK41" s="35"/>
      <c r="AL41" s="35"/>
      <c r="AM41" s="35"/>
      <c r="AN41" s="35"/>
      <c r="AO41" s="35"/>
    </row>
    <row r="42" spans="1:41" ht="15" thickBot="1" x14ac:dyDescent="0.35">
      <c r="A42" s="10">
        <v>33</v>
      </c>
      <c r="B42" s="2" t="s">
        <v>155</v>
      </c>
      <c r="C42" s="59">
        <v>2010</v>
      </c>
      <c r="D42" s="72">
        <v>9.6641298987334743</v>
      </c>
      <c r="E42" s="72">
        <v>10.177715574402086</v>
      </c>
      <c r="F42" s="72">
        <v>10.572545970174124</v>
      </c>
      <c r="G42" s="72">
        <v>8.7366167600454592</v>
      </c>
      <c r="H42" s="72">
        <v>8.186424430827584</v>
      </c>
      <c r="I42" s="72">
        <v>9.9393363971078958</v>
      </c>
      <c r="J42" s="72">
        <v>9.3932967383972574</v>
      </c>
      <c r="K42" s="132">
        <v>10.158804085566432</v>
      </c>
      <c r="L42" s="72">
        <v>10.011202244077204</v>
      </c>
      <c r="M42" s="72">
        <v>8.3973615953077303</v>
      </c>
      <c r="N42" s="72">
        <v>10.230225555731757</v>
      </c>
      <c r="O42" s="72">
        <v>9.0538677629346722</v>
      </c>
      <c r="P42" s="72">
        <v>10.129411733178069</v>
      </c>
      <c r="Q42" s="35"/>
      <c r="R42" s="35" t="s">
        <v>157</v>
      </c>
      <c r="S42" s="38" t="s">
        <v>113</v>
      </c>
      <c r="T42" s="7" t="s">
        <v>267</v>
      </c>
      <c r="U42" s="35"/>
      <c r="V42" s="35"/>
      <c r="W42" s="35"/>
      <c r="X42" s="35"/>
      <c r="Y42" s="35"/>
      <c r="Z42" s="35"/>
      <c r="AA42" s="35"/>
      <c r="AB42" s="35"/>
      <c r="AC42" s="35"/>
      <c r="AD42" s="35"/>
      <c r="AE42" s="35"/>
      <c r="AF42" s="35"/>
      <c r="AG42" s="35"/>
      <c r="AH42" s="35"/>
      <c r="AI42" s="35"/>
      <c r="AJ42" s="35"/>
      <c r="AK42" s="35"/>
      <c r="AL42" s="35"/>
      <c r="AM42" s="35"/>
      <c r="AN42" s="35"/>
      <c r="AO42" s="35"/>
    </row>
    <row r="43" spans="1:41" s="35" customFormat="1" ht="15" thickBot="1" x14ac:dyDescent="0.35">
      <c r="A43" s="10">
        <v>34</v>
      </c>
      <c r="B43" s="2" t="s">
        <v>203</v>
      </c>
      <c r="C43" s="59">
        <v>2014</v>
      </c>
      <c r="D43" s="22">
        <v>31</v>
      </c>
      <c r="E43" s="22">
        <v>184</v>
      </c>
      <c r="F43" s="22">
        <v>85</v>
      </c>
      <c r="G43" s="22">
        <v>388</v>
      </c>
      <c r="H43" s="22">
        <v>166</v>
      </c>
      <c r="I43" s="22">
        <v>19</v>
      </c>
      <c r="J43" s="22">
        <v>134</v>
      </c>
      <c r="K43" s="142">
        <v>43</v>
      </c>
      <c r="L43" s="22">
        <v>46</v>
      </c>
      <c r="M43" s="22">
        <v>7</v>
      </c>
      <c r="N43" s="22">
        <v>119</v>
      </c>
      <c r="O43" s="22">
        <v>462</v>
      </c>
      <c r="P43" s="22">
        <v>157</v>
      </c>
      <c r="R43" s="107" t="s">
        <v>293</v>
      </c>
      <c r="S43" s="107" t="s">
        <v>294</v>
      </c>
      <c r="T43" s="107" t="s">
        <v>295</v>
      </c>
      <c r="U43" s="39" t="s">
        <v>296</v>
      </c>
    </row>
    <row r="44" spans="1:41" ht="15" thickBot="1" x14ac:dyDescent="0.35">
      <c r="A44" s="10" t="s">
        <v>292</v>
      </c>
      <c r="B44" s="2" t="s">
        <v>202</v>
      </c>
      <c r="C44" s="59">
        <v>2014</v>
      </c>
      <c r="D44" s="22">
        <v>139</v>
      </c>
      <c r="E44" s="22">
        <v>246</v>
      </c>
      <c r="F44" s="22">
        <v>212</v>
      </c>
      <c r="G44" s="22">
        <v>448</v>
      </c>
      <c r="H44" s="22">
        <v>491</v>
      </c>
      <c r="I44" s="22">
        <v>45</v>
      </c>
      <c r="J44" s="22">
        <v>186</v>
      </c>
      <c r="K44" s="142">
        <v>124</v>
      </c>
      <c r="L44" s="22">
        <v>115</v>
      </c>
      <c r="M44" s="22">
        <v>44</v>
      </c>
      <c r="N44" s="22">
        <v>147</v>
      </c>
      <c r="O44" s="22">
        <v>704</v>
      </c>
      <c r="P44" s="22">
        <v>241</v>
      </c>
      <c r="Q44" s="35"/>
      <c r="R44" s="107" t="s">
        <v>293</v>
      </c>
      <c r="S44" s="107" t="s">
        <v>294</v>
      </c>
      <c r="T44" s="107" t="s">
        <v>295</v>
      </c>
      <c r="U44" s="121" t="s">
        <v>297</v>
      </c>
      <c r="V44" s="35"/>
      <c r="W44" s="35"/>
      <c r="X44" s="35"/>
      <c r="Y44" s="35"/>
      <c r="Z44" s="35"/>
      <c r="AA44" s="35"/>
      <c r="AB44" s="35"/>
      <c r="AC44" s="35"/>
      <c r="AD44" s="35"/>
      <c r="AE44" s="35"/>
      <c r="AF44" s="35"/>
      <c r="AG44" s="35"/>
      <c r="AH44" s="35"/>
      <c r="AI44" s="35"/>
      <c r="AJ44" s="35"/>
      <c r="AK44" s="35"/>
      <c r="AL44" s="35"/>
      <c r="AM44" s="35"/>
      <c r="AN44" s="35"/>
      <c r="AO44" s="35"/>
    </row>
    <row r="45" spans="1:41" ht="15" thickBot="1" x14ac:dyDescent="0.35">
      <c r="A45" s="10">
        <v>35</v>
      </c>
      <c r="B45" s="2" t="s">
        <v>11</v>
      </c>
      <c r="C45" s="59">
        <v>2015</v>
      </c>
      <c r="D45" s="66">
        <v>101.33866</v>
      </c>
      <c r="E45" s="66">
        <v>87.073660000000004</v>
      </c>
      <c r="F45" s="66">
        <v>7.7823500000000001</v>
      </c>
      <c r="G45" s="66">
        <v>120.39074000000001</v>
      </c>
      <c r="H45" s="66">
        <v>48.676290000000002</v>
      </c>
      <c r="I45" s="66">
        <v>97.276240000000001</v>
      </c>
      <c r="J45" s="66">
        <v>63.003459999999997</v>
      </c>
      <c r="K45" s="139">
        <v>23</v>
      </c>
      <c r="L45" s="66">
        <v>130.91415000000001</v>
      </c>
      <c r="M45" s="66">
        <v>21.45</v>
      </c>
      <c r="N45" s="66">
        <v>68.965800000000002</v>
      </c>
      <c r="O45" s="66">
        <v>52.834430000000005</v>
      </c>
      <c r="P45" s="66">
        <v>105.32916999999999</v>
      </c>
      <c r="Q45" s="35"/>
      <c r="R45" s="35" t="s">
        <v>182</v>
      </c>
      <c r="S45" s="107" t="s">
        <v>282</v>
      </c>
      <c r="T45" s="107" t="s">
        <v>283</v>
      </c>
      <c r="U45" s="35"/>
      <c r="V45" s="35"/>
      <c r="W45" s="35"/>
      <c r="X45" s="35"/>
      <c r="Y45" s="35"/>
      <c r="Z45" s="35"/>
      <c r="AA45" s="35"/>
      <c r="AB45" s="35"/>
      <c r="AC45" s="35"/>
      <c r="AD45" s="35"/>
      <c r="AE45" s="35"/>
      <c r="AF45" s="35"/>
      <c r="AG45" s="35"/>
      <c r="AH45" s="35"/>
      <c r="AI45" s="35"/>
      <c r="AJ45" s="35"/>
      <c r="AK45" s="35"/>
      <c r="AL45" s="35"/>
      <c r="AM45" s="35"/>
      <c r="AN45" s="35"/>
      <c r="AO45" s="35"/>
    </row>
    <row r="46" spans="1:41" ht="15" thickBot="1" x14ac:dyDescent="0.35">
      <c r="A46" s="10">
        <v>36</v>
      </c>
      <c r="B46" s="2" t="s">
        <v>226</v>
      </c>
      <c r="C46" s="74">
        <v>2015</v>
      </c>
      <c r="D46" s="96">
        <v>4.2912999999999997</v>
      </c>
      <c r="E46" s="96">
        <v>2.5742834550000002</v>
      </c>
      <c r="F46" s="96">
        <v>2.0940712E-2</v>
      </c>
      <c r="G46" s="96">
        <v>3.1935923620000004</v>
      </c>
      <c r="H46" s="96">
        <v>1.786519709</v>
      </c>
      <c r="I46" s="96">
        <v>2.7306070220000001</v>
      </c>
      <c r="J46" s="96">
        <v>1.06521545</v>
      </c>
      <c r="K46" s="143">
        <v>2.1829999999999998</v>
      </c>
      <c r="L46" s="96">
        <v>2.5701718990000004</v>
      </c>
      <c r="M46" s="96">
        <v>0.16358978500000002</v>
      </c>
      <c r="N46" s="96">
        <v>2.9576034149999999</v>
      </c>
      <c r="O46" s="96">
        <v>1.5469595390000002</v>
      </c>
      <c r="P46" s="96">
        <v>2.4543597859999999</v>
      </c>
      <c r="Q46" s="35"/>
      <c r="R46" s="35" t="s">
        <v>182</v>
      </c>
      <c r="S46" s="107" t="s">
        <v>282</v>
      </c>
      <c r="T46" s="107" t="s">
        <v>283</v>
      </c>
      <c r="U46" s="35"/>
      <c r="V46" s="35"/>
      <c r="W46" s="35"/>
      <c r="X46" s="35"/>
      <c r="Y46" s="35"/>
      <c r="Z46" s="35"/>
      <c r="AA46" s="35"/>
      <c r="AB46" s="35"/>
      <c r="AC46" s="35"/>
      <c r="AD46" s="35"/>
      <c r="AE46" s="35"/>
      <c r="AF46" s="35"/>
      <c r="AG46" s="35"/>
      <c r="AH46" s="35"/>
      <c r="AI46" s="35"/>
      <c r="AJ46" s="35"/>
      <c r="AK46" s="35"/>
      <c r="AL46" s="35"/>
      <c r="AM46" s="35"/>
      <c r="AN46" s="35"/>
      <c r="AO46" s="35"/>
    </row>
    <row r="47" spans="1:41" ht="15" thickBot="1" x14ac:dyDescent="0.35">
      <c r="A47" s="3">
        <v>39</v>
      </c>
      <c r="B47" s="3" t="s">
        <v>12</v>
      </c>
      <c r="C47" s="60">
        <v>2010</v>
      </c>
      <c r="D47" s="71">
        <v>0.43714579999999997</v>
      </c>
      <c r="E47" s="71">
        <v>0.422213</v>
      </c>
      <c r="F47" s="71">
        <v>0.4567734</v>
      </c>
      <c r="G47" s="71">
        <v>0.41939470000000001</v>
      </c>
      <c r="H47" s="71">
        <v>0.44335059999999998</v>
      </c>
      <c r="I47" s="71">
        <v>0.44942140000000003</v>
      </c>
      <c r="J47" s="71">
        <v>0.44039</v>
      </c>
      <c r="K47" s="144">
        <v>0.46053549999999999</v>
      </c>
      <c r="L47" s="71">
        <v>0.44185249999999998</v>
      </c>
      <c r="M47" s="71">
        <v>0.43734879999999998</v>
      </c>
      <c r="N47" s="71">
        <v>0.45546619999999999</v>
      </c>
      <c r="O47" s="71">
        <v>0.43830219999999998</v>
      </c>
      <c r="P47" s="71">
        <v>0.45247589999999999</v>
      </c>
      <c r="Q47" s="35"/>
      <c r="R47" s="35"/>
      <c r="S47" s="35" t="s">
        <v>124</v>
      </c>
      <c r="T47" s="35" t="s">
        <v>126</v>
      </c>
      <c r="U47" s="35"/>
      <c r="V47" s="35"/>
      <c r="W47" s="35"/>
      <c r="X47" s="35"/>
      <c r="Y47" s="35"/>
      <c r="Z47" s="35"/>
      <c r="AA47" s="35"/>
      <c r="AB47" s="35"/>
      <c r="AC47" s="35"/>
      <c r="AD47" s="35"/>
      <c r="AE47" s="35"/>
      <c r="AF47" s="35"/>
      <c r="AG47" s="35"/>
      <c r="AH47" s="35"/>
      <c r="AI47" s="35"/>
      <c r="AJ47" s="35"/>
      <c r="AK47" s="35"/>
      <c r="AL47" s="35"/>
      <c r="AM47" s="35"/>
      <c r="AN47" s="35"/>
      <c r="AO47" s="35"/>
    </row>
    <row r="48" spans="1:41" ht="15" thickBot="1" x14ac:dyDescent="0.35">
      <c r="A48" s="3">
        <v>40</v>
      </c>
      <c r="B48" s="3" t="s">
        <v>13</v>
      </c>
      <c r="C48" s="61">
        <v>2010</v>
      </c>
      <c r="D48" s="97">
        <f>Indicadores!D29*Variables!D13/100</f>
        <v>82202.734689000004</v>
      </c>
      <c r="E48" s="97">
        <f>Indicadores!E29*Variables!E13/100</f>
        <v>82180.248005100002</v>
      </c>
      <c r="F48" s="97">
        <f>Indicadores!F29*Variables!F13/100</f>
        <v>21192.378812800001</v>
      </c>
      <c r="G48" s="97">
        <f>Indicadores!G29*Variables!G13/100</f>
        <v>182600.25826779997</v>
      </c>
      <c r="H48" s="97">
        <f>Indicadores!H29*Variables!H13/100</f>
        <v>138381.86431999999</v>
      </c>
      <c r="I48" s="97">
        <f>Indicadores!I29*Variables!I13/100</f>
        <v>63210.896319199994</v>
      </c>
      <c r="J48" s="97">
        <f>Indicadores!J29*Variables!J13/100</f>
        <v>84315.464191200008</v>
      </c>
      <c r="K48" s="145">
        <f>Indicadores!K29*Variables!K13/100</f>
        <v>67085.488760000007</v>
      </c>
      <c r="L48" s="97">
        <f>Indicadores!L29*Variables!L13/100</f>
        <v>65471.790743799989</v>
      </c>
      <c r="M48" s="97">
        <f>Indicadores!M29*Variables!M13/100</f>
        <v>24047.817835099999</v>
      </c>
      <c r="N48" s="97">
        <f>Indicadores!N29*Variables!N13/100</f>
        <v>75354.69497360001</v>
      </c>
      <c r="O48" s="97">
        <f>Indicadores!O29*Variables!O13/100</f>
        <v>158340.88977959999</v>
      </c>
      <c r="P48" s="97">
        <f>Indicadores!P29*Variables!P13/100</f>
        <v>73532.9011722</v>
      </c>
      <c r="Q48" s="35"/>
      <c r="R48" s="107" t="s">
        <v>131</v>
      </c>
      <c r="S48" s="107" t="s">
        <v>124</v>
      </c>
      <c r="T48" s="35" t="s">
        <v>127</v>
      </c>
      <c r="U48" s="107" t="s">
        <v>300</v>
      </c>
      <c r="V48" s="35"/>
      <c r="W48" s="35"/>
      <c r="X48" s="35"/>
      <c r="Y48" s="35"/>
      <c r="Z48" s="35"/>
      <c r="AA48" s="35"/>
      <c r="AB48" s="35"/>
      <c r="AC48" s="35"/>
      <c r="AD48" s="35"/>
      <c r="AE48" s="35"/>
      <c r="AF48" s="35"/>
      <c r="AG48" s="35"/>
      <c r="AH48" s="35"/>
      <c r="AI48" s="35"/>
      <c r="AJ48" s="35"/>
      <c r="AK48" s="35"/>
      <c r="AL48" s="35"/>
      <c r="AM48" s="35"/>
      <c r="AN48" s="35"/>
      <c r="AO48" s="35"/>
    </row>
    <row r="49" spans="1:41" s="35" customFormat="1" ht="15" thickBot="1" x14ac:dyDescent="0.35">
      <c r="A49" s="3">
        <v>41</v>
      </c>
      <c r="B49" s="3" t="s">
        <v>301</v>
      </c>
      <c r="C49" s="61">
        <v>2010</v>
      </c>
      <c r="D49" s="122">
        <f>+D15*Indicadores!D30/100</f>
        <v>111757.30001462203</v>
      </c>
      <c r="E49" s="122">
        <f>+E15*Indicadores!E30/100</f>
        <v>139549.35619784248</v>
      </c>
      <c r="F49" s="122">
        <f>+F15*Indicadores!F30/100</f>
        <v>95949.398535564862</v>
      </c>
      <c r="G49" s="122">
        <f>+G15*Indicadores!G30/100</f>
        <v>715130.96370744798</v>
      </c>
      <c r="H49" s="122">
        <f>+H15*Indicadores!H30/100</f>
        <v>331060.88336009847</v>
      </c>
      <c r="I49" s="122">
        <f>+I15*Indicadores!I30/100</f>
        <v>265599.71794216876</v>
      </c>
      <c r="J49" s="122">
        <f>+J15*Indicadores!J30/100</f>
        <v>584259.27440523938</v>
      </c>
      <c r="K49" s="158">
        <f>+K15*Indicadores!K30/100</f>
        <v>150005.93079647823</v>
      </c>
      <c r="L49" s="122">
        <f>+L15*Indicadores!L30/100</f>
        <v>109306.41348025062</v>
      </c>
      <c r="M49" s="122">
        <f>+M15*Indicadores!M30/100</f>
        <v>78916.293903813756</v>
      </c>
      <c r="N49" s="122">
        <f>+N15*Indicadores!N30/100</f>
        <v>160329.09989323423</v>
      </c>
      <c r="O49" s="122">
        <f>+O15*Indicadores!O30/100</f>
        <v>865835.12043957377</v>
      </c>
      <c r="P49" s="122">
        <f>+P15*Indicadores!P30/100</f>
        <v>111275.36483537186</v>
      </c>
      <c r="R49" s="35" t="s">
        <v>131</v>
      </c>
      <c r="S49" s="35" t="s">
        <v>113</v>
      </c>
      <c r="T49" s="35" t="s">
        <v>187</v>
      </c>
      <c r="U49" s="102" t="s">
        <v>356</v>
      </c>
    </row>
    <row r="50" spans="1:41" ht="15" thickBot="1" x14ac:dyDescent="0.35">
      <c r="A50" s="3">
        <v>42</v>
      </c>
      <c r="B50" s="3" t="s">
        <v>298</v>
      </c>
      <c r="C50" s="61">
        <v>2010</v>
      </c>
      <c r="D50" s="70">
        <v>8186.0514259246993</v>
      </c>
      <c r="E50" s="70">
        <v>6094.8869646132625</v>
      </c>
      <c r="F50" s="70">
        <v>2192.4171104293505</v>
      </c>
      <c r="G50" s="70">
        <v>10725.47743315508</v>
      </c>
      <c r="H50" s="70">
        <v>11009.933894912068</v>
      </c>
      <c r="I50" s="70">
        <v>3342.353068686341</v>
      </c>
      <c r="J50" s="70">
        <v>6760.5950816425729</v>
      </c>
      <c r="K50" s="146">
        <v>5924.00579158033</v>
      </c>
      <c r="L50" s="70">
        <v>6953.7176511503076</v>
      </c>
      <c r="M50" s="70">
        <v>1836.833980478387</v>
      </c>
      <c r="N50" s="70">
        <v>7003.822558063197</v>
      </c>
      <c r="O50" s="70">
        <v>12752.468001840018</v>
      </c>
      <c r="P50" s="70">
        <v>7006.8761677420516</v>
      </c>
      <c r="Q50" s="35"/>
      <c r="R50" s="35" t="s">
        <v>131</v>
      </c>
      <c r="S50" s="35" t="s">
        <v>113</v>
      </c>
      <c r="T50" s="7" t="s">
        <v>267</v>
      </c>
      <c r="U50" s="35"/>
      <c r="V50" s="35"/>
      <c r="W50" s="35"/>
      <c r="X50" s="35"/>
      <c r="Y50" s="35"/>
      <c r="Z50" s="35"/>
      <c r="AA50" s="35"/>
      <c r="AB50" s="35"/>
      <c r="AC50" s="35"/>
      <c r="AD50" s="35"/>
      <c r="AE50" s="35"/>
      <c r="AF50" s="35"/>
      <c r="AG50" s="35"/>
      <c r="AH50" s="35"/>
      <c r="AI50" s="35"/>
      <c r="AJ50" s="35"/>
      <c r="AK50" s="35"/>
      <c r="AL50" s="35"/>
      <c r="AM50" s="35"/>
      <c r="AN50" s="35"/>
      <c r="AO50" s="35"/>
    </row>
    <row r="51" spans="1:41" ht="15" thickBot="1" x14ac:dyDescent="0.35">
      <c r="A51" s="3">
        <v>43</v>
      </c>
      <c r="B51" s="3" t="s">
        <v>299</v>
      </c>
      <c r="C51" s="61">
        <v>2010</v>
      </c>
      <c r="D51" s="70">
        <v>69743.795143254145</v>
      </c>
      <c r="E51" s="70">
        <v>60813.427713585668</v>
      </c>
      <c r="F51" s="70">
        <v>26556.503966046195</v>
      </c>
      <c r="G51" s="70">
        <v>99726.071871657754</v>
      </c>
      <c r="H51" s="70">
        <v>147996.48984709656</v>
      </c>
      <c r="I51" s="70">
        <v>62033.187829720555</v>
      </c>
      <c r="J51" s="70">
        <v>72179.740580049329</v>
      </c>
      <c r="K51" s="146">
        <v>70650</v>
      </c>
      <c r="L51" s="70">
        <v>55690.967649260223</v>
      </c>
      <c r="M51" s="70">
        <v>22592.456376702779</v>
      </c>
      <c r="N51" s="70">
        <v>61748.497993662786</v>
      </c>
      <c r="O51" s="70">
        <v>135323.19189138329</v>
      </c>
      <c r="P51" s="70">
        <v>45408.249620848401</v>
      </c>
      <c r="Q51" s="35"/>
      <c r="R51" s="35" t="s">
        <v>131</v>
      </c>
      <c r="S51" s="35" t="s">
        <v>113</v>
      </c>
      <c r="T51" s="7" t="s">
        <v>267</v>
      </c>
      <c r="U51" s="35"/>
      <c r="V51" s="35"/>
      <c r="W51" s="35"/>
      <c r="X51" s="35"/>
      <c r="Y51" s="35"/>
      <c r="Z51" s="35"/>
      <c r="AA51" s="35"/>
      <c r="AB51" s="35"/>
      <c r="AC51" s="35"/>
      <c r="AD51" s="35"/>
      <c r="AE51" s="35"/>
      <c r="AF51" s="35"/>
      <c r="AG51" s="35"/>
      <c r="AH51" s="35"/>
      <c r="AI51" s="35"/>
      <c r="AJ51" s="35"/>
      <c r="AK51" s="35"/>
      <c r="AL51" s="35"/>
      <c r="AM51" s="35"/>
      <c r="AN51" s="35"/>
      <c r="AO51" s="35"/>
    </row>
    <row r="52" spans="1:41" ht="15" thickBot="1" x14ac:dyDescent="0.35">
      <c r="A52" s="3">
        <v>44</v>
      </c>
      <c r="B52" s="3" t="s">
        <v>183</v>
      </c>
      <c r="C52" s="61">
        <v>2010</v>
      </c>
      <c r="D52" s="123">
        <v>20644.302844010108</v>
      </c>
      <c r="E52" s="123">
        <v>18539.59930641911</v>
      </c>
      <c r="F52" s="123">
        <v>6717.9581072282135</v>
      </c>
      <c r="G52" s="123">
        <v>30336.310516418718</v>
      </c>
      <c r="H52" s="123">
        <v>32795.792362712527</v>
      </c>
      <c r="I52" s="123">
        <v>18224.872849453001</v>
      </c>
      <c r="J52" s="123">
        <v>23499.401788734624</v>
      </c>
      <c r="K52" s="146">
        <v>18441.076853602041</v>
      </c>
      <c r="L52" s="123">
        <v>17779.869878852394</v>
      </c>
      <c r="M52" s="123">
        <v>6290.667886952433</v>
      </c>
      <c r="N52" s="123">
        <v>19007.609246521712</v>
      </c>
      <c r="O52" s="123">
        <v>35845.261652244822</v>
      </c>
      <c r="P52" s="123">
        <v>14634.229259956339</v>
      </c>
      <c r="Q52" s="35"/>
      <c r="R52" s="35" t="s">
        <v>131</v>
      </c>
      <c r="S52" s="35" t="s">
        <v>113</v>
      </c>
      <c r="T52" s="107" t="s">
        <v>302</v>
      </c>
      <c r="U52" s="107" t="s">
        <v>358</v>
      </c>
      <c r="V52" s="35"/>
      <c r="W52" s="35"/>
      <c r="X52" s="35"/>
      <c r="Y52" s="35"/>
      <c r="Z52" s="35"/>
      <c r="AA52" s="35"/>
      <c r="AB52" s="35"/>
      <c r="AC52" s="35"/>
      <c r="AD52" s="35"/>
      <c r="AE52" s="35"/>
      <c r="AF52" s="35"/>
      <c r="AG52" s="35"/>
      <c r="AH52" s="35"/>
      <c r="AI52" s="35"/>
      <c r="AJ52" s="35"/>
      <c r="AK52" s="35"/>
      <c r="AL52" s="35"/>
      <c r="AM52" s="35"/>
      <c r="AN52" s="35"/>
      <c r="AO52" s="35"/>
    </row>
    <row r="53" spans="1:41" ht="15" thickBot="1" x14ac:dyDescent="0.35">
      <c r="A53" s="3">
        <v>45</v>
      </c>
      <c r="B53" s="3" t="s">
        <v>184</v>
      </c>
      <c r="C53" s="61">
        <v>2010</v>
      </c>
      <c r="D53" s="123">
        <v>21177.527541990112</v>
      </c>
      <c r="E53" s="123">
        <v>19502.948485614721</v>
      </c>
      <c r="F53" s="123">
        <v>7460.8319911755234</v>
      </c>
      <c r="G53" s="123">
        <v>30807.320281600889</v>
      </c>
      <c r="H53" s="123">
        <v>35302.847738648583</v>
      </c>
      <c r="I53" s="123">
        <v>17687.415394043248</v>
      </c>
      <c r="J53" s="123">
        <v>21876.788084683089</v>
      </c>
      <c r="K53" s="146">
        <v>18044.969638887629</v>
      </c>
      <c r="L53" s="123">
        <v>17135.354012428332</v>
      </c>
      <c r="M53" s="123">
        <v>5510.4711477490609</v>
      </c>
      <c r="N53" s="123">
        <v>20052.155850893752</v>
      </c>
      <c r="O53" s="123">
        <v>37902.807461692952</v>
      </c>
      <c r="P53" s="123">
        <v>15477.363687798328</v>
      </c>
      <c r="Q53" s="35"/>
      <c r="R53" s="35" t="s">
        <v>131</v>
      </c>
      <c r="S53" s="35" t="s">
        <v>113</v>
      </c>
      <c r="T53" s="107" t="s">
        <v>302</v>
      </c>
      <c r="U53" s="107" t="s">
        <v>358</v>
      </c>
      <c r="V53" s="35"/>
      <c r="W53" s="35"/>
      <c r="X53" s="35"/>
      <c r="Y53" s="35"/>
      <c r="Z53" s="35"/>
      <c r="AA53" s="35"/>
      <c r="AB53" s="35"/>
      <c r="AC53" s="35"/>
      <c r="AD53" s="35"/>
      <c r="AE53" s="35"/>
      <c r="AF53" s="35"/>
      <c r="AG53" s="35"/>
      <c r="AH53" s="35"/>
      <c r="AI53" s="35"/>
      <c r="AJ53" s="35"/>
      <c r="AK53" s="35"/>
      <c r="AL53" s="35"/>
      <c r="AM53" s="35"/>
      <c r="AN53" s="35"/>
      <c r="AO53" s="35"/>
    </row>
    <row r="54" spans="1:41" s="35" customFormat="1" ht="15" thickBot="1" x14ac:dyDescent="0.35">
      <c r="A54" s="3">
        <v>46</v>
      </c>
      <c r="B54" s="3" t="s">
        <v>185</v>
      </c>
      <c r="C54" s="61">
        <v>2010</v>
      </c>
      <c r="D54" s="70">
        <v>31868.652673582987</v>
      </c>
      <c r="E54" s="70">
        <v>29816.399722149214</v>
      </c>
      <c r="F54" s="70">
        <v>12535.765119924119</v>
      </c>
      <c r="G54" s="70">
        <v>52385.515309655682</v>
      </c>
      <c r="H54" s="70">
        <v>60736.352715448265</v>
      </c>
      <c r="I54" s="70">
        <v>29115.984302586337</v>
      </c>
      <c r="J54" s="70">
        <v>36042.044887712036</v>
      </c>
      <c r="K54" s="146">
        <v>29991.675210514557</v>
      </c>
      <c r="L54" s="70">
        <v>27903.857376602125</v>
      </c>
      <c r="M54" s="70">
        <v>9855.653143809297</v>
      </c>
      <c r="N54" s="70">
        <v>30146.170182459289</v>
      </c>
      <c r="O54" s="70">
        <v>61409.292454696144</v>
      </c>
      <c r="P54" s="70">
        <v>24456.355935732936</v>
      </c>
      <c r="R54" s="35" t="s">
        <v>131</v>
      </c>
      <c r="S54" s="35" t="s">
        <v>113</v>
      </c>
      <c r="T54" s="7" t="s">
        <v>267</v>
      </c>
    </row>
    <row r="55" spans="1:41" s="35" customFormat="1" ht="15" thickBot="1" x14ac:dyDescent="0.35">
      <c r="A55" s="3">
        <v>47</v>
      </c>
      <c r="B55" s="3" t="s">
        <v>186</v>
      </c>
      <c r="C55" s="61">
        <v>2010</v>
      </c>
      <c r="D55" s="70">
        <v>31661.191920717229</v>
      </c>
      <c r="E55" s="70">
        <v>28995.087523330665</v>
      </c>
      <c r="F55" s="70">
        <v>12696.30169503867</v>
      </c>
      <c r="G55" s="70">
        <v>51060.928944841246</v>
      </c>
      <c r="H55" s="70">
        <v>58433.9826241767</v>
      </c>
      <c r="I55" s="70">
        <v>28075.45611935015</v>
      </c>
      <c r="J55" s="70">
        <v>34676.400644489164</v>
      </c>
      <c r="K55" s="146">
        <v>29451.361349406234</v>
      </c>
      <c r="L55" s="70">
        <v>27168.582463220115</v>
      </c>
      <c r="M55" s="70">
        <v>9526.7839059893122</v>
      </c>
      <c r="N55" s="70">
        <v>29624.252546058757</v>
      </c>
      <c r="O55" s="70">
        <v>59855.455169258923</v>
      </c>
      <c r="P55" s="70">
        <v>24185.51162464045</v>
      </c>
      <c r="R55" s="35" t="s">
        <v>131</v>
      </c>
      <c r="S55" s="35" t="s">
        <v>113</v>
      </c>
      <c r="T55" s="7" t="s">
        <v>267</v>
      </c>
    </row>
    <row r="56" spans="1:41" s="35" customFormat="1" ht="15" customHeight="1" thickBot="1" x14ac:dyDescent="0.35">
      <c r="A56" s="4">
        <v>48</v>
      </c>
      <c r="B56" s="4" t="s">
        <v>85</v>
      </c>
      <c r="C56" s="62">
        <v>2015</v>
      </c>
      <c r="D56" s="54">
        <v>6</v>
      </c>
      <c r="E56" s="54">
        <v>2</v>
      </c>
      <c r="F56" s="54">
        <v>1</v>
      </c>
      <c r="G56" s="54">
        <v>11</v>
      </c>
      <c r="H56" s="54">
        <v>3</v>
      </c>
      <c r="I56" s="54">
        <v>1</v>
      </c>
      <c r="J56" s="54">
        <v>6</v>
      </c>
      <c r="K56" s="147">
        <v>3</v>
      </c>
      <c r="L56" s="54">
        <v>0</v>
      </c>
      <c r="M56" s="54">
        <v>0</v>
      </c>
      <c r="N56" s="54">
        <v>4</v>
      </c>
      <c r="O56" s="54">
        <v>4</v>
      </c>
      <c r="P56" s="54">
        <v>9</v>
      </c>
      <c r="R56" s="107" t="s">
        <v>204</v>
      </c>
      <c r="S56" s="107" t="s">
        <v>205</v>
      </c>
      <c r="T56" s="107" t="s">
        <v>227</v>
      </c>
      <c r="U56" s="107" t="s">
        <v>206</v>
      </c>
    </row>
    <row r="57" spans="1:41" s="35" customFormat="1" ht="15" customHeight="1" thickBot="1" x14ac:dyDescent="0.35">
      <c r="A57" s="4" t="s">
        <v>307</v>
      </c>
      <c r="B57" s="4" t="s">
        <v>228</v>
      </c>
      <c r="C57" s="62">
        <v>2015</v>
      </c>
      <c r="D57" s="54">
        <v>6</v>
      </c>
      <c r="E57" s="54">
        <v>2</v>
      </c>
      <c r="F57" s="54">
        <v>1</v>
      </c>
      <c r="G57" s="54">
        <v>11</v>
      </c>
      <c r="H57" s="54">
        <v>4</v>
      </c>
      <c r="I57" s="54">
        <v>1</v>
      </c>
      <c r="J57" s="54">
        <v>6</v>
      </c>
      <c r="K57" s="147">
        <v>5</v>
      </c>
      <c r="L57" s="54">
        <v>0</v>
      </c>
      <c r="M57" s="54">
        <v>0</v>
      </c>
      <c r="N57" s="54">
        <v>4</v>
      </c>
      <c r="O57" s="54">
        <v>6</v>
      </c>
      <c r="P57" s="54">
        <v>9</v>
      </c>
      <c r="R57" s="107" t="s">
        <v>204</v>
      </c>
      <c r="S57" s="107" t="s">
        <v>205</v>
      </c>
      <c r="T57" s="107" t="s">
        <v>227</v>
      </c>
      <c r="U57" s="107" t="s">
        <v>206</v>
      </c>
    </row>
    <row r="58" spans="1:41" s="35" customFormat="1" ht="16.8" thickBot="1" x14ac:dyDescent="0.35">
      <c r="A58" s="4">
        <v>49</v>
      </c>
      <c r="B58" s="4" t="s">
        <v>14</v>
      </c>
      <c r="C58" s="62">
        <v>2014</v>
      </c>
      <c r="D58" s="118">
        <v>40.888888888888886</v>
      </c>
      <c r="E58" s="118">
        <v>46</v>
      </c>
      <c r="F58" s="118">
        <v>29.571428571428573</v>
      </c>
      <c r="G58" s="118">
        <v>64.099999999999994</v>
      </c>
      <c r="H58" s="118">
        <v>53.5</v>
      </c>
      <c r="I58" s="54"/>
      <c r="J58" s="54"/>
      <c r="K58" s="147">
        <v>44.2</v>
      </c>
      <c r="L58" s="118">
        <v>36.166666666666664</v>
      </c>
      <c r="M58" s="54"/>
      <c r="N58" s="118">
        <v>44</v>
      </c>
      <c r="O58" s="118">
        <v>34.659999999999997</v>
      </c>
      <c r="P58" s="54">
        <v>52.5</v>
      </c>
      <c r="R58" s="107" t="s">
        <v>208</v>
      </c>
      <c r="S58" s="107" t="s">
        <v>205</v>
      </c>
      <c r="T58" s="35" t="s">
        <v>229</v>
      </c>
      <c r="U58" s="35" t="s">
        <v>231</v>
      </c>
    </row>
    <row r="59" spans="1:41" s="35" customFormat="1" ht="16.8" thickBot="1" x14ac:dyDescent="0.35">
      <c r="A59" s="4" t="s">
        <v>308</v>
      </c>
      <c r="B59" s="4" t="s">
        <v>207</v>
      </c>
      <c r="C59" s="62">
        <v>2014</v>
      </c>
      <c r="D59" s="54"/>
      <c r="E59" s="54"/>
      <c r="F59" s="118">
        <v>17.833333333333332</v>
      </c>
      <c r="G59" s="54"/>
      <c r="H59" s="54"/>
      <c r="I59" s="118">
        <v>14</v>
      </c>
      <c r="J59" s="118">
        <v>23</v>
      </c>
      <c r="K59" s="147">
        <v>12</v>
      </c>
      <c r="L59" s="118">
        <v>16.416666666666668</v>
      </c>
      <c r="M59" s="54"/>
      <c r="N59" s="54"/>
      <c r="O59" s="54"/>
      <c r="P59" s="54"/>
      <c r="R59" s="107" t="s">
        <v>208</v>
      </c>
      <c r="S59" s="107" t="s">
        <v>205</v>
      </c>
      <c r="T59" s="35" t="s">
        <v>229</v>
      </c>
      <c r="U59" s="35" t="s">
        <v>232</v>
      </c>
    </row>
    <row r="60" spans="1:41" s="35" customFormat="1" ht="16.8" thickBot="1" x14ac:dyDescent="0.35">
      <c r="A60" s="4" t="s">
        <v>309</v>
      </c>
      <c r="B60" s="4" t="s">
        <v>230</v>
      </c>
      <c r="C60" s="62">
        <v>2014</v>
      </c>
      <c r="D60" s="118">
        <f>+D58</f>
        <v>40.888888888888886</v>
      </c>
      <c r="E60" s="118">
        <f>+E58</f>
        <v>46</v>
      </c>
      <c r="F60" s="118">
        <f>+(F58+F59*4)/2</f>
        <v>50.452380952380949</v>
      </c>
      <c r="G60" s="118">
        <f>+G58</f>
        <v>64.099999999999994</v>
      </c>
      <c r="H60" s="118">
        <f>+H58</f>
        <v>53.5</v>
      </c>
      <c r="I60" s="118">
        <f>+I59*4</f>
        <v>56</v>
      </c>
      <c r="J60" s="118">
        <f>+J59*4</f>
        <v>92</v>
      </c>
      <c r="K60" s="147">
        <f>(K59*4+K58)/2</f>
        <v>46.1</v>
      </c>
      <c r="L60" s="118">
        <f>+(L58+L59*4)/2</f>
        <v>50.916666666666671</v>
      </c>
      <c r="M60" s="54"/>
      <c r="N60" s="118">
        <f>+N58</f>
        <v>44</v>
      </c>
      <c r="O60" s="118">
        <f>+O58</f>
        <v>34.659999999999997</v>
      </c>
      <c r="P60" s="118">
        <f>+P58</f>
        <v>52.5</v>
      </c>
      <c r="R60" s="107" t="s">
        <v>208</v>
      </c>
      <c r="S60" s="107" t="s">
        <v>205</v>
      </c>
      <c r="T60" s="35" t="s">
        <v>229</v>
      </c>
      <c r="U60" s="35" t="s">
        <v>233</v>
      </c>
    </row>
    <row r="61" spans="1:41" ht="15" thickBot="1" x14ac:dyDescent="0.35">
      <c r="A61" s="4">
        <v>50</v>
      </c>
      <c r="B61" s="4" t="s">
        <v>15</v>
      </c>
      <c r="C61" s="63">
        <v>2010</v>
      </c>
      <c r="D61" s="68">
        <v>493450.6</v>
      </c>
      <c r="E61" s="68">
        <v>493450.6</v>
      </c>
      <c r="F61" s="68">
        <v>493450.6</v>
      </c>
      <c r="G61" s="68">
        <v>493450.6</v>
      </c>
      <c r="H61" s="68">
        <v>493450.6</v>
      </c>
      <c r="I61" s="68">
        <v>493450.6</v>
      </c>
      <c r="J61" s="68">
        <v>493450.6</v>
      </c>
      <c r="K61" s="159">
        <v>493450.6</v>
      </c>
      <c r="L61" s="68">
        <v>493450.6</v>
      </c>
      <c r="M61" s="68">
        <v>493450.6</v>
      </c>
      <c r="N61" s="68">
        <v>493450.6</v>
      </c>
      <c r="O61" s="68">
        <v>493450.6</v>
      </c>
      <c r="P61" s="68">
        <v>493450.6</v>
      </c>
      <c r="Q61" s="35"/>
      <c r="R61" s="35" t="s">
        <v>146</v>
      </c>
      <c r="S61" s="35" t="s">
        <v>165</v>
      </c>
      <c r="T61" t="s">
        <v>164</v>
      </c>
      <c r="U61" s="35" t="s">
        <v>169</v>
      </c>
      <c r="V61" s="35"/>
      <c r="W61" s="35"/>
      <c r="X61" s="35"/>
      <c r="Y61" s="35"/>
      <c r="Z61" s="35"/>
      <c r="AA61" s="35"/>
      <c r="AB61" s="35"/>
      <c r="AC61" s="35"/>
      <c r="AD61" s="35"/>
      <c r="AE61" s="35"/>
      <c r="AF61" s="35"/>
      <c r="AG61" s="35"/>
      <c r="AH61" s="35"/>
      <c r="AI61" s="35"/>
      <c r="AJ61" s="35"/>
      <c r="AK61" s="35"/>
      <c r="AL61" s="35"/>
      <c r="AM61" s="35"/>
      <c r="AN61" s="35"/>
      <c r="AO61" s="35"/>
    </row>
    <row r="62" spans="1:41" ht="15" thickBot="1" x14ac:dyDescent="0.35">
      <c r="A62" s="4">
        <v>51</v>
      </c>
      <c r="B62" s="4" t="s">
        <v>310</v>
      </c>
      <c r="C62" s="62">
        <v>2010</v>
      </c>
      <c r="D62" s="68">
        <f>Indicadores!D36*D25/100</f>
        <v>201331.58760000003</v>
      </c>
      <c r="E62" s="68">
        <f>Indicadores!E36*E25/100</f>
        <v>234545.25519999999</v>
      </c>
      <c r="F62" s="68">
        <f>Indicadores!F36*F25/100</f>
        <v>102374.1223</v>
      </c>
      <c r="G62" s="68">
        <f>Indicadores!G36*G25/100</f>
        <v>362046.52220000001</v>
      </c>
      <c r="H62" s="68">
        <f>Indicadores!H36*H25/100</f>
        <v>324606.77759999997</v>
      </c>
      <c r="I62" s="68">
        <f>Indicadores!I36*I25/100</f>
        <v>217556.19899999999</v>
      </c>
      <c r="J62" s="68">
        <f>Indicadores!J36*J25/100</f>
        <v>260813.995</v>
      </c>
      <c r="K62" s="148">
        <f>Indicadores!K36*K25/100</f>
        <v>204123.5944</v>
      </c>
      <c r="L62" s="68">
        <f>Indicadores!L36*L25/100</f>
        <v>182450.2788</v>
      </c>
      <c r="M62" s="68">
        <f>Indicadores!M36*M25/100</f>
        <v>60233.84</v>
      </c>
      <c r="N62" s="68">
        <f>Indicadores!N36*N25/100</f>
        <v>195969.0018</v>
      </c>
      <c r="O62" s="68">
        <f>Indicadores!O36*O25/100</f>
        <v>407977.83480000007</v>
      </c>
      <c r="P62" s="68">
        <f>Indicadores!P36*P25/100</f>
        <v>169364.54399999999</v>
      </c>
      <c r="Q62" s="35"/>
      <c r="R62" s="119" t="s">
        <v>133</v>
      </c>
      <c r="S62" s="119" t="s">
        <v>113</v>
      </c>
      <c r="T62" s="107" t="s">
        <v>234</v>
      </c>
      <c r="U62" s="107" t="s">
        <v>303</v>
      </c>
      <c r="V62" s="35"/>
      <c r="W62" s="35"/>
      <c r="X62" s="35"/>
      <c r="Y62" s="35"/>
      <c r="Z62" s="35"/>
      <c r="AA62" s="35"/>
      <c r="AB62" s="35"/>
      <c r="AC62" s="35"/>
      <c r="AD62" s="35"/>
      <c r="AE62" s="35"/>
      <c r="AF62" s="35"/>
      <c r="AG62" s="35"/>
      <c r="AH62" s="35"/>
      <c r="AI62" s="35"/>
      <c r="AJ62" s="35"/>
      <c r="AK62" s="35"/>
      <c r="AL62" s="35"/>
      <c r="AM62" s="35"/>
      <c r="AN62" s="35"/>
      <c r="AO62" s="35"/>
    </row>
    <row r="63" spans="1:41" ht="15" thickBot="1" x14ac:dyDescent="0.35">
      <c r="A63" s="4">
        <v>52</v>
      </c>
      <c r="B63" s="4" t="s">
        <v>16</v>
      </c>
      <c r="C63" s="62">
        <v>2014</v>
      </c>
      <c r="D63" s="68">
        <v>2581.6999999999998</v>
      </c>
      <c r="E63" s="68">
        <v>2061.5</v>
      </c>
      <c r="F63" s="68">
        <v>339.5</v>
      </c>
      <c r="G63" s="68">
        <v>3366.2</v>
      </c>
      <c r="H63" s="68">
        <v>1568.3</v>
      </c>
      <c r="I63" s="68">
        <v>145</v>
      </c>
      <c r="J63" s="68">
        <v>1972.1</v>
      </c>
      <c r="K63" s="148">
        <v>785.8</v>
      </c>
      <c r="L63" s="68">
        <v>1036</v>
      </c>
      <c r="M63" s="68">
        <v>395</v>
      </c>
      <c r="N63" s="68">
        <v>1614.1</v>
      </c>
      <c r="O63" s="68">
        <v>2506.1</v>
      </c>
      <c r="P63" s="68">
        <v>1573</v>
      </c>
      <c r="Q63" s="35"/>
      <c r="R63" s="107" t="s">
        <v>145</v>
      </c>
      <c r="S63" s="107" t="s">
        <v>147</v>
      </c>
      <c r="T63" s="124" t="s">
        <v>304</v>
      </c>
      <c r="U63" s="35" t="s">
        <v>305</v>
      </c>
      <c r="V63" s="35"/>
      <c r="W63" s="35"/>
      <c r="X63" s="35"/>
      <c r="Y63" s="35"/>
      <c r="Z63" s="35"/>
      <c r="AA63" s="35"/>
      <c r="AB63" s="35"/>
      <c r="AC63" s="35"/>
      <c r="AD63" s="35"/>
      <c r="AE63" s="35"/>
      <c r="AF63" s="35"/>
      <c r="AG63" s="35"/>
      <c r="AH63" s="35"/>
      <c r="AI63" s="35"/>
      <c r="AJ63" s="35"/>
      <c r="AK63" s="35"/>
      <c r="AL63" s="35"/>
      <c r="AM63" s="35"/>
      <c r="AN63" s="35"/>
      <c r="AO63" s="35"/>
    </row>
    <row r="64" spans="1:41" s="35" customFormat="1" ht="15" thickBot="1" x14ac:dyDescent="0.35">
      <c r="A64" s="4" t="s">
        <v>312</v>
      </c>
      <c r="B64" s="4" t="s">
        <v>212</v>
      </c>
      <c r="C64" s="62">
        <v>2014</v>
      </c>
      <c r="D64" s="68">
        <v>2797.3</v>
      </c>
      <c r="E64" s="68">
        <v>2120</v>
      </c>
      <c r="F64" s="68">
        <v>674</v>
      </c>
      <c r="G64" s="68">
        <v>3366.2</v>
      </c>
      <c r="H64" s="68">
        <v>1676</v>
      </c>
      <c r="I64" s="68">
        <v>150.1</v>
      </c>
      <c r="J64" s="68">
        <v>1972.1</v>
      </c>
      <c r="K64" s="148">
        <v>1182</v>
      </c>
      <c r="L64" s="68">
        <v>1136</v>
      </c>
      <c r="M64" s="68">
        <v>395</v>
      </c>
      <c r="N64" s="68">
        <v>1614.1</v>
      </c>
      <c r="O64" s="68">
        <v>2801</v>
      </c>
      <c r="P64" s="68">
        <v>2385</v>
      </c>
      <c r="R64" s="107" t="s">
        <v>145</v>
      </c>
      <c r="S64" s="107" t="s">
        <v>147</v>
      </c>
      <c r="T64" s="124" t="s">
        <v>304</v>
      </c>
      <c r="U64" s="107" t="s">
        <v>306</v>
      </c>
    </row>
    <row r="65" spans="1:41" ht="15" thickBot="1" x14ac:dyDescent="0.35">
      <c r="A65" s="4">
        <v>53</v>
      </c>
      <c r="B65" s="4" t="s">
        <v>17</v>
      </c>
      <c r="C65" s="62">
        <v>2014</v>
      </c>
      <c r="D65" s="68">
        <f t="shared" ref="D65:P65" si="0">+D67*D6/D11</f>
        <v>1897.1227630772448</v>
      </c>
      <c r="E65" s="68">
        <f t="shared" si="0"/>
        <v>2267.5839199096245</v>
      </c>
      <c r="F65" s="68">
        <f t="shared" si="0"/>
        <v>1348.0027635814549</v>
      </c>
      <c r="G65" s="68">
        <f t="shared" si="0"/>
        <v>3606.3373359020943</v>
      </c>
      <c r="H65" s="68">
        <f t="shared" si="0"/>
        <v>2546.2266328512997</v>
      </c>
      <c r="I65" s="68">
        <f t="shared" si="0"/>
        <v>2075.5396997467783</v>
      </c>
      <c r="J65" s="68">
        <f t="shared" si="0"/>
        <v>1782.7705252779465</v>
      </c>
      <c r="K65" s="148">
        <f t="shared" si="0"/>
        <v>1521.686020721487</v>
      </c>
      <c r="L65" s="68">
        <f t="shared" si="0"/>
        <v>2308.6921117719821</v>
      </c>
      <c r="M65" s="68">
        <f t="shared" si="0"/>
        <v>463.78984499381863</v>
      </c>
      <c r="N65" s="68">
        <f t="shared" si="0"/>
        <v>1153.5343644464626</v>
      </c>
      <c r="O65" s="68">
        <f t="shared" si="0"/>
        <v>2961.9056032993049</v>
      </c>
      <c r="P65" s="68">
        <f t="shared" si="0"/>
        <v>1955.7310108538788</v>
      </c>
      <c r="Q65" s="35"/>
      <c r="R65" s="107" t="s">
        <v>145</v>
      </c>
      <c r="S65" s="107" t="s">
        <v>210</v>
      </c>
      <c r="T65" s="107"/>
      <c r="U65" s="107" t="s">
        <v>317</v>
      </c>
      <c r="V65" s="35"/>
      <c r="W65" s="35"/>
      <c r="X65" s="35"/>
      <c r="Y65" s="35"/>
      <c r="Z65" s="35"/>
      <c r="AA65" s="35"/>
      <c r="AB65" s="35"/>
      <c r="AC65" s="35"/>
      <c r="AD65" s="35"/>
      <c r="AE65" s="35"/>
      <c r="AF65" s="35"/>
      <c r="AG65" s="35"/>
      <c r="AH65" s="35"/>
      <c r="AI65" s="35"/>
      <c r="AJ65" s="35"/>
      <c r="AK65" s="35"/>
      <c r="AL65" s="35"/>
      <c r="AM65" s="35"/>
      <c r="AN65" s="35"/>
      <c r="AO65" s="35"/>
    </row>
    <row r="66" spans="1:41" s="35" customFormat="1" ht="15" thickBot="1" x14ac:dyDescent="0.35">
      <c r="A66" s="4" t="s">
        <v>314</v>
      </c>
      <c r="B66" s="4" t="s">
        <v>313</v>
      </c>
      <c r="C66" s="62">
        <v>2014</v>
      </c>
      <c r="D66" s="68">
        <f t="shared" ref="D66:P66" si="1">+D67*D10/D11</f>
        <v>2252.2287921139186</v>
      </c>
      <c r="E66" s="68">
        <f t="shared" si="1"/>
        <v>2369.7101823639591</v>
      </c>
      <c r="F66" s="68">
        <f t="shared" si="1"/>
        <v>3587.6670864823823</v>
      </c>
      <c r="G66" s="68">
        <f t="shared" si="1"/>
        <v>3606.3373359020943</v>
      </c>
      <c r="H66" s="68">
        <f t="shared" si="1"/>
        <v>2852.1245758348523</v>
      </c>
      <c r="I66" s="68">
        <f t="shared" si="1"/>
        <v>2457.889157251529</v>
      </c>
      <c r="J66" s="68">
        <f t="shared" si="1"/>
        <v>1782.7705252779465</v>
      </c>
      <c r="K66" s="148">
        <f t="shared" si="1"/>
        <v>2159.3072183134091</v>
      </c>
      <c r="L66" s="68">
        <f t="shared" si="1"/>
        <v>2637.6595593416992</v>
      </c>
      <c r="M66" s="68">
        <f t="shared" si="1"/>
        <v>463.78984499381863</v>
      </c>
      <c r="N66" s="68">
        <f t="shared" si="1"/>
        <v>1581.5361654083895</v>
      </c>
      <c r="O66" s="68">
        <f t="shared" si="1"/>
        <v>3321.9298868507708</v>
      </c>
      <c r="P66" s="68">
        <f t="shared" si="1"/>
        <v>3699.4063021259867</v>
      </c>
      <c r="R66" s="107" t="s">
        <v>145</v>
      </c>
      <c r="S66" s="107" t="s">
        <v>147</v>
      </c>
      <c r="T66" s="107"/>
      <c r="U66" s="107" t="s">
        <v>318</v>
      </c>
    </row>
    <row r="67" spans="1:41" s="35" customFormat="1" ht="15" thickBot="1" x14ac:dyDescent="0.35">
      <c r="A67" s="4">
        <v>54</v>
      </c>
      <c r="B67" s="4" t="s">
        <v>189</v>
      </c>
      <c r="C67" s="62">
        <v>2014</v>
      </c>
      <c r="D67" s="68">
        <v>2836</v>
      </c>
      <c r="E67" s="68">
        <v>9220</v>
      </c>
      <c r="F67" s="68">
        <v>6938</v>
      </c>
      <c r="G67" s="68">
        <v>9220</v>
      </c>
      <c r="H67" s="68">
        <v>9483</v>
      </c>
      <c r="I67" s="68">
        <v>4879</v>
      </c>
      <c r="J67" s="68">
        <v>5984</v>
      </c>
      <c r="K67" s="148">
        <v>3520</v>
      </c>
      <c r="L67" s="68">
        <v>8492</v>
      </c>
      <c r="M67" s="68">
        <v>3520</v>
      </c>
      <c r="N67" s="68">
        <v>3812</v>
      </c>
      <c r="O67" s="68">
        <v>5984</v>
      </c>
      <c r="P67" s="68">
        <v>8492</v>
      </c>
      <c r="R67" s="107" t="s">
        <v>145</v>
      </c>
      <c r="S67" s="107" t="s">
        <v>210</v>
      </c>
      <c r="T67" s="107" t="s">
        <v>311</v>
      </c>
      <c r="U67" s="108" t="s">
        <v>211</v>
      </c>
    </row>
    <row r="68" spans="1:41" ht="15" thickBot="1" x14ac:dyDescent="0.35">
      <c r="A68" s="4">
        <v>55</v>
      </c>
      <c r="B68" s="4" t="s">
        <v>214</v>
      </c>
      <c r="C68" s="62">
        <v>2015</v>
      </c>
      <c r="D68" s="109">
        <v>8690.8573070000002</v>
      </c>
      <c r="E68" s="109">
        <v>8690.8573070000002</v>
      </c>
      <c r="F68" s="109">
        <v>8690.8573070000002</v>
      </c>
      <c r="G68" s="109">
        <v>8690.8573070000002</v>
      </c>
      <c r="H68" s="109">
        <v>8690.8573070000002</v>
      </c>
      <c r="I68" s="109">
        <v>8690.8573070000002</v>
      </c>
      <c r="J68" s="109">
        <v>8690.8573070000002</v>
      </c>
      <c r="K68" s="149">
        <v>8690.8573070000002</v>
      </c>
      <c r="L68" s="109">
        <v>8690.8573070000002</v>
      </c>
      <c r="M68" s="109">
        <v>8690.8573070000002</v>
      </c>
      <c r="N68" s="109">
        <v>8690.8573070000002</v>
      </c>
      <c r="O68" s="109">
        <v>8690.8573070000002</v>
      </c>
      <c r="P68" s="109">
        <v>8690.8573070000002</v>
      </c>
      <c r="Q68" s="35"/>
      <c r="R68" s="107" t="s">
        <v>193</v>
      </c>
      <c r="S68" s="35" t="s">
        <v>319</v>
      </c>
      <c r="T68" s="35" t="s">
        <v>320</v>
      </c>
      <c r="U68" s="35" t="s">
        <v>321</v>
      </c>
      <c r="V68" s="35"/>
      <c r="W68" s="35"/>
      <c r="X68" s="35"/>
      <c r="Y68" s="35"/>
      <c r="Z68" s="35"/>
      <c r="AA68" s="35"/>
      <c r="AB68" s="35"/>
      <c r="AC68" s="35"/>
      <c r="AD68" s="35"/>
      <c r="AE68" s="35"/>
      <c r="AF68" s="35"/>
      <c r="AG68" s="35"/>
      <c r="AH68" s="35"/>
      <c r="AI68" s="35"/>
      <c r="AJ68" s="35"/>
      <c r="AK68" s="35"/>
      <c r="AL68" s="35"/>
      <c r="AM68" s="35"/>
      <c r="AN68" s="35"/>
      <c r="AO68" s="35"/>
    </row>
    <row r="69" spans="1:41" s="35" customFormat="1" ht="15" thickBot="1" x14ac:dyDescent="0.35">
      <c r="A69" s="4" t="s">
        <v>315</v>
      </c>
      <c r="B69" s="4" t="s">
        <v>216</v>
      </c>
      <c r="C69" s="62">
        <v>2015</v>
      </c>
      <c r="D69" s="68">
        <v>16657.219999999998</v>
      </c>
      <c r="E69" s="68">
        <v>16657.219999999998</v>
      </c>
      <c r="F69" s="68">
        <v>16657.219999999998</v>
      </c>
      <c r="G69" s="68">
        <v>16657.219999999998</v>
      </c>
      <c r="H69" s="68">
        <v>16657.219999999998</v>
      </c>
      <c r="I69" s="68">
        <v>16657.219999999998</v>
      </c>
      <c r="J69" s="68">
        <v>16657.219999999998</v>
      </c>
      <c r="K69" s="148">
        <v>16657.219999999998</v>
      </c>
      <c r="L69" s="68">
        <v>16657.219999999998</v>
      </c>
      <c r="M69" s="68">
        <v>16657.219999999998</v>
      </c>
      <c r="N69" s="68">
        <v>16657.219999999998</v>
      </c>
      <c r="O69" s="68">
        <v>16657.219999999998</v>
      </c>
      <c r="P69" s="68">
        <v>16657.219999999998</v>
      </c>
      <c r="R69" s="107" t="s">
        <v>193</v>
      </c>
      <c r="S69" s="35" t="s">
        <v>319</v>
      </c>
      <c r="T69" s="35" t="s">
        <v>322</v>
      </c>
      <c r="U69" s="35" t="s">
        <v>323</v>
      </c>
    </row>
    <row r="70" spans="1:41" ht="15" thickBot="1" x14ac:dyDescent="0.35">
      <c r="A70" s="4">
        <v>56</v>
      </c>
      <c r="B70" s="4" t="s">
        <v>215</v>
      </c>
      <c r="C70" s="62">
        <v>2015</v>
      </c>
      <c r="D70" s="68">
        <v>261066.82800000001</v>
      </c>
      <c r="E70" s="68">
        <v>261066.82800000001</v>
      </c>
      <c r="F70" s="68">
        <v>261066.82800000001</v>
      </c>
      <c r="G70" s="68">
        <v>261066.82800000001</v>
      </c>
      <c r="H70" s="68">
        <v>261066.82800000001</v>
      </c>
      <c r="I70" s="68">
        <v>261066.82800000001</v>
      </c>
      <c r="J70" s="68">
        <v>261066.82800000001</v>
      </c>
      <c r="K70" s="148">
        <v>261066.82800000001</v>
      </c>
      <c r="L70" s="68">
        <v>261066.82800000001</v>
      </c>
      <c r="M70" s="68">
        <v>261066.82800000001</v>
      </c>
      <c r="N70" s="68">
        <v>261066.82800000001</v>
      </c>
      <c r="O70" s="68">
        <v>261066.82800000001</v>
      </c>
      <c r="P70" s="68">
        <v>261066.82800000001</v>
      </c>
      <c r="Q70" s="35"/>
      <c r="R70" s="107" t="s">
        <v>193</v>
      </c>
      <c r="S70" s="35" t="s">
        <v>319</v>
      </c>
      <c r="T70" s="35" t="s">
        <v>320</v>
      </c>
      <c r="U70" s="35" t="s">
        <v>321</v>
      </c>
      <c r="V70" s="35"/>
      <c r="W70" s="35"/>
      <c r="X70" s="35"/>
      <c r="Y70" s="35"/>
      <c r="Z70" s="35"/>
      <c r="AA70" s="35"/>
      <c r="AB70" s="35"/>
      <c r="AC70" s="35"/>
      <c r="AD70" s="35"/>
      <c r="AE70" s="35"/>
      <c r="AF70" s="35"/>
      <c r="AG70" s="35"/>
      <c r="AH70" s="35"/>
      <c r="AI70" s="35"/>
      <c r="AJ70" s="35"/>
      <c r="AK70" s="35"/>
      <c r="AL70" s="35"/>
      <c r="AM70" s="35"/>
      <c r="AN70" s="35"/>
      <c r="AO70" s="35"/>
    </row>
    <row r="71" spans="1:41" s="35" customFormat="1" ht="15" thickBot="1" x14ac:dyDescent="0.35">
      <c r="A71" s="4" t="s">
        <v>316</v>
      </c>
      <c r="B71" s="4" t="s">
        <v>217</v>
      </c>
      <c r="C71" s="62">
        <v>2015</v>
      </c>
      <c r="D71" s="68">
        <v>309759.62812099996</v>
      </c>
      <c r="E71" s="68">
        <v>309759.62812099996</v>
      </c>
      <c r="F71" s="68">
        <v>309759.62812099996</v>
      </c>
      <c r="G71" s="68">
        <v>309759.62812099996</v>
      </c>
      <c r="H71" s="68">
        <v>309759.62812099996</v>
      </c>
      <c r="I71" s="68">
        <v>309759.62812099996</v>
      </c>
      <c r="J71" s="68">
        <v>309759.62812099996</v>
      </c>
      <c r="K71" s="148">
        <v>309759.62812099996</v>
      </c>
      <c r="L71" s="68">
        <v>309759.62812099996</v>
      </c>
      <c r="M71" s="68">
        <v>309759.62812099996</v>
      </c>
      <c r="N71" s="68">
        <v>309759.62812099996</v>
      </c>
      <c r="O71" s="68">
        <v>309759.62812099996</v>
      </c>
      <c r="P71" s="68">
        <v>309759.62812099996</v>
      </c>
      <c r="R71" s="107" t="s">
        <v>193</v>
      </c>
      <c r="S71" s="35" t="s">
        <v>324</v>
      </c>
      <c r="T71" s="35" t="s">
        <v>325</v>
      </c>
      <c r="U71" s="35" t="s">
        <v>323</v>
      </c>
    </row>
    <row r="72" spans="1:41" ht="15" thickBot="1" x14ac:dyDescent="0.35">
      <c r="A72" s="5">
        <v>57</v>
      </c>
      <c r="B72" s="5" t="s">
        <v>18</v>
      </c>
      <c r="C72" s="64" t="s">
        <v>326</v>
      </c>
      <c r="D72" s="55">
        <v>250151</v>
      </c>
      <c r="E72" s="55">
        <v>233048</v>
      </c>
      <c r="F72" s="55">
        <v>187432</v>
      </c>
      <c r="G72" s="55" t="s">
        <v>220</v>
      </c>
      <c r="H72" s="55">
        <v>590905</v>
      </c>
      <c r="I72" s="55">
        <v>421529</v>
      </c>
      <c r="J72" s="55">
        <v>271453</v>
      </c>
      <c r="K72" s="150">
        <v>383830</v>
      </c>
      <c r="L72" s="55">
        <v>236004</v>
      </c>
      <c r="M72" s="55">
        <v>103485</v>
      </c>
      <c r="N72" s="55">
        <v>284452</v>
      </c>
      <c r="O72" s="55">
        <v>463904</v>
      </c>
      <c r="P72" s="55">
        <v>246044</v>
      </c>
      <c r="Q72" s="35"/>
      <c r="R72" s="35" t="s">
        <v>166</v>
      </c>
      <c r="S72" s="35" t="s">
        <v>327</v>
      </c>
      <c r="T72" t="s">
        <v>328</v>
      </c>
      <c r="U72" s="35" t="s">
        <v>329</v>
      </c>
      <c r="V72" s="35"/>
      <c r="W72" s="35"/>
      <c r="X72" s="35"/>
      <c r="Y72" s="35"/>
      <c r="Z72" s="35"/>
      <c r="AA72" s="35"/>
      <c r="AB72" s="35"/>
      <c r="AC72" s="35"/>
      <c r="AD72" s="35"/>
      <c r="AE72" s="35"/>
      <c r="AF72" s="35"/>
      <c r="AG72" s="35"/>
      <c r="AH72" s="35"/>
      <c r="AI72" s="35"/>
      <c r="AJ72" s="35"/>
      <c r="AK72" s="35"/>
      <c r="AL72" s="35"/>
      <c r="AM72" s="35"/>
      <c r="AN72" s="35"/>
      <c r="AO72" s="35"/>
    </row>
    <row r="73" spans="1:41" ht="15" thickBot="1" x14ac:dyDescent="0.35">
      <c r="A73" s="5">
        <v>56</v>
      </c>
      <c r="B73" s="5" t="s">
        <v>19</v>
      </c>
      <c r="C73" s="64" t="s">
        <v>326</v>
      </c>
      <c r="D73" s="55">
        <v>572438</v>
      </c>
      <c r="E73" s="55" t="s">
        <v>221</v>
      </c>
      <c r="F73" s="55">
        <v>292288</v>
      </c>
      <c r="G73" s="55" t="s">
        <v>222</v>
      </c>
      <c r="H73" s="55">
        <v>944239</v>
      </c>
      <c r="I73" s="55">
        <v>588992</v>
      </c>
      <c r="J73" s="55">
        <v>683554</v>
      </c>
      <c r="K73" s="150">
        <v>590162</v>
      </c>
      <c r="L73" s="55">
        <v>510418</v>
      </c>
      <c r="M73" s="55">
        <v>167342</v>
      </c>
      <c r="N73" s="55">
        <v>572841</v>
      </c>
      <c r="O73" s="55">
        <v>1213807</v>
      </c>
      <c r="P73" s="55">
        <v>457787</v>
      </c>
      <c r="Q73" s="35"/>
      <c r="R73" s="35" t="s">
        <v>166</v>
      </c>
      <c r="S73" s="35" t="s">
        <v>327</v>
      </c>
      <c r="T73" s="35" t="s">
        <v>328</v>
      </c>
      <c r="U73" s="35" t="s">
        <v>223</v>
      </c>
      <c r="V73" s="35"/>
      <c r="W73" s="35"/>
      <c r="X73" s="35"/>
      <c r="Y73" s="35"/>
      <c r="Z73" s="35"/>
      <c r="AA73" s="35"/>
      <c r="AB73" s="35"/>
      <c r="AC73" s="35"/>
      <c r="AD73" s="35"/>
      <c r="AE73" s="35"/>
      <c r="AF73" s="35"/>
      <c r="AG73" s="35"/>
      <c r="AH73" s="35"/>
      <c r="AI73" s="35"/>
      <c r="AJ73" s="35"/>
      <c r="AK73" s="35"/>
      <c r="AL73" s="35"/>
      <c r="AM73" s="35"/>
      <c r="AN73" s="35"/>
      <c r="AO73" s="35"/>
    </row>
    <row r="74" spans="1:41" ht="15" thickBot="1" x14ac:dyDescent="0.35">
      <c r="A74" s="5">
        <v>57</v>
      </c>
      <c r="B74" s="5" t="s">
        <v>20</v>
      </c>
      <c r="C74" s="64">
        <v>2015</v>
      </c>
      <c r="D74" s="110">
        <v>3247148647</v>
      </c>
      <c r="E74" s="110">
        <v>2702532684</v>
      </c>
      <c r="F74" s="110">
        <v>1498540567</v>
      </c>
      <c r="G74" s="110">
        <v>4084952976</v>
      </c>
      <c r="H74" s="110">
        <v>4516408432</v>
      </c>
      <c r="I74" s="110">
        <v>2420051189</v>
      </c>
      <c r="J74" s="110">
        <v>3615432791</v>
      </c>
      <c r="K74" s="151">
        <v>3978365525</v>
      </c>
      <c r="L74" s="110">
        <v>2340107147</v>
      </c>
      <c r="M74" s="110">
        <v>733858221</v>
      </c>
      <c r="N74" s="110">
        <v>2755048606</v>
      </c>
      <c r="O74" s="110">
        <v>5730603903</v>
      </c>
      <c r="P74" s="110">
        <v>2196357127</v>
      </c>
      <c r="Q74" s="35"/>
      <c r="R74" s="107" t="s">
        <v>330</v>
      </c>
      <c r="S74" s="107" t="s">
        <v>113</v>
      </c>
      <c r="T74" s="107" t="s">
        <v>331</v>
      </c>
      <c r="U74" s="35"/>
      <c r="V74" s="35"/>
      <c r="W74" s="35"/>
      <c r="X74" s="35"/>
      <c r="Y74" s="35"/>
      <c r="Z74" s="35"/>
      <c r="AA74" s="35"/>
      <c r="AB74" s="35"/>
      <c r="AC74" s="35"/>
      <c r="AD74" s="35"/>
      <c r="AE74" s="35"/>
      <c r="AF74" s="35"/>
      <c r="AG74" s="35"/>
      <c r="AH74" s="35"/>
      <c r="AI74" s="35"/>
      <c r="AJ74" s="35"/>
      <c r="AK74" s="35"/>
      <c r="AL74" s="35"/>
      <c r="AM74" s="35"/>
      <c r="AN74" s="35"/>
      <c r="AO74" s="35"/>
    </row>
    <row r="75" spans="1:41" ht="15" thickBot="1" x14ac:dyDescent="0.35">
      <c r="A75" s="5">
        <v>58</v>
      </c>
      <c r="B75" s="5" t="s">
        <v>21</v>
      </c>
      <c r="C75" s="64">
        <v>2015</v>
      </c>
      <c r="D75" s="110">
        <v>2988362000</v>
      </c>
      <c r="E75" s="110">
        <v>2301236846</v>
      </c>
      <c r="F75" s="110">
        <v>1421307711</v>
      </c>
      <c r="G75" s="110">
        <v>3481629811</v>
      </c>
      <c r="H75" s="110">
        <v>3964673043</v>
      </c>
      <c r="I75" s="110">
        <v>2336160780</v>
      </c>
      <c r="J75" s="110">
        <v>3178595278</v>
      </c>
      <c r="K75" s="151">
        <v>2598360888</v>
      </c>
      <c r="L75" s="110">
        <v>2230237993</v>
      </c>
      <c r="M75" s="110">
        <v>638026184</v>
      </c>
      <c r="N75" s="110">
        <v>2038968689.5</v>
      </c>
      <c r="O75" s="110">
        <v>5368666559.6000004</v>
      </c>
      <c r="P75" s="110">
        <v>1946818484.25</v>
      </c>
      <c r="Q75" s="35"/>
      <c r="R75" s="107" t="s">
        <v>330</v>
      </c>
      <c r="S75" s="107" t="s">
        <v>114</v>
      </c>
      <c r="T75" s="107" t="s">
        <v>144</v>
      </c>
      <c r="U75" s="35"/>
      <c r="V75" s="35"/>
      <c r="W75" s="35"/>
      <c r="X75" s="35"/>
      <c r="Y75" s="35"/>
      <c r="Z75" s="35"/>
      <c r="AA75" s="35"/>
      <c r="AB75" s="35"/>
      <c r="AC75" s="35"/>
      <c r="AD75" s="35"/>
      <c r="AE75" s="35"/>
      <c r="AF75" s="35"/>
      <c r="AG75" s="35"/>
      <c r="AH75" s="35"/>
      <c r="AI75" s="35"/>
      <c r="AJ75" s="35"/>
      <c r="AK75" s="35"/>
      <c r="AL75" s="35"/>
      <c r="AM75" s="35"/>
      <c r="AN75" s="35"/>
      <c r="AO75" s="35"/>
    </row>
    <row r="76" spans="1:41" ht="15" thickBot="1" x14ac:dyDescent="0.35">
      <c r="A76" s="5">
        <v>59</v>
      </c>
      <c r="B76" s="5" t="s">
        <v>22</v>
      </c>
      <c r="C76" s="64">
        <v>2015</v>
      </c>
      <c r="D76" s="110">
        <v>1007510381</v>
      </c>
      <c r="E76" s="110">
        <v>1164830987</v>
      </c>
      <c r="F76" s="110">
        <v>685680908</v>
      </c>
      <c r="G76" s="110">
        <v>1755056114</v>
      </c>
      <c r="H76" s="110">
        <v>1270824993</v>
      </c>
      <c r="I76" s="110">
        <v>831379465</v>
      </c>
      <c r="J76" s="110">
        <v>1172758210</v>
      </c>
      <c r="K76" s="151">
        <v>2137086850</v>
      </c>
      <c r="L76" s="110">
        <v>825067671</v>
      </c>
      <c r="M76" s="110">
        <v>258282000</v>
      </c>
      <c r="N76" s="110">
        <v>1194343599</v>
      </c>
      <c r="O76" s="110">
        <v>1973820998</v>
      </c>
      <c r="P76" s="110">
        <v>741553159</v>
      </c>
      <c r="Q76" s="35"/>
      <c r="R76" s="107" t="s">
        <v>330</v>
      </c>
      <c r="S76" s="107" t="s">
        <v>113</v>
      </c>
      <c r="T76" s="107" t="s">
        <v>331</v>
      </c>
      <c r="U76" s="35"/>
      <c r="V76" s="35"/>
      <c r="W76" s="35"/>
      <c r="X76" s="35"/>
      <c r="Y76" s="35"/>
      <c r="Z76" s="35"/>
      <c r="AA76" s="35"/>
      <c r="AB76" s="35"/>
      <c r="AC76" s="35"/>
      <c r="AD76" s="35"/>
      <c r="AE76" s="35"/>
      <c r="AF76" s="35"/>
      <c r="AG76" s="35"/>
      <c r="AH76" s="35"/>
      <c r="AI76" s="35"/>
      <c r="AJ76" s="35"/>
      <c r="AK76" s="35"/>
      <c r="AL76" s="35"/>
      <c r="AM76" s="35"/>
      <c r="AN76" s="35"/>
      <c r="AO76" s="35"/>
    </row>
    <row r="77" spans="1:41" ht="15" thickBot="1" x14ac:dyDescent="0.35">
      <c r="A77" s="5">
        <v>60</v>
      </c>
      <c r="B77" s="5" t="s">
        <v>23</v>
      </c>
      <c r="C77" s="64">
        <v>2015</v>
      </c>
      <c r="D77" s="110">
        <v>3247148647</v>
      </c>
      <c r="E77" s="110">
        <v>2702532684</v>
      </c>
      <c r="F77" s="110">
        <v>1498540567</v>
      </c>
      <c r="G77" s="110">
        <v>4084952976</v>
      </c>
      <c r="H77" s="110">
        <v>4516408432</v>
      </c>
      <c r="I77" s="110">
        <v>2420051189</v>
      </c>
      <c r="J77" s="110">
        <v>3615432791</v>
      </c>
      <c r="K77" s="151">
        <v>3978365525</v>
      </c>
      <c r="L77" s="110">
        <v>2340107147</v>
      </c>
      <c r="M77" s="110">
        <v>733858221</v>
      </c>
      <c r="N77" s="110">
        <v>2755048606</v>
      </c>
      <c r="O77" s="110">
        <v>5730603903</v>
      </c>
      <c r="P77" s="110">
        <v>2196357127</v>
      </c>
      <c r="Q77" s="35"/>
      <c r="R77" s="107" t="s">
        <v>330</v>
      </c>
      <c r="S77" s="107" t="s">
        <v>113</v>
      </c>
      <c r="T77" s="107" t="s">
        <v>331</v>
      </c>
      <c r="U77" s="35"/>
      <c r="V77" s="35"/>
      <c r="W77" s="35"/>
      <c r="X77" s="35"/>
      <c r="Y77" s="35"/>
      <c r="Z77" s="35"/>
      <c r="AA77" s="35"/>
      <c r="AB77" s="35"/>
      <c r="AC77" s="35"/>
      <c r="AD77" s="35"/>
      <c r="AE77" s="35"/>
      <c r="AF77" s="35"/>
      <c r="AG77" s="35"/>
      <c r="AH77" s="35"/>
      <c r="AI77" s="35"/>
      <c r="AJ77" s="35"/>
      <c r="AK77" s="35"/>
      <c r="AL77" s="35"/>
      <c r="AM77" s="35"/>
      <c r="AN77" s="35"/>
      <c r="AO77" s="35"/>
    </row>
    <row r="78" spans="1:41" ht="15" thickBot="1" x14ac:dyDescent="0.35">
      <c r="A78" s="5">
        <v>61</v>
      </c>
      <c r="B78" s="5" t="s">
        <v>24</v>
      </c>
      <c r="C78" s="64">
        <v>2015</v>
      </c>
      <c r="D78" s="110">
        <v>262820968.98999998</v>
      </c>
      <c r="E78" s="110">
        <v>149095652</v>
      </c>
      <c r="F78" s="110">
        <v>509234330.19999999</v>
      </c>
      <c r="G78" s="110">
        <v>35850344</v>
      </c>
      <c r="H78" s="110">
        <v>1384519571.6900001</v>
      </c>
      <c r="I78" s="110">
        <v>137146987.97999999</v>
      </c>
      <c r="J78" s="110">
        <v>1126525633</v>
      </c>
      <c r="K78" s="151">
        <v>162148149</v>
      </c>
      <c r="L78" s="110">
        <v>0</v>
      </c>
      <c r="M78" s="110">
        <v>98972495</v>
      </c>
      <c r="N78" s="110">
        <v>459300000</v>
      </c>
      <c r="O78" s="110">
        <v>2577375204</v>
      </c>
      <c r="P78" s="110">
        <v>103060164.62</v>
      </c>
      <c r="Q78" s="35"/>
      <c r="R78" s="107" t="s">
        <v>330</v>
      </c>
      <c r="S78" s="107" t="s">
        <v>196</v>
      </c>
      <c r="T78" s="107" t="s">
        <v>332</v>
      </c>
      <c r="U78" s="35"/>
      <c r="V78" s="35"/>
      <c r="W78" s="35"/>
      <c r="X78" s="35"/>
      <c r="Y78" s="35"/>
      <c r="Z78" s="35"/>
      <c r="AA78" s="35"/>
      <c r="AB78" s="35"/>
      <c r="AC78" s="35"/>
      <c r="AD78" s="35"/>
      <c r="AE78" s="35"/>
      <c r="AF78" s="35"/>
      <c r="AG78" s="35"/>
      <c r="AH78" s="35"/>
      <c r="AI78" s="35"/>
      <c r="AJ78" s="35"/>
      <c r="AK78" s="35"/>
      <c r="AL78" s="35"/>
      <c r="AM78" s="35"/>
      <c r="AN78" s="35"/>
      <c r="AO78" s="35"/>
    </row>
    <row r="79" spans="1:41" ht="15" thickBot="1" x14ac:dyDescent="0.35">
      <c r="A79" s="5">
        <v>62</v>
      </c>
      <c r="B79" s="5" t="s">
        <v>25</v>
      </c>
      <c r="C79" s="64" t="s">
        <v>224</v>
      </c>
      <c r="D79" s="111">
        <v>6.211362709192203</v>
      </c>
      <c r="E79" s="111">
        <v>6.9212734097646278</v>
      </c>
      <c r="F79" s="111">
        <v>6.5894122983642056</v>
      </c>
      <c r="G79" s="111">
        <v>6.2782684249535148</v>
      </c>
      <c r="H79" s="111">
        <v>6.5734301151740615</v>
      </c>
      <c r="I79" s="111">
        <v>5.2953232866571609</v>
      </c>
      <c r="J79" s="111">
        <v>4.4696704027352485</v>
      </c>
      <c r="K79" s="152">
        <v>9.6690757608922429</v>
      </c>
      <c r="L79" s="111">
        <v>8.8338984042247723</v>
      </c>
      <c r="M79" s="111">
        <v>12.917709654853926</v>
      </c>
      <c r="N79" s="111">
        <v>6.8844226747454718</v>
      </c>
      <c r="O79" s="111">
        <v>5.0185012542118157</v>
      </c>
      <c r="P79" s="111">
        <v>7.1614743222531363</v>
      </c>
      <c r="Q79" s="35"/>
      <c r="R79" s="107" t="s">
        <v>128</v>
      </c>
      <c r="S79" s="107" t="s">
        <v>333</v>
      </c>
      <c r="T79" s="107" t="s">
        <v>334</v>
      </c>
      <c r="U79" s="107" t="s">
        <v>336</v>
      </c>
      <c r="V79" s="35"/>
      <c r="W79" s="35"/>
      <c r="X79" s="35"/>
      <c r="Y79" s="35"/>
      <c r="Z79" s="35"/>
      <c r="AA79" s="35"/>
      <c r="AB79" s="35"/>
      <c r="AC79" s="35"/>
      <c r="AD79" s="35"/>
      <c r="AE79" s="35"/>
      <c r="AF79" s="35"/>
      <c r="AG79" s="35"/>
      <c r="AH79" s="35"/>
      <c r="AI79" s="35"/>
      <c r="AJ79" s="35"/>
      <c r="AK79" s="35"/>
      <c r="AL79" s="35"/>
      <c r="AM79" s="35"/>
      <c r="AN79" s="35"/>
      <c r="AO79" s="35"/>
    </row>
    <row r="80" spans="1:41" ht="15" thickBot="1" x14ac:dyDescent="0.35">
      <c r="A80" s="5">
        <v>63</v>
      </c>
      <c r="B80" s="5" t="s">
        <v>26</v>
      </c>
      <c r="C80" s="64" t="s">
        <v>225</v>
      </c>
      <c r="D80" s="86">
        <v>3.2144322062774844</v>
      </c>
      <c r="E80" s="86">
        <v>2.4861403030466578</v>
      </c>
      <c r="F80" s="86">
        <v>3.1051240726294838</v>
      </c>
      <c r="G80" s="86">
        <v>2.8737228257811109</v>
      </c>
      <c r="H80" s="86">
        <v>2.6459185860802314</v>
      </c>
      <c r="I80" s="86">
        <v>2.6392555824124253</v>
      </c>
      <c r="J80" s="86">
        <v>2.0345788168700141</v>
      </c>
      <c r="K80" s="152">
        <v>4.1391794262819026</v>
      </c>
      <c r="L80" s="86">
        <v>2.9299789898151296</v>
      </c>
      <c r="M80" s="86">
        <v>3.6607861603618952</v>
      </c>
      <c r="N80" s="86">
        <v>2.6653308950512544</v>
      </c>
      <c r="O80" s="86">
        <v>4.3061650598742007</v>
      </c>
      <c r="P80" s="86">
        <v>1.9021060209114538</v>
      </c>
      <c r="Q80" s="35"/>
      <c r="R80" s="107" t="s">
        <v>128</v>
      </c>
      <c r="S80" s="107" t="s">
        <v>113</v>
      </c>
      <c r="T80" s="107" t="s">
        <v>335</v>
      </c>
      <c r="U80" s="107" t="s">
        <v>337</v>
      </c>
      <c r="V80" s="35"/>
      <c r="W80" s="35"/>
      <c r="X80" s="35"/>
      <c r="Y80" s="35"/>
      <c r="Z80" s="35"/>
      <c r="AA80" s="35"/>
      <c r="AB80" s="35"/>
      <c r="AC80" s="35"/>
      <c r="AD80" s="35"/>
      <c r="AE80" s="35"/>
      <c r="AF80" s="35"/>
      <c r="AG80" s="35"/>
      <c r="AH80" s="35"/>
      <c r="AI80" s="35"/>
      <c r="AJ80" s="35"/>
      <c r="AK80" s="35"/>
      <c r="AL80" s="35"/>
      <c r="AM80" s="35"/>
      <c r="AN80" s="35"/>
      <c r="AO80" s="35"/>
    </row>
  </sheetData>
  <sortState ref="M6:M17">
    <sortCondition ref="M6"/>
  </sortState>
  <hyperlinks>
    <hyperlink ref="U32" r:id="rId1"/>
    <hyperlink ref="U43" r:id="rId2"/>
    <hyperlink ref="U44" r:id="rId3" display="http://secretariadoejecutivo.gob.mx/incidencia-delictiva/incidencia-delictiva-fuero-comun.php. "/>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S45"/>
  <sheetViews>
    <sheetView topLeftCell="B1" workbookViewId="0">
      <pane ySplit="1" topLeftCell="A2" activePane="bottomLeft" state="frozen"/>
      <selection pane="bottomLeft" activeCell="K10" sqref="K10"/>
    </sheetView>
  </sheetViews>
  <sheetFormatPr baseColWidth="10" defaultColWidth="11.5546875" defaultRowHeight="14.4" x14ac:dyDescent="0.3"/>
  <cols>
    <col min="1" max="1" width="6.6640625" style="7" customWidth="1"/>
    <col min="2" max="2" width="44.77734375" style="35" customWidth="1"/>
    <col min="3" max="3" width="9.44140625" style="7" customWidth="1"/>
    <col min="4" max="16" width="8.88671875" style="21" customWidth="1"/>
    <col min="17" max="17" width="5.109375" style="35" customWidth="1"/>
    <col min="18" max="18" width="14.44140625" style="35" customWidth="1"/>
    <col min="19" max="19" width="62.44140625" style="35" customWidth="1"/>
    <col min="20" max="16384" width="11.5546875" style="35"/>
  </cols>
  <sheetData>
    <row r="1" spans="1:19" ht="18.600000000000001" customHeight="1" thickBot="1" x14ac:dyDescent="0.35">
      <c r="A1" s="8" t="s">
        <v>103</v>
      </c>
      <c r="B1" s="26" t="s">
        <v>136</v>
      </c>
      <c r="C1" s="26" t="s">
        <v>104</v>
      </c>
      <c r="D1" s="14" t="s">
        <v>28</v>
      </c>
      <c r="E1" s="14" t="s">
        <v>29</v>
      </c>
      <c r="F1" s="14" t="s">
        <v>30</v>
      </c>
      <c r="G1" s="14" t="s">
        <v>31</v>
      </c>
      <c r="H1" s="14" t="s">
        <v>32</v>
      </c>
      <c r="I1" s="14" t="s">
        <v>33</v>
      </c>
      <c r="J1" s="14" t="s">
        <v>34</v>
      </c>
      <c r="K1" s="14" t="s">
        <v>35</v>
      </c>
      <c r="L1" s="14" t="s">
        <v>36</v>
      </c>
      <c r="M1" s="14" t="s">
        <v>37</v>
      </c>
      <c r="N1" s="14" t="s">
        <v>38</v>
      </c>
      <c r="O1" s="14" t="s">
        <v>39</v>
      </c>
      <c r="P1" s="14" t="s">
        <v>40</v>
      </c>
      <c r="R1" s="29" t="s">
        <v>115</v>
      </c>
      <c r="S1" s="29" t="s">
        <v>108</v>
      </c>
    </row>
    <row r="2" spans="1:19" ht="15" thickBot="1" x14ac:dyDescent="0.35">
      <c r="A2" s="8">
        <v>10101</v>
      </c>
      <c r="B2" s="8" t="s">
        <v>42</v>
      </c>
      <c r="C2" s="8">
        <v>2013</v>
      </c>
      <c r="D2" s="15">
        <f>+Variables!D2*1000000/Variables!D4</f>
        <v>42698.487059091014</v>
      </c>
      <c r="E2" s="15">
        <f>+Variables!E2*1000000/Variables!E4</f>
        <v>54686.245860604606</v>
      </c>
      <c r="F2" s="15">
        <f>+Variables!F2*1000000/Variables!F4</f>
        <v>42345.470585745468</v>
      </c>
      <c r="G2" s="15">
        <f>+Variables!G2*1000000/Variables!G4</f>
        <v>48500.707696807025</v>
      </c>
      <c r="H2" s="15">
        <f>+Variables!H2*1000000/Variables!H4</f>
        <v>45787.500500407186</v>
      </c>
      <c r="I2" s="15">
        <f>+Variables!I2*1000000/Variables!I4</f>
        <v>54633.682136123556</v>
      </c>
      <c r="J2" s="15">
        <f>+Variables!J2*1000000/Variables!J4</f>
        <v>42772.979362605598</v>
      </c>
      <c r="K2" s="125">
        <f>+Variables!K2*1000000/Variables!K4</f>
        <v>73117.310574214483</v>
      </c>
      <c r="L2" s="15">
        <f>+Variables!L2*1000000/Variables!L4</f>
        <v>60498.877840535461</v>
      </c>
      <c r="M2" s="15">
        <f>+Variables!M2*1000000/Variables!M4</f>
        <v>59863.627670935122</v>
      </c>
      <c r="N2" s="15">
        <f>+Variables!N2*1000000/Variables!N4</f>
        <v>84053.004616632476</v>
      </c>
      <c r="O2" s="15">
        <f>+Variables!O2*1000000/Variables!O4</f>
        <v>43952.947404076636</v>
      </c>
      <c r="P2" s="15">
        <f>+Variables!P2*1000000/Variables!P4</f>
        <v>74948.210467599696</v>
      </c>
      <c r="R2" s="35" t="s">
        <v>137</v>
      </c>
      <c r="S2" s="35" t="s">
        <v>138</v>
      </c>
    </row>
    <row r="3" spans="1:19" ht="15" thickBot="1" x14ac:dyDescent="0.35">
      <c r="A3" s="8" t="s">
        <v>338</v>
      </c>
      <c r="B3" s="8" t="s">
        <v>198</v>
      </c>
      <c r="C3" s="8">
        <v>2013</v>
      </c>
      <c r="D3" s="15">
        <f>+Variables!D3*1000000/Variables!D4</f>
        <v>151097.59165732234</v>
      </c>
      <c r="E3" s="15">
        <f>+Variables!E3*1000000/Variables!E4</f>
        <v>171766.93531059718</v>
      </c>
      <c r="F3" s="15">
        <f>+Variables!F3*1000000/Variables!F4</f>
        <v>157859.0957746887</v>
      </c>
      <c r="G3" s="15">
        <f>+Variables!G3*1000000/Variables!G4</f>
        <v>152338.44983089375</v>
      </c>
      <c r="H3" s="15">
        <f>+Variables!H3*1000000/Variables!H4</f>
        <v>135832.20595185613</v>
      </c>
      <c r="I3" s="15">
        <f>+Variables!I3*1000000/Variables!I4</f>
        <v>202356.06702905381</v>
      </c>
      <c r="J3" s="15">
        <f>+Variables!J3*1000000/Variables!J4</f>
        <v>142048.71888250217</v>
      </c>
      <c r="K3" s="125">
        <f>+Variables!K3*1000000/Variables!K4</f>
        <v>228806.23336352373</v>
      </c>
      <c r="L3" s="15">
        <f>+Variables!L3*1000000/Variables!L4</f>
        <v>150069.44850813324</v>
      </c>
      <c r="M3" s="15">
        <f>+Variables!M3*1000000/Variables!M4</f>
        <v>187331.44114977223</v>
      </c>
      <c r="N3" s="15">
        <f>+Variables!N3*1000000/Variables!N4</f>
        <v>260568.84382588044</v>
      </c>
      <c r="O3" s="15">
        <f>+Variables!O3*1000000/Variables!O4</f>
        <v>145967.38321477434</v>
      </c>
      <c r="P3" s="15">
        <f>+Variables!P3*1000000/Variables!P4</f>
        <v>185911.49146915547</v>
      </c>
      <c r="R3" s="35" t="s">
        <v>137</v>
      </c>
      <c r="S3" s="35" t="s">
        <v>138</v>
      </c>
    </row>
    <row r="4" spans="1:19" ht="15" thickBot="1" x14ac:dyDescent="0.35">
      <c r="A4" s="8">
        <v>10201</v>
      </c>
      <c r="B4" s="8" t="s">
        <v>44</v>
      </c>
      <c r="C4" s="8">
        <v>2010</v>
      </c>
      <c r="D4" s="43">
        <f>100*(Variables!D16/Variables!D17)</f>
        <v>7.8230104296455005</v>
      </c>
      <c r="E4" s="43">
        <f>100*(Variables!E16/Variables!E17)</f>
        <v>9.2490874942414685</v>
      </c>
      <c r="F4" s="43">
        <f>100*(Variables!F16/Variables!F17)</f>
        <v>12.052951626992332</v>
      </c>
      <c r="G4" s="43">
        <f>100*(Variables!G16/Variables!G17)</f>
        <v>6.4276974368333182</v>
      </c>
      <c r="H4" s="43">
        <f>100*(Variables!H16/Variables!H17)</f>
        <v>7.2235060285683499</v>
      </c>
      <c r="I4" s="43">
        <f>100*(Variables!I16/Variables!I17)</f>
        <v>10.535637669802389</v>
      </c>
      <c r="J4" s="43">
        <f>100*(Variables!J16/Variables!J17)</f>
        <v>8.0180914324238532</v>
      </c>
      <c r="K4" s="126">
        <f>100*(Variables!K16/Variables!K17)</f>
        <v>7.0888272547943583</v>
      </c>
      <c r="L4" s="43">
        <f>100*(Variables!L16/Variables!L17)</f>
        <v>7.7177311678911131</v>
      </c>
      <c r="M4" s="43">
        <f>100*(Variables!M16/Variables!M17)</f>
        <v>7.2699665186371112</v>
      </c>
      <c r="N4" s="43">
        <f>100*(Variables!N16/Variables!N17)</f>
        <v>8.8232039613820579</v>
      </c>
      <c r="O4" s="43">
        <f>100*(Variables!O16/Variables!O17)</f>
        <v>5.7342570767833534</v>
      </c>
      <c r="P4" s="43">
        <f>100*(Variables!P16/Variables!P17)</f>
        <v>8.9650028909176598</v>
      </c>
      <c r="R4" s="35" t="s">
        <v>128</v>
      </c>
    </row>
    <row r="5" spans="1:19" ht="15" thickBot="1" x14ac:dyDescent="0.35">
      <c r="A5" s="8">
        <v>10301</v>
      </c>
      <c r="B5" s="8" t="s">
        <v>46</v>
      </c>
      <c r="C5" s="8">
        <v>2013</v>
      </c>
      <c r="D5" s="15">
        <f>+Variables!D2/Variables!D18</f>
        <v>222.30261056511054</v>
      </c>
      <c r="E5" s="15">
        <f>+Variables!E2/Variables!E18</f>
        <v>185.01783965244866</v>
      </c>
      <c r="F5" s="15">
        <f>+Variables!F2/Variables!F18</f>
        <v>217.0102801120448</v>
      </c>
      <c r="G5" s="15">
        <f>+Variables!G2/Variables!G18</f>
        <v>159.8493094321463</v>
      </c>
      <c r="H5" s="15">
        <f>+Variables!H2/Variables!H18</f>
        <v>280.0794749498998</v>
      </c>
      <c r="I5" s="15">
        <f>+Variables!I2/Variables!I18</f>
        <v>164.88396946564885</v>
      </c>
      <c r="J5" s="15">
        <f>+Variables!J2/Variables!J18</f>
        <v>187.74882752376641</v>
      </c>
      <c r="K5" s="125">
        <f>+Variables!K2/Variables!K18</f>
        <v>311.88413741223673</v>
      </c>
      <c r="L5" s="15">
        <f>+Variables!L2/Variables!L18</f>
        <v>247.5391363875724</v>
      </c>
      <c r="M5" s="15">
        <f>+Variables!M2/Variables!M18</f>
        <v>244.4862085308057</v>
      </c>
      <c r="N5" s="15">
        <f>+Variables!N2/Variables!N18</f>
        <v>336.44502485089464</v>
      </c>
      <c r="O5" s="15">
        <f>+Variables!O2/Variables!O18</f>
        <v>178.93861833796413</v>
      </c>
      <c r="P5" s="15">
        <f>+Variables!P2/Variables!P18</f>
        <v>275.43637368711995</v>
      </c>
      <c r="R5" s="35" t="s">
        <v>201</v>
      </c>
      <c r="S5" s="35" t="s">
        <v>341</v>
      </c>
    </row>
    <row r="6" spans="1:19" ht="15" thickBot="1" x14ac:dyDescent="0.35">
      <c r="A6" s="8" t="s">
        <v>339</v>
      </c>
      <c r="B6" s="8" t="s">
        <v>200</v>
      </c>
      <c r="C6" s="8">
        <v>2013</v>
      </c>
      <c r="D6" s="15">
        <f>+Variables!D3/Variables!D18</f>
        <v>786.66461949902373</v>
      </c>
      <c r="E6" s="15">
        <f>+Variables!E3/Variables!E18</f>
        <v>581.13236326179288</v>
      </c>
      <c r="F6" s="15">
        <f>+Variables!F3/Variables!F18</f>
        <v>808.98963025885155</v>
      </c>
      <c r="G6" s="15">
        <f>+Variables!G3/Variables!G18</f>
        <v>502.07918939366647</v>
      </c>
      <c r="H6" s="15">
        <f>+Variables!H3/Variables!H18</f>
        <v>830.87769606345296</v>
      </c>
      <c r="I6" s="15">
        <f>+Variables!I3/Variables!I18</f>
        <v>610.70882050518662</v>
      </c>
      <c r="J6" s="15">
        <f>+Variables!J3/Variables!J18</f>
        <v>623.51233930547164</v>
      </c>
      <c r="K6" s="125">
        <f>+Variables!K3/Variables!K18</f>
        <v>975.98002670918368</v>
      </c>
      <c r="L6" s="15">
        <f>+Variables!L3/Variables!L18</f>
        <v>614.02893752473244</v>
      </c>
      <c r="M6" s="15">
        <f>+Variables!M3/Variables!M18</f>
        <v>765.07147273262012</v>
      </c>
      <c r="N6" s="15">
        <f>+Variables!N3/Variables!N18</f>
        <v>1042.9977076514836</v>
      </c>
      <c r="O6" s="15">
        <f>+Variables!O3/Variables!O18</f>
        <v>594.25370578077093</v>
      </c>
      <c r="P6" s="15">
        <f>+Variables!P3/Variables!P18</f>
        <v>683.22894859731093</v>
      </c>
      <c r="R6" s="35" t="s">
        <v>201</v>
      </c>
      <c r="S6" s="35" t="s">
        <v>340</v>
      </c>
    </row>
    <row r="7" spans="1:19" ht="15" thickBot="1" x14ac:dyDescent="0.35">
      <c r="A7" s="8">
        <v>10401</v>
      </c>
      <c r="B7" s="8" t="s">
        <v>48</v>
      </c>
      <c r="C7" s="8">
        <v>2010</v>
      </c>
      <c r="D7" s="43">
        <f>100*(Variables!D20/Variables!D21)</f>
        <v>6.1775060439576821</v>
      </c>
      <c r="E7" s="43">
        <f>100*(Variables!E20/Variables!E21)</f>
        <v>4.9009171073829707</v>
      </c>
      <c r="F7" s="43">
        <f>100*(Variables!F20/Variables!F21)</f>
        <v>4.5107517305341771</v>
      </c>
      <c r="G7" s="43">
        <f>100*(Variables!G20/Variables!G21)</f>
        <v>6.3877742259705119</v>
      </c>
      <c r="H7" s="43">
        <f>100*(Variables!H20/Variables!H21)</f>
        <v>4.2804100372273206</v>
      </c>
      <c r="I7" s="43">
        <f>100*(Variables!I20/Variables!I21)</f>
        <v>2.6611629517503403</v>
      </c>
      <c r="J7" s="43">
        <f>100*(Variables!J20/Variables!J21)</f>
        <v>4.5050890270176565</v>
      </c>
      <c r="K7" s="126">
        <f>100*(Variables!K20/Variables!K21)</f>
        <v>4.7101818106426112</v>
      </c>
      <c r="L7" s="43">
        <f>100*(Variables!L20/Variables!L21)</f>
        <v>6.005285876098247</v>
      </c>
      <c r="M7" s="43">
        <f>100*(Variables!M20/Variables!M21)</f>
        <v>5.0732181275591639</v>
      </c>
      <c r="N7" s="43">
        <f>100*(Variables!N20/Variables!N21)</f>
        <v>5.7187709565323415</v>
      </c>
      <c r="O7" s="43">
        <f>100*(Variables!O20/Variables!O21)</f>
        <v>5.2743450392394013</v>
      </c>
      <c r="P7" s="43">
        <f>100*(Variables!P20/Variables!P21)</f>
        <v>7.3849113435089357</v>
      </c>
      <c r="R7" s="35" t="s">
        <v>128</v>
      </c>
      <c r="S7" s="35" t="s">
        <v>194</v>
      </c>
    </row>
    <row r="8" spans="1:19" ht="15" thickBot="1" x14ac:dyDescent="0.35">
      <c r="A8" s="8">
        <v>10402</v>
      </c>
      <c r="B8" s="8" t="s">
        <v>49</v>
      </c>
      <c r="C8" s="8">
        <v>2010</v>
      </c>
      <c r="D8" s="43">
        <f>100*(Variables!D22/Variables!D23)</f>
        <v>56.838329971340286</v>
      </c>
      <c r="E8" s="43">
        <f>100*(Variables!E22/Variables!E23)</f>
        <v>57.313715500249586</v>
      </c>
      <c r="F8" s="43">
        <f>100*(Variables!F22/Variables!F23)</f>
        <v>58.769694861946967</v>
      </c>
      <c r="G8" s="43">
        <f>100*(Variables!G22/Variables!G23)</f>
        <v>57.662999332012866</v>
      </c>
      <c r="H8" s="43">
        <f>100*(Variables!H22/Variables!H23)</f>
        <v>59.953732235755751</v>
      </c>
      <c r="I8" s="43">
        <f>100*(Variables!I22/Variables!I23)</f>
        <v>57.588644442465117</v>
      </c>
      <c r="J8" s="43">
        <f>100*(Variables!J22/Variables!J23)</f>
        <v>59.18435003084933</v>
      </c>
      <c r="K8" s="126">
        <f>100*(Variables!K22/Variables!K23)</f>
        <v>59.845400090024583</v>
      </c>
      <c r="L8" s="43">
        <f>100*(Variables!L22/Variables!L23)</f>
        <v>54.6774490347116</v>
      </c>
      <c r="M8" s="43">
        <f>100*(Variables!M22/Variables!M23)</f>
        <v>56.956746756452894</v>
      </c>
      <c r="N8" s="43">
        <f>100*(Variables!N22/Variables!N23)</f>
        <v>56.356990712818934</v>
      </c>
      <c r="O8" s="43">
        <f>100*(Variables!O22/Variables!O23)</f>
        <v>61.044557841412718</v>
      </c>
      <c r="P8" s="43">
        <f>100*(Variables!P22/Variables!P23)</f>
        <v>54.109118264066282</v>
      </c>
      <c r="R8" s="35" t="s">
        <v>128</v>
      </c>
      <c r="S8" s="102" t="s">
        <v>195</v>
      </c>
    </row>
    <row r="9" spans="1:19" ht="15" thickBot="1" x14ac:dyDescent="0.35">
      <c r="A9" s="9">
        <v>20101</v>
      </c>
      <c r="B9" s="9" t="s">
        <v>342</v>
      </c>
      <c r="C9" s="9">
        <v>2010</v>
      </c>
      <c r="D9" s="44">
        <v>98.463173184248618</v>
      </c>
      <c r="E9" s="44">
        <v>97.822737406009523</v>
      </c>
      <c r="F9" s="44">
        <v>89.68522240023708</v>
      </c>
      <c r="G9" s="44">
        <v>62.794087716113559</v>
      </c>
      <c r="H9" s="44">
        <v>97.149045868480869</v>
      </c>
      <c r="I9" s="44">
        <v>97.476807082270653</v>
      </c>
      <c r="J9" s="44">
        <v>48.922569613134975</v>
      </c>
      <c r="K9" s="127">
        <v>96.108349803338356</v>
      </c>
      <c r="L9" s="44">
        <v>97.301965859691791</v>
      </c>
      <c r="M9" s="44">
        <v>89.908132937044044</v>
      </c>
      <c r="N9" s="44">
        <v>98.525154177159962</v>
      </c>
      <c r="O9" s="44">
        <v>58.700510548116753</v>
      </c>
      <c r="P9" s="44">
        <v>92.045198262850803</v>
      </c>
      <c r="R9" s="35" t="s">
        <v>128</v>
      </c>
      <c r="S9" s="102" t="s">
        <v>343</v>
      </c>
    </row>
    <row r="10" spans="1:19" ht="15" thickBot="1" x14ac:dyDescent="0.35">
      <c r="A10" s="9">
        <v>20102</v>
      </c>
      <c r="B10" s="9" t="s">
        <v>52</v>
      </c>
      <c r="C10" s="9">
        <v>2010</v>
      </c>
      <c r="D10" s="44">
        <v>98.896377086116487</v>
      </c>
      <c r="E10" s="44">
        <v>97.956980280799996</v>
      </c>
      <c r="F10" s="44">
        <v>96.637338550255564</v>
      </c>
      <c r="G10" s="44">
        <v>98.175586871062237</v>
      </c>
      <c r="H10" s="44">
        <v>93.046292543326331</v>
      </c>
      <c r="I10" s="44">
        <v>97.750440782937901</v>
      </c>
      <c r="J10" s="44">
        <v>98.232551260294869</v>
      </c>
      <c r="K10" s="127">
        <v>97.098505155405363</v>
      </c>
      <c r="L10" s="44">
        <v>98.080429304611428</v>
      </c>
      <c r="M10" s="44">
        <v>96.833096509709776</v>
      </c>
      <c r="N10" s="44">
        <v>97.757082356810983</v>
      </c>
      <c r="O10" s="44">
        <v>97.004565728009283</v>
      </c>
      <c r="P10" s="44">
        <v>98.797127468581692</v>
      </c>
      <c r="Q10" s="100"/>
      <c r="R10" s="35" t="s">
        <v>128</v>
      </c>
      <c r="S10" s="35" t="s">
        <v>345</v>
      </c>
    </row>
    <row r="11" spans="1:19" ht="15" thickBot="1" x14ac:dyDescent="0.35">
      <c r="A11" s="9">
        <v>20103</v>
      </c>
      <c r="B11" s="9" t="s">
        <v>53</v>
      </c>
      <c r="C11" s="9">
        <v>2010</v>
      </c>
      <c r="D11" s="44">
        <v>92.339913007860503</v>
      </c>
      <c r="E11" s="44">
        <v>95.078763274002242</v>
      </c>
      <c r="F11" s="44">
        <v>92.974494804497212</v>
      </c>
      <c r="G11" s="44">
        <v>87.853142330292144</v>
      </c>
      <c r="H11" s="44">
        <v>89.901034090286615</v>
      </c>
      <c r="I11" s="44">
        <v>88.74432650806871</v>
      </c>
      <c r="J11" s="44">
        <v>90.292452145756414</v>
      </c>
      <c r="K11" s="127">
        <v>90.931837580782826</v>
      </c>
      <c r="L11" s="44">
        <v>92.202198031147446</v>
      </c>
      <c r="M11" s="44">
        <v>88.370529712288246</v>
      </c>
      <c r="N11" s="44">
        <v>94.311162189340621</v>
      </c>
      <c r="O11" s="44">
        <v>90.44547062851926</v>
      </c>
      <c r="P11" s="44">
        <v>93.096330804178876</v>
      </c>
      <c r="R11" s="35" t="s">
        <v>128</v>
      </c>
      <c r="S11" s="35" t="s">
        <v>344</v>
      </c>
    </row>
    <row r="12" spans="1:19" ht="15" thickBot="1" x14ac:dyDescent="0.35">
      <c r="A12" s="9">
        <v>20104</v>
      </c>
      <c r="B12" s="9" t="s">
        <v>54</v>
      </c>
      <c r="C12" s="9">
        <v>2015</v>
      </c>
      <c r="D12" s="135">
        <f>+Variables!D28/Variables!D18</f>
        <v>4930.3891262917186</v>
      </c>
      <c r="E12" s="135">
        <f>+Variables!E28/Variables!E18</f>
        <v>3546.1134166571055</v>
      </c>
      <c r="F12" s="135">
        <f>+Variables!F28/Variables!F18</f>
        <v>5174.0445520664362</v>
      </c>
      <c r="G12" s="135">
        <f>+Variables!G28/Variables!G18</f>
        <v>3410.6261737013438</v>
      </c>
      <c r="H12" s="135">
        <f>+Variables!H28/Variables!H18</f>
        <v>5695.7979882149939</v>
      </c>
      <c r="I12" s="135">
        <f>+Variables!I28/Variables!I18</f>
        <v>3010.0889999692349</v>
      </c>
      <c r="J12" s="135">
        <f>+Variables!J28/Variables!J18</f>
        <v>4154.0196573861458</v>
      </c>
      <c r="K12" s="128">
        <f>+Variables!K28/Variables!K18</f>
        <v>3896.1515052419063</v>
      </c>
      <c r="L12" s="135">
        <f>+Variables!L28/Variables!L18</f>
        <v>4067.9491275103519</v>
      </c>
      <c r="M12" s="135">
        <f>+Variables!M28/Variables!M18</f>
        <v>3093.3559060020953</v>
      </c>
      <c r="N12" s="135">
        <f>+Variables!N28/Variables!N18</f>
        <v>3909.3003158757256</v>
      </c>
      <c r="O12" s="135">
        <f>+Variables!O28/Variables!O18</f>
        <v>4224.0207526511058</v>
      </c>
      <c r="P12" s="135">
        <f>+Variables!P28/Variables!P18</f>
        <v>3693.5159517768129</v>
      </c>
      <c r="R12" s="35" t="s">
        <v>139</v>
      </c>
    </row>
    <row r="13" spans="1:19" ht="15" thickBot="1" x14ac:dyDescent="0.35">
      <c r="A13" s="9">
        <v>20201</v>
      </c>
      <c r="B13" s="9" t="s">
        <v>56</v>
      </c>
      <c r="C13" s="9">
        <v>2013</v>
      </c>
      <c r="D13" s="44">
        <f>+Variables!D30*1000/Variables!D4</f>
        <v>2.3218738356292703</v>
      </c>
      <c r="E13" s="44">
        <f>+Variables!E30*1000/Variables!E4</f>
        <v>1.8747628740922404</v>
      </c>
      <c r="F13" s="44">
        <f>+Variables!F30*1000/Variables!F4</f>
        <v>3.0034896289061854</v>
      </c>
      <c r="G13" s="44">
        <f>+Variables!G30*1000/Variables!G4</f>
        <v>1.3323693732466784</v>
      </c>
      <c r="H13" s="44">
        <f>+Variables!H30*1000/Variables!H4</f>
        <v>1.9447285923554354</v>
      </c>
      <c r="I13" s="44">
        <f>+Variables!I30*1000/Variables!I4</f>
        <v>3.1812457537623215</v>
      </c>
      <c r="J13" s="44">
        <f>+Variables!J30*1000/Variables!J4</f>
        <v>1.7965723170226402</v>
      </c>
      <c r="K13" s="127">
        <f>+Variables!K30*1000/Variables!K4</f>
        <v>2.1162855807704943</v>
      </c>
      <c r="L13" s="44">
        <f>+Variables!L30*1000/Variables!L4</f>
        <v>1.5006417794024463</v>
      </c>
      <c r="M13" s="44">
        <f>+Variables!M30*1000/Variables!M4</f>
        <v>1.9959729765818679</v>
      </c>
      <c r="N13" s="44">
        <f>+Variables!N30*1000/Variables!N4</f>
        <v>2.8856740857989789</v>
      </c>
      <c r="O13" s="44">
        <f>+Variables!O30*1000/Variables!O4</f>
        <v>1.3264965440800824</v>
      </c>
      <c r="P13" s="44">
        <f>+Variables!P30*1000/Variables!P4</f>
        <v>2.4232429020275803</v>
      </c>
      <c r="R13" s="35" t="s">
        <v>349</v>
      </c>
    </row>
    <row r="14" spans="1:19" ht="15" thickBot="1" x14ac:dyDescent="0.35">
      <c r="A14" s="9">
        <v>20301</v>
      </c>
      <c r="B14" s="9" t="s">
        <v>58</v>
      </c>
      <c r="C14" s="9">
        <v>2010</v>
      </c>
      <c r="D14" s="44">
        <v>28.208251319093169</v>
      </c>
      <c r="E14" s="44">
        <v>41.985629193499548</v>
      </c>
      <c r="F14" s="44">
        <v>42.555291062540576</v>
      </c>
      <c r="G14" s="44">
        <v>27.042186240139525</v>
      </c>
      <c r="H14" s="44">
        <v>21.072740414070374</v>
      </c>
      <c r="I14" s="44">
        <v>35.192653550602216</v>
      </c>
      <c r="J14" s="44">
        <v>39.416610224729439</v>
      </c>
      <c r="K14" s="127">
        <v>35.841463756625224</v>
      </c>
      <c r="L14" s="44">
        <v>28.507298657363062</v>
      </c>
      <c r="M14" s="44">
        <v>17.864498735745745</v>
      </c>
      <c r="N14" s="44">
        <v>33.783688887652254</v>
      </c>
      <c r="O14" s="44">
        <v>39.073201525336856</v>
      </c>
      <c r="P14" s="44">
        <v>30.13793672280201</v>
      </c>
      <c r="R14" s="35" t="s">
        <v>128</v>
      </c>
      <c r="S14" s="35" t="s">
        <v>351</v>
      </c>
    </row>
    <row r="15" spans="1:19" ht="15" thickBot="1" x14ac:dyDescent="0.35">
      <c r="A15" s="9">
        <v>20302</v>
      </c>
      <c r="B15" s="9" t="s">
        <v>59</v>
      </c>
      <c r="C15" s="9">
        <v>2015</v>
      </c>
      <c r="D15" s="24">
        <f>+Variables!D32</f>
        <v>5900</v>
      </c>
      <c r="E15" s="24">
        <f>+Variables!E32</f>
        <v>5900</v>
      </c>
      <c r="F15" s="24">
        <f>+Variables!F32</f>
        <v>5900</v>
      </c>
      <c r="G15" s="24">
        <f>+Variables!G32</f>
        <v>5900</v>
      </c>
      <c r="H15" s="24">
        <f>+Variables!H32</f>
        <v>5900</v>
      </c>
      <c r="I15" s="24">
        <f>+Variables!I32</f>
        <v>5900</v>
      </c>
      <c r="J15" s="24">
        <f>+Variables!J32</f>
        <v>5900</v>
      </c>
      <c r="K15" s="128">
        <f>+Variables!K32</f>
        <v>5900</v>
      </c>
      <c r="L15" s="24">
        <f>+Variables!L32</f>
        <v>5900</v>
      </c>
      <c r="M15" s="24">
        <f>+Variables!M32</f>
        <v>5900</v>
      </c>
      <c r="N15" s="24">
        <f>+Variables!N32</f>
        <v>5900</v>
      </c>
      <c r="O15" s="24">
        <f>+Variables!O32</f>
        <v>5900</v>
      </c>
      <c r="P15" s="24">
        <f>+Variables!P32</f>
        <v>5900</v>
      </c>
      <c r="R15" s="35" t="s">
        <v>278</v>
      </c>
    </row>
    <row r="16" spans="1:19" ht="15" thickBot="1" x14ac:dyDescent="0.35">
      <c r="A16" s="9">
        <v>20401</v>
      </c>
      <c r="B16" s="9" t="s">
        <v>61</v>
      </c>
      <c r="C16" s="9">
        <v>2015</v>
      </c>
      <c r="D16" s="17">
        <f>Variables!D33*1000000/Variables!D9</f>
        <v>0</v>
      </c>
      <c r="E16" s="44">
        <f>Variables!E33*1000000/Variables!E9</f>
        <v>22.449069635864845</v>
      </c>
      <c r="F16" s="17">
        <f>Variables!F33*1000000/Variables!F9</f>
        <v>0</v>
      </c>
      <c r="G16" s="44">
        <f>Variables!G33*1000000/Variables!G9</f>
        <v>17.5664741245728</v>
      </c>
      <c r="H16" s="44">
        <f>Variables!H33*1000000/Variables!H9</f>
        <v>42.613982919531018</v>
      </c>
      <c r="I16" s="17">
        <f>Variables!I33*1000000/Variables!I9</f>
        <v>0</v>
      </c>
      <c r="J16" s="17">
        <f>Variables!J33*1000000/Variables!J9</f>
        <v>0</v>
      </c>
      <c r="K16" s="129">
        <f>Variables!K33*1000000/Variables!K9</f>
        <v>0</v>
      </c>
      <c r="L16" s="17">
        <f>Variables!L33*1000000/Variables!L9</f>
        <v>0</v>
      </c>
      <c r="M16" s="17">
        <f>Variables!M33*1000000/Variables!M9</f>
        <v>0</v>
      </c>
      <c r="N16" s="17">
        <f>Variables!N33*1000000/Variables!N9</f>
        <v>0</v>
      </c>
      <c r="O16" s="17">
        <f>Variables!O33*1000000/Variables!O9</f>
        <v>0</v>
      </c>
      <c r="P16" s="17">
        <f>Variables!P33*1000000/Variables!P9</f>
        <v>0</v>
      </c>
      <c r="R16" s="35" t="s">
        <v>348</v>
      </c>
    </row>
    <row r="17" spans="1:19" ht="15" thickBot="1" x14ac:dyDescent="0.35">
      <c r="A17" s="9">
        <v>20402</v>
      </c>
      <c r="B17" s="9" t="s">
        <v>62</v>
      </c>
      <c r="C17" s="9">
        <v>2014</v>
      </c>
      <c r="D17" s="44">
        <f>+Variables!D34*100000/Variables!D6</f>
        <v>5.4345500133060867</v>
      </c>
      <c r="E17" s="44">
        <f>+Variables!E34*100000/Variables!E6</f>
        <v>7.0183730811786109</v>
      </c>
      <c r="F17" s="44">
        <f>+Variables!F34*100000/Variables!F6</f>
        <v>1.9117838621674426</v>
      </c>
      <c r="G17" s="44">
        <f>+Variables!G34*100000/Variables!G6</f>
        <v>4.6300279224346381</v>
      </c>
      <c r="H17" s="44">
        <f>+Variables!H34*100000/Variables!H6</f>
        <v>1.7343937929035462</v>
      </c>
      <c r="I17" s="44">
        <f>+Variables!I34*100000/Variables!I6</f>
        <v>0.22650980799109688</v>
      </c>
      <c r="J17" s="44">
        <f>+Variables!J34*100000/Variables!J6</f>
        <v>1.2237301189264147</v>
      </c>
      <c r="K17" s="127">
        <f>+Variables!K34*100000/Variables!K6</f>
        <v>3.575176439303871</v>
      </c>
      <c r="L17" s="44">
        <f>+Variables!L34*100000/Variables!L6</f>
        <v>3.3971787549562675</v>
      </c>
      <c r="M17" s="44">
        <f>+Variables!M34*100000/Variables!M6</f>
        <v>2.2703397439488153</v>
      </c>
      <c r="N17" s="44">
        <f>+Variables!N34*100000/Variables!N6</f>
        <v>5.2671634380916448</v>
      </c>
      <c r="O17" s="44">
        <f>+Variables!O34*100000/Variables!O6</f>
        <v>2.4552098987520536</v>
      </c>
      <c r="P17" s="44">
        <f>+Variables!P34*100000/Variables!P6</f>
        <v>2.3764655054548598</v>
      </c>
      <c r="R17" s="35" t="s">
        <v>350</v>
      </c>
    </row>
    <row r="18" spans="1:19" ht="15" thickBot="1" x14ac:dyDescent="0.35">
      <c r="A18" s="9">
        <v>20501</v>
      </c>
      <c r="B18" s="9" t="s">
        <v>64</v>
      </c>
      <c r="C18" s="9">
        <v>2014</v>
      </c>
      <c r="D18" s="136">
        <f>Variables!D35/Variables!D18</f>
        <v>83.961916461916459</v>
      </c>
      <c r="E18" s="136">
        <f>Variables!E35/Variables!E18</f>
        <v>116.06240126382308</v>
      </c>
      <c r="F18" s="136">
        <f>Variables!F35/Variables!F18</f>
        <v>118.69747899159663</v>
      </c>
      <c r="G18" s="136">
        <f>Variables!G35/Variables!G18</f>
        <v>83.402309913378247</v>
      </c>
      <c r="H18" s="136">
        <f>Variables!H35/Variables!H18</f>
        <v>93.847695390781567</v>
      </c>
      <c r="I18" s="136">
        <f>Variables!I35/Variables!I18</f>
        <v>81.769604441360173</v>
      </c>
      <c r="J18" s="136">
        <f>Variables!J35/Variables!J18</f>
        <v>139.3345405160706</v>
      </c>
      <c r="K18" s="127">
        <f>Variables!K35/Variables!K18</f>
        <v>84.052156469408217</v>
      </c>
      <c r="L18" s="136">
        <f>Variables!L35/Variables!L18</f>
        <v>91.737756714060026</v>
      </c>
      <c r="M18" s="136">
        <f>Variables!M35/Variables!M18</f>
        <v>66.192733017377577</v>
      </c>
      <c r="N18" s="136">
        <f>Variables!N35/Variables!N18</f>
        <v>85.964214711729625</v>
      </c>
      <c r="O18" s="136">
        <f>Variables!O35/Variables!O18</f>
        <v>85.233644859813083</v>
      </c>
      <c r="P18" s="136">
        <f>Variables!P35/Variables!P18</f>
        <v>95.820895522388057</v>
      </c>
      <c r="R18" s="35" t="s">
        <v>150</v>
      </c>
    </row>
    <row r="19" spans="1:19" ht="15" thickBot="1" x14ac:dyDescent="0.35">
      <c r="A19" s="9">
        <v>20502</v>
      </c>
      <c r="B19" s="9" t="s">
        <v>65</v>
      </c>
      <c r="C19" s="9">
        <v>2014</v>
      </c>
      <c r="D19" s="136">
        <f>Variables!D36/Variables!D18</f>
        <v>12.691413304668302</v>
      </c>
      <c r="E19" s="136">
        <f>Variables!E36/Variables!E18</f>
        <v>18.79361545023697</v>
      </c>
      <c r="F19" s="136">
        <f>Variables!F36/Variables!F18</f>
        <v>17.801210266106438</v>
      </c>
      <c r="G19" s="136">
        <f>Variables!G36/Variables!G18</f>
        <v>13.551401142925892</v>
      </c>
      <c r="H19" s="136">
        <f>Variables!H36/Variables!H18</f>
        <v>13.858822773547095</v>
      </c>
      <c r="I19" s="136">
        <f>Variables!I36/Variables!I18</f>
        <v>12.962981759195003</v>
      </c>
      <c r="J19" s="136">
        <f>Variables!J36/Variables!J18</f>
        <v>14.749032367587144</v>
      </c>
      <c r="K19" s="127">
        <f>Variables!K36/Variables!K18</f>
        <v>11.901800822467401</v>
      </c>
      <c r="L19" s="136">
        <f>Variables!L36/Variables!L18</f>
        <v>13.956102206424434</v>
      </c>
      <c r="M19" s="136">
        <f>Variables!M36/Variables!M18</f>
        <v>10.283019368088469</v>
      </c>
      <c r="N19" s="136">
        <f>Variables!N36/Variables!N18</f>
        <v>12.025422678926441</v>
      </c>
      <c r="O19" s="136">
        <f>Variables!O36/Variables!O18</f>
        <v>13.333151166961356</v>
      </c>
      <c r="P19" s="136">
        <f>Variables!P36/Variables!P18</f>
        <v>13.512868861249309</v>
      </c>
      <c r="R19" s="35" t="s">
        <v>151</v>
      </c>
    </row>
    <row r="20" spans="1:19" ht="15" thickBot="1" x14ac:dyDescent="0.35">
      <c r="A20" s="9">
        <v>20503</v>
      </c>
      <c r="B20" s="9" t="s">
        <v>66</v>
      </c>
      <c r="C20" s="9">
        <v>2015</v>
      </c>
      <c r="D20" s="44">
        <f>100*Variables!D37/Variables!D18</f>
        <v>10.153130643734643</v>
      </c>
      <c r="E20" s="44">
        <f>100*Variables!E37/Variables!E18</f>
        <v>15.034892360189577</v>
      </c>
      <c r="F20" s="44">
        <f>100*Variables!F37/Variables!F18</f>
        <v>14.24096821288515</v>
      </c>
      <c r="G20" s="44">
        <f>100*Variables!G37/Variables!G18</f>
        <v>10.841120914340713</v>
      </c>
      <c r="H20" s="44">
        <f>100*Variables!H37/Variables!H18</f>
        <v>11.087058218837676</v>
      </c>
      <c r="I20" s="44">
        <f>100*Variables!I37/Variables!I18</f>
        <v>10.370385407356002</v>
      </c>
      <c r="J20" s="44">
        <f>100*Variables!J37/Variables!J18</f>
        <v>11.799225894069714</v>
      </c>
      <c r="K20" s="127">
        <f>100*Variables!K37/Variables!K18</f>
        <v>9.6288866599799388</v>
      </c>
      <c r="L20" s="44">
        <f>100*Variables!L37/Variables!L18</f>
        <v>11.164881765139546</v>
      </c>
      <c r="M20" s="44">
        <f>100*Variables!M37/Variables!M18</f>
        <v>8.2264154944707766</v>
      </c>
      <c r="N20" s="44">
        <f>100*Variables!N37/Variables!N18</f>
        <v>9.6203381431411543</v>
      </c>
      <c r="O20" s="44">
        <f>100*Variables!O37/Variables!O18</f>
        <v>10.666520933569087</v>
      </c>
      <c r="P20" s="44">
        <f>100*Variables!P37/Variables!P18</f>
        <v>10.810295088999446</v>
      </c>
      <c r="R20" s="35" t="s">
        <v>128</v>
      </c>
    </row>
    <row r="21" spans="1:19" ht="15" thickBot="1" x14ac:dyDescent="0.35">
      <c r="A21" s="10">
        <v>30101</v>
      </c>
      <c r="B21" s="10" t="s">
        <v>68</v>
      </c>
      <c r="C21" s="10">
        <v>2013</v>
      </c>
      <c r="D21" s="67">
        <f>Variables!D38</f>
        <v>75.567449716892995</v>
      </c>
      <c r="E21" s="67">
        <f>Variables!E38</f>
        <v>71.527134891062033</v>
      </c>
      <c r="F21" s="67">
        <f>Variables!F38</f>
        <v>75.216668387970515</v>
      </c>
      <c r="G21" s="67">
        <f>Variables!G38</f>
        <v>71.527134891062033</v>
      </c>
      <c r="H21" s="67">
        <f>Variables!H38</f>
        <v>75.108826583769755</v>
      </c>
      <c r="I21" s="67">
        <f>Variables!I38</f>
        <v>75.251971835574608</v>
      </c>
      <c r="J21" s="67">
        <f>Variables!J38</f>
        <v>73.570177545138407</v>
      </c>
      <c r="K21" s="130">
        <f>Variables!K38</f>
        <v>75.085540703554742</v>
      </c>
      <c r="L21" s="67">
        <f>Variables!L38</f>
        <v>75.218787226016417</v>
      </c>
      <c r="M21" s="67">
        <f>Variables!M38</f>
        <v>75.085540703554742</v>
      </c>
      <c r="N21" s="67">
        <f>Variables!N38</f>
        <v>74.260214517785244</v>
      </c>
      <c r="O21" s="67">
        <f>Variables!O38</f>
        <v>73.570177545138407</v>
      </c>
      <c r="P21" s="67">
        <f>Variables!P38</f>
        <v>75.218787226016417</v>
      </c>
      <c r="R21" s="35" t="s">
        <v>157</v>
      </c>
    </row>
    <row r="22" spans="1:19" ht="15" thickBot="1" x14ac:dyDescent="0.35">
      <c r="A22" s="10">
        <v>30102</v>
      </c>
      <c r="B22" s="10" t="s">
        <v>158</v>
      </c>
      <c r="C22" s="10">
        <v>2012</v>
      </c>
      <c r="D22" s="67">
        <f>1000*Variables!D39/Variables!D40</f>
        <v>11.808820237295723</v>
      </c>
      <c r="E22" s="67">
        <f>1000*Variables!E39/Variables!E40</f>
        <v>14.804579549940781</v>
      </c>
      <c r="F22" s="67">
        <f>1000*Variables!F39/Variables!F40</f>
        <v>11.257550796265788</v>
      </c>
      <c r="G22" s="67">
        <f>1000*Variables!G39/Variables!G40</f>
        <v>16.29223117818556</v>
      </c>
      <c r="H22" s="67">
        <f>1000*Variables!H39/Variables!H40</f>
        <v>10.353753235547886</v>
      </c>
      <c r="I22" s="67">
        <f>1000*Variables!I39/Variables!I40</f>
        <v>11.396918375143258</v>
      </c>
      <c r="J22" s="67">
        <f>1000*Variables!J39/Variables!J40</f>
        <v>13.972300527025372</v>
      </c>
      <c r="K22" s="130">
        <f>1000*Variables!K39/Variables!K40</f>
        <v>12.045577862181226</v>
      </c>
      <c r="L22" s="67">
        <f>1000*Variables!L39/Variables!L40</f>
        <v>13.295405355265599</v>
      </c>
      <c r="M22" s="67">
        <f>1000*Variables!M39/Variables!M40</f>
        <v>12.602739726027398</v>
      </c>
      <c r="N22" s="67">
        <f>1000*Variables!N39/Variables!N40</f>
        <v>11.975300941807522</v>
      </c>
      <c r="O22" s="67">
        <f>1000*Variables!O39/Variables!O40</f>
        <v>15.714039026074945</v>
      </c>
      <c r="P22" s="67">
        <f>1000*Variables!P39/Variables!P40</f>
        <v>16.269747701013912</v>
      </c>
      <c r="R22" s="35" t="s">
        <v>354</v>
      </c>
    </row>
    <row r="23" spans="1:19" ht="15" thickBot="1" x14ac:dyDescent="0.35">
      <c r="A23" s="10">
        <v>30201</v>
      </c>
      <c r="B23" s="10" t="s">
        <v>71</v>
      </c>
      <c r="C23" s="10">
        <v>2010</v>
      </c>
      <c r="D23" s="67">
        <f>100*Variables!D41/Variables!D23</f>
        <v>96.939725075642897</v>
      </c>
      <c r="E23" s="67">
        <f>100*Variables!E41/Variables!E23</f>
        <v>97.897570810805277</v>
      </c>
      <c r="F23" s="67">
        <f>100*Variables!F41/Variables!F23</f>
        <v>96.157163139798072</v>
      </c>
      <c r="G23" s="67">
        <f>100*Variables!G41/Variables!G23</f>
        <v>96.742545429436205</v>
      </c>
      <c r="H23" s="67">
        <f>100*Variables!H41/Variables!H23</f>
        <v>94.369650137248854</v>
      </c>
      <c r="I23" s="67">
        <f>100*Variables!I41/Variables!I23</f>
        <v>95.658764032508742</v>
      </c>
      <c r="J23" s="67">
        <f>100*Variables!J41/Variables!J23</f>
        <v>96.688773825285779</v>
      </c>
      <c r="K23" s="130">
        <f>100*Variables!K41/Variables!K23</f>
        <v>96.130154773034178</v>
      </c>
      <c r="L23" s="67">
        <f>100*Variables!L41/Variables!L23</f>
        <v>97.200145825738247</v>
      </c>
      <c r="M23" s="67">
        <f>100*Variables!M41/Variables!M23</f>
        <v>94.13304588851247</v>
      </c>
      <c r="N23" s="67">
        <f>100*Variables!N41/Variables!N23</f>
        <v>96.694986191281174</v>
      </c>
      <c r="O23" s="67">
        <f>100*Variables!O41/Variables!O23</f>
        <v>96.723277436068187</v>
      </c>
      <c r="P23" s="67">
        <f>100*Variables!P41/Variables!P23</f>
        <v>97.573667278284731</v>
      </c>
      <c r="R23" s="35" t="s">
        <v>128</v>
      </c>
    </row>
    <row r="24" spans="1:19" ht="15" thickBot="1" x14ac:dyDescent="0.35">
      <c r="A24" s="10">
        <v>30202</v>
      </c>
      <c r="B24" s="10" t="s">
        <v>100</v>
      </c>
      <c r="C24" s="10">
        <v>2010</v>
      </c>
      <c r="D24" s="153">
        <f>Variables!D42</f>
        <v>9.6641298987334743</v>
      </c>
      <c r="E24" s="153">
        <f>Variables!E42</f>
        <v>10.177715574402086</v>
      </c>
      <c r="F24" s="153">
        <f>Variables!F42</f>
        <v>10.572545970174124</v>
      </c>
      <c r="G24" s="153">
        <f>Variables!G42</f>
        <v>8.7366167600454592</v>
      </c>
      <c r="H24" s="153">
        <f>Variables!H42</f>
        <v>8.186424430827584</v>
      </c>
      <c r="I24" s="153">
        <f>Variables!I42</f>
        <v>9.9393363971078958</v>
      </c>
      <c r="J24" s="153">
        <f>Variables!J42</f>
        <v>9.3932967383972574</v>
      </c>
      <c r="K24" s="154">
        <f>Variables!K42</f>
        <v>10.158804085566432</v>
      </c>
      <c r="L24" s="153">
        <f>Variables!L42</f>
        <v>10.011202244077204</v>
      </c>
      <c r="M24" s="153">
        <f>Variables!M42</f>
        <v>8.3973615953077303</v>
      </c>
      <c r="N24" s="153">
        <f>Variables!N42</f>
        <v>10.230225555731757</v>
      </c>
      <c r="O24" s="153">
        <f>Variables!O42</f>
        <v>9.0538677629346722</v>
      </c>
      <c r="P24" s="153">
        <f>Variables!P42</f>
        <v>10.129411733178069</v>
      </c>
      <c r="R24" s="35" t="s">
        <v>167</v>
      </c>
    </row>
    <row r="25" spans="1:19" ht="15" thickBot="1" x14ac:dyDescent="0.35">
      <c r="A25" s="10">
        <v>30301</v>
      </c>
      <c r="B25" s="10" t="s">
        <v>73</v>
      </c>
      <c r="C25" s="10">
        <v>2014</v>
      </c>
      <c r="D25" s="155">
        <f>+Variables!D43*100000/Variables!D6</f>
        <v>3.58449043430827</v>
      </c>
      <c r="E25" s="155">
        <f>+Variables!E43*100000/Variables!E6</f>
        <v>21.170174539948597</v>
      </c>
      <c r="F25" s="155">
        <f>+Variables!F43*100000/Variables!F6</f>
        <v>23.214518326318945</v>
      </c>
      <c r="G25" s="155">
        <f>+Variables!G43*100000/Variables!G6</f>
        <v>28.069544279759995</v>
      </c>
      <c r="H25" s="155">
        <f>+Variables!H43*100000/Variables!H6</f>
        <v>10.663309985999581</v>
      </c>
      <c r="I25" s="155">
        <f>+Variables!I43*100000/Variables!I6</f>
        <v>2.1518431759154204</v>
      </c>
      <c r="J25" s="155">
        <f>+Variables!J43*100000/Variables!J6</f>
        <v>13.664986328011631</v>
      </c>
      <c r="K25" s="130">
        <f>+Variables!K43*100000/Variables!K6</f>
        <v>4.9591157061311755</v>
      </c>
      <c r="L25" s="155">
        <f>+Variables!L43*100000/Variables!L6</f>
        <v>5.7877860269625305</v>
      </c>
      <c r="M25" s="155">
        <f>+Variables!M43*100000/Variables!M6</f>
        <v>2.6487297012736182</v>
      </c>
      <c r="N25" s="155">
        <f>+Variables!N43*100000/Variables!N6</f>
        <v>14.57656858448618</v>
      </c>
      <c r="O25" s="155">
        <f>+Variables!O43*100000/Variables!O6</f>
        <v>28.357674330586221</v>
      </c>
      <c r="P25" s="155">
        <f>+Variables!P43*100000/Variables!P6</f>
        <v>23.319067772275812</v>
      </c>
      <c r="R25" s="156" t="s">
        <v>355</v>
      </c>
    </row>
    <row r="26" spans="1:19" ht="15" thickBot="1" x14ac:dyDescent="0.35">
      <c r="A26" s="10">
        <v>30401</v>
      </c>
      <c r="B26" s="10" t="s">
        <v>75</v>
      </c>
      <c r="C26" s="10">
        <v>2015</v>
      </c>
      <c r="D26" s="67">
        <f>100*Variables!D45/Variables!D18</f>
        <v>62.247334152334147</v>
      </c>
      <c r="E26" s="67">
        <f>100*Variables!E45/Variables!E18</f>
        <v>34.389281200631913</v>
      </c>
      <c r="F26" s="67">
        <f>100*Variables!F45/Variables!F18</f>
        <v>10.899649859943978</v>
      </c>
      <c r="G26" s="67">
        <f>100*Variables!G45/Variables!G18</f>
        <v>28.967935514918189</v>
      </c>
      <c r="H26" s="67">
        <f>100*Variables!H45/Variables!H18</f>
        <v>19.509535070140281</v>
      </c>
      <c r="I26" s="67">
        <f>100*Variables!I45/Variables!I18</f>
        <v>33.753032616238727</v>
      </c>
      <c r="J26" s="67">
        <f>100*Variables!J45/Variables!J18</f>
        <v>28.521258488003618</v>
      </c>
      <c r="K26" s="130">
        <f>100*Variables!K45/Variables!K18</f>
        <v>11.534603811434303</v>
      </c>
      <c r="L26" s="67">
        <f>100*Variables!L45/Variables!L18</f>
        <v>68.938467614533963</v>
      </c>
      <c r="M26" s="67">
        <f>100*Variables!M45/Variables!M18</f>
        <v>33.886255924170619</v>
      </c>
      <c r="N26" s="67">
        <f>100*Variables!N45/Variables!N18</f>
        <v>34.277236580516899</v>
      </c>
      <c r="O26" s="67">
        <f>100*Variables!O45/Variables!O18</f>
        <v>13.345397827734278</v>
      </c>
      <c r="P26" s="67">
        <f>100*Variables!P45/Variables!P18</f>
        <v>58.225080154781644</v>
      </c>
      <c r="R26" s="35" t="s">
        <v>128</v>
      </c>
    </row>
    <row r="27" spans="1:19" ht="15" thickBot="1" x14ac:dyDescent="0.35">
      <c r="A27" s="10">
        <v>30402</v>
      </c>
      <c r="B27" s="10" t="s">
        <v>76</v>
      </c>
      <c r="C27" s="10">
        <v>2015</v>
      </c>
      <c r="D27" s="157">
        <f>Variables!D46*1000000/Variables!D8</f>
        <v>4.8920986331353529</v>
      </c>
      <c r="E27" s="157">
        <f>Variables!E46*1000000/Variables!E8</f>
        <v>2.9317786841931435</v>
      </c>
      <c r="F27" s="157">
        <f>Variables!F46*1000000/Variables!F8</f>
        <v>5.7164923659850236E-2</v>
      </c>
      <c r="G27" s="157">
        <f>Variables!G46*1000000/Variables!G8</f>
        <v>2.2955996794088471</v>
      </c>
      <c r="H27" s="157">
        <f>Variables!H46*1000000/Variables!H8</f>
        <v>1.131692819578545</v>
      </c>
      <c r="I27" s="157">
        <f>Variables!I46*1000000/Variables!I8</f>
        <v>3.0599733763053822</v>
      </c>
      <c r="J27" s="157">
        <f>Variables!J46*1000000/Variables!J8</f>
        <v>1.077698430925409</v>
      </c>
      <c r="K27" s="131">
        <f>Variables!K46*1000000/Variables!K8</f>
        <v>2.4836989479265155</v>
      </c>
      <c r="L27" s="157">
        <f>Variables!L46*1000000/Variables!L8</f>
        <v>3.1827295826692774</v>
      </c>
      <c r="M27" s="157">
        <f>Variables!M46*1000000/Variables!M8</f>
        <v>0.60948177774134904</v>
      </c>
      <c r="N27" s="157">
        <f>Variables!N46*1000000/Variables!N8</f>
        <v>3.5883272913231639</v>
      </c>
      <c r="O27" s="157">
        <f>Variables!O46*1000000/Variables!O8</f>
        <v>0.94236586865013383</v>
      </c>
      <c r="P27" s="157">
        <f>Variables!P46*1000000/Variables!P8</f>
        <v>3.6131357921824026</v>
      </c>
      <c r="R27" s="35" t="s">
        <v>168</v>
      </c>
    </row>
    <row r="28" spans="1:19" ht="15" thickBot="1" x14ac:dyDescent="0.35">
      <c r="A28" s="11">
        <v>40101</v>
      </c>
      <c r="B28" s="11" t="s">
        <v>12</v>
      </c>
      <c r="C28" s="11">
        <v>2010</v>
      </c>
      <c r="D28" s="81">
        <f>Variables!D47</f>
        <v>0.43714579999999997</v>
      </c>
      <c r="E28" s="81">
        <f>Variables!E47</f>
        <v>0.422213</v>
      </c>
      <c r="F28" s="81">
        <f>Variables!F47</f>
        <v>0.4567734</v>
      </c>
      <c r="G28" s="81">
        <f>Variables!G47</f>
        <v>0.41939470000000001</v>
      </c>
      <c r="H28" s="81">
        <f>Variables!H47</f>
        <v>0.44335059999999998</v>
      </c>
      <c r="I28" s="81">
        <f>Variables!I47</f>
        <v>0.44942140000000003</v>
      </c>
      <c r="J28" s="81">
        <f>Variables!J47</f>
        <v>0.44039</v>
      </c>
      <c r="K28" s="133">
        <f>Variables!K47</f>
        <v>0.46053549999999999</v>
      </c>
      <c r="L28" s="81">
        <f>Variables!L47</f>
        <v>0.44185249999999998</v>
      </c>
      <c r="M28" s="81">
        <f>Variables!M47</f>
        <v>0.43734879999999998</v>
      </c>
      <c r="N28" s="81">
        <f>Variables!N47</f>
        <v>0.45546619999999999</v>
      </c>
      <c r="O28" s="81">
        <f>Variables!O47</f>
        <v>0.43830219999999998</v>
      </c>
      <c r="P28" s="81">
        <f>Variables!P47</f>
        <v>0.45247589999999999</v>
      </c>
    </row>
    <row r="29" spans="1:19" ht="15" thickBot="1" x14ac:dyDescent="0.35">
      <c r="A29" s="11">
        <v>40102</v>
      </c>
      <c r="B29" s="11" t="s">
        <v>78</v>
      </c>
      <c r="C29" s="11">
        <v>2010</v>
      </c>
      <c r="D29" s="81">
        <v>10.313890000000001</v>
      </c>
      <c r="E29" s="81">
        <v>10.027569999999999</v>
      </c>
      <c r="F29" s="81">
        <v>5.8034600000000003</v>
      </c>
      <c r="G29" s="81">
        <v>13.707379999999999</v>
      </c>
      <c r="H29" s="81">
        <v>9.6334</v>
      </c>
      <c r="I29" s="81">
        <v>7.6090599999999995</v>
      </c>
      <c r="J29" s="81">
        <v>9.0001200000000008</v>
      </c>
      <c r="K29" s="133">
        <v>8.3654000000000011</v>
      </c>
      <c r="L29" s="81">
        <v>9.0290599999999994</v>
      </c>
      <c r="M29" s="81">
        <v>9.9494899999999991</v>
      </c>
      <c r="N29" s="81">
        <v>9.7533400000000015</v>
      </c>
      <c r="O29" s="81">
        <v>10.15212</v>
      </c>
      <c r="P29" s="81">
        <v>11.496180000000001</v>
      </c>
      <c r="R29" s="35" t="s">
        <v>128</v>
      </c>
      <c r="S29" s="35" t="s">
        <v>357</v>
      </c>
    </row>
    <row r="30" spans="1:19" ht="15" thickBot="1" x14ac:dyDescent="0.35">
      <c r="A30" s="11">
        <v>40201</v>
      </c>
      <c r="B30" s="11" t="s">
        <v>80</v>
      </c>
      <c r="C30" s="11">
        <v>2010</v>
      </c>
      <c r="D30" s="81">
        <v>14.069308378417897</v>
      </c>
      <c r="E30" s="81">
        <v>17.076273500369851</v>
      </c>
      <c r="F30" s="81">
        <v>26.388360593381513</v>
      </c>
      <c r="G30" s="81">
        <v>53.827079148005481</v>
      </c>
      <c r="H30" s="81">
        <v>23.105416934907641</v>
      </c>
      <c r="I30" s="81">
        <v>32.123855730615148</v>
      </c>
      <c r="J30" s="81">
        <v>62.737162511126009</v>
      </c>
      <c r="K30" s="133">
        <v>18.781519564746507</v>
      </c>
      <c r="L30" s="81">
        <v>15.117051874895497</v>
      </c>
      <c r="M30" s="81">
        <v>32.749426859697785</v>
      </c>
      <c r="N30" s="81">
        <v>20.835409334756879</v>
      </c>
      <c r="O30" s="81">
        <v>56.033093029383743</v>
      </c>
      <c r="P30" s="81">
        <v>17.441498456935488</v>
      </c>
      <c r="R30" s="35" t="s">
        <v>128</v>
      </c>
      <c r="S30" s="35" t="s">
        <v>359</v>
      </c>
    </row>
    <row r="31" spans="1:19" ht="15" thickBot="1" x14ac:dyDescent="0.35">
      <c r="A31" s="11">
        <v>40202</v>
      </c>
      <c r="B31" s="11" t="s">
        <v>81</v>
      </c>
      <c r="C31" s="11">
        <v>2010</v>
      </c>
      <c r="D31" s="81">
        <f>100*Variables!D50/Variables!D51</f>
        <v>11.737318580255783</v>
      </c>
      <c r="E31" s="81">
        <f>100*Variables!E50/Variables!E51</f>
        <v>10.022271714922047</v>
      </c>
      <c r="F31" s="81">
        <f>100*Variables!F50/Variables!F51</f>
        <v>8.2556691695279785</v>
      </c>
      <c r="G31" s="81">
        <f>100*Variables!G50/Variables!G51</f>
        <v>10.754938234164289</v>
      </c>
      <c r="H31" s="81">
        <f>100*Variables!H50/Variables!H51</f>
        <v>7.4393209638195108</v>
      </c>
      <c r="I31" s="81">
        <f>100*Variables!I50/Variables!I51</f>
        <v>5.388007912572558</v>
      </c>
      <c r="J31" s="81">
        <f>100*Variables!J50/Variables!J51</f>
        <v>9.3663333053197739</v>
      </c>
      <c r="K31" s="133">
        <f>100*Variables!K50/Variables!K51</f>
        <v>8.3850046589955127</v>
      </c>
      <c r="L31" s="81">
        <f>100*Variables!L50/Variables!L51</f>
        <v>12.486257547084799</v>
      </c>
      <c r="M31" s="81">
        <f>100*Variables!M50/Variables!M51</f>
        <v>8.1302977854701997</v>
      </c>
      <c r="N31" s="81">
        <f>100*Variables!N50/Variables!N51</f>
        <v>11.34249866090993</v>
      </c>
      <c r="O31" s="81">
        <f>100*Variables!O50/Variables!O51</f>
        <v>9.4237120951711972</v>
      </c>
      <c r="P31" s="81">
        <f>100*Variables!P50/Variables!P51</f>
        <v>15.430844012372956</v>
      </c>
      <c r="R31" s="35" t="s">
        <v>128</v>
      </c>
    </row>
    <row r="32" spans="1:19" ht="15" thickBot="1" x14ac:dyDescent="0.35">
      <c r="A32" s="11">
        <v>40301</v>
      </c>
      <c r="B32" s="11" t="s">
        <v>83</v>
      </c>
      <c r="C32" s="11">
        <v>2010</v>
      </c>
      <c r="D32" s="81">
        <f>(Variables!D53/Variables!D55)/(Variables!D52/Variables!D54)</f>
        <v>1.0325509164716205</v>
      </c>
      <c r="E32" s="81">
        <f>(Variables!E53/Variables!E55)/(Variables!E52/Variables!E54)</f>
        <v>1.0817594755006015</v>
      </c>
      <c r="F32" s="81">
        <f>(Variables!F53/Variables!F55)/(Variables!F52/Variables!F54)</f>
        <v>1.0965377348427716</v>
      </c>
      <c r="G32" s="81">
        <f>(Variables!G53/Variables!G55)/(Variables!G52/Variables!G54)</f>
        <v>1.0418703320455764</v>
      </c>
      <c r="H32" s="81">
        <f>(Variables!H53/Variables!H55)/(Variables!H52/Variables!H54)</f>
        <v>1.1188576429129304</v>
      </c>
      <c r="I32" s="81">
        <f>(Variables!I53/Variables!I55)/(Variables!I52/Variables!I54)</f>
        <v>1.0064785516419958</v>
      </c>
      <c r="J32" s="81">
        <f>(Variables!J53/Variables!J55)/(Variables!J52/Variables!J54)</f>
        <v>0.96761404653584615</v>
      </c>
      <c r="K32" s="133">
        <f>(Variables!K53/Variables!K55)/(Variables!K52/Variables!K54)</f>
        <v>0.99647229383054314</v>
      </c>
      <c r="L32" s="81">
        <f>(Variables!L53/Variables!L55)/(Variables!L52/Variables!L54)</f>
        <v>0.98983263166868651</v>
      </c>
      <c r="M32" s="81">
        <f>(Variables!M53/Variables!M55)/(Variables!M52/Variables!M54)</f>
        <v>0.90621463541455538</v>
      </c>
      <c r="N32" s="81">
        <f>(Variables!N53/Variables!N55)/(Variables!N52/Variables!N54)</f>
        <v>1.0735402234481191</v>
      </c>
      <c r="O32" s="81">
        <f>(Variables!O53/Variables!O55)/(Variables!O52/Variables!O54)</f>
        <v>1.084850716918266</v>
      </c>
      <c r="P32" s="81">
        <f>(Variables!P53/Variables!P55)/(Variables!P52/Variables!P54)</f>
        <v>1.0694576732909908</v>
      </c>
    </row>
    <row r="33" spans="1:19" ht="15" thickBot="1" x14ac:dyDescent="0.35">
      <c r="A33" s="12">
        <v>50101</v>
      </c>
      <c r="B33" s="12" t="s">
        <v>85</v>
      </c>
      <c r="C33" s="12">
        <v>2015</v>
      </c>
      <c r="D33" s="19">
        <f>Variables!D57</f>
        <v>6</v>
      </c>
      <c r="E33" s="19">
        <f>Variables!E57</f>
        <v>2</v>
      </c>
      <c r="F33" s="19">
        <f>Variables!F57</f>
        <v>1</v>
      </c>
      <c r="G33" s="19">
        <f>Variables!G57</f>
        <v>11</v>
      </c>
      <c r="H33" s="19">
        <f>Variables!H57</f>
        <v>4</v>
      </c>
      <c r="I33" s="19">
        <f>Variables!I57</f>
        <v>1</v>
      </c>
      <c r="J33" s="19">
        <f>Variables!J57</f>
        <v>6</v>
      </c>
      <c r="K33" s="134">
        <f>Variables!K57</f>
        <v>5</v>
      </c>
      <c r="L33" s="19">
        <f>Variables!L57</f>
        <v>0</v>
      </c>
      <c r="M33" s="19">
        <f>Variables!M57</f>
        <v>0</v>
      </c>
      <c r="N33" s="19">
        <f>Variables!N57</f>
        <v>4</v>
      </c>
      <c r="O33" s="19">
        <f>Variables!O57</f>
        <v>6</v>
      </c>
      <c r="P33" s="19">
        <f>Variables!P57</f>
        <v>9</v>
      </c>
      <c r="R33" s="107" t="s">
        <v>204</v>
      </c>
    </row>
    <row r="34" spans="1:19" ht="15" thickBot="1" x14ac:dyDescent="0.35">
      <c r="A34" s="12">
        <v>50102</v>
      </c>
      <c r="B34" s="12" t="s">
        <v>86</v>
      </c>
      <c r="C34" s="12">
        <v>2014</v>
      </c>
      <c r="D34" s="160">
        <f>Variables!D60</f>
        <v>40.888888888888886</v>
      </c>
      <c r="E34" s="160">
        <f>Variables!E60</f>
        <v>46</v>
      </c>
      <c r="F34" s="160">
        <f>Variables!F60</f>
        <v>50.452380952380949</v>
      </c>
      <c r="G34" s="160">
        <f>Variables!G60</f>
        <v>64.099999999999994</v>
      </c>
      <c r="H34" s="160">
        <f>Variables!H60</f>
        <v>53.5</v>
      </c>
      <c r="I34" s="160">
        <f>Variables!I60</f>
        <v>56</v>
      </c>
      <c r="J34" s="160">
        <f>Variables!J60</f>
        <v>92</v>
      </c>
      <c r="K34" s="161">
        <f>Variables!K60</f>
        <v>46.1</v>
      </c>
      <c r="L34" s="160">
        <f>Variables!L60</f>
        <v>50.916666666666671</v>
      </c>
      <c r="M34" s="160"/>
      <c r="N34" s="160">
        <f>Variables!N60</f>
        <v>44</v>
      </c>
      <c r="O34" s="160">
        <f>Variables!O60</f>
        <v>34.659999999999997</v>
      </c>
      <c r="P34" s="160">
        <f>Variables!P60</f>
        <v>52.5</v>
      </c>
      <c r="R34" s="156" t="s">
        <v>360</v>
      </c>
    </row>
    <row r="35" spans="1:19" ht="15" thickBot="1" x14ac:dyDescent="0.35">
      <c r="A35" s="12">
        <v>50103</v>
      </c>
      <c r="B35" s="12" t="s">
        <v>87</v>
      </c>
      <c r="C35" s="12">
        <v>2010</v>
      </c>
      <c r="D35" s="160">
        <f>Variables!D61/112336.538</f>
        <v>4.3926099983604621</v>
      </c>
      <c r="E35" s="160">
        <f>Variables!E61/112336.538</f>
        <v>4.3926099983604621</v>
      </c>
      <c r="F35" s="160">
        <f>Variables!F61/112336.538</f>
        <v>4.3926099983604621</v>
      </c>
      <c r="G35" s="160">
        <f>Variables!G61/112336.538</f>
        <v>4.3926099983604621</v>
      </c>
      <c r="H35" s="160">
        <f>Variables!H61/112336.538</f>
        <v>4.3926099983604621</v>
      </c>
      <c r="I35" s="160">
        <f>Variables!I61/112336.538</f>
        <v>4.3926099983604621</v>
      </c>
      <c r="J35" s="160">
        <f>Variables!J61/112336.538</f>
        <v>4.3926099983604621</v>
      </c>
      <c r="K35" s="161">
        <f>Variables!K61/112336.538</f>
        <v>4.3926099983604621</v>
      </c>
      <c r="L35" s="160">
        <f>Variables!L61/112336.538</f>
        <v>4.3926099983604621</v>
      </c>
      <c r="M35" s="160">
        <f>Variables!M61/112336.538</f>
        <v>4.3926099983604621</v>
      </c>
      <c r="N35" s="160">
        <f>Variables!N61/112336.538</f>
        <v>4.3926099983604621</v>
      </c>
      <c r="O35" s="160">
        <f>Variables!O61/112336.538</f>
        <v>4.3926099983604621</v>
      </c>
      <c r="P35" s="160">
        <f>Variables!P61/112336.538</f>
        <v>4.3926099983604621</v>
      </c>
      <c r="R35" s="35" t="s">
        <v>188</v>
      </c>
      <c r="S35" s="98" t="s">
        <v>361</v>
      </c>
    </row>
    <row r="36" spans="1:19" ht="15" thickBot="1" x14ac:dyDescent="0.35">
      <c r="A36" s="12">
        <v>50201</v>
      </c>
      <c r="B36" s="12" t="s">
        <v>89</v>
      </c>
      <c r="C36" s="12">
        <v>2010</v>
      </c>
      <c r="D36" s="82">
        <v>99.64</v>
      </c>
      <c r="E36" s="82">
        <v>98.92</v>
      </c>
      <c r="F36" s="82">
        <v>99.43</v>
      </c>
      <c r="G36" s="82">
        <v>99.31</v>
      </c>
      <c r="H36" s="82">
        <v>98.38</v>
      </c>
      <c r="I36" s="82">
        <v>94.74</v>
      </c>
      <c r="J36" s="82">
        <v>98.15</v>
      </c>
      <c r="K36" s="162">
        <v>99.17</v>
      </c>
      <c r="L36" s="82">
        <v>97.17</v>
      </c>
      <c r="M36" s="82">
        <v>97.6</v>
      </c>
      <c r="N36" s="82">
        <v>98.34</v>
      </c>
      <c r="O36" s="82">
        <v>96.28</v>
      </c>
      <c r="P36" s="82">
        <v>98.08</v>
      </c>
      <c r="R36" s="35" t="s">
        <v>128</v>
      </c>
      <c r="S36" s="35" t="s">
        <v>209</v>
      </c>
    </row>
    <row r="37" spans="1:19" ht="15" thickBot="1" x14ac:dyDescent="0.35">
      <c r="A37" s="12">
        <v>50202</v>
      </c>
      <c r="B37" s="12" t="s">
        <v>90</v>
      </c>
      <c r="C37" s="12">
        <v>2014</v>
      </c>
      <c r="D37" s="82">
        <f>MIN(100,100*Variables!D63/Variables!D65)</f>
        <v>100</v>
      </c>
      <c r="E37" s="82">
        <f>100*Variables!E63/Variables!E65</f>
        <v>90.91174010804248</v>
      </c>
      <c r="F37" s="82">
        <f>100*Variables!F63/Variables!F65</f>
        <v>25.185408307175571</v>
      </c>
      <c r="G37" s="82">
        <f>100*Variables!G63/Variables!G65</f>
        <v>93.341240335132824</v>
      </c>
      <c r="H37" s="82">
        <f>100*Variables!H63/Variables!H65</f>
        <v>61.593103291194311</v>
      </c>
      <c r="I37" s="82">
        <f>100*Variables!I63/Variables!I65</f>
        <v>6.9861347396867624</v>
      </c>
      <c r="J37" s="82">
        <f>MIN(100,100*Variables!J63/Variables!J65)</f>
        <v>100</v>
      </c>
      <c r="K37" s="162">
        <f>100*Variables!K63/Variables!K65</f>
        <v>51.640087987890134</v>
      </c>
      <c r="L37" s="82">
        <f>100*Variables!L63/Variables!L65</f>
        <v>44.873891789964262</v>
      </c>
      <c r="M37" s="82">
        <f>100*Variables!M63/Variables!M65</f>
        <v>85.167884606284247</v>
      </c>
      <c r="N37" s="82">
        <f>100*Variables!N63/Variables!N65</f>
        <v>139.92647724669609</v>
      </c>
      <c r="O37" s="82">
        <f>100*Variables!O63/Variables!O65</f>
        <v>84.611069211943246</v>
      </c>
      <c r="P37" s="82">
        <f>100*Variables!P63/Variables!P65</f>
        <v>80.430283677570912</v>
      </c>
      <c r="R37" s="35" t="s">
        <v>128</v>
      </c>
      <c r="S37" s="35" t="s">
        <v>364</v>
      </c>
    </row>
    <row r="38" spans="1:19" ht="15" thickBot="1" x14ac:dyDescent="0.35">
      <c r="A38" s="12" t="s">
        <v>362</v>
      </c>
      <c r="B38" s="12" t="s">
        <v>213</v>
      </c>
      <c r="C38" s="12">
        <v>2014</v>
      </c>
      <c r="D38" s="82">
        <f>MIN(100,100*Variables!D64/Variables!D66)</f>
        <v>100</v>
      </c>
      <c r="E38" s="82">
        <f>100*Variables!E64/Variables!E66</f>
        <v>89.462416787404152</v>
      </c>
      <c r="F38" s="82">
        <f>100*Variables!F64/Variables!F66</f>
        <v>18.78658146792656</v>
      </c>
      <c r="G38" s="82">
        <f>100*Variables!G64/Variables!G66</f>
        <v>93.341240335132824</v>
      </c>
      <c r="H38" s="82">
        <f>100*Variables!H64/Variables!H66</f>
        <v>58.76321161425475</v>
      </c>
      <c r="I38" s="82">
        <f>100*Variables!I64/Variables!I66</f>
        <v>6.1068661114012741</v>
      </c>
      <c r="J38" s="82">
        <f>MIN(100,100*Variables!J64/Variables!J66)</f>
        <v>100</v>
      </c>
      <c r="K38" s="162">
        <f>100*Variables!K64/Variables!K66</f>
        <v>54.739779035390626</v>
      </c>
      <c r="L38" s="82">
        <f>100*Variables!L64/Variables!L66</f>
        <v>43.06848455770843</v>
      </c>
      <c r="M38" s="82">
        <f>100*Variables!M64/Variables!M66</f>
        <v>85.167884606284247</v>
      </c>
      <c r="N38" s="82">
        <f>100*Variables!N64/Variables!N66</f>
        <v>102.05900031272455</v>
      </c>
      <c r="O38" s="82">
        <f>100*Variables!O64/Variables!O66</f>
        <v>84.318456301176823</v>
      </c>
      <c r="P38" s="82">
        <f>100*Variables!P64/Variables!P66</f>
        <v>64.469804212351065</v>
      </c>
      <c r="R38" s="35" t="s">
        <v>128</v>
      </c>
      <c r="S38" s="35" t="s">
        <v>364</v>
      </c>
    </row>
    <row r="39" spans="1:19" ht="15" thickBot="1" x14ac:dyDescent="0.35">
      <c r="A39" s="12">
        <v>50301</v>
      </c>
      <c r="B39" s="12" t="s">
        <v>218</v>
      </c>
      <c r="C39" s="12">
        <v>2015</v>
      </c>
      <c r="D39" s="82">
        <f>100*Variables!D68/Variables!D70</f>
        <v>3.3289780143956094</v>
      </c>
      <c r="E39" s="82">
        <f>IF(Variables!E70=0,0,100*Variables!E68/Variables!E70)</f>
        <v>3.3289780143956094</v>
      </c>
      <c r="F39" s="82">
        <f>IF(Variables!F70=0,0,100*Variables!F68/Variables!F70)</f>
        <v>3.3289780143956094</v>
      </c>
      <c r="G39" s="82">
        <f>IF(Variables!G70=0,0,100*Variables!G68/Variables!G70)</f>
        <v>3.3289780143956094</v>
      </c>
      <c r="H39" s="82">
        <f>IF(Variables!H70=0,0,100*Variables!H68/Variables!H70)</f>
        <v>3.3289780143956094</v>
      </c>
      <c r="I39" s="82">
        <f>IF(Variables!I70=0,0,100*Variables!I68/Variables!I70)</f>
        <v>3.3289780143956094</v>
      </c>
      <c r="J39" s="82">
        <f>IF(Variables!J70=0,0,100*Variables!J68/Variables!J70)</f>
        <v>3.3289780143956094</v>
      </c>
      <c r="K39" s="162">
        <f>IF(Variables!K70=0,0,100*Variables!K68/Variables!K70)</f>
        <v>3.3289780143956094</v>
      </c>
      <c r="L39" s="82">
        <f>IF(Variables!L70=0,0,100*Variables!L68/Variables!L70)</f>
        <v>3.3289780143956094</v>
      </c>
      <c r="M39" s="82">
        <f>IF(Variables!M70=0,0,100*Variables!M68/Variables!M70)</f>
        <v>3.3289780143956094</v>
      </c>
      <c r="N39" s="82">
        <f>IF(Variables!N70=0,0,100*Variables!N68/Variables!N70)</f>
        <v>3.3289780143956094</v>
      </c>
      <c r="O39" s="82">
        <f>IF(Variables!O70=0,0,100*Variables!O68/Variables!O70)</f>
        <v>3.3289780143956094</v>
      </c>
      <c r="P39" s="82">
        <f>IF(Variables!P70=0,0,100*Variables!P68/Variables!P70)</f>
        <v>3.3289780143956094</v>
      </c>
      <c r="R39" s="35" t="s">
        <v>128</v>
      </c>
      <c r="S39" s="35" t="s">
        <v>365</v>
      </c>
    </row>
    <row r="40" spans="1:19" ht="15" thickBot="1" x14ac:dyDescent="0.35">
      <c r="A40" s="12" t="s">
        <v>363</v>
      </c>
      <c r="B40" s="12" t="s">
        <v>219</v>
      </c>
      <c r="C40" s="12">
        <v>2015</v>
      </c>
      <c r="D40" s="82">
        <f>100*Variables!D69/Variables!D71</f>
        <v>5.3774664248671122</v>
      </c>
      <c r="E40" s="82">
        <f>100*Variables!E69/Variables!E71</f>
        <v>5.3774664248671122</v>
      </c>
      <c r="F40" s="82">
        <f>100*Variables!F69/Variables!F71</f>
        <v>5.3774664248671122</v>
      </c>
      <c r="G40" s="82">
        <f>100*Variables!G69/Variables!G71</f>
        <v>5.3774664248671122</v>
      </c>
      <c r="H40" s="82">
        <f>100*Variables!H69/Variables!H71</f>
        <v>5.3774664248671122</v>
      </c>
      <c r="I40" s="82">
        <f>100*Variables!I69/Variables!I71</f>
        <v>5.3774664248671122</v>
      </c>
      <c r="J40" s="82">
        <f>100*Variables!J69/Variables!J71</f>
        <v>5.3774664248671122</v>
      </c>
      <c r="K40" s="162">
        <f>100*Variables!K69/Variables!K71</f>
        <v>5.3774664248671122</v>
      </c>
      <c r="L40" s="82">
        <f>100*Variables!L69/Variables!L71</f>
        <v>5.3774664248671122</v>
      </c>
      <c r="M40" s="82">
        <f>100*Variables!M69/Variables!M71</f>
        <v>5.3774664248671122</v>
      </c>
      <c r="N40" s="82">
        <f>100*Variables!N69/Variables!N71</f>
        <v>5.3774664248671122</v>
      </c>
      <c r="O40" s="82">
        <f>100*Variables!O69/Variables!O71</f>
        <v>5.3774664248671122</v>
      </c>
      <c r="P40" s="82">
        <f>100*Variables!P69/Variables!P71</f>
        <v>5.3774664248671122</v>
      </c>
      <c r="R40" s="35" t="s">
        <v>128</v>
      </c>
      <c r="S40" s="35" t="s">
        <v>365</v>
      </c>
    </row>
    <row r="41" spans="1:19" ht="15" thickBot="1" x14ac:dyDescent="0.35">
      <c r="A41" s="13">
        <v>60101</v>
      </c>
      <c r="B41" s="13" t="s">
        <v>93</v>
      </c>
      <c r="C41" s="13" t="s">
        <v>326</v>
      </c>
      <c r="D41" s="163">
        <f>100*Variables!D72/Variables!D73</f>
        <v>43.699230309657992</v>
      </c>
      <c r="E41" s="163">
        <f>100*Variables!E72/Variables!E73</f>
        <v>37.831362070588845</v>
      </c>
      <c r="F41" s="163">
        <f>100*Variables!F72/Variables!F73</f>
        <v>64.125793737683381</v>
      </c>
      <c r="G41" s="163">
        <f>100*Variables!G72/Variables!G73</f>
        <v>30.374880803986454</v>
      </c>
      <c r="H41" s="163">
        <f>100*Variables!H72/Variables!H73</f>
        <v>62.580024760680296</v>
      </c>
      <c r="I41" s="163">
        <f>100*Variables!I72/Variables!I73</f>
        <v>71.567865098337492</v>
      </c>
      <c r="J41" s="163">
        <f>100*Variables!J72/Variables!J73</f>
        <v>39.712005196370733</v>
      </c>
      <c r="K41" s="164">
        <f>100*Variables!K72/Variables!K73</f>
        <v>65.038074291465733</v>
      </c>
      <c r="L41" s="163">
        <f>100*Variables!L72/Variables!L73</f>
        <v>46.237397583941004</v>
      </c>
      <c r="M41" s="163">
        <f>100*Variables!M72/Variables!M73</f>
        <v>61.840422607594029</v>
      </c>
      <c r="N41" s="163">
        <f>100*Variables!N72/Variables!N73</f>
        <v>49.656361887504559</v>
      </c>
      <c r="O41" s="163">
        <f>100*Variables!O72/Variables!O73</f>
        <v>38.218926073090699</v>
      </c>
      <c r="P41" s="163">
        <f>100*Variables!P72/Variables!P73</f>
        <v>53.746392973151266</v>
      </c>
      <c r="R41" s="35" t="s">
        <v>128</v>
      </c>
    </row>
    <row r="42" spans="1:19" ht="15" thickBot="1" x14ac:dyDescent="0.35">
      <c r="A42" s="13">
        <v>60201</v>
      </c>
      <c r="B42" s="13" t="s">
        <v>95</v>
      </c>
      <c r="C42" s="13">
        <v>2015</v>
      </c>
      <c r="D42" s="163">
        <f>100*Variables!D74/Variables!D75</f>
        <v>108.65981587906685</v>
      </c>
      <c r="E42" s="163">
        <f>100*Variables!E74/Variables!E75</f>
        <v>117.43826754284466</v>
      </c>
      <c r="F42" s="163">
        <f>100*Variables!F74/Variables!F75</f>
        <v>105.43392928936274</v>
      </c>
      <c r="G42" s="163">
        <f>100*Variables!G74/Variables!G75</f>
        <v>117.32875686822983</v>
      </c>
      <c r="H42" s="163">
        <f>100*Variables!H74/Variables!H75</f>
        <v>113.91628976755449</v>
      </c>
      <c r="I42" s="163">
        <f>100*Variables!I74/Variables!I75</f>
        <v>103.59095186077047</v>
      </c>
      <c r="J42" s="163">
        <f>100*Variables!J74/Variables!J75</f>
        <v>113.74309953907884</v>
      </c>
      <c r="K42" s="164">
        <f>100*Variables!K74/Variables!K75</f>
        <v>153.11058380586277</v>
      </c>
      <c r="L42" s="163">
        <f>100*Variables!L74/Variables!L75</f>
        <v>104.92634213679634</v>
      </c>
      <c r="M42" s="163">
        <f>100*Variables!M74/Variables!M75</f>
        <v>115.02007901920213</v>
      </c>
      <c r="N42" s="163">
        <f>100*Variables!N74/Variables!N75</f>
        <v>135.11971126322683</v>
      </c>
      <c r="O42" s="163">
        <f>100*Variables!O74/Variables!O75</f>
        <v>106.74166181456735</v>
      </c>
      <c r="P42" s="163">
        <f>100*Variables!P74/Variables!P75</f>
        <v>112.81776625652562</v>
      </c>
      <c r="R42" s="35" t="s">
        <v>128</v>
      </c>
      <c r="S42" s="35" t="s">
        <v>366</v>
      </c>
    </row>
    <row r="43" spans="1:19" ht="15" thickBot="1" x14ac:dyDescent="0.35">
      <c r="A43" s="13">
        <v>60202</v>
      </c>
      <c r="B43" s="13" t="s">
        <v>96</v>
      </c>
      <c r="C43" s="13">
        <v>2015</v>
      </c>
      <c r="D43" s="163">
        <f>100*Variables!D76/Variables!D77</f>
        <v>31.027541099198714</v>
      </c>
      <c r="E43" s="163">
        <f>100*Variables!E76/Variables!E77</f>
        <v>43.101457898963936</v>
      </c>
      <c r="F43" s="163">
        <f>100*Variables!F76/Variables!F77</f>
        <v>45.756579641530649</v>
      </c>
      <c r="G43" s="163">
        <f>100*Variables!G76/Variables!G77</f>
        <v>42.963924537475506</v>
      </c>
      <c r="H43" s="163">
        <f>100*Variables!H76/Variables!H77</f>
        <v>28.137955460269144</v>
      </c>
      <c r="I43" s="163">
        <f>100*Variables!I76/Variables!I77</f>
        <v>34.353796679132969</v>
      </c>
      <c r="J43" s="163">
        <f>100*Variables!J76/Variables!J77</f>
        <v>32.437560806534158</v>
      </c>
      <c r="K43" s="164">
        <f>100*Variables!K76/Variables!K77</f>
        <v>53.717709862770839</v>
      </c>
      <c r="L43" s="163">
        <f>100*Variables!L76/Variables!L77</f>
        <v>35.257687754072741</v>
      </c>
      <c r="M43" s="163">
        <f>100*Variables!M76/Variables!M77</f>
        <v>35.19508163961823</v>
      </c>
      <c r="N43" s="163">
        <f>100*Variables!N76/Variables!N77</f>
        <v>43.351089937176958</v>
      </c>
      <c r="O43" s="163">
        <f>100*Variables!O76/Variables!O77</f>
        <v>34.443507724669203</v>
      </c>
      <c r="P43" s="163">
        <f>100*Variables!P76/Variables!P77</f>
        <v>33.762868063851073</v>
      </c>
      <c r="R43" s="35" t="s">
        <v>128</v>
      </c>
    </row>
    <row r="44" spans="1:19" ht="15" thickBot="1" x14ac:dyDescent="0.35">
      <c r="A44" s="13">
        <v>60203</v>
      </c>
      <c r="B44" s="13" t="s">
        <v>97</v>
      </c>
      <c r="C44" s="13">
        <v>2015</v>
      </c>
      <c r="D44" s="163">
        <f>100*Variables!D78/Variables!D77</f>
        <v>8.0939001432169402</v>
      </c>
      <c r="E44" s="163">
        <f>100*Variables!E78/Variables!E77</f>
        <v>5.5168861743172171</v>
      </c>
      <c r="F44" s="163">
        <f>100*Variables!F78/Variables!F77</f>
        <v>33.982018332640841</v>
      </c>
      <c r="G44" s="163">
        <f>100*Variables!G78/Variables!G77</f>
        <v>0.87761950285911927</v>
      </c>
      <c r="H44" s="163">
        <f>100*Variables!H78/Variables!H77</f>
        <v>30.655322531954745</v>
      </c>
      <c r="I44" s="163">
        <f>100*Variables!I78/Variables!I77</f>
        <v>5.6671110348153872</v>
      </c>
      <c r="J44" s="163">
        <f>100*Variables!J78/Variables!J77</f>
        <v>31.158804439797425</v>
      </c>
      <c r="K44" s="164">
        <f>100*Variables!K78/Variables!K77</f>
        <v>4.0757478914660563</v>
      </c>
      <c r="L44" s="163">
        <f>100*Variables!L78/Variables!L77</f>
        <v>0</v>
      </c>
      <c r="M44" s="163">
        <f>100*Variables!M78/Variables!M77</f>
        <v>13.486596207252953</v>
      </c>
      <c r="N44" s="163">
        <f>100*Variables!N78/Variables!N77</f>
        <v>16.67121222470367</v>
      </c>
      <c r="O44" s="163">
        <f>100*Variables!O78/Variables!O77</f>
        <v>44.975629927078558</v>
      </c>
      <c r="P44" s="163">
        <f>100*Variables!P78/Variables!P77</f>
        <v>4.6923227262576228</v>
      </c>
      <c r="R44" s="35" t="s">
        <v>128</v>
      </c>
    </row>
    <row r="45" spans="1:19" ht="15" thickBot="1" x14ac:dyDescent="0.35">
      <c r="A45" s="13">
        <v>60301</v>
      </c>
      <c r="B45" s="13" t="s">
        <v>99</v>
      </c>
      <c r="C45" s="13" t="s">
        <v>224</v>
      </c>
      <c r="D45" s="163">
        <f>Variables!D79/Variables!D80</f>
        <v>1.9323358872095653</v>
      </c>
      <c r="E45" s="163">
        <f>Variables!E79/Variables!E80</f>
        <v>2.7839432075828165</v>
      </c>
      <c r="F45" s="163">
        <f>Variables!F79/Variables!F80</f>
        <v>2.1221091796129596</v>
      </c>
      <c r="G45" s="163">
        <f>Variables!G79/Variables!G80</f>
        <v>2.1847160653870676</v>
      </c>
      <c r="H45" s="163">
        <f>Variables!H79/Variables!H80</f>
        <v>2.4843659777575398</v>
      </c>
      <c r="I45" s="163">
        <f>Variables!I79/Variables!I80</f>
        <v>2.006370024163004</v>
      </c>
      <c r="J45" s="163">
        <f>Variables!J79/Variables!J80</f>
        <v>2.1968529140647237</v>
      </c>
      <c r="K45" s="164">
        <f>Variables!K79/Variables!K80</f>
        <v>2.3359885535519478</v>
      </c>
      <c r="L45" s="163">
        <f>Variables!L79/Variables!L80</f>
        <v>3.0150040102445095</v>
      </c>
      <c r="M45" s="163">
        <f>Variables!M79/Variables!M80</f>
        <v>3.5286709162976395</v>
      </c>
      <c r="N45" s="163">
        <f>Variables!N79/Variables!N80</f>
        <v>2.582952340937422</v>
      </c>
      <c r="O45" s="163">
        <f>Variables!O79/Variables!O80</f>
        <v>1.1654224082061604</v>
      </c>
      <c r="P45" s="163">
        <f>Variables!P79/Variables!P80</f>
        <v>3.7650237386985879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Q82"/>
  <sheetViews>
    <sheetView workbookViewId="0">
      <pane xSplit="3" ySplit="1" topLeftCell="D2" activePane="bottomRight" state="frozen"/>
      <selection pane="topRight" activeCell="D1" sqref="D1"/>
      <selection pane="bottomLeft" activeCell="A2" sqref="A2"/>
      <selection pane="bottomRight" activeCell="K8" sqref="K8"/>
    </sheetView>
  </sheetViews>
  <sheetFormatPr baseColWidth="10" defaultColWidth="11.5546875" defaultRowHeight="14.4" x14ac:dyDescent="0.3"/>
  <cols>
    <col min="1" max="1" width="6.88671875" style="7" customWidth="1"/>
    <col min="2" max="2" width="36.5546875" style="35" customWidth="1"/>
    <col min="3" max="3" width="6.5546875" style="7" customWidth="1"/>
    <col min="4" max="4" width="13" style="21" customWidth="1"/>
    <col min="5" max="16" width="11.88671875" style="21" customWidth="1"/>
    <col min="17" max="17" width="7.109375" style="114" customWidth="1"/>
    <col min="18" max="16384" width="11.5546875" style="35"/>
  </cols>
  <sheetData>
    <row r="1" spans="1:17" ht="18.600000000000001" customHeight="1" thickBot="1" x14ac:dyDescent="0.35">
      <c r="A1" s="26" t="s">
        <v>103</v>
      </c>
      <c r="B1" s="26" t="s">
        <v>136</v>
      </c>
      <c r="C1" s="26" t="s">
        <v>104</v>
      </c>
      <c r="D1" s="14" t="s">
        <v>28</v>
      </c>
      <c r="E1" s="14" t="s">
        <v>29</v>
      </c>
      <c r="F1" s="14" t="s">
        <v>30</v>
      </c>
      <c r="G1" s="14" t="s">
        <v>31</v>
      </c>
      <c r="H1" s="14" t="s">
        <v>32</v>
      </c>
      <c r="I1" s="14" t="s">
        <v>33</v>
      </c>
      <c r="J1" s="14" t="s">
        <v>34</v>
      </c>
      <c r="K1" s="14" t="s">
        <v>35</v>
      </c>
      <c r="L1" s="14" t="s">
        <v>36</v>
      </c>
      <c r="M1" s="14" t="s">
        <v>37</v>
      </c>
      <c r="N1" s="14" t="s">
        <v>38</v>
      </c>
      <c r="O1" s="14" t="s">
        <v>39</v>
      </c>
      <c r="P1" s="14" t="s">
        <v>40</v>
      </c>
      <c r="Q1" s="112"/>
    </row>
    <row r="2" spans="1:17" ht="15" thickBot="1" x14ac:dyDescent="0.35">
      <c r="A2" s="8">
        <v>10101</v>
      </c>
      <c r="B2" s="8" t="s">
        <v>42</v>
      </c>
      <c r="C2" s="8">
        <v>2013</v>
      </c>
      <c r="D2" s="49">
        <v>41.23</v>
      </c>
      <c r="E2" s="49">
        <v>45.57</v>
      </c>
      <c r="F2" s="49">
        <v>40.35</v>
      </c>
      <c r="G2" s="49">
        <v>42.97</v>
      </c>
      <c r="H2" s="49">
        <v>42.7</v>
      </c>
      <c r="I2" s="49">
        <v>46.07</v>
      </c>
      <c r="J2" s="49">
        <v>40.549999999999997</v>
      </c>
      <c r="K2" s="49">
        <v>52.3</v>
      </c>
      <c r="L2" s="49">
        <v>48.48</v>
      </c>
      <c r="M2" s="49">
        <v>48.09</v>
      </c>
      <c r="N2" s="49">
        <v>54.75</v>
      </c>
      <c r="O2" s="49">
        <v>40.81</v>
      </c>
      <c r="P2" s="49">
        <v>52.26</v>
      </c>
      <c r="Q2" s="113"/>
    </row>
    <row r="3" spans="1:17" ht="15" thickBot="1" x14ac:dyDescent="0.35">
      <c r="A3" s="8">
        <v>10201</v>
      </c>
      <c r="B3" s="8" t="s">
        <v>44</v>
      </c>
      <c r="C3" s="8">
        <v>2010</v>
      </c>
      <c r="D3" s="49">
        <v>62.54</v>
      </c>
      <c r="E3" s="49">
        <v>56.17</v>
      </c>
      <c r="F3" s="49">
        <v>46.1</v>
      </c>
      <c r="G3" s="49">
        <v>70</v>
      </c>
      <c r="H3" s="49">
        <v>65.569999999999993</v>
      </c>
      <c r="I3" s="49">
        <v>51.22</v>
      </c>
      <c r="J3" s="49">
        <v>61.6</v>
      </c>
      <c r="K3" s="49">
        <v>66.28</v>
      </c>
      <c r="L3" s="49">
        <v>63.05</v>
      </c>
      <c r="M3" s="49">
        <v>65.319999999999993</v>
      </c>
      <c r="N3" s="49">
        <v>57.96</v>
      </c>
      <c r="O3" s="49">
        <v>74.34</v>
      </c>
      <c r="P3" s="49">
        <v>57.36</v>
      </c>
      <c r="Q3" s="113"/>
    </row>
    <row r="4" spans="1:17" ht="15" thickBot="1" x14ac:dyDescent="0.35">
      <c r="A4" s="8">
        <v>10301</v>
      </c>
      <c r="B4" s="8" t="s">
        <v>46</v>
      </c>
      <c r="C4" s="8">
        <v>2015</v>
      </c>
      <c r="D4" s="49">
        <v>68.099999999999994</v>
      </c>
      <c r="E4" s="49">
        <v>66.73</v>
      </c>
      <c r="F4" s="49">
        <v>67.89</v>
      </c>
      <c r="G4" s="49">
        <v>64.23</v>
      </c>
      <c r="H4" s="49">
        <v>70.23</v>
      </c>
      <c r="I4" s="49">
        <v>64.510000000000005</v>
      </c>
      <c r="J4" s="49">
        <v>55.86</v>
      </c>
      <c r="K4" s="49">
        <v>72.3</v>
      </c>
      <c r="L4" s="49">
        <v>68.94</v>
      </c>
      <c r="M4" s="49">
        <v>71.38</v>
      </c>
      <c r="N4" s="49">
        <v>73</v>
      </c>
      <c r="O4" s="49">
        <v>65.38</v>
      </c>
      <c r="P4" s="49">
        <v>70.489999999999995</v>
      </c>
      <c r="Q4" s="113"/>
    </row>
    <row r="5" spans="1:17" ht="15" thickBot="1" x14ac:dyDescent="0.35">
      <c r="A5" s="8">
        <v>10401</v>
      </c>
      <c r="B5" s="8" t="s">
        <v>48</v>
      </c>
      <c r="C5" s="8">
        <v>2010</v>
      </c>
      <c r="D5" s="49">
        <v>70.12</v>
      </c>
      <c r="E5" s="49">
        <v>76.28</v>
      </c>
      <c r="F5" s="49">
        <v>77.8</v>
      </c>
      <c r="G5" s="49">
        <v>68.989999999999995</v>
      </c>
      <c r="H5" s="49">
        <v>78.650000000000006</v>
      </c>
      <c r="I5" s="49">
        <v>90.99</v>
      </c>
      <c r="J5" s="49">
        <v>77.89</v>
      </c>
      <c r="K5" s="49">
        <v>76.209999999999994</v>
      </c>
      <c r="L5" s="49">
        <v>71.959999999999994</v>
      </c>
      <c r="M5" s="49">
        <v>75.510000000000005</v>
      </c>
      <c r="N5" s="49">
        <v>72.510000000000005</v>
      </c>
      <c r="O5" s="49">
        <v>72.91</v>
      </c>
      <c r="P5" s="49">
        <v>66.290000000000006</v>
      </c>
      <c r="Q5" s="113"/>
    </row>
    <row r="6" spans="1:17" ht="15" thickBot="1" x14ac:dyDescent="0.35">
      <c r="A6" s="8">
        <v>10402</v>
      </c>
      <c r="B6" s="8" t="s">
        <v>49</v>
      </c>
      <c r="C6" s="8">
        <v>2010</v>
      </c>
      <c r="D6" s="49">
        <v>58.77</v>
      </c>
      <c r="E6" s="49">
        <v>59.64</v>
      </c>
      <c r="F6" s="49">
        <v>63.03</v>
      </c>
      <c r="G6" s="49">
        <v>59.6</v>
      </c>
      <c r="H6" s="49">
        <v>65.72</v>
      </c>
      <c r="I6" s="49">
        <v>59.63</v>
      </c>
      <c r="J6" s="49">
        <v>62.73</v>
      </c>
      <c r="K6" s="49">
        <v>65.47</v>
      </c>
      <c r="L6" s="49">
        <v>53.83</v>
      </c>
      <c r="M6" s="49">
        <v>58.89</v>
      </c>
      <c r="N6" s="49">
        <v>57.66</v>
      </c>
      <c r="O6" s="49">
        <v>66.86</v>
      </c>
      <c r="P6" s="49">
        <v>52.54</v>
      </c>
      <c r="Q6" s="113"/>
    </row>
    <row r="7" spans="1:17" ht="15" thickBot="1" x14ac:dyDescent="0.35">
      <c r="A7" s="9">
        <v>20101</v>
      </c>
      <c r="B7" s="9" t="s">
        <v>51</v>
      </c>
      <c r="C7" s="9">
        <v>2010</v>
      </c>
      <c r="D7" s="50">
        <v>99.99</v>
      </c>
      <c r="E7" s="50">
        <v>98.34</v>
      </c>
      <c r="F7" s="50">
        <v>86.1</v>
      </c>
      <c r="G7" s="50">
        <v>45.46</v>
      </c>
      <c r="H7" s="50">
        <v>98.22</v>
      </c>
      <c r="I7" s="50">
        <v>97.78</v>
      </c>
      <c r="J7" s="50">
        <v>29.52</v>
      </c>
      <c r="K7" s="50">
        <v>96.77</v>
      </c>
      <c r="L7" s="50">
        <v>98.09</v>
      </c>
      <c r="M7" s="50">
        <v>89.32</v>
      </c>
      <c r="N7" s="50">
        <v>100</v>
      </c>
      <c r="O7" s="50">
        <v>36.6</v>
      </c>
      <c r="P7" s="50">
        <v>91.35</v>
      </c>
      <c r="Q7" s="113"/>
    </row>
    <row r="8" spans="1:17" ht="15" thickBot="1" x14ac:dyDescent="0.35">
      <c r="A8" s="9">
        <v>20102</v>
      </c>
      <c r="B8" s="9" t="s">
        <v>52</v>
      </c>
      <c r="C8" s="9">
        <v>2010</v>
      </c>
      <c r="D8" s="50">
        <v>99.02</v>
      </c>
      <c r="E8" s="50">
        <v>95.73</v>
      </c>
      <c r="F8" s="50">
        <v>93.42</v>
      </c>
      <c r="G8" s="50">
        <v>95.86</v>
      </c>
      <c r="H8" s="50">
        <v>87.94</v>
      </c>
      <c r="I8" s="50">
        <v>94.39</v>
      </c>
      <c r="J8" s="50">
        <v>95.59</v>
      </c>
      <c r="K8" s="50">
        <v>95.71</v>
      </c>
      <c r="L8" s="50">
        <v>94.84</v>
      </c>
      <c r="M8" s="50">
        <v>97.32</v>
      </c>
      <c r="N8" s="50">
        <v>96.53</v>
      </c>
      <c r="O8" s="50">
        <v>96.61</v>
      </c>
      <c r="P8" s="50">
        <v>98.97</v>
      </c>
      <c r="Q8" s="113"/>
    </row>
    <row r="9" spans="1:17" ht="15" thickBot="1" x14ac:dyDescent="0.35">
      <c r="A9" s="9">
        <v>20103</v>
      </c>
      <c r="B9" s="9" t="s">
        <v>53</v>
      </c>
      <c r="C9" s="9">
        <v>2010</v>
      </c>
      <c r="D9" s="50">
        <v>100</v>
      </c>
      <c r="E9" s="50">
        <v>100</v>
      </c>
      <c r="F9" s="50">
        <v>100</v>
      </c>
      <c r="G9" s="50">
        <v>100</v>
      </c>
      <c r="H9" s="50">
        <v>100</v>
      </c>
      <c r="I9" s="50">
        <v>100</v>
      </c>
      <c r="J9" s="50">
        <v>100</v>
      </c>
      <c r="K9" s="50">
        <v>100</v>
      </c>
      <c r="L9" s="50">
        <v>100</v>
      </c>
      <c r="M9" s="50">
        <v>100</v>
      </c>
      <c r="N9" s="50">
        <v>100</v>
      </c>
      <c r="O9" s="50">
        <v>100</v>
      </c>
      <c r="P9" s="50">
        <v>100</v>
      </c>
      <c r="Q9" s="113"/>
    </row>
    <row r="10" spans="1:17" ht="15" thickBot="1" x14ac:dyDescent="0.35">
      <c r="A10" s="9">
        <v>20104</v>
      </c>
      <c r="B10" s="9" t="s">
        <v>54</v>
      </c>
      <c r="C10" s="9">
        <v>2015</v>
      </c>
      <c r="D10" s="50">
        <v>42.9</v>
      </c>
      <c r="E10" s="50">
        <v>31.99</v>
      </c>
      <c r="F10" s="50">
        <v>45.05</v>
      </c>
      <c r="G10" s="50">
        <v>28.52</v>
      </c>
      <c r="H10" s="50">
        <v>48.7</v>
      </c>
      <c r="I10" s="50">
        <v>24.63</v>
      </c>
      <c r="J10" s="50">
        <v>12.96</v>
      </c>
      <c r="K10" s="50">
        <v>36.25</v>
      </c>
      <c r="L10" s="50">
        <v>34.049999999999997</v>
      </c>
      <c r="M10" s="50">
        <v>33.29</v>
      </c>
      <c r="N10" s="50">
        <v>35.74</v>
      </c>
      <c r="O10" s="50">
        <v>35.340000000000003</v>
      </c>
      <c r="P10" s="50">
        <v>32.19</v>
      </c>
      <c r="Q10" s="113"/>
    </row>
    <row r="11" spans="1:17" ht="15" thickBot="1" x14ac:dyDescent="0.35">
      <c r="A11" s="9">
        <v>20201</v>
      </c>
      <c r="B11" s="9" t="s">
        <v>56</v>
      </c>
      <c r="C11" s="9">
        <v>2013</v>
      </c>
      <c r="D11" s="50">
        <v>71.239999999999995</v>
      </c>
      <c r="E11" s="50">
        <v>62.2</v>
      </c>
      <c r="F11" s="50">
        <v>80.05</v>
      </c>
      <c r="G11" s="50">
        <v>50.58</v>
      </c>
      <c r="H11" s="50">
        <v>64.23</v>
      </c>
      <c r="I11" s="50">
        <v>82.19</v>
      </c>
      <c r="J11" s="50">
        <v>59.54</v>
      </c>
      <c r="K11" s="50">
        <v>67.27</v>
      </c>
      <c r="L11" s="50">
        <v>56.9</v>
      </c>
      <c r="M11" s="50">
        <v>62.88</v>
      </c>
      <c r="N11" s="50">
        <v>75.680000000000007</v>
      </c>
      <c r="O11" s="50">
        <v>50.38</v>
      </c>
      <c r="P11" s="50">
        <v>72.760000000000005</v>
      </c>
      <c r="Q11" s="113"/>
    </row>
    <row r="12" spans="1:17" ht="15" thickBot="1" x14ac:dyDescent="0.35">
      <c r="A12" s="9">
        <v>20301</v>
      </c>
      <c r="B12" s="9" t="s">
        <v>58</v>
      </c>
      <c r="C12" s="9">
        <v>2010</v>
      </c>
      <c r="D12" s="50">
        <v>27.92</v>
      </c>
      <c r="E12" s="50">
        <v>40.270000000000003</v>
      </c>
      <c r="F12" s="50">
        <v>40.39</v>
      </c>
      <c r="G12" s="50">
        <v>25.33</v>
      </c>
      <c r="H12" s="50">
        <v>20.78</v>
      </c>
      <c r="I12" s="50">
        <v>34.200000000000003</v>
      </c>
      <c r="J12" s="50">
        <v>37.96</v>
      </c>
      <c r="K12" s="50">
        <v>35.06</v>
      </c>
      <c r="L12" s="50">
        <v>27.87</v>
      </c>
      <c r="M12" s="50">
        <v>17.66</v>
      </c>
      <c r="N12" s="50">
        <v>33</v>
      </c>
      <c r="O12" s="50">
        <v>37.979999999999997</v>
      </c>
      <c r="P12" s="50">
        <v>29.13</v>
      </c>
      <c r="Q12" s="113"/>
    </row>
    <row r="13" spans="1:17" ht="15" thickBot="1" x14ac:dyDescent="0.35">
      <c r="A13" s="9">
        <v>20302</v>
      </c>
      <c r="B13" s="9" t="s">
        <v>59</v>
      </c>
      <c r="C13" s="9">
        <v>2015</v>
      </c>
      <c r="D13" s="50">
        <v>43.44</v>
      </c>
      <c r="E13" s="50">
        <v>43.44</v>
      </c>
      <c r="F13" s="50">
        <v>43.44</v>
      </c>
      <c r="G13" s="50">
        <v>43.44</v>
      </c>
      <c r="H13" s="50">
        <v>43.44</v>
      </c>
      <c r="I13" s="50">
        <v>43.44</v>
      </c>
      <c r="J13" s="50">
        <v>43.44</v>
      </c>
      <c r="K13" s="50">
        <v>43.44</v>
      </c>
      <c r="L13" s="50">
        <v>43.44</v>
      </c>
      <c r="M13" s="50">
        <v>43.44</v>
      </c>
      <c r="N13" s="50">
        <v>43.44</v>
      </c>
      <c r="O13" s="50">
        <v>43.44</v>
      </c>
      <c r="P13" s="50">
        <v>43.44</v>
      </c>
      <c r="Q13" s="113"/>
    </row>
    <row r="14" spans="1:17" ht="15" thickBot="1" x14ac:dyDescent="0.35">
      <c r="A14" s="9">
        <v>20401</v>
      </c>
      <c r="B14" s="9" t="s">
        <v>61</v>
      </c>
      <c r="C14" s="9">
        <v>2015</v>
      </c>
      <c r="D14" s="50">
        <v>0</v>
      </c>
      <c r="E14" s="50">
        <v>28.01</v>
      </c>
      <c r="F14" s="50">
        <v>0</v>
      </c>
      <c r="G14" s="50">
        <v>18.440000000000001</v>
      </c>
      <c r="H14" s="50">
        <v>49.09</v>
      </c>
      <c r="I14" s="50">
        <v>0</v>
      </c>
      <c r="J14" s="50">
        <v>0</v>
      </c>
      <c r="K14" s="50">
        <v>0</v>
      </c>
      <c r="L14" s="50">
        <v>0</v>
      </c>
      <c r="M14" s="50">
        <v>0</v>
      </c>
      <c r="N14" s="50">
        <v>0</v>
      </c>
      <c r="O14" s="50">
        <v>0</v>
      </c>
      <c r="P14" s="50">
        <v>0</v>
      </c>
      <c r="Q14" s="113"/>
    </row>
    <row r="15" spans="1:17" ht="15" thickBot="1" x14ac:dyDescent="0.35">
      <c r="A15" s="9">
        <v>20402</v>
      </c>
      <c r="B15" s="9" t="s">
        <v>62</v>
      </c>
      <c r="C15" s="9">
        <v>2014</v>
      </c>
      <c r="D15" s="50">
        <v>84.71</v>
      </c>
      <c r="E15" s="50">
        <v>79.319999999999993</v>
      </c>
      <c r="F15" s="50">
        <v>96.3</v>
      </c>
      <c r="G15" s="50">
        <v>85.95</v>
      </c>
      <c r="H15" s="50">
        <v>96.89</v>
      </c>
      <c r="I15" s="50">
        <v>100</v>
      </c>
      <c r="J15" s="50">
        <v>99.33</v>
      </c>
      <c r="K15" s="50">
        <v>89.47</v>
      </c>
      <c r="L15" s="50">
        <v>91.6</v>
      </c>
      <c r="M15" s="50">
        <v>94.28</v>
      </c>
      <c r="N15" s="50">
        <v>84.79</v>
      </c>
      <c r="O15" s="50">
        <v>93.56</v>
      </c>
      <c r="P15" s="50">
        <v>94.94</v>
      </c>
      <c r="Q15" s="113"/>
    </row>
    <row r="16" spans="1:17" ht="15" thickBot="1" x14ac:dyDescent="0.35">
      <c r="A16" s="9">
        <v>20501</v>
      </c>
      <c r="B16" s="9" t="s">
        <v>64</v>
      </c>
      <c r="C16" s="9">
        <v>2014</v>
      </c>
      <c r="D16" s="50">
        <v>100</v>
      </c>
      <c r="E16" s="50">
        <v>100</v>
      </c>
      <c r="F16" s="50">
        <v>100</v>
      </c>
      <c r="G16" s="50">
        <v>96.84</v>
      </c>
      <c r="H16" s="50">
        <v>100</v>
      </c>
      <c r="I16" s="50">
        <v>96.8</v>
      </c>
      <c r="J16" s="50">
        <v>95.5</v>
      </c>
      <c r="K16" s="50">
        <v>95.7</v>
      </c>
      <c r="L16" s="50">
        <v>89.44</v>
      </c>
      <c r="M16" s="50">
        <v>100</v>
      </c>
      <c r="N16" s="50">
        <v>100</v>
      </c>
      <c r="O16" s="50">
        <v>100</v>
      </c>
      <c r="P16" s="50">
        <v>100</v>
      </c>
      <c r="Q16" s="113"/>
    </row>
    <row r="17" spans="1:17" ht="15" thickBot="1" x14ac:dyDescent="0.35">
      <c r="A17" s="9">
        <v>20502</v>
      </c>
      <c r="B17" s="9" t="s">
        <v>65</v>
      </c>
      <c r="C17" s="9">
        <v>2014</v>
      </c>
      <c r="D17" s="50">
        <v>84.57</v>
      </c>
      <c r="E17" s="50">
        <v>76.95</v>
      </c>
      <c r="F17" s="50">
        <v>62.54</v>
      </c>
      <c r="G17" s="50">
        <v>58.23</v>
      </c>
      <c r="H17" s="50">
        <v>70.650000000000006</v>
      </c>
      <c r="I17" s="50">
        <v>54.55</v>
      </c>
      <c r="J17" s="50">
        <v>75.59</v>
      </c>
      <c r="K17" s="50">
        <v>96.49</v>
      </c>
      <c r="L17" s="50">
        <v>32.01</v>
      </c>
      <c r="M17" s="50">
        <v>65.63</v>
      </c>
      <c r="N17" s="50">
        <v>53.35</v>
      </c>
      <c r="O17" s="50">
        <v>74.650000000000006</v>
      </c>
      <c r="P17" s="50">
        <v>62.74</v>
      </c>
      <c r="Q17" s="113"/>
    </row>
    <row r="18" spans="1:17" ht="15" thickBot="1" x14ac:dyDescent="0.35">
      <c r="A18" s="9">
        <v>20503</v>
      </c>
      <c r="B18" s="9" t="s">
        <v>66</v>
      </c>
      <c r="C18" s="9">
        <v>2015</v>
      </c>
      <c r="D18" s="50">
        <v>83.91</v>
      </c>
      <c r="E18" s="50">
        <v>97.65</v>
      </c>
      <c r="F18" s="50">
        <v>49.48</v>
      </c>
      <c r="G18" s="50">
        <v>90.95</v>
      </c>
      <c r="H18" s="50">
        <v>71.650000000000006</v>
      </c>
      <c r="I18" s="50">
        <v>60.96</v>
      </c>
      <c r="J18" s="50">
        <v>68.72</v>
      </c>
      <c r="K18" s="50">
        <v>86.01</v>
      </c>
      <c r="L18" s="50">
        <v>54.29</v>
      </c>
      <c r="M18" s="50">
        <v>69.62</v>
      </c>
      <c r="N18" s="50">
        <v>67.31</v>
      </c>
      <c r="O18" s="50">
        <v>67.64</v>
      </c>
      <c r="P18" s="50">
        <v>76.739999999999995</v>
      </c>
      <c r="Q18" s="113"/>
    </row>
    <row r="19" spans="1:17" ht="15" thickBot="1" x14ac:dyDescent="0.35">
      <c r="A19" s="10">
        <v>30101</v>
      </c>
      <c r="B19" s="10" t="s">
        <v>68</v>
      </c>
      <c r="C19" s="10">
        <v>2013</v>
      </c>
      <c r="D19" s="51">
        <v>73.16</v>
      </c>
      <c r="E19" s="51">
        <v>59.45</v>
      </c>
      <c r="F19" s="51">
        <v>71.97</v>
      </c>
      <c r="G19" s="51">
        <v>59.45</v>
      </c>
      <c r="H19" s="51">
        <v>71.599999999999994</v>
      </c>
      <c r="I19" s="51">
        <v>72.09</v>
      </c>
      <c r="J19" s="51">
        <v>66.38</v>
      </c>
      <c r="K19" s="51">
        <v>71.52</v>
      </c>
      <c r="L19" s="51">
        <v>71.98</v>
      </c>
      <c r="M19" s="51">
        <v>71.52</v>
      </c>
      <c r="N19" s="51">
        <v>68.73</v>
      </c>
      <c r="O19" s="51">
        <v>66.38</v>
      </c>
      <c r="P19" s="51">
        <v>71.98</v>
      </c>
      <c r="Q19" s="113"/>
    </row>
    <row r="20" spans="1:17" ht="15" thickBot="1" x14ac:dyDescent="0.35">
      <c r="A20" s="10">
        <v>30102</v>
      </c>
      <c r="B20" s="10" t="s">
        <v>69</v>
      </c>
      <c r="C20" s="10">
        <v>2012</v>
      </c>
      <c r="D20" s="51">
        <v>61.71</v>
      </c>
      <c r="E20" s="51">
        <v>56.3</v>
      </c>
      <c r="F20" s="51">
        <v>63.01</v>
      </c>
      <c r="G20" s="51">
        <v>54.1</v>
      </c>
      <c r="H20" s="51">
        <v>64.5</v>
      </c>
      <c r="I20" s="51">
        <v>61.86</v>
      </c>
      <c r="J20" s="51">
        <v>57.62</v>
      </c>
      <c r="K20" s="51">
        <v>60.57</v>
      </c>
      <c r="L20" s="51">
        <v>58.82</v>
      </c>
      <c r="M20" s="51">
        <v>60.12</v>
      </c>
      <c r="N20" s="51">
        <v>60.91</v>
      </c>
      <c r="O20" s="51">
        <v>55.06</v>
      </c>
      <c r="P20" s="51">
        <v>54.12</v>
      </c>
      <c r="Q20" s="113"/>
    </row>
    <row r="21" spans="1:17" ht="15" thickBot="1" x14ac:dyDescent="0.35">
      <c r="A21" s="10">
        <v>30201</v>
      </c>
      <c r="B21" s="10" t="s">
        <v>71</v>
      </c>
      <c r="C21" s="10">
        <v>2010</v>
      </c>
      <c r="D21" s="51">
        <v>96.51</v>
      </c>
      <c r="E21" s="51">
        <v>97.64</v>
      </c>
      <c r="F21" s="51">
        <v>95.59</v>
      </c>
      <c r="G21" s="51">
        <v>96.28</v>
      </c>
      <c r="H21" s="51">
        <v>93.49</v>
      </c>
      <c r="I21" s="51">
        <v>95</v>
      </c>
      <c r="J21" s="51">
        <v>96.22</v>
      </c>
      <c r="K21" s="51">
        <v>95.56</v>
      </c>
      <c r="L21" s="51">
        <v>96.82</v>
      </c>
      <c r="M21" s="51">
        <v>93.21</v>
      </c>
      <c r="N21" s="51">
        <v>96.22</v>
      </c>
      <c r="O21" s="51">
        <v>96.26</v>
      </c>
      <c r="P21" s="51">
        <v>97.26</v>
      </c>
      <c r="Q21" s="113"/>
    </row>
    <row r="22" spans="1:17" ht="15" thickBot="1" x14ac:dyDescent="0.35">
      <c r="A22" s="10">
        <v>30202</v>
      </c>
      <c r="B22" s="10" t="s">
        <v>100</v>
      </c>
      <c r="C22" s="10">
        <v>2010</v>
      </c>
      <c r="D22" s="51">
        <v>73.790000000000006</v>
      </c>
      <c r="E22" s="51">
        <v>80.709999999999994</v>
      </c>
      <c r="F22" s="51">
        <v>83.36</v>
      </c>
      <c r="G22" s="51">
        <v>79.709999999999994</v>
      </c>
      <c r="H22" s="51">
        <v>63.57</v>
      </c>
      <c r="I22" s="51">
        <v>84.57</v>
      </c>
      <c r="J22" s="51">
        <v>74.430000000000007</v>
      </c>
      <c r="K22" s="51">
        <v>78.209999999999994</v>
      </c>
      <c r="L22" s="51">
        <v>81.36</v>
      </c>
      <c r="M22" s="51">
        <v>69.209999999999994</v>
      </c>
      <c r="N22" s="51">
        <v>77.709999999999994</v>
      </c>
      <c r="O22" s="51">
        <v>75</v>
      </c>
      <c r="P22" s="51">
        <v>80.930000000000007</v>
      </c>
      <c r="Q22" s="113"/>
    </row>
    <row r="23" spans="1:17" ht="15" thickBot="1" x14ac:dyDescent="0.35">
      <c r="A23" s="10">
        <v>30301</v>
      </c>
      <c r="B23" s="10" t="s">
        <v>73</v>
      </c>
      <c r="C23" s="10">
        <v>2014</v>
      </c>
      <c r="D23" s="51">
        <v>62.34</v>
      </c>
      <c r="E23" s="51">
        <v>55.36</v>
      </c>
      <c r="F23" s="51">
        <v>45.83</v>
      </c>
      <c r="G23" s="51">
        <v>53.34</v>
      </c>
      <c r="H23" s="51">
        <v>53.06</v>
      </c>
      <c r="I23" s="51">
        <v>78.08</v>
      </c>
      <c r="J23" s="51">
        <v>60.72</v>
      </c>
      <c r="K23" s="51">
        <v>63.87</v>
      </c>
      <c r="L23" s="51">
        <v>63.65</v>
      </c>
      <c r="M23" s="51">
        <v>61.94</v>
      </c>
      <c r="N23" s="51">
        <v>61.01</v>
      </c>
      <c r="O23" s="51">
        <v>49.73</v>
      </c>
      <c r="P23" s="51">
        <v>51.93</v>
      </c>
      <c r="Q23" s="113"/>
    </row>
    <row r="24" spans="1:17" ht="15" thickBot="1" x14ac:dyDescent="0.35">
      <c r="A24" s="10">
        <v>30401</v>
      </c>
      <c r="B24" s="10" t="s">
        <v>75</v>
      </c>
      <c r="C24" s="10">
        <v>2015</v>
      </c>
      <c r="D24" s="51">
        <v>73.28</v>
      </c>
      <c r="E24" s="51">
        <v>87.86</v>
      </c>
      <c r="F24" s="51">
        <v>90.06</v>
      </c>
      <c r="G24" s="51">
        <v>89.08</v>
      </c>
      <c r="H24" s="51">
        <v>96.96</v>
      </c>
      <c r="I24" s="51">
        <v>76.150000000000006</v>
      </c>
      <c r="J24" s="51">
        <v>42.9</v>
      </c>
      <c r="K24" s="51">
        <v>54.37</v>
      </c>
      <c r="L24" s="51">
        <v>45.81</v>
      </c>
      <c r="M24" s="51">
        <v>99.58</v>
      </c>
      <c r="N24" s="51">
        <v>71.5</v>
      </c>
      <c r="O24" s="51">
        <v>44.48</v>
      </c>
      <c r="P24" s="51">
        <v>100</v>
      </c>
      <c r="Q24" s="113"/>
    </row>
    <row r="25" spans="1:17" ht="15" thickBot="1" x14ac:dyDescent="0.35">
      <c r="A25" s="10">
        <v>30402</v>
      </c>
      <c r="B25" s="10" t="s">
        <v>76</v>
      </c>
      <c r="C25" s="10">
        <v>2015</v>
      </c>
      <c r="D25" s="51">
        <v>54.65</v>
      </c>
      <c r="E25" s="51">
        <v>18.100000000000001</v>
      </c>
      <c r="F25" s="51">
        <v>6.21</v>
      </c>
      <c r="G25" s="51">
        <v>14.55</v>
      </c>
      <c r="H25" s="51">
        <v>43.97</v>
      </c>
      <c r="I25" s="51">
        <v>56.2</v>
      </c>
      <c r="J25" s="51">
        <v>16.579999999999998</v>
      </c>
      <c r="K25" s="51">
        <v>25.13</v>
      </c>
      <c r="L25" s="51">
        <v>27.11</v>
      </c>
      <c r="M25" s="51">
        <v>8.76</v>
      </c>
      <c r="N25" s="51">
        <v>48.26</v>
      </c>
      <c r="O25" s="51">
        <v>27.75</v>
      </c>
      <c r="P25" s="51">
        <v>21.87</v>
      </c>
      <c r="Q25" s="113"/>
    </row>
    <row r="26" spans="1:17" ht="15" thickBot="1" x14ac:dyDescent="0.35">
      <c r="A26" s="11">
        <v>40101</v>
      </c>
      <c r="B26" s="11" t="s">
        <v>12</v>
      </c>
      <c r="C26" s="11">
        <v>2010</v>
      </c>
      <c r="D26" s="23">
        <v>49.45</v>
      </c>
      <c r="E26" s="23">
        <v>53.28</v>
      </c>
      <c r="F26" s="23">
        <v>44.42</v>
      </c>
      <c r="G26" s="23">
        <v>54</v>
      </c>
      <c r="H26" s="23">
        <v>47.86</v>
      </c>
      <c r="I26" s="23">
        <v>46.3</v>
      </c>
      <c r="J26" s="23">
        <v>48.62</v>
      </c>
      <c r="K26" s="23">
        <v>43.45</v>
      </c>
      <c r="L26" s="23">
        <v>48.24</v>
      </c>
      <c r="M26" s="23">
        <v>49.4</v>
      </c>
      <c r="N26" s="23">
        <v>44.75</v>
      </c>
      <c r="O26" s="23">
        <v>49.15</v>
      </c>
      <c r="P26" s="23">
        <v>45.52</v>
      </c>
      <c r="Q26" s="113"/>
    </row>
    <row r="27" spans="1:17" ht="15" thickBot="1" x14ac:dyDescent="0.35">
      <c r="A27" s="11">
        <v>40102</v>
      </c>
      <c r="B27" s="11" t="s">
        <v>78</v>
      </c>
      <c r="C27" s="11">
        <v>2010</v>
      </c>
      <c r="D27" s="23">
        <v>46.15</v>
      </c>
      <c r="E27" s="23">
        <v>46.6</v>
      </c>
      <c r="F27" s="23">
        <v>53.21</v>
      </c>
      <c r="G27" s="23">
        <v>41.33</v>
      </c>
      <c r="H27" s="23">
        <v>45.54</v>
      </c>
      <c r="I27" s="23">
        <v>49.85</v>
      </c>
      <c r="J27" s="23">
        <v>48.37</v>
      </c>
      <c r="K27" s="23">
        <v>49.72</v>
      </c>
      <c r="L27" s="23">
        <v>47.54</v>
      </c>
      <c r="M27" s="23">
        <v>46.71</v>
      </c>
      <c r="N27" s="23">
        <v>46.34</v>
      </c>
      <c r="O27" s="23">
        <v>45.88</v>
      </c>
      <c r="P27" s="23">
        <v>44.48</v>
      </c>
      <c r="Q27" s="113"/>
    </row>
    <row r="28" spans="1:17" ht="15" thickBot="1" x14ac:dyDescent="0.35">
      <c r="A28" s="11">
        <v>40201</v>
      </c>
      <c r="B28" s="11" t="s">
        <v>80</v>
      </c>
      <c r="C28" s="11">
        <v>2010</v>
      </c>
      <c r="D28" s="23">
        <v>95.8</v>
      </c>
      <c r="E28" s="23">
        <v>97.33</v>
      </c>
      <c r="F28" s="23">
        <v>84.78</v>
      </c>
      <c r="G28" s="23">
        <v>93.8</v>
      </c>
      <c r="H28" s="23">
        <v>93.83</v>
      </c>
      <c r="I28" s="23">
        <v>93</v>
      </c>
      <c r="J28" s="23">
        <v>94.85</v>
      </c>
      <c r="K28" s="23">
        <v>91.72</v>
      </c>
      <c r="L28" s="23">
        <v>95.67</v>
      </c>
      <c r="M28" s="23">
        <v>88.86</v>
      </c>
      <c r="N28" s="23">
        <v>94.28</v>
      </c>
      <c r="O28" s="23">
        <v>93.54</v>
      </c>
      <c r="P28" s="23">
        <v>95.37</v>
      </c>
      <c r="Q28" s="113"/>
    </row>
    <row r="29" spans="1:17" ht="15" thickBot="1" x14ac:dyDescent="0.35">
      <c r="A29" s="11">
        <v>40202</v>
      </c>
      <c r="B29" s="11" t="s">
        <v>81</v>
      </c>
      <c r="C29" s="11">
        <v>2010</v>
      </c>
      <c r="D29" s="23">
        <v>62.88</v>
      </c>
      <c r="E29" s="23">
        <v>67.56</v>
      </c>
      <c r="F29" s="23">
        <v>73.05</v>
      </c>
      <c r="G29" s="23">
        <v>65.489999999999995</v>
      </c>
      <c r="H29" s="23">
        <v>75.89</v>
      </c>
      <c r="I29" s="23">
        <v>84.24</v>
      </c>
      <c r="J29" s="23">
        <v>69.510000000000005</v>
      </c>
      <c r="K29" s="23">
        <v>72.62</v>
      </c>
      <c r="L29" s="23">
        <v>61</v>
      </c>
      <c r="M29" s="23">
        <v>73.47</v>
      </c>
      <c r="N29" s="23">
        <v>63.91</v>
      </c>
      <c r="O29" s="23">
        <v>69.33</v>
      </c>
      <c r="P29" s="23">
        <v>54.34</v>
      </c>
      <c r="Q29" s="113"/>
    </row>
    <row r="30" spans="1:17" ht="15" thickBot="1" x14ac:dyDescent="0.35">
      <c r="A30" s="11">
        <v>40301</v>
      </c>
      <c r="B30" s="11" t="s">
        <v>83</v>
      </c>
      <c r="C30" s="11">
        <v>2010</v>
      </c>
      <c r="D30" s="23">
        <v>90.33</v>
      </c>
      <c r="E30" s="23">
        <v>92.9</v>
      </c>
      <c r="F30" s="23">
        <v>89.69</v>
      </c>
      <c r="G30" s="23">
        <v>87.7</v>
      </c>
      <c r="H30" s="23">
        <v>82.55</v>
      </c>
      <c r="I30" s="23">
        <v>84.36</v>
      </c>
      <c r="J30" s="23">
        <v>92</v>
      </c>
      <c r="K30" s="23">
        <v>81.88</v>
      </c>
      <c r="L30" s="23">
        <v>94.6</v>
      </c>
      <c r="M30" s="23">
        <v>83.81</v>
      </c>
      <c r="N30" s="23">
        <v>83.96</v>
      </c>
      <c r="O30" s="23">
        <v>89.03</v>
      </c>
      <c r="P30" s="23">
        <v>93.47</v>
      </c>
      <c r="Q30" s="113"/>
    </row>
    <row r="31" spans="1:17" ht="15" thickBot="1" x14ac:dyDescent="0.35">
      <c r="A31" s="12">
        <v>50101</v>
      </c>
      <c r="B31" s="12" t="s">
        <v>85</v>
      </c>
      <c r="C31" s="12">
        <v>2015</v>
      </c>
      <c r="D31" s="52">
        <v>75</v>
      </c>
      <c r="E31" s="52">
        <v>25</v>
      </c>
      <c r="F31" s="52">
        <v>25</v>
      </c>
      <c r="G31" s="52">
        <v>100</v>
      </c>
      <c r="H31" s="52">
        <v>30</v>
      </c>
      <c r="I31" s="52">
        <v>12.5</v>
      </c>
      <c r="J31" s="52">
        <v>60</v>
      </c>
      <c r="K31" s="52">
        <v>37.5</v>
      </c>
      <c r="L31" s="52">
        <v>0</v>
      </c>
      <c r="M31" s="52">
        <v>0</v>
      </c>
      <c r="N31" s="52">
        <v>50</v>
      </c>
      <c r="O31" s="52">
        <v>40</v>
      </c>
      <c r="P31" s="52">
        <v>100</v>
      </c>
      <c r="Q31" s="113"/>
    </row>
    <row r="32" spans="1:17" ht="15" thickBot="1" x14ac:dyDescent="0.35">
      <c r="A32" s="12">
        <v>50102</v>
      </c>
      <c r="B32" s="12" t="s">
        <v>86</v>
      </c>
      <c r="C32" s="12">
        <v>2013</v>
      </c>
      <c r="D32" s="52">
        <v>67.430000000000007</v>
      </c>
      <c r="E32" s="52">
        <v>70</v>
      </c>
      <c r="F32" s="52">
        <v>19.329999999999998</v>
      </c>
      <c r="G32" s="52">
        <v>0</v>
      </c>
      <c r="H32" s="52">
        <v>62.5</v>
      </c>
      <c r="I32" s="52">
        <v>67.430000000000007</v>
      </c>
      <c r="J32" s="52">
        <v>0</v>
      </c>
      <c r="K32" s="52">
        <v>68.75</v>
      </c>
      <c r="L32" s="52">
        <v>0</v>
      </c>
      <c r="M32" s="52">
        <v>65</v>
      </c>
      <c r="N32" s="52">
        <v>68.75</v>
      </c>
      <c r="O32" s="52">
        <v>30.7</v>
      </c>
      <c r="P32" s="52">
        <v>0</v>
      </c>
      <c r="Q32" s="113"/>
    </row>
    <row r="33" spans="1:17" ht="15" thickBot="1" x14ac:dyDescent="0.35">
      <c r="A33" s="12">
        <v>50103</v>
      </c>
      <c r="B33" s="12" t="s">
        <v>87</v>
      </c>
      <c r="C33" s="12">
        <v>2010</v>
      </c>
      <c r="D33" s="52">
        <v>46.08</v>
      </c>
      <c r="E33" s="52">
        <v>46.08</v>
      </c>
      <c r="F33" s="52">
        <v>46.08</v>
      </c>
      <c r="G33" s="52">
        <v>46.08</v>
      </c>
      <c r="H33" s="52">
        <v>46.08</v>
      </c>
      <c r="I33" s="52">
        <v>46.08</v>
      </c>
      <c r="J33" s="52">
        <v>46.08</v>
      </c>
      <c r="K33" s="52">
        <v>46.08</v>
      </c>
      <c r="L33" s="52">
        <v>46.08</v>
      </c>
      <c r="M33" s="52">
        <v>46.08</v>
      </c>
      <c r="N33" s="52">
        <v>46.08</v>
      </c>
      <c r="O33" s="52">
        <v>46.06</v>
      </c>
      <c r="P33" s="52">
        <v>46.08</v>
      </c>
      <c r="Q33" s="113"/>
    </row>
    <row r="34" spans="1:17" ht="15" thickBot="1" x14ac:dyDescent="0.35">
      <c r="A34" s="12">
        <v>50201</v>
      </c>
      <c r="B34" s="12" t="s">
        <v>89</v>
      </c>
      <c r="C34" s="12">
        <v>2010</v>
      </c>
      <c r="D34" s="99">
        <v>2.94</v>
      </c>
      <c r="E34" s="52">
        <v>97.57</v>
      </c>
      <c r="F34" s="52">
        <v>97.12</v>
      </c>
      <c r="G34" s="52">
        <v>98.49</v>
      </c>
      <c r="H34" s="52">
        <v>93.88</v>
      </c>
      <c r="I34" s="52">
        <v>91.7</v>
      </c>
      <c r="J34" s="52">
        <v>95.51</v>
      </c>
      <c r="K34" s="52">
        <v>92.56</v>
      </c>
      <c r="L34" s="52">
        <v>95.64</v>
      </c>
      <c r="M34" s="52">
        <v>73.02</v>
      </c>
      <c r="N34" s="52">
        <v>96.09</v>
      </c>
      <c r="O34" s="52">
        <v>90.25</v>
      </c>
      <c r="P34" s="52">
        <v>96.43</v>
      </c>
      <c r="Q34" s="113"/>
    </row>
    <row r="35" spans="1:17" ht="15" thickBot="1" x14ac:dyDescent="0.35">
      <c r="A35" s="12">
        <v>50202</v>
      </c>
      <c r="B35" s="12" t="s">
        <v>90</v>
      </c>
      <c r="C35" s="12">
        <v>2014</v>
      </c>
      <c r="D35" s="52">
        <v>80</v>
      </c>
      <c r="E35" s="52">
        <v>91.27</v>
      </c>
      <c r="F35" s="52">
        <v>89.77</v>
      </c>
      <c r="G35" s="52">
        <v>79.3</v>
      </c>
      <c r="H35" s="52">
        <v>92.06</v>
      </c>
      <c r="I35" s="52">
        <v>7.35</v>
      </c>
      <c r="J35" s="52">
        <v>99.91</v>
      </c>
      <c r="K35" s="52">
        <v>51.7</v>
      </c>
      <c r="L35" s="52">
        <v>45.89</v>
      </c>
      <c r="M35" s="52">
        <v>84.55</v>
      </c>
      <c r="N35" s="52">
        <v>100</v>
      </c>
      <c r="O35" s="52">
        <v>40.200000000000003</v>
      </c>
      <c r="P35" s="52">
        <v>79.290000000000006</v>
      </c>
      <c r="Q35" s="113"/>
    </row>
    <row r="36" spans="1:17" ht="15" thickBot="1" x14ac:dyDescent="0.35">
      <c r="A36" s="12">
        <v>50301</v>
      </c>
      <c r="B36" s="12" t="s">
        <v>101</v>
      </c>
      <c r="C36" s="12">
        <v>2015</v>
      </c>
      <c r="D36" s="52">
        <v>0</v>
      </c>
      <c r="E36" s="52">
        <v>0</v>
      </c>
      <c r="F36" s="52">
        <v>0</v>
      </c>
      <c r="G36" s="52">
        <v>0</v>
      </c>
      <c r="H36" s="52">
        <v>0</v>
      </c>
      <c r="I36" s="52">
        <v>0</v>
      </c>
      <c r="J36" s="52">
        <v>100</v>
      </c>
      <c r="K36" s="52">
        <v>0</v>
      </c>
      <c r="L36" s="52">
        <v>0</v>
      </c>
      <c r="M36" s="52">
        <v>0</v>
      </c>
      <c r="N36" s="52">
        <v>0</v>
      </c>
      <c r="O36" s="52">
        <v>0</v>
      </c>
      <c r="P36" s="52">
        <v>0</v>
      </c>
      <c r="Q36" s="113"/>
    </row>
    <row r="37" spans="1:17" ht="15" thickBot="1" x14ac:dyDescent="0.35">
      <c r="A37" s="13">
        <v>60101</v>
      </c>
      <c r="B37" s="13" t="s">
        <v>93</v>
      </c>
      <c r="C37" s="13" t="s">
        <v>326</v>
      </c>
      <c r="D37" s="53">
        <v>43.7</v>
      </c>
      <c r="E37" s="53">
        <v>37.83</v>
      </c>
      <c r="F37" s="53">
        <v>64.13</v>
      </c>
      <c r="G37" s="53">
        <v>29.94</v>
      </c>
      <c r="H37" s="53">
        <v>35.28</v>
      </c>
      <c r="I37" s="53">
        <v>54.83</v>
      </c>
      <c r="J37" s="53">
        <v>22.34</v>
      </c>
      <c r="K37" s="53">
        <v>65.040000000000006</v>
      </c>
      <c r="L37" s="53">
        <v>47.32</v>
      </c>
      <c r="M37" s="53">
        <v>61.84</v>
      </c>
      <c r="N37" s="53">
        <v>49.66</v>
      </c>
      <c r="O37" s="53">
        <v>38.22</v>
      </c>
      <c r="P37" s="53">
        <v>53.77</v>
      </c>
      <c r="Q37" s="113"/>
    </row>
    <row r="38" spans="1:17" ht="15" thickBot="1" x14ac:dyDescent="0.35">
      <c r="A38" s="13">
        <v>60201</v>
      </c>
      <c r="B38" s="13" t="s">
        <v>95</v>
      </c>
      <c r="C38" s="13">
        <v>2015</v>
      </c>
      <c r="D38" s="53">
        <v>91.34</v>
      </c>
      <c r="E38" s="53">
        <v>99</v>
      </c>
      <c r="F38" s="53">
        <v>77</v>
      </c>
      <c r="G38" s="53">
        <v>90</v>
      </c>
      <c r="H38" s="53">
        <v>100</v>
      </c>
      <c r="I38" s="53">
        <v>100</v>
      </c>
      <c r="J38" s="53">
        <v>100</v>
      </c>
      <c r="K38" s="53">
        <v>96</v>
      </c>
      <c r="L38" s="53">
        <v>97</v>
      </c>
      <c r="M38" s="53">
        <v>96</v>
      </c>
      <c r="N38" s="53">
        <v>100</v>
      </c>
      <c r="O38" s="53">
        <v>90</v>
      </c>
      <c r="P38" s="53">
        <v>98</v>
      </c>
      <c r="Q38" s="113"/>
    </row>
    <row r="39" spans="1:17" ht="15" thickBot="1" x14ac:dyDescent="0.35">
      <c r="A39" s="13">
        <v>60202</v>
      </c>
      <c r="B39" s="13" t="s">
        <v>96</v>
      </c>
      <c r="C39" s="13">
        <v>2015</v>
      </c>
      <c r="D39" s="53">
        <v>24.8</v>
      </c>
      <c r="E39" s="53">
        <v>42.03</v>
      </c>
      <c r="F39" s="53">
        <v>70.569999999999993</v>
      </c>
      <c r="G39" s="53">
        <v>41.87</v>
      </c>
      <c r="H39" s="53">
        <v>16.690000000000001</v>
      </c>
      <c r="I39" s="53">
        <v>22.36</v>
      </c>
      <c r="J39" s="53">
        <v>40.700000000000003</v>
      </c>
      <c r="K39" s="53">
        <v>49.17</v>
      </c>
      <c r="L39" s="53">
        <v>27.01</v>
      </c>
      <c r="M39" s="53">
        <v>30.22</v>
      </c>
      <c r="N39" s="53">
        <v>26.32</v>
      </c>
      <c r="O39" s="53">
        <v>52.38</v>
      </c>
      <c r="P39" s="53">
        <v>57.59</v>
      </c>
      <c r="Q39" s="113"/>
    </row>
    <row r="40" spans="1:17" ht="15" thickBot="1" x14ac:dyDescent="0.35">
      <c r="A40" s="13">
        <v>60203</v>
      </c>
      <c r="B40" s="13" t="s">
        <v>97</v>
      </c>
      <c r="C40" s="13">
        <v>2015</v>
      </c>
      <c r="D40" s="53">
        <v>14.66</v>
      </c>
      <c r="E40" s="53">
        <v>10.8</v>
      </c>
      <c r="F40" s="53">
        <v>59.71</v>
      </c>
      <c r="G40" s="53">
        <v>1.72</v>
      </c>
      <c r="H40" s="53">
        <v>59.55</v>
      </c>
      <c r="I40" s="53">
        <v>9.7799999999999994</v>
      </c>
      <c r="J40" s="53">
        <v>59.07</v>
      </c>
      <c r="K40" s="53">
        <v>10.4</v>
      </c>
      <c r="L40" s="53">
        <v>0</v>
      </c>
      <c r="M40" s="53">
        <v>25.85</v>
      </c>
      <c r="N40" s="53">
        <v>37.54</v>
      </c>
      <c r="O40" s="53">
        <v>80.010000000000005</v>
      </c>
      <c r="P40" s="53">
        <v>6.69</v>
      </c>
      <c r="Q40" s="113"/>
    </row>
    <row r="41" spans="1:17" ht="15" thickBot="1" x14ac:dyDescent="0.35">
      <c r="A41" s="13">
        <v>60301</v>
      </c>
      <c r="B41" s="13" t="s">
        <v>99</v>
      </c>
      <c r="C41" s="13" t="s">
        <v>224</v>
      </c>
      <c r="D41" s="53">
        <v>0</v>
      </c>
      <c r="E41" s="53">
        <v>0</v>
      </c>
      <c r="F41" s="53">
        <v>29.56</v>
      </c>
      <c r="G41" s="53">
        <v>0</v>
      </c>
      <c r="H41" s="53">
        <v>0</v>
      </c>
      <c r="I41" s="53">
        <v>0</v>
      </c>
      <c r="J41" s="53">
        <v>0</v>
      </c>
      <c r="K41" s="53">
        <v>0</v>
      </c>
      <c r="L41" s="53">
        <v>0</v>
      </c>
      <c r="M41" s="53">
        <v>28.75</v>
      </c>
      <c r="N41" s="53">
        <v>0</v>
      </c>
      <c r="O41" s="53">
        <v>66.239999999999995</v>
      </c>
      <c r="P41" s="53">
        <v>0</v>
      </c>
      <c r="Q41" s="113"/>
    </row>
    <row r="42" spans="1:17" ht="15" thickBot="1" x14ac:dyDescent="0.35"/>
    <row r="43" spans="1:17" ht="15" thickBot="1" x14ac:dyDescent="0.35">
      <c r="A43" s="8">
        <v>101</v>
      </c>
      <c r="B43" s="8" t="s">
        <v>41</v>
      </c>
      <c r="C43" s="8"/>
      <c r="D43" s="87">
        <f>+D2</f>
        <v>41.23</v>
      </c>
      <c r="E43" s="87">
        <f t="shared" ref="E43:P45" si="0">+E2</f>
        <v>45.57</v>
      </c>
      <c r="F43" s="87">
        <f t="shared" si="0"/>
        <v>40.35</v>
      </c>
      <c r="G43" s="87">
        <f t="shared" si="0"/>
        <v>42.97</v>
      </c>
      <c r="H43" s="87">
        <f t="shared" si="0"/>
        <v>42.7</v>
      </c>
      <c r="I43" s="87">
        <f t="shared" si="0"/>
        <v>46.07</v>
      </c>
      <c r="J43" s="87">
        <f t="shared" si="0"/>
        <v>40.549999999999997</v>
      </c>
      <c r="K43" s="87">
        <f t="shared" si="0"/>
        <v>52.3</v>
      </c>
      <c r="L43" s="87">
        <f t="shared" si="0"/>
        <v>48.48</v>
      </c>
      <c r="M43" s="87">
        <f t="shared" si="0"/>
        <v>48.09</v>
      </c>
      <c r="N43" s="87">
        <f t="shared" si="0"/>
        <v>54.75</v>
      </c>
      <c r="O43" s="87">
        <f t="shared" si="0"/>
        <v>40.81</v>
      </c>
      <c r="P43" s="87">
        <f t="shared" si="0"/>
        <v>52.26</v>
      </c>
      <c r="Q43" s="115"/>
    </row>
    <row r="44" spans="1:17" ht="15" thickBot="1" x14ac:dyDescent="0.35">
      <c r="A44" s="8">
        <v>102</v>
      </c>
      <c r="B44" s="8" t="s">
        <v>43</v>
      </c>
      <c r="C44" s="8"/>
      <c r="D44" s="87">
        <f>+D3</f>
        <v>62.54</v>
      </c>
      <c r="E44" s="87">
        <f t="shared" si="0"/>
        <v>56.17</v>
      </c>
      <c r="F44" s="87">
        <f t="shared" si="0"/>
        <v>46.1</v>
      </c>
      <c r="G44" s="87">
        <f t="shared" si="0"/>
        <v>70</v>
      </c>
      <c r="H44" s="87">
        <f t="shared" si="0"/>
        <v>65.569999999999993</v>
      </c>
      <c r="I44" s="87">
        <f t="shared" si="0"/>
        <v>51.22</v>
      </c>
      <c r="J44" s="87">
        <f t="shared" si="0"/>
        <v>61.6</v>
      </c>
      <c r="K44" s="87">
        <f t="shared" si="0"/>
        <v>66.28</v>
      </c>
      <c r="L44" s="87">
        <f t="shared" si="0"/>
        <v>63.05</v>
      </c>
      <c r="M44" s="87">
        <f t="shared" si="0"/>
        <v>65.319999999999993</v>
      </c>
      <c r="N44" s="87">
        <f t="shared" si="0"/>
        <v>57.96</v>
      </c>
      <c r="O44" s="87">
        <f t="shared" si="0"/>
        <v>74.34</v>
      </c>
      <c r="P44" s="87">
        <f t="shared" si="0"/>
        <v>57.36</v>
      </c>
      <c r="Q44" s="115"/>
    </row>
    <row r="45" spans="1:17" ht="15" thickBot="1" x14ac:dyDescent="0.35">
      <c r="A45" s="8">
        <v>103</v>
      </c>
      <c r="B45" s="8" t="s">
        <v>45</v>
      </c>
      <c r="C45" s="8"/>
      <c r="D45" s="87">
        <f>+D4</f>
        <v>68.099999999999994</v>
      </c>
      <c r="E45" s="87">
        <f t="shared" si="0"/>
        <v>66.73</v>
      </c>
      <c r="F45" s="87">
        <f t="shared" si="0"/>
        <v>67.89</v>
      </c>
      <c r="G45" s="87">
        <f t="shared" si="0"/>
        <v>64.23</v>
      </c>
      <c r="H45" s="87">
        <f t="shared" si="0"/>
        <v>70.23</v>
      </c>
      <c r="I45" s="87">
        <f t="shared" si="0"/>
        <v>64.510000000000005</v>
      </c>
      <c r="J45" s="87">
        <f t="shared" si="0"/>
        <v>55.86</v>
      </c>
      <c r="K45" s="87">
        <f t="shared" si="0"/>
        <v>72.3</v>
      </c>
      <c r="L45" s="87">
        <f t="shared" si="0"/>
        <v>68.94</v>
      </c>
      <c r="M45" s="87">
        <f t="shared" si="0"/>
        <v>71.38</v>
      </c>
      <c r="N45" s="87">
        <f t="shared" si="0"/>
        <v>73</v>
      </c>
      <c r="O45" s="87">
        <f t="shared" si="0"/>
        <v>65.38</v>
      </c>
      <c r="P45" s="87">
        <f t="shared" si="0"/>
        <v>70.489999999999995</v>
      </c>
      <c r="Q45" s="115"/>
    </row>
    <row r="46" spans="1:17" ht="15" thickBot="1" x14ac:dyDescent="0.35">
      <c r="A46" s="8">
        <v>104</v>
      </c>
      <c r="B46" s="8" t="s">
        <v>47</v>
      </c>
      <c r="C46" s="8"/>
      <c r="D46" s="87">
        <f>AVERAGE(D5:D6)</f>
        <v>64.445000000000007</v>
      </c>
      <c r="E46" s="87">
        <f t="shared" ref="E46:P46" si="1">AVERAGE(E5:E6)</f>
        <v>67.960000000000008</v>
      </c>
      <c r="F46" s="87">
        <f t="shared" si="1"/>
        <v>70.414999999999992</v>
      </c>
      <c r="G46" s="87">
        <f t="shared" si="1"/>
        <v>64.295000000000002</v>
      </c>
      <c r="H46" s="87">
        <f t="shared" si="1"/>
        <v>72.185000000000002</v>
      </c>
      <c r="I46" s="87">
        <f t="shared" si="1"/>
        <v>75.31</v>
      </c>
      <c r="J46" s="87">
        <f t="shared" si="1"/>
        <v>70.31</v>
      </c>
      <c r="K46" s="87">
        <f t="shared" si="1"/>
        <v>70.84</v>
      </c>
      <c r="L46" s="87">
        <f t="shared" si="1"/>
        <v>62.894999999999996</v>
      </c>
      <c r="M46" s="87">
        <f t="shared" si="1"/>
        <v>67.2</v>
      </c>
      <c r="N46" s="87">
        <f t="shared" si="1"/>
        <v>65.085000000000008</v>
      </c>
      <c r="O46" s="87">
        <f t="shared" si="1"/>
        <v>69.884999999999991</v>
      </c>
      <c r="P46" s="87">
        <f t="shared" si="1"/>
        <v>59.415000000000006</v>
      </c>
      <c r="Q46" s="115"/>
    </row>
    <row r="47" spans="1:17" ht="15" thickBot="1" x14ac:dyDescent="0.35">
      <c r="A47" s="8" t="s">
        <v>142</v>
      </c>
      <c r="B47" s="8" t="s">
        <v>143</v>
      </c>
      <c r="C47" s="8"/>
      <c r="D47" s="87">
        <f>AVERAGE(D43:D46)</f>
        <v>59.078749999999999</v>
      </c>
      <c r="E47" s="87">
        <f t="shared" ref="E47:P47" si="2">AVERAGE(E43:E46)</f>
        <v>59.107500000000009</v>
      </c>
      <c r="F47" s="87">
        <f t="shared" si="2"/>
        <v>56.188749999999999</v>
      </c>
      <c r="G47" s="87">
        <f t="shared" si="2"/>
        <v>60.373750000000001</v>
      </c>
      <c r="H47" s="87">
        <f t="shared" si="2"/>
        <v>62.671250000000001</v>
      </c>
      <c r="I47" s="87">
        <f t="shared" si="2"/>
        <v>59.277500000000003</v>
      </c>
      <c r="J47" s="87">
        <f t="shared" si="2"/>
        <v>57.08</v>
      </c>
      <c r="K47" s="87">
        <f t="shared" si="2"/>
        <v>65.430000000000007</v>
      </c>
      <c r="L47" s="87">
        <f t="shared" si="2"/>
        <v>60.841250000000002</v>
      </c>
      <c r="M47" s="87">
        <f t="shared" si="2"/>
        <v>62.997500000000002</v>
      </c>
      <c r="N47" s="87">
        <f t="shared" si="2"/>
        <v>62.698750000000004</v>
      </c>
      <c r="O47" s="87">
        <f t="shared" si="2"/>
        <v>62.603749999999998</v>
      </c>
      <c r="P47" s="87">
        <f t="shared" si="2"/>
        <v>59.881250000000009</v>
      </c>
      <c r="Q47" s="115"/>
    </row>
    <row r="48" spans="1:17" ht="15" thickBot="1" x14ac:dyDescent="0.35">
      <c r="A48" s="9">
        <v>201</v>
      </c>
      <c r="B48" s="9" t="s">
        <v>50</v>
      </c>
      <c r="C48" s="9"/>
      <c r="D48" s="88">
        <f>AVERAGE(D7:D10)</f>
        <v>85.477499999999992</v>
      </c>
      <c r="E48" s="88">
        <f t="shared" ref="E48:P48" si="3">AVERAGE(E7:E10)</f>
        <v>81.515000000000001</v>
      </c>
      <c r="F48" s="88">
        <f t="shared" si="3"/>
        <v>81.142499999999998</v>
      </c>
      <c r="G48" s="88">
        <f t="shared" si="3"/>
        <v>67.459999999999994</v>
      </c>
      <c r="H48" s="88">
        <f t="shared" si="3"/>
        <v>83.714999999999989</v>
      </c>
      <c r="I48" s="88">
        <f t="shared" si="3"/>
        <v>79.2</v>
      </c>
      <c r="J48" s="88">
        <f t="shared" si="3"/>
        <v>59.517500000000005</v>
      </c>
      <c r="K48" s="88">
        <f>AVERAGE(K7:K10)</f>
        <v>82.182500000000005</v>
      </c>
      <c r="L48" s="88">
        <f t="shared" si="3"/>
        <v>81.745000000000005</v>
      </c>
      <c r="M48" s="88">
        <f t="shared" si="3"/>
        <v>79.982500000000002</v>
      </c>
      <c r="N48" s="88">
        <f t="shared" si="3"/>
        <v>83.067499999999995</v>
      </c>
      <c r="O48" s="88">
        <f t="shared" si="3"/>
        <v>67.137500000000003</v>
      </c>
      <c r="P48" s="88">
        <f t="shared" si="3"/>
        <v>80.627499999999998</v>
      </c>
      <c r="Q48" s="115"/>
    </row>
    <row r="49" spans="1:17" ht="15" thickBot="1" x14ac:dyDescent="0.35">
      <c r="A49" s="9">
        <v>202</v>
      </c>
      <c r="B49" s="9" t="s">
        <v>55</v>
      </c>
      <c r="C49" s="9"/>
      <c r="D49" s="88">
        <f>+D11</f>
        <v>71.239999999999995</v>
      </c>
      <c r="E49" s="88">
        <f t="shared" ref="E49:P49" si="4">+E11</f>
        <v>62.2</v>
      </c>
      <c r="F49" s="88">
        <f t="shared" si="4"/>
        <v>80.05</v>
      </c>
      <c r="G49" s="88">
        <f t="shared" si="4"/>
        <v>50.58</v>
      </c>
      <c r="H49" s="88">
        <f t="shared" si="4"/>
        <v>64.23</v>
      </c>
      <c r="I49" s="88">
        <f t="shared" si="4"/>
        <v>82.19</v>
      </c>
      <c r="J49" s="88">
        <f t="shared" si="4"/>
        <v>59.54</v>
      </c>
      <c r="K49" s="88">
        <f t="shared" si="4"/>
        <v>67.27</v>
      </c>
      <c r="L49" s="88">
        <f t="shared" si="4"/>
        <v>56.9</v>
      </c>
      <c r="M49" s="88">
        <f t="shared" si="4"/>
        <v>62.88</v>
      </c>
      <c r="N49" s="88">
        <f t="shared" si="4"/>
        <v>75.680000000000007</v>
      </c>
      <c r="O49" s="88">
        <f t="shared" si="4"/>
        <v>50.38</v>
      </c>
      <c r="P49" s="88">
        <f t="shared" si="4"/>
        <v>72.760000000000005</v>
      </c>
      <c r="Q49" s="115"/>
    </row>
    <row r="50" spans="1:17" ht="15" thickBot="1" x14ac:dyDescent="0.35">
      <c r="A50" s="9">
        <v>203</v>
      </c>
      <c r="B50" s="9" t="s">
        <v>57</v>
      </c>
      <c r="C50" s="9"/>
      <c r="D50" s="88">
        <f>AVERAGE(D12:D13)</f>
        <v>35.68</v>
      </c>
      <c r="E50" s="88">
        <f t="shared" ref="E50:P50" si="5">AVERAGE(E12:E13)</f>
        <v>41.855000000000004</v>
      </c>
      <c r="F50" s="88">
        <f t="shared" si="5"/>
        <v>41.914999999999999</v>
      </c>
      <c r="G50" s="88">
        <f t="shared" si="5"/>
        <v>34.384999999999998</v>
      </c>
      <c r="H50" s="88">
        <f t="shared" si="5"/>
        <v>32.11</v>
      </c>
      <c r="I50" s="88">
        <f t="shared" si="5"/>
        <v>38.82</v>
      </c>
      <c r="J50" s="88">
        <f t="shared" si="5"/>
        <v>40.700000000000003</v>
      </c>
      <c r="K50" s="88">
        <f t="shared" si="5"/>
        <v>39.25</v>
      </c>
      <c r="L50" s="88">
        <f t="shared" si="5"/>
        <v>35.655000000000001</v>
      </c>
      <c r="M50" s="88">
        <f t="shared" si="5"/>
        <v>30.549999999999997</v>
      </c>
      <c r="N50" s="88">
        <f t="shared" si="5"/>
        <v>38.22</v>
      </c>
      <c r="O50" s="88">
        <f t="shared" si="5"/>
        <v>40.709999999999994</v>
      </c>
      <c r="P50" s="88">
        <f t="shared" si="5"/>
        <v>36.284999999999997</v>
      </c>
      <c r="Q50" s="115"/>
    </row>
    <row r="51" spans="1:17" ht="15" thickBot="1" x14ac:dyDescent="0.35">
      <c r="A51" s="9">
        <v>204</v>
      </c>
      <c r="B51" s="9" t="s">
        <v>60</v>
      </c>
      <c r="C51" s="9"/>
      <c r="D51" s="88">
        <f>AVERAGE(D14:D15)</f>
        <v>42.354999999999997</v>
      </c>
      <c r="E51" s="88">
        <f t="shared" ref="E51:P51" si="6">AVERAGE(E14:E15)</f>
        <v>53.664999999999999</v>
      </c>
      <c r="F51" s="88">
        <f t="shared" si="6"/>
        <v>48.15</v>
      </c>
      <c r="G51" s="88">
        <f t="shared" si="6"/>
        <v>52.195</v>
      </c>
      <c r="H51" s="88">
        <f t="shared" si="6"/>
        <v>72.990000000000009</v>
      </c>
      <c r="I51" s="88">
        <f t="shared" si="6"/>
        <v>50</v>
      </c>
      <c r="J51" s="88">
        <f t="shared" si="6"/>
        <v>49.664999999999999</v>
      </c>
      <c r="K51" s="88">
        <f t="shared" si="6"/>
        <v>44.734999999999999</v>
      </c>
      <c r="L51" s="88">
        <f t="shared" si="6"/>
        <v>45.8</v>
      </c>
      <c r="M51" s="88">
        <f t="shared" si="6"/>
        <v>47.14</v>
      </c>
      <c r="N51" s="88">
        <f t="shared" si="6"/>
        <v>42.395000000000003</v>
      </c>
      <c r="O51" s="88">
        <f t="shared" si="6"/>
        <v>46.78</v>
      </c>
      <c r="P51" s="88">
        <f t="shared" si="6"/>
        <v>47.47</v>
      </c>
      <c r="Q51" s="115"/>
    </row>
    <row r="52" spans="1:17" ht="15" thickBot="1" x14ac:dyDescent="0.35">
      <c r="A52" s="9">
        <v>205</v>
      </c>
      <c r="B52" s="9" t="s">
        <v>63</v>
      </c>
      <c r="C52" s="9"/>
      <c r="D52" s="88">
        <f>AVERAGE(D16:D18)</f>
        <v>89.493333333333339</v>
      </c>
      <c r="E52" s="88">
        <f t="shared" ref="E52:P52" si="7">AVERAGE(E16:E18)</f>
        <v>91.533333333333346</v>
      </c>
      <c r="F52" s="88">
        <f t="shared" si="7"/>
        <v>70.673333333333332</v>
      </c>
      <c r="G52" s="88">
        <f t="shared" si="7"/>
        <v>82.006666666666661</v>
      </c>
      <c r="H52" s="88">
        <f t="shared" si="7"/>
        <v>80.766666666666666</v>
      </c>
      <c r="I52" s="88">
        <f t="shared" si="7"/>
        <v>70.77</v>
      </c>
      <c r="J52" s="88">
        <f t="shared" si="7"/>
        <v>79.936666666666667</v>
      </c>
      <c r="K52" s="88">
        <f t="shared" si="7"/>
        <v>92.733333333333334</v>
      </c>
      <c r="L52" s="88">
        <f t="shared" si="7"/>
        <v>58.579999999999991</v>
      </c>
      <c r="M52" s="88">
        <f t="shared" si="7"/>
        <v>78.416666666666671</v>
      </c>
      <c r="N52" s="88">
        <f t="shared" si="7"/>
        <v>73.553333333333327</v>
      </c>
      <c r="O52" s="88">
        <f t="shared" si="7"/>
        <v>80.763333333333335</v>
      </c>
      <c r="P52" s="88">
        <f t="shared" si="7"/>
        <v>79.826666666666668</v>
      </c>
      <c r="Q52" s="115"/>
    </row>
    <row r="53" spans="1:17" ht="15" thickBot="1" x14ac:dyDescent="0.35">
      <c r="A53" s="89" t="s">
        <v>171</v>
      </c>
      <c r="B53" s="9" t="s">
        <v>172</v>
      </c>
      <c r="C53" s="9"/>
      <c r="D53" s="88">
        <f>AVERAGE(D48:D52)</f>
        <v>64.849166666666662</v>
      </c>
      <c r="E53" s="88">
        <f t="shared" ref="E53:P53" si="8">AVERAGE(E48:E52)</f>
        <v>66.153666666666666</v>
      </c>
      <c r="F53" s="88">
        <f t="shared" si="8"/>
        <v>64.386166666666668</v>
      </c>
      <c r="G53" s="88">
        <f t="shared" si="8"/>
        <v>57.325333333333333</v>
      </c>
      <c r="H53" s="88">
        <f t="shared" si="8"/>
        <v>66.762333333333331</v>
      </c>
      <c r="I53" s="88">
        <f t="shared" si="8"/>
        <v>64.195999999999998</v>
      </c>
      <c r="J53" s="88">
        <f t="shared" si="8"/>
        <v>57.871833333333328</v>
      </c>
      <c r="K53" s="88">
        <f t="shared" si="8"/>
        <v>65.234166666666667</v>
      </c>
      <c r="L53" s="88">
        <f t="shared" si="8"/>
        <v>55.736000000000004</v>
      </c>
      <c r="M53" s="88">
        <f t="shared" si="8"/>
        <v>59.793833333333339</v>
      </c>
      <c r="N53" s="88">
        <f t="shared" si="8"/>
        <v>62.583166666666671</v>
      </c>
      <c r="O53" s="88">
        <f t="shared" si="8"/>
        <v>57.154166666666676</v>
      </c>
      <c r="P53" s="88">
        <f t="shared" si="8"/>
        <v>63.393833333333326</v>
      </c>
      <c r="Q53" s="115"/>
    </row>
    <row r="54" spans="1:17" ht="15" thickBot="1" x14ac:dyDescent="0.35">
      <c r="A54" s="10">
        <v>301</v>
      </c>
      <c r="B54" s="10" t="s">
        <v>67</v>
      </c>
      <c r="C54" s="10"/>
      <c r="D54" s="72">
        <f>AVERAGE(D19:D20)</f>
        <v>67.435000000000002</v>
      </c>
      <c r="E54" s="72">
        <f t="shared" ref="E54:P54" si="9">AVERAGE(E19:E20)</f>
        <v>57.875</v>
      </c>
      <c r="F54" s="72">
        <f t="shared" si="9"/>
        <v>67.489999999999995</v>
      </c>
      <c r="G54" s="72">
        <f t="shared" si="9"/>
        <v>56.775000000000006</v>
      </c>
      <c r="H54" s="72">
        <f t="shared" si="9"/>
        <v>68.05</v>
      </c>
      <c r="I54" s="72">
        <f t="shared" si="9"/>
        <v>66.974999999999994</v>
      </c>
      <c r="J54" s="72">
        <f t="shared" si="9"/>
        <v>62</v>
      </c>
      <c r="K54" s="72">
        <f t="shared" si="9"/>
        <v>66.045000000000002</v>
      </c>
      <c r="L54" s="72">
        <f t="shared" si="9"/>
        <v>65.400000000000006</v>
      </c>
      <c r="M54" s="72">
        <f t="shared" si="9"/>
        <v>65.819999999999993</v>
      </c>
      <c r="N54" s="72">
        <f t="shared" si="9"/>
        <v>64.819999999999993</v>
      </c>
      <c r="O54" s="72">
        <f t="shared" si="9"/>
        <v>60.72</v>
      </c>
      <c r="P54" s="72">
        <f t="shared" si="9"/>
        <v>63.05</v>
      </c>
      <c r="Q54" s="115"/>
    </row>
    <row r="55" spans="1:17" ht="15" thickBot="1" x14ac:dyDescent="0.35">
      <c r="A55" s="10">
        <v>302</v>
      </c>
      <c r="B55" s="10" t="s">
        <v>70</v>
      </c>
      <c r="C55" s="10"/>
      <c r="D55" s="51">
        <f>AVERAGE(D21:D22)</f>
        <v>85.15</v>
      </c>
      <c r="E55" s="72">
        <f t="shared" ref="E55:P55" si="10">AVERAGE(E21:E22)</f>
        <v>89.174999999999997</v>
      </c>
      <c r="F55" s="72">
        <f t="shared" si="10"/>
        <v>89.474999999999994</v>
      </c>
      <c r="G55" s="72">
        <f t="shared" si="10"/>
        <v>87.995000000000005</v>
      </c>
      <c r="H55" s="72">
        <f t="shared" si="10"/>
        <v>78.53</v>
      </c>
      <c r="I55" s="72">
        <f t="shared" si="10"/>
        <v>89.784999999999997</v>
      </c>
      <c r="J55" s="72">
        <f t="shared" si="10"/>
        <v>85.325000000000003</v>
      </c>
      <c r="K55" s="72">
        <f t="shared" si="10"/>
        <v>86.884999999999991</v>
      </c>
      <c r="L55" s="72">
        <f t="shared" si="10"/>
        <v>89.09</v>
      </c>
      <c r="M55" s="72">
        <f t="shared" si="10"/>
        <v>81.209999999999994</v>
      </c>
      <c r="N55" s="72">
        <f t="shared" si="10"/>
        <v>86.965000000000003</v>
      </c>
      <c r="O55" s="72">
        <f t="shared" si="10"/>
        <v>85.63</v>
      </c>
      <c r="P55" s="72">
        <f t="shared" si="10"/>
        <v>89.094999999999999</v>
      </c>
      <c r="Q55" s="115"/>
    </row>
    <row r="56" spans="1:17" ht="15" thickBot="1" x14ac:dyDescent="0.35">
      <c r="A56" s="10">
        <v>303</v>
      </c>
      <c r="B56" s="10" t="s">
        <v>72</v>
      </c>
      <c r="C56" s="10"/>
      <c r="D56" s="51">
        <f>+D23</f>
        <v>62.34</v>
      </c>
      <c r="E56" s="51">
        <f t="shared" ref="E56:P56" si="11">+E23</f>
        <v>55.36</v>
      </c>
      <c r="F56" s="51">
        <f t="shared" si="11"/>
        <v>45.83</v>
      </c>
      <c r="G56" s="51">
        <f t="shared" si="11"/>
        <v>53.34</v>
      </c>
      <c r="H56" s="51">
        <f t="shared" si="11"/>
        <v>53.06</v>
      </c>
      <c r="I56" s="51">
        <f t="shared" si="11"/>
        <v>78.08</v>
      </c>
      <c r="J56" s="51">
        <f t="shared" si="11"/>
        <v>60.72</v>
      </c>
      <c r="K56" s="51">
        <f t="shared" si="11"/>
        <v>63.87</v>
      </c>
      <c r="L56" s="51">
        <f t="shared" si="11"/>
        <v>63.65</v>
      </c>
      <c r="M56" s="51">
        <f t="shared" si="11"/>
        <v>61.94</v>
      </c>
      <c r="N56" s="51">
        <f t="shared" si="11"/>
        <v>61.01</v>
      </c>
      <c r="O56" s="51">
        <f t="shared" si="11"/>
        <v>49.73</v>
      </c>
      <c r="P56" s="51">
        <f t="shared" si="11"/>
        <v>51.93</v>
      </c>
      <c r="Q56" s="113"/>
    </row>
    <row r="57" spans="1:17" ht="15" thickBot="1" x14ac:dyDescent="0.35">
      <c r="A57" s="10">
        <v>304</v>
      </c>
      <c r="B57" s="10" t="s">
        <v>74</v>
      </c>
      <c r="C57" s="10"/>
      <c r="D57" s="72">
        <f>AVERAGE(D24:D25)</f>
        <v>63.965000000000003</v>
      </c>
      <c r="E57" s="72">
        <f t="shared" ref="E57:P57" si="12">AVERAGE(E24:E25)</f>
        <v>52.980000000000004</v>
      </c>
      <c r="F57" s="72">
        <f t="shared" si="12"/>
        <v>48.134999999999998</v>
      </c>
      <c r="G57" s="72">
        <f t="shared" si="12"/>
        <v>51.814999999999998</v>
      </c>
      <c r="H57" s="72">
        <f t="shared" si="12"/>
        <v>70.465000000000003</v>
      </c>
      <c r="I57" s="72">
        <f t="shared" si="12"/>
        <v>66.175000000000011</v>
      </c>
      <c r="J57" s="72">
        <f t="shared" si="12"/>
        <v>29.74</v>
      </c>
      <c r="K57" s="72">
        <f t="shared" si="12"/>
        <v>39.75</v>
      </c>
      <c r="L57" s="72">
        <f t="shared" si="12"/>
        <v>36.46</v>
      </c>
      <c r="M57" s="72">
        <f t="shared" si="12"/>
        <v>54.17</v>
      </c>
      <c r="N57" s="72">
        <f t="shared" si="12"/>
        <v>59.879999999999995</v>
      </c>
      <c r="O57" s="72">
        <f t="shared" si="12"/>
        <v>36.114999999999995</v>
      </c>
      <c r="P57" s="72">
        <f t="shared" si="12"/>
        <v>60.935000000000002</v>
      </c>
      <c r="Q57" s="115"/>
    </row>
    <row r="58" spans="1:17" ht="15" thickBot="1" x14ac:dyDescent="0.35">
      <c r="A58" s="10" t="s">
        <v>173</v>
      </c>
      <c r="B58" s="10" t="s">
        <v>174</v>
      </c>
      <c r="C58" s="10"/>
      <c r="D58" s="72">
        <f>AVERAGE(D54:D57)</f>
        <v>69.722499999999997</v>
      </c>
      <c r="E58" s="72">
        <f t="shared" ref="E58:P58" si="13">AVERAGE(E54:E57)</f>
        <v>63.847500000000011</v>
      </c>
      <c r="F58" s="72">
        <f t="shared" si="13"/>
        <v>62.732499999999987</v>
      </c>
      <c r="G58" s="72">
        <f t="shared" si="13"/>
        <v>62.481250000000003</v>
      </c>
      <c r="H58" s="72">
        <f t="shared" si="13"/>
        <v>67.526250000000005</v>
      </c>
      <c r="I58" s="72">
        <f t="shared" si="13"/>
        <v>75.253749999999997</v>
      </c>
      <c r="J58" s="72">
        <f t="shared" si="13"/>
        <v>59.446249999999999</v>
      </c>
      <c r="K58" s="72">
        <f t="shared" si="13"/>
        <v>64.137500000000003</v>
      </c>
      <c r="L58" s="72">
        <f t="shared" si="13"/>
        <v>63.650000000000006</v>
      </c>
      <c r="M58" s="72">
        <f t="shared" si="13"/>
        <v>65.784999999999997</v>
      </c>
      <c r="N58" s="72">
        <f t="shared" si="13"/>
        <v>68.168749999999989</v>
      </c>
      <c r="O58" s="72">
        <f t="shared" si="13"/>
        <v>58.048749999999998</v>
      </c>
      <c r="P58" s="72">
        <f t="shared" si="13"/>
        <v>66.252499999999998</v>
      </c>
      <c r="Q58" s="115"/>
    </row>
    <row r="59" spans="1:17" ht="15" thickBot="1" x14ac:dyDescent="0.35">
      <c r="A59" s="11">
        <v>401</v>
      </c>
      <c r="B59" s="11" t="s">
        <v>77</v>
      </c>
      <c r="C59" s="11"/>
      <c r="D59" s="90">
        <f>AVERAGE(D26:D27)</f>
        <v>47.8</v>
      </c>
      <c r="E59" s="90">
        <f t="shared" ref="E59:P59" si="14">AVERAGE(E26:E27)</f>
        <v>49.94</v>
      </c>
      <c r="F59" s="90">
        <f t="shared" si="14"/>
        <v>48.814999999999998</v>
      </c>
      <c r="G59" s="90">
        <f t="shared" si="14"/>
        <v>47.664999999999999</v>
      </c>
      <c r="H59" s="90">
        <f t="shared" si="14"/>
        <v>46.7</v>
      </c>
      <c r="I59" s="90">
        <f t="shared" si="14"/>
        <v>48.075000000000003</v>
      </c>
      <c r="J59" s="90">
        <f t="shared" si="14"/>
        <v>48.494999999999997</v>
      </c>
      <c r="K59" s="90">
        <f t="shared" si="14"/>
        <v>46.585000000000001</v>
      </c>
      <c r="L59" s="90">
        <f t="shared" si="14"/>
        <v>47.89</v>
      </c>
      <c r="M59" s="90">
        <f t="shared" si="14"/>
        <v>48.055</v>
      </c>
      <c r="N59" s="90">
        <f t="shared" si="14"/>
        <v>45.545000000000002</v>
      </c>
      <c r="O59" s="90">
        <f t="shared" si="14"/>
        <v>47.515000000000001</v>
      </c>
      <c r="P59" s="90">
        <f t="shared" si="14"/>
        <v>45</v>
      </c>
      <c r="Q59" s="115"/>
    </row>
    <row r="60" spans="1:17" ht="15" thickBot="1" x14ac:dyDescent="0.35">
      <c r="A60" s="11">
        <v>402</v>
      </c>
      <c r="B60" s="11" t="s">
        <v>79</v>
      </c>
      <c r="C60" s="11"/>
      <c r="D60" s="90">
        <f>AVERAGE(D28:D29)</f>
        <v>79.34</v>
      </c>
      <c r="E60" s="90">
        <f t="shared" ref="E60:P60" si="15">AVERAGE(E28:E29)</f>
        <v>82.444999999999993</v>
      </c>
      <c r="F60" s="90">
        <f t="shared" si="15"/>
        <v>78.914999999999992</v>
      </c>
      <c r="G60" s="90">
        <f t="shared" si="15"/>
        <v>79.644999999999996</v>
      </c>
      <c r="H60" s="90">
        <f t="shared" si="15"/>
        <v>84.86</v>
      </c>
      <c r="I60" s="90">
        <f t="shared" si="15"/>
        <v>88.62</v>
      </c>
      <c r="J60" s="90">
        <f t="shared" si="15"/>
        <v>82.18</v>
      </c>
      <c r="K60" s="90">
        <f t="shared" si="15"/>
        <v>82.17</v>
      </c>
      <c r="L60" s="90">
        <f t="shared" si="15"/>
        <v>78.335000000000008</v>
      </c>
      <c r="M60" s="90">
        <f t="shared" si="15"/>
        <v>81.164999999999992</v>
      </c>
      <c r="N60" s="90">
        <f t="shared" si="15"/>
        <v>79.094999999999999</v>
      </c>
      <c r="O60" s="90">
        <f t="shared" si="15"/>
        <v>81.435000000000002</v>
      </c>
      <c r="P60" s="90">
        <f t="shared" si="15"/>
        <v>74.855000000000004</v>
      </c>
      <c r="Q60" s="115"/>
    </row>
    <row r="61" spans="1:17" ht="15" thickBot="1" x14ac:dyDescent="0.35">
      <c r="A61" s="11">
        <v>403</v>
      </c>
      <c r="B61" s="11" t="s">
        <v>82</v>
      </c>
      <c r="C61" s="11"/>
      <c r="D61" s="90">
        <f>+D30</f>
        <v>90.33</v>
      </c>
      <c r="E61" s="90">
        <f t="shared" ref="E61:P61" si="16">+E30</f>
        <v>92.9</v>
      </c>
      <c r="F61" s="90">
        <f t="shared" si="16"/>
        <v>89.69</v>
      </c>
      <c r="G61" s="90">
        <f t="shared" si="16"/>
        <v>87.7</v>
      </c>
      <c r="H61" s="90">
        <f t="shared" si="16"/>
        <v>82.55</v>
      </c>
      <c r="I61" s="90">
        <f t="shared" si="16"/>
        <v>84.36</v>
      </c>
      <c r="J61" s="90">
        <f t="shared" si="16"/>
        <v>92</v>
      </c>
      <c r="K61" s="90">
        <f t="shared" si="16"/>
        <v>81.88</v>
      </c>
      <c r="L61" s="90">
        <f t="shared" si="16"/>
        <v>94.6</v>
      </c>
      <c r="M61" s="90">
        <f t="shared" si="16"/>
        <v>83.81</v>
      </c>
      <c r="N61" s="90">
        <f t="shared" si="16"/>
        <v>83.96</v>
      </c>
      <c r="O61" s="90">
        <f t="shared" si="16"/>
        <v>89.03</v>
      </c>
      <c r="P61" s="90">
        <f t="shared" si="16"/>
        <v>93.47</v>
      </c>
      <c r="Q61" s="115"/>
    </row>
    <row r="62" spans="1:17" ht="15" thickBot="1" x14ac:dyDescent="0.35">
      <c r="A62" s="11" t="s">
        <v>175</v>
      </c>
      <c r="B62" s="11" t="s">
        <v>176</v>
      </c>
      <c r="C62" s="11"/>
      <c r="D62" s="90">
        <f>AVERAGE(D59:D61)</f>
        <v>72.489999999999995</v>
      </c>
      <c r="E62" s="90">
        <f t="shared" ref="E62:P62" si="17">AVERAGE(E59:E61)</f>
        <v>75.094999999999999</v>
      </c>
      <c r="F62" s="90">
        <f t="shared" si="17"/>
        <v>72.473333333333329</v>
      </c>
      <c r="G62" s="90">
        <f t="shared" si="17"/>
        <v>71.67</v>
      </c>
      <c r="H62" s="90">
        <f t="shared" si="17"/>
        <v>71.37</v>
      </c>
      <c r="I62" s="90">
        <f t="shared" si="17"/>
        <v>73.685000000000002</v>
      </c>
      <c r="J62" s="90">
        <f t="shared" si="17"/>
        <v>74.225000000000009</v>
      </c>
      <c r="K62" s="90">
        <f t="shared" si="17"/>
        <v>70.211666666666659</v>
      </c>
      <c r="L62" s="90">
        <f t="shared" si="17"/>
        <v>73.608333333333334</v>
      </c>
      <c r="M62" s="90">
        <f t="shared" si="17"/>
        <v>71.010000000000005</v>
      </c>
      <c r="N62" s="90">
        <f t="shared" si="17"/>
        <v>69.533333333333331</v>
      </c>
      <c r="O62" s="90">
        <f t="shared" si="17"/>
        <v>72.66</v>
      </c>
      <c r="P62" s="90">
        <f t="shared" si="17"/>
        <v>71.108333333333334</v>
      </c>
      <c r="Q62" s="115"/>
    </row>
    <row r="63" spans="1:17" ht="15" thickBot="1" x14ac:dyDescent="0.35">
      <c r="A63" s="12">
        <v>501</v>
      </c>
      <c r="B63" s="12" t="s">
        <v>84</v>
      </c>
      <c r="C63" s="12"/>
      <c r="D63" s="91">
        <f>AVERAGE(D31:D33)</f>
        <v>62.836666666666666</v>
      </c>
      <c r="E63" s="91">
        <f t="shared" ref="E63:P63" si="18">AVERAGE(E31:E33)</f>
        <v>47.026666666666664</v>
      </c>
      <c r="F63" s="91">
        <f t="shared" si="18"/>
        <v>30.136666666666667</v>
      </c>
      <c r="G63" s="91">
        <f t="shared" si="18"/>
        <v>48.693333333333328</v>
      </c>
      <c r="H63" s="91">
        <f t="shared" si="18"/>
        <v>46.193333333333328</v>
      </c>
      <c r="I63" s="91">
        <f t="shared" si="18"/>
        <v>42.003333333333337</v>
      </c>
      <c r="J63" s="91">
        <f t="shared" si="18"/>
        <v>35.36</v>
      </c>
      <c r="K63" s="91">
        <f t="shared" si="18"/>
        <v>50.776666666666664</v>
      </c>
      <c r="L63" s="91">
        <f t="shared" si="18"/>
        <v>15.36</v>
      </c>
      <c r="M63" s="91">
        <f t="shared" si="18"/>
        <v>37.026666666666664</v>
      </c>
      <c r="N63" s="91">
        <f t="shared" si="18"/>
        <v>54.943333333333328</v>
      </c>
      <c r="O63" s="91">
        <f t="shared" si="18"/>
        <v>38.92</v>
      </c>
      <c r="P63" s="91">
        <f t="shared" si="18"/>
        <v>48.693333333333328</v>
      </c>
      <c r="Q63" s="115"/>
    </row>
    <row r="64" spans="1:17" ht="15" thickBot="1" x14ac:dyDescent="0.35">
      <c r="A64" s="12">
        <v>502</v>
      </c>
      <c r="B64" s="12" t="s">
        <v>88</v>
      </c>
      <c r="C64" s="12"/>
      <c r="D64" s="91">
        <f>AVERAGE(D34:D35)</f>
        <v>41.47</v>
      </c>
      <c r="E64" s="91">
        <f t="shared" ref="E64:P64" si="19">AVERAGE(E34:E35)</f>
        <v>94.419999999999987</v>
      </c>
      <c r="F64" s="91">
        <f t="shared" si="19"/>
        <v>93.444999999999993</v>
      </c>
      <c r="G64" s="91">
        <f t="shared" si="19"/>
        <v>88.894999999999996</v>
      </c>
      <c r="H64" s="91">
        <f t="shared" si="19"/>
        <v>92.97</v>
      </c>
      <c r="I64" s="91">
        <f t="shared" si="19"/>
        <v>49.524999999999999</v>
      </c>
      <c r="J64" s="91">
        <f t="shared" si="19"/>
        <v>97.710000000000008</v>
      </c>
      <c r="K64" s="91">
        <f t="shared" si="19"/>
        <v>72.13</v>
      </c>
      <c r="L64" s="91">
        <f t="shared" si="19"/>
        <v>70.765000000000001</v>
      </c>
      <c r="M64" s="91">
        <f t="shared" si="19"/>
        <v>78.784999999999997</v>
      </c>
      <c r="N64" s="91">
        <f t="shared" si="19"/>
        <v>98.045000000000002</v>
      </c>
      <c r="O64" s="91">
        <f t="shared" si="19"/>
        <v>65.224999999999994</v>
      </c>
      <c r="P64" s="91">
        <f t="shared" si="19"/>
        <v>87.860000000000014</v>
      </c>
      <c r="Q64" s="115"/>
    </row>
    <row r="65" spans="1:17" ht="15" thickBot="1" x14ac:dyDescent="0.35">
      <c r="A65" s="12">
        <v>503</v>
      </c>
      <c r="B65" s="12" t="s">
        <v>91</v>
      </c>
      <c r="C65" s="12"/>
      <c r="D65" s="91">
        <f>+D36</f>
        <v>0</v>
      </c>
      <c r="E65" s="91">
        <f t="shared" ref="E65:P65" si="20">+E36</f>
        <v>0</v>
      </c>
      <c r="F65" s="91">
        <f t="shared" si="20"/>
        <v>0</v>
      </c>
      <c r="G65" s="91">
        <f t="shared" si="20"/>
        <v>0</v>
      </c>
      <c r="H65" s="91">
        <f t="shared" si="20"/>
        <v>0</v>
      </c>
      <c r="I65" s="91">
        <f t="shared" si="20"/>
        <v>0</v>
      </c>
      <c r="J65" s="91">
        <f t="shared" si="20"/>
        <v>100</v>
      </c>
      <c r="K65" s="91">
        <f t="shared" si="20"/>
        <v>0</v>
      </c>
      <c r="L65" s="91">
        <f t="shared" si="20"/>
        <v>0</v>
      </c>
      <c r="M65" s="91">
        <f t="shared" si="20"/>
        <v>0</v>
      </c>
      <c r="N65" s="91">
        <f t="shared" si="20"/>
        <v>0</v>
      </c>
      <c r="O65" s="91">
        <f t="shared" si="20"/>
        <v>0</v>
      </c>
      <c r="P65" s="91">
        <f t="shared" si="20"/>
        <v>0</v>
      </c>
      <c r="Q65" s="115"/>
    </row>
    <row r="66" spans="1:17" ht="15" thickBot="1" x14ac:dyDescent="0.35">
      <c r="A66" s="12" t="s">
        <v>177</v>
      </c>
      <c r="B66" s="12" t="s">
        <v>178</v>
      </c>
      <c r="C66" s="12"/>
      <c r="D66" s="91">
        <f>AVERAGE(D63:D65)</f>
        <v>34.768888888888888</v>
      </c>
      <c r="E66" s="91">
        <f t="shared" ref="E66:P66" si="21">AVERAGE(E63:E65)</f>
        <v>47.148888888888884</v>
      </c>
      <c r="F66" s="91">
        <f t="shared" si="21"/>
        <v>41.193888888888885</v>
      </c>
      <c r="G66" s="91">
        <f t="shared" si="21"/>
        <v>45.862777777777772</v>
      </c>
      <c r="H66" s="91">
        <f t="shared" si="21"/>
        <v>46.387777777777778</v>
      </c>
      <c r="I66" s="91">
        <f t="shared" si="21"/>
        <v>30.509444444444444</v>
      </c>
      <c r="J66" s="91">
        <f t="shared" si="21"/>
        <v>77.69</v>
      </c>
      <c r="K66" s="91">
        <f t="shared" si="21"/>
        <v>40.968888888888891</v>
      </c>
      <c r="L66" s="91">
        <f t="shared" si="21"/>
        <v>28.708333333333332</v>
      </c>
      <c r="M66" s="91">
        <f t="shared" si="21"/>
        <v>38.603888888888889</v>
      </c>
      <c r="N66" s="91">
        <f t="shared" si="21"/>
        <v>50.996111111111112</v>
      </c>
      <c r="O66" s="91">
        <f t="shared" si="21"/>
        <v>34.714999999999996</v>
      </c>
      <c r="P66" s="91">
        <f t="shared" si="21"/>
        <v>45.517777777777781</v>
      </c>
      <c r="Q66" s="115"/>
    </row>
    <row r="67" spans="1:17" ht="15" thickBot="1" x14ac:dyDescent="0.35">
      <c r="A67" s="13">
        <v>601</v>
      </c>
      <c r="B67" s="13" t="s">
        <v>92</v>
      </c>
      <c r="C67" s="13"/>
      <c r="D67" s="92">
        <f>D37</f>
        <v>43.7</v>
      </c>
      <c r="E67" s="92">
        <f t="shared" ref="E67:P67" si="22">E37</f>
        <v>37.83</v>
      </c>
      <c r="F67" s="92">
        <f t="shared" si="22"/>
        <v>64.13</v>
      </c>
      <c r="G67" s="92">
        <f t="shared" si="22"/>
        <v>29.94</v>
      </c>
      <c r="H67" s="92">
        <f t="shared" si="22"/>
        <v>35.28</v>
      </c>
      <c r="I67" s="92">
        <f t="shared" si="22"/>
        <v>54.83</v>
      </c>
      <c r="J67" s="92">
        <f t="shared" si="22"/>
        <v>22.34</v>
      </c>
      <c r="K67" s="92">
        <f t="shared" si="22"/>
        <v>65.040000000000006</v>
      </c>
      <c r="L67" s="92">
        <f t="shared" si="22"/>
        <v>47.32</v>
      </c>
      <c r="M67" s="92">
        <f t="shared" si="22"/>
        <v>61.84</v>
      </c>
      <c r="N67" s="92">
        <f t="shared" si="22"/>
        <v>49.66</v>
      </c>
      <c r="O67" s="92">
        <f t="shared" si="22"/>
        <v>38.22</v>
      </c>
      <c r="P67" s="92">
        <f t="shared" si="22"/>
        <v>53.77</v>
      </c>
      <c r="Q67" s="115"/>
    </row>
    <row r="68" spans="1:17" ht="15" thickBot="1" x14ac:dyDescent="0.35">
      <c r="A68" s="13">
        <v>602</v>
      </c>
      <c r="B68" s="13" t="s">
        <v>94</v>
      </c>
      <c r="C68" s="13"/>
      <c r="D68" s="92">
        <f>AVERAGE(D38:D40)</f>
        <v>43.6</v>
      </c>
      <c r="E68" s="92">
        <f t="shared" ref="E68:P68" si="23">AVERAGE(E38:E40)</f>
        <v>50.610000000000007</v>
      </c>
      <c r="F68" s="92">
        <f t="shared" si="23"/>
        <v>69.093333333333334</v>
      </c>
      <c r="G68" s="92">
        <f t="shared" si="23"/>
        <v>44.53</v>
      </c>
      <c r="H68" s="92">
        <f t="shared" si="23"/>
        <v>58.74666666666667</v>
      </c>
      <c r="I68" s="92">
        <f t="shared" si="23"/>
        <v>44.04666666666666</v>
      </c>
      <c r="J68" s="92">
        <f t="shared" si="23"/>
        <v>66.589999999999989</v>
      </c>
      <c r="K68" s="92">
        <f t="shared" si="23"/>
        <v>51.856666666666676</v>
      </c>
      <c r="L68" s="92">
        <f t="shared" si="23"/>
        <v>41.336666666666666</v>
      </c>
      <c r="M68" s="92">
        <f t="shared" si="23"/>
        <v>50.69</v>
      </c>
      <c r="N68" s="92">
        <f t="shared" si="23"/>
        <v>54.62</v>
      </c>
      <c r="O68" s="92">
        <f t="shared" si="23"/>
        <v>74.13</v>
      </c>
      <c r="P68" s="92">
        <f t="shared" si="23"/>
        <v>54.093333333333334</v>
      </c>
      <c r="Q68" s="115"/>
    </row>
    <row r="69" spans="1:17" ht="15" thickBot="1" x14ac:dyDescent="0.35">
      <c r="A69" s="13">
        <v>603</v>
      </c>
      <c r="B69" s="13" t="s">
        <v>98</v>
      </c>
      <c r="C69" s="13"/>
      <c r="D69" s="92">
        <f>D41</f>
        <v>0</v>
      </c>
      <c r="E69" s="92">
        <f t="shared" ref="E69:P69" si="24">E41</f>
        <v>0</v>
      </c>
      <c r="F69" s="92">
        <f t="shared" si="24"/>
        <v>29.56</v>
      </c>
      <c r="G69" s="92">
        <f t="shared" si="24"/>
        <v>0</v>
      </c>
      <c r="H69" s="92">
        <f t="shared" si="24"/>
        <v>0</v>
      </c>
      <c r="I69" s="92">
        <f t="shared" si="24"/>
        <v>0</v>
      </c>
      <c r="J69" s="92">
        <f t="shared" si="24"/>
        <v>0</v>
      </c>
      <c r="K69" s="92">
        <f t="shared" si="24"/>
        <v>0</v>
      </c>
      <c r="L69" s="92">
        <f t="shared" si="24"/>
        <v>0</v>
      </c>
      <c r="M69" s="92">
        <f t="shared" si="24"/>
        <v>28.75</v>
      </c>
      <c r="N69" s="92">
        <f t="shared" si="24"/>
        <v>0</v>
      </c>
      <c r="O69" s="92">
        <f t="shared" si="24"/>
        <v>66.239999999999995</v>
      </c>
      <c r="P69" s="92">
        <f t="shared" si="24"/>
        <v>0</v>
      </c>
      <c r="Q69" s="115"/>
    </row>
    <row r="70" spans="1:17" ht="15" thickBot="1" x14ac:dyDescent="0.35">
      <c r="A70" s="13" t="s">
        <v>179</v>
      </c>
      <c r="B70" s="13" t="s">
        <v>180</v>
      </c>
      <c r="C70" s="13"/>
      <c r="D70" s="92">
        <f>AVERAGE(D67:D69)</f>
        <v>29.100000000000005</v>
      </c>
      <c r="E70" s="92">
        <f t="shared" ref="E70:P70" si="25">AVERAGE(E67:E69)</f>
        <v>29.48</v>
      </c>
      <c r="F70" s="92">
        <f t="shared" si="25"/>
        <v>54.261111111111113</v>
      </c>
      <c r="G70" s="92">
        <f t="shared" si="25"/>
        <v>24.823333333333334</v>
      </c>
      <c r="H70" s="92">
        <f t="shared" si="25"/>
        <v>31.342222222222222</v>
      </c>
      <c r="I70" s="92">
        <f t="shared" si="25"/>
        <v>32.958888888888886</v>
      </c>
      <c r="J70" s="92">
        <f t="shared" si="25"/>
        <v>29.643333333333331</v>
      </c>
      <c r="K70" s="92">
        <f t="shared" si="25"/>
        <v>38.965555555555561</v>
      </c>
      <c r="L70" s="92">
        <f t="shared" si="25"/>
        <v>29.552222222222223</v>
      </c>
      <c r="M70" s="92">
        <f t="shared" si="25"/>
        <v>47.093333333333334</v>
      </c>
      <c r="N70" s="92">
        <f t="shared" si="25"/>
        <v>34.76</v>
      </c>
      <c r="O70" s="92">
        <f t="shared" si="25"/>
        <v>59.529999999999994</v>
      </c>
      <c r="P70" s="92">
        <f t="shared" si="25"/>
        <v>35.954444444444448</v>
      </c>
      <c r="Q70" s="115"/>
    </row>
    <row r="71" spans="1:17" x14ac:dyDescent="0.3">
      <c r="A71" s="93"/>
      <c r="B71" s="93" t="s">
        <v>181</v>
      </c>
      <c r="C71" s="93"/>
      <c r="D71" s="94">
        <f>AVERAGE(D47,D53,D58,D62,D66,D70)</f>
        <v>55.001550925925933</v>
      </c>
      <c r="E71" s="94">
        <f>AVERAGE(E47,E53,E58,E62,E66,E70)</f>
        <v>56.805425925925931</v>
      </c>
      <c r="F71" s="94">
        <f t="shared" ref="F71:P71" si="26">AVERAGE(F47,F53,F58,F62,F66,F70)</f>
        <v>58.539291666666664</v>
      </c>
      <c r="G71" s="94">
        <f t="shared" si="26"/>
        <v>53.756074074074071</v>
      </c>
      <c r="H71" s="94">
        <f t="shared" si="26"/>
        <v>57.676638888888895</v>
      </c>
      <c r="I71" s="94">
        <f t="shared" si="26"/>
        <v>55.98009722222222</v>
      </c>
      <c r="J71" s="94">
        <f t="shared" si="26"/>
        <v>59.326069444444443</v>
      </c>
      <c r="K71" s="94">
        <f t="shared" si="26"/>
        <v>57.491296296296298</v>
      </c>
      <c r="L71" s="94">
        <f t="shared" si="26"/>
        <v>52.01602314814815</v>
      </c>
      <c r="M71" s="94">
        <f>AVERAGE(M47,M53,M58,M62,M66,M70)</f>
        <v>57.54725925925927</v>
      </c>
      <c r="N71" s="94">
        <f t="shared" si="26"/>
        <v>58.123351851851858</v>
      </c>
      <c r="O71" s="94">
        <f t="shared" si="26"/>
        <v>57.451944444444443</v>
      </c>
      <c r="P71" s="94">
        <f t="shared" si="26"/>
        <v>57.018023148148153</v>
      </c>
      <c r="Q71" s="116"/>
    </row>
    <row r="72" spans="1:17" s="169" customFormat="1" x14ac:dyDescent="0.3">
      <c r="A72" s="166"/>
      <c r="B72" s="167"/>
      <c r="C72" s="167"/>
      <c r="D72" s="168"/>
      <c r="E72" s="168"/>
      <c r="F72" s="168"/>
      <c r="G72" s="168"/>
      <c r="H72" s="168"/>
      <c r="I72" s="168"/>
      <c r="J72" s="168"/>
      <c r="K72" s="168"/>
      <c r="L72" s="168"/>
      <c r="M72" s="168"/>
      <c r="N72" s="168"/>
      <c r="O72" s="168"/>
      <c r="P72" s="168"/>
      <c r="Q72" s="116"/>
    </row>
    <row r="73" spans="1:17" x14ac:dyDescent="0.3">
      <c r="B73" s="93" t="s">
        <v>367</v>
      </c>
      <c r="C73" s="93"/>
      <c r="D73" s="95">
        <v>51.92</v>
      </c>
      <c r="E73" s="95">
        <v>54.45</v>
      </c>
      <c r="F73" s="95">
        <v>57.66</v>
      </c>
      <c r="G73" s="95">
        <v>51.02</v>
      </c>
      <c r="H73" s="95">
        <v>55.53</v>
      </c>
      <c r="I73" s="95">
        <v>52.62</v>
      </c>
      <c r="J73" s="95">
        <v>56.8</v>
      </c>
      <c r="K73" s="95">
        <v>55.95</v>
      </c>
      <c r="L73" s="95">
        <v>48.78</v>
      </c>
      <c r="M73" s="95">
        <v>57.74</v>
      </c>
      <c r="N73" s="95">
        <v>56.63</v>
      </c>
      <c r="O73" s="95">
        <v>56.11</v>
      </c>
      <c r="P73" s="95">
        <v>55.51</v>
      </c>
      <c r="Q73" s="117"/>
    </row>
    <row r="75" spans="1:17" x14ac:dyDescent="0.3">
      <c r="D75" s="106"/>
    </row>
    <row r="76" spans="1:17" x14ac:dyDescent="0.3">
      <c r="D76" s="106"/>
    </row>
    <row r="77" spans="1:17" x14ac:dyDescent="0.3">
      <c r="D77" s="106"/>
    </row>
    <row r="78" spans="1:17" x14ac:dyDescent="0.3">
      <c r="D78" s="106"/>
    </row>
    <row r="79" spans="1:17" x14ac:dyDescent="0.3">
      <c r="D79" s="106"/>
    </row>
    <row r="80" spans="1:17" x14ac:dyDescent="0.3">
      <c r="D80" s="106"/>
    </row>
    <row r="81" spans="4:4" x14ac:dyDescent="0.3">
      <c r="D81" s="106"/>
    </row>
    <row r="82" spans="4:4" x14ac:dyDescent="0.3">
      <c r="D82" s="106"/>
    </row>
  </sheetData>
  <sortState ref="F77:G89">
    <sortCondition descending="1" ref="G77:G8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73"/>
  <sheetViews>
    <sheetView workbookViewId="0">
      <pane ySplit="1" topLeftCell="A46" activePane="bottomLeft" state="frozen"/>
      <selection pane="bottomLeft" activeCell="V40" sqref="V40"/>
    </sheetView>
  </sheetViews>
  <sheetFormatPr baseColWidth="10" defaultColWidth="11.5546875" defaultRowHeight="14.4" x14ac:dyDescent="0.3"/>
  <cols>
    <col min="1" max="1" width="6.6640625" style="7" customWidth="1"/>
    <col min="2" max="2" width="36" style="35" customWidth="1"/>
    <col min="3" max="3" width="6.5546875" style="7" customWidth="1"/>
    <col min="4" max="4" width="12.6640625" style="21" customWidth="1"/>
    <col min="5" max="6" width="11.33203125" style="21" customWidth="1"/>
    <col min="7" max="7" width="9.88671875" style="21" customWidth="1"/>
    <col min="8" max="8" width="9.109375" style="21" customWidth="1"/>
    <col min="9" max="9" width="10.5546875" style="21" customWidth="1"/>
    <col min="10" max="10" width="10.6640625" style="21" customWidth="1"/>
    <col min="11" max="14" width="11.33203125" style="21" customWidth="1"/>
    <col min="15" max="15" width="10.44140625" style="21" customWidth="1"/>
    <col min="16" max="16" width="10.33203125" style="21" customWidth="1"/>
    <col min="17" max="17" width="8.88671875" style="35" customWidth="1"/>
    <col min="18" max="18" width="7.6640625" style="65" customWidth="1"/>
    <col min="19" max="16384" width="11.5546875" style="35"/>
  </cols>
  <sheetData>
    <row r="1" spans="1:18" ht="15" customHeight="1" thickBot="1" x14ac:dyDescent="0.35">
      <c r="A1" s="26" t="s">
        <v>103</v>
      </c>
      <c r="B1" s="26" t="s">
        <v>136</v>
      </c>
      <c r="C1" s="26" t="s">
        <v>104</v>
      </c>
      <c r="D1" s="14" t="s">
        <v>28</v>
      </c>
      <c r="E1" s="14" t="s">
        <v>29</v>
      </c>
      <c r="F1" s="14" t="s">
        <v>30</v>
      </c>
      <c r="G1" s="14" t="s">
        <v>31</v>
      </c>
      <c r="H1" s="14" t="s">
        <v>32</v>
      </c>
      <c r="I1" s="14" t="s">
        <v>33</v>
      </c>
      <c r="J1" s="14" t="s">
        <v>34</v>
      </c>
      <c r="K1" s="14" t="s">
        <v>35</v>
      </c>
      <c r="L1" s="14" t="s">
        <v>36</v>
      </c>
      <c r="M1" s="14" t="s">
        <v>37</v>
      </c>
      <c r="N1" s="14" t="s">
        <v>38</v>
      </c>
      <c r="O1" s="14" t="s">
        <v>39</v>
      </c>
      <c r="P1" s="14" t="s">
        <v>40</v>
      </c>
      <c r="Q1" s="73" t="s">
        <v>152</v>
      </c>
      <c r="R1" s="78" t="s">
        <v>161</v>
      </c>
    </row>
    <row r="2" spans="1:18" ht="15" thickBot="1" x14ac:dyDescent="0.35">
      <c r="A2" s="8">
        <v>10101</v>
      </c>
      <c r="B2" s="8" t="s">
        <v>198</v>
      </c>
      <c r="C2" s="8">
        <v>2013</v>
      </c>
      <c r="D2" s="42">
        <f>100*((LN(Indicadores!D3/Parámetros!$E$2))-LN(Parámetros!$C$2))/(LN(Parámetros!$D$2)-LN(Parámetros!$C$2))</f>
        <v>66.438994643484477</v>
      </c>
      <c r="E2" s="42">
        <f>100*((LN(Indicadores!E3/Parámetros!$E$2))-LN(Parámetros!$C$2))/(LN(Parámetros!$D$2)-LN(Parámetros!$C$2))</f>
        <v>68.990153111613537</v>
      </c>
      <c r="F2" s="42">
        <f>100*((LN(Indicadores!F3/Parámetros!$E$2))-LN(Parámetros!$C$2))/(LN(Parámetros!$D$2)-LN(Parámetros!$C$2))</f>
        <v>67.310062103201645</v>
      </c>
      <c r="G2" s="42">
        <f>100*((LN(Indicadores!G3/Parámetros!$E$2))-LN(Parámetros!$C$2))/(LN(Parámetros!$D$2)-LN(Parámetros!$C$2))</f>
        <v>66.601734574013207</v>
      </c>
      <c r="H2" s="42">
        <f>100*((LN(Indicadores!H3/Parámetros!$E$2))-LN(Parámetros!$C$2))/(LN(Parámetros!$D$2)-LN(Parámetros!$C$2))</f>
        <v>64.319759657584356</v>
      </c>
      <c r="I2" s="42">
        <f>100*((LN(Indicadores!I3/Parámetros!$E$2))-LN(Parámetros!$C$2))/(LN(Parámetros!$D$2)-LN(Parámetros!$C$2))</f>
        <v>72.251222496915204</v>
      </c>
      <c r="J2" s="42">
        <f>100*((LN(Indicadores!J3/Parámetros!$E$2))-LN(Parámetros!$C$2))/(LN(Parámetros!$D$2)-LN(Parámetros!$C$2))</f>
        <v>65.210184555762979</v>
      </c>
      <c r="K2" s="42">
        <f>100*((LN(Indicadores!K3/Parámetros!$E$2))-LN(Parámetros!$C$2))/(LN(Parámetros!$D$2)-LN(Parámetros!$C$2))</f>
        <v>74.695609933182624</v>
      </c>
      <c r="L2" s="42">
        <f>100*((LN(Indicadores!L3/Parámetros!$E$2))-LN(Parámetros!$C$2))/(LN(Parámetros!$D$2)-LN(Parámetros!$C$2))</f>
        <v>66.303136850204112</v>
      </c>
      <c r="M2" s="42">
        <f>100*((LN(Indicadores!M3/Parámetros!$E$2))-LN(Parámetros!$C$2))/(LN(Parámetros!$D$2)-LN(Parámetros!$C$2))</f>
        <v>70.716113410083395</v>
      </c>
      <c r="N2" s="42">
        <f>100*((LN(Indicadores!N3/Parámetros!$E$2))-LN(Parámetros!$C$2))/(LN(Parámetros!$D$2)-LN(Parámetros!$C$2))</f>
        <v>77.282166701349411</v>
      </c>
      <c r="O2" s="42">
        <f>100*((LN(Indicadores!O3/Parámetros!$E$2))-LN(Parámetros!$C$2))/(LN(Parámetros!$D$2)-LN(Parámetros!$C$2))</f>
        <v>65.751667547188362</v>
      </c>
      <c r="P2" s="42">
        <f>100*((LN(Indicadores!P3/Parámetros!$E$2))-LN(Parámetros!$C$2))/(LN(Parámetros!$D$2)-LN(Parámetros!$C$2))</f>
        <v>70.564715395396419</v>
      </c>
      <c r="Q2" s="49">
        <v>2.1</v>
      </c>
      <c r="R2" s="49" t="s">
        <v>159</v>
      </c>
    </row>
    <row r="3" spans="1:18" ht="15" thickBot="1" x14ac:dyDescent="0.35">
      <c r="A3" s="8">
        <v>10201</v>
      </c>
      <c r="B3" s="8" t="s">
        <v>44</v>
      </c>
      <c r="C3" s="8">
        <v>2010</v>
      </c>
      <c r="D3" s="87">
        <v>62.54</v>
      </c>
      <c r="E3" s="87">
        <v>56.17</v>
      </c>
      <c r="F3" s="87">
        <v>46.1</v>
      </c>
      <c r="G3" s="87">
        <v>70</v>
      </c>
      <c r="H3" s="87">
        <v>65.569999999999993</v>
      </c>
      <c r="I3" s="87">
        <v>51.22</v>
      </c>
      <c r="J3" s="87">
        <v>61.6</v>
      </c>
      <c r="K3" s="87">
        <v>66.28</v>
      </c>
      <c r="L3" s="87">
        <v>63.05</v>
      </c>
      <c r="M3" s="87">
        <v>65.319999999999993</v>
      </c>
      <c r="N3" s="87">
        <v>57.96</v>
      </c>
      <c r="O3" s="87">
        <v>74.34</v>
      </c>
      <c r="P3" s="87">
        <v>57.36</v>
      </c>
      <c r="Q3" s="49">
        <v>2.2000000000000002</v>
      </c>
      <c r="R3" s="49" t="s">
        <v>159</v>
      </c>
    </row>
    <row r="4" spans="1:18" ht="15" thickBot="1" x14ac:dyDescent="0.35">
      <c r="A4" s="8">
        <v>10301</v>
      </c>
      <c r="B4" s="8" t="s">
        <v>46</v>
      </c>
      <c r="C4" s="8">
        <v>2013</v>
      </c>
      <c r="D4" s="49">
        <v>68.099999999999994</v>
      </c>
      <c r="E4" s="49">
        <v>66.73</v>
      </c>
      <c r="F4" s="49">
        <v>67.89</v>
      </c>
      <c r="G4" s="49">
        <v>64.23</v>
      </c>
      <c r="H4" s="49">
        <v>70.23</v>
      </c>
      <c r="I4" s="49">
        <v>64.510000000000005</v>
      </c>
      <c r="J4" s="49">
        <v>55.86</v>
      </c>
      <c r="K4" s="49">
        <v>72.3</v>
      </c>
      <c r="L4" s="49">
        <v>68.94</v>
      </c>
      <c r="M4" s="49">
        <v>71.38</v>
      </c>
      <c r="N4" s="49">
        <v>73</v>
      </c>
      <c r="O4" s="49">
        <v>65.38</v>
      </c>
      <c r="P4" s="49">
        <v>70.489999999999995</v>
      </c>
      <c r="Q4" s="49">
        <v>3</v>
      </c>
      <c r="R4" s="8"/>
    </row>
    <row r="5" spans="1:18" ht="15" thickBot="1" x14ac:dyDescent="0.35">
      <c r="A5" s="8">
        <v>10401</v>
      </c>
      <c r="B5" s="8" t="s">
        <v>48</v>
      </c>
      <c r="C5" s="8">
        <v>2010</v>
      </c>
      <c r="D5" s="42">
        <f>IF(Indicadores!D7^Parámetros!$E$5&gt;=Parámetros!$D$5^Parámetros!$E$5,0,IF(Indicadores!D7^Parámetros!$E$5&lt;=Parámetros!$C$5,100,100*(1-(Indicadores!D7^Parámetros!$E$5-Parámetros!$C$5^Parámetros!$E$5)/(Parámetros!$D$5^Parámetros!$E$5-Parámetros!$C$5^Parámetros!$E$5))))</f>
        <v>55.801633904047975</v>
      </c>
      <c r="E5" s="42">
        <f>IF(Indicadores!E7^Parámetros!$E$5&gt;=Parámetros!$D$5^Parámetros!$E$5,0,IF(Indicadores!E7^Parámetros!$E$5&lt;=Parámetros!$C$5,100,100*(1-(Indicadores!E7^Parámetros!$E$5-Parámetros!$C$5^Parámetros!$E$5)/(Parámetros!$D$5^Parámetros!$E$5-Parámetros!$C$5^Parámetros!$E$5))))</f>
        <v>62.597657390761306</v>
      </c>
      <c r="F5" s="42">
        <f>IF(Indicadores!F7^Parámetros!$E$5&gt;=Parámetros!$D$5^Parámetros!$E$5,0,IF(Indicadores!F7^Parámetros!$E$5&lt;=Parámetros!$C$5,100,100*(1-(Indicadores!F7^Parámetros!$E$5-Parámetros!$C$5^Parámetros!$E$5)/(Parámetros!$D$5^Parámetros!$E$5-Parámetros!$C$5^Parámetros!$E$5))))</f>
        <v>64.938951936414725</v>
      </c>
      <c r="G5" s="42">
        <f>IF(Indicadores!G7^Parámetros!$E$5&gt;=Parámetros!$D$5^Parámetros!$E$5,0,IF(Indicadores!G7^Parámetros!$E$5&lt;=Parámetros!$C$5,100,100*(1-(Indicadores!G7^Parámetros!$E$5-Parámetros!$C$5^Parámetros!$E$5)/(Parámetros!$D$5^Parámetros!$E$5-Parámetros!$C$5^Parámetros!$E$5))))</f>
        <v>54.786051998303755</v>
      </c>
      <c r="H5" s="42">
        <f>IF(Indicadores!H7^Parámetros!$E$5&gt;=Parámetros!$D$5^Parámetros!$E$5,0,IF(Indicadores!H7^Parámetros!$E$5&lt;=Parámetros!$C$5,100,100*(1-(Indicadores!H7^Parámetros!$E$5-Parámetros!$C$5^Parámetros!$E$5)/(Parámetros!$D$5^Parámetros!$E$5-Parámetros!$C$5^Parámetros!$E$5))))</f>
        <v>66.393395967667047</v>
      </c>
      <c r="I5" s="42">
        <f>IF(Indicadores!I7^Parámetros!$E$5&gt;=Parámetros!$D$5^Parámetros!$E$5,0,IF(Indicadores!I7^Parámetros!$E$5&lt;=Parámetros!$C$5,100,100*(1-(Indicadores!I7^Parámetros!$E$5-Parámetros!$C$5^Parámetros!$E$5)/(Parámetros!$D$5^Parámetros!$E$5-Parámetros!$C$5^Parámetros!$E$5))))</f>
        <v>78.747211844126852</v>
      </c>
      <c r="J5" s="42">
        <f>IF(Indicadores!J7^Parámetros!$E$5&gt;=Parámetros!$D$5^Parámetros!$E$5,0,IF(Indicadores!J7^Parámetros!$E$5&lt;=Parámetros!$C$5,100,100*(1-(Indicadores!J7^Parámetros!$E$5-Parámetros!$C$5^Parámetros!$E$5)/(Parámetros!$D$5^Parámetros!$E$5-Parámetros!$C$5^Parámetros!$E$5))))</f>
        <v>64.974032221210692</v>
      </c>
      <c r="K5" s="42">
        <f>IF(Indicadores!K7^Parámetros!$E$5&gt;=Parámetros!$D$5^Parámetros!$E$5,0,IF(Indicadores!K7^Parámetros!$E$5&lt;=Parámetros!$C$5,100,100*(1-(Indicadores!K7^Parámetros!$E$5-Parámetros!$C$5^Parámetros!$E$5)/(Parámetros!$D$5^Parámetros!$E$5-Parámetros!$C$5^Parámetros!$E$5))))</f>
        <v>63.724031421019475</v>
      </c>
      <c r="L5" s="42">
        <f>IF(Indicadores!L7^Parámetros!$E$5&gt;=Parámetros!$D$5^Parámetros!$E$5,0,IF(Indicadores!L7^Parámetros!$E$5&lt;=Parámetros!$C$5,100,100*(1-(Indicadores!L7^Parámetros!$E$5-Parámetros!$C$5^Parámetros!$E$5)/(Parámetros!$D$5^Parámetros!$E$5-Parámetros!$C$5^Parámetros!$E$5))))</f>
        <v>56.652942067785474</v>
      </c>
      <c r="M5" s="42">
        <f>IF(Indicadores!M7^Parámetros!$E$5&gt;=Parámetros!$D$5^Parámetros!$E$5,0,IF(Indicadores!M7^Parámetros!$E$5&lt;=Parámetros!$C$5,100,100*(1-(Indicadores!M7^Parámetros!$E$5-Parámetros!$C$5^Parámetros!$E$5)/(Parámetros!$D$5^Parámetros!$E$5-Parámetros!$C$5^Parámetros!$E$5))))</f>
        <v>61.608071061919659</v>
      </c>
      <c r="N5" s="42">
        <f>IF(Indicadores!N7^Parámetros!$E$5&gt;=Parámetros!$D$5^Parámetros!$E$5,0,IF(Indicadores!N7^Parámetros!$E$5&lt;=Parámetros!$C$5,100,100*(1-(Indicadores!N7^Parámetros!$E$5-Parámetros!$C$5^Parámetros!$E$5)/(Parámetros!$D$5^Parámetros!$E$5-Parámetros!$C$5^Parámetros!$E$5))))</f>
        <v>58.110713651714917</v>
      </c>
      <c r="O5" s="42">
        <f>IF(Indicadores!O7^Parámetros!$E$5&gt;=Parámetros!$D$5^Parámetros!$E$5,0,IF(Indicadores!O7^Parámetros!$E$5&lt;=Parámetros!$C$5,100,100*(1-(Indicadores!O7^Parámetros!$E$5-Parámetros!$C$5^Parámetros!$E$5)/(Parámetros!$D$5^Parámetros!$E$5-Parámetros!$C$5^Parámetros!$E$5))))</f>
        <v>60.484316568524541</v>
      </c>
      <c r="P5" s="42">
        <f>IF(Indicadores!P7^Parámetros!$E$5&gt;=Parámetros!$D$5^Parámetros!$E$5,0,IF(Indicadores!P7^Parámetros!$E$5&lt;=Parámetros!$C$5,100,100*(1-(Indicadores!P7^Parámetros!$E$5-Parámetros!$C$5^Parámetros!$E$5)/(Parámetros!$D$5^Parámetros!$E$5-Parámetros!$C$5^Parámetros!$E$5))))</f>
        <v>50.285312597146145</v>
      </c>
      <c r="Q5" s="49">
        <v>2.2000000000000002</v>
      </c>
      <c r="R5" s="49"/>
    </row>
    <row r="6" spans="1:18" ht="15" thickBot="1" x14ac:dyDescent="0.35">
      <c r="A6" s="8">
        <v>10402</v>
      </c>
      <c r="B6" s="8" t="s">
        <v>49</v>
      </c>
      <c r="C6" s="8">
        <v>2010</v>
      </c>
      <c r="D6" s="49">
        <v>58.77</v>
      </c>
      <c r="E6" s="49">
        <v>59.64</v>
      </c>
      <c r="F6" s="49">
        <v>63.03</v>
      </c>
      <c r="G6" s="49">
        <v>59.6</v>
      </c>
      <c r="H6" s="49">
        <v>65.72</v>
      </c>
      <c r="I6" s="49">
        <v>59.63</v>
      </c>
      <c r="J6" s="49">
        <v>62.73</v>
      </c>
      <c r="K6" s="49">
        <v>65.47</v>
      </c>
      <c r="L6" s="49">
        <v>53.83</v>
      </c>
      <c r="M6" s="49">
        <v>58.89</v>
      </c>
      <c r="N6" s="49">
        <v>57.66</v>
      </c>
      <c r="O6" s="49">
        <v>66.86</v>
      </c>
      <c r="P6" s="49">
        <v>52.54</v>
      </c>
      <c r="Q6" s="49">
        <v>2.1</v>
      </c>
      <c r="R6" s="49"/>
    </row>
    <row r="7" spans="1:18" ht="15" thickBot="1" x14ac:dyDescent="0.35">
      <c r="A7" s="9">
        <v>20101</v>
      </c>
      <c r="B7" s="9" t="s">
        <v>51</v>
      </c>
      <c r="C7" s="9">
        <v>2010</v>
      </c>
      <c r="D7" s="50">
        <v>99.99</v>
      </c>
      <c r="E7" s="50">
        <v>98.34</v>
      </c>
      <c r="F7" s="50">
        <v>86.1</v>
      </c>
      <c r="G7" s="50">
        <v>45.46</v>
      </c>
      <c r="H7" s="50">
        <v>98.22</v>
      </c>
      <c r="I7" s="50">
        <v>97.78</v>
      </c>
      <c r="J7" s="50">
        <v>29.52</v>
      </c>
      <c r="K7" s="50">
        <v>96.77</v>
      </c>
      <c r="L7" s="50">
        <v>98.09</v>
      </c>
      <c r="M7" s="50">
        <v>89.32</v>
      </c>
      <c r="N7" s="50">
        <v>100</v>
      </c>
      <c r="O7" s="50">
        <v>36.6</v>
      </c>
      <c r="P7" s="50">
        <v>91.35</v>
      </c>
      <c r="Q7" s="50">
        <v>2.1</v>
      </c>
      <c r="R7" s="50"/>
    </row>
    <row r="8" spans="1:18" ht="15" thickBot="1" x14ac:dyDescent="0.35">
      <c r="A8" s="9">
        <v>20102</v>
      </c>
      <c r="B8" s="9" t="s">
        <v>52</v>
      </c>
      <c r="C8" s="9">
        <v>2010</v>
      </c>
      <c r="D8" s="50">
        <v>99.02</v>
      </c>
      <c r="E8" s="50">
        <v>95.73</v>
      </c>
      <c r="F8" s="50">
        <v>93.42</v>
      </c>
      <c r="G8" s="50">
        <v>95.86</v>
      </c>
      <c r="H8" s="50">
        <v>87.94</v>
      </c>
      <c r="I8" s="50">
        <v>94.39</v>
      </c>
      <c r="J8" s="50">
        <v>95.59</v>
      </c>
      <c r="K8" s="50">
        <v>95.71</v>
      </c>
      <c r="L8" s="50">
        <v>94.84</v>
      </c>
      <c r="M8" s="50">
        <v>97.32</v>
      </c>
      <c r="N8" s="50">
        <v>96.53</v>
      </c>
      <c r="O8" s="50">
        <v>96.61</v>
      </c>
      <c r="P8" s="50">
        <v>98.97</v>
      </c>
      <c r="Q8" s="50">
        <v>2.1</v>
      </c>
      <c r="R8" s="50"/>
    </row>
    <row r="9" spans="1:18" ht="15" thickBot="1" x14ac:dyDescent="0.35">
      <c r="A9" s="9">
        <v>20103</v>
      </c>
      <c r="B9" s="9" t="s">
        <v>53</v>
      </c>
      <c r="C9" s="9">
        <v>2010</v>
      </c>
      <c r="D9" s="50">
        <v>100</v>
      </c>
      <c r="E9" s="50">
        <v>100</v>
      </c>
      <c r="F9" s="50">
        <v>100</v>
      </c>
      <c r="G9" s="50">
        <v>100</v>
      </c>
      <c r="H9" s="50">
        <v>100</v>
      </c>
      <c r="I9" s="50">
        <v>100</v>
      </c>
      <c r="J9" s="50">
        <v>100</v>
      </c>
      <c r="K9" s="50">
        <v>100</v>
      </c>
      <c r="L9" s="50">
        <v>100</v>
      </c>
      <c r="M9" s="50">
        <v>100</v>
      </c>
      <c r="N9" s="50">
        <v>100</v>
      </c>
      <c r="O9" s="50">
        <v>100</v>
      </c>
      <c r="P9" s="50">
        <v>100</v>
      </c>
      <c r="Q9" s="50">
        <v>2.1</v>
      </c>
      <c r="R9" s="50" t="s">
        <v>160</v>
      </c>
    </row>
    <row r="10" spans="1:18" ht="15" thickBot="1" x14ac:dyDescent="0.35">
      <c r="A10" s="9">
        <v>20104</v>
      </c>
      <c r="B10" s="9" t="s">
        <v>54</v>
      </c>
      <c r="C10" s="9">
        <v>2015</v>
      </c>
      <c r="D10" s="50">
        <v>42.9</v>
      </c>
      <c r="E10" s="50">
        <v>31.99</v>
      </c>
      <c r="F10" s="50">
        <v>45.05</v>
      </c>
      <c r="G10" s="50">
        <v>28.52</v>
      </c>
      <c r="H10" s="50">
        <v>48.7</v>
      </c>
      <c r="I10" s="50">
        <v>24.63</v>
      </c>
      <c r="J10" s="50">
        <v>12.96</v>
      </c>
      <c r="K10" s="50">
        <v>36.25</v>
      </c>
      <c r="L10" s="50">
        <v>34.049999999999997</v>
      </c>
      <c r="M10" s="50">
        <v>33.29</v>
      </c>
      <c r="N10" s="50">
        <v>35.74</v>
      </c>
      <c r="O10" s="50">
        <v>35.340000000000003</v>
      </c>
      <c r="P10" s="50">
        <v>32.19</v>
      </c>
      <c r="Q10" s="50">
        <v>5</v>
      </c>
      <c r="R10" s="50"/>
    </row>
    <row r="11" spans="1:18" ht="15" thickBot="1" x14ac:dyDescent="0.35">
      <c r="A11" s="9">
        <v>20201</v>
      </c>
      <c r="B11" s="9" t="s">
        <v>56</v>
      </c>
      <c r="C11" s="9">
        <v>2013</v>
      </c>
      <c r="D11" s="50">
        <v>71.239999999999995</v>
      </c>
      <c r="E11" s="50">
        <v>62.2</v>
      </c>
      <c r="F11" s="50">
        <v>80.05</v>
      </c>
      <c r="G11" s="50">
        <v>50.58</v>
      </c>
      <c r="H11" s="50">
        <v>64.23</v>
      </c>
      <c r="I11" s="50">
        <v>82.19</v>
      </c>
      <c r="J11" s="50">
        <v>59.54</v>
      </c>
      <c r="K11" s="50">
        <v>67.27</v>
      </c>
      <c r="L11" s="50">
        <v>56.9</v>
      </c>
      <c r="M11" s="50">
        <v>62.88</v>
      </c>
      <c r="N11" s="50">
        <v>75.680000000000007</v>
      </c>
      <c r="O11" s="50">
        <v>50.38</v>
      </c>
      <c r="P11" s="50">
        <v>72.760000000000005</v>
      </c>
      <c r="Q11" s="50">
        <v>2.1</v>
      </c>
      <c r="R11" s="50" t="s">
        <v>162</v>
      </c>
    </row>
    <row r="12" spans="1:18" ht="15" thickBot="1" x14ac:dyDescent="0.35">
      <c r="A12" s="9">
        <v>20301</v>
      </c>
      <c r="B12" s="9" t="s">
        <v>58</v>
      </c>
      <c r="C12" s="9">
        <v>2010</v>
      </c>
      <c r="D12" s="40">
        <v>28.208251319093169</v>
      </c>
      <c r="E12" s="40">
        <v>41.985629193499548</v>
      </c>
      <c r="F12" s="40">
        <v>42.555291062540576</v>
      </c>
      <c r="G12" s="40">
        <v>27.042186240139525</v>
      </c>
      <c r="H12" s="40">
        <v>21.072740414070374</v>
      </c>
      <c r="I12" s="40">
        <v>35.192653550602216</v>
      </c>
      <c r="J12" s="40">
        <v>39.416610224729439</v>
      </c>
      <c r="K12" s="40">
        <v>35.841463756625224</v>
      </c>
      <c r="L12" s="40">
        <v>28.507298657363062</v>
      </c>
      <c r="M12" s="40">
        <v>17.864498735745745</v>
      </c>
      <c r="N12" s="40">
        <v>33.783688887652254</v>
      </c>
      <c r="O12" s="40">
        <v>39.073201525336856</v>
      </c>
      <c r="P12" s="40">
        <v>30.13793672280201</v>
      </c>
      <c r="Q12" s="50">
        <v>1.1000000000000001</v>
      </c>
      <c r="R12" s="50"/>
    </row>
    <row r="13" spans="1:18" ht="15" thickBot="1" x14ac:dyDescent="0.35">
      <c r="A13" s="9">
        <v>20302</v>
      </c>
      <c r="B13" s="9" t="s">
        <v>59</v>
      </c>
      <c r="C13" s="9">
        <v>2015</v>
      </c>
      <c r="D13" s="50">
        <v>43.44</v>
      </c>
      <c r="E13" s="50">
        <v>43.44</v>
      </c>
      <c r="F13" s="50">
        <v>43.44</v>
      </c>
      <c r="G13" s="50">
        <v>43.44</v>
      </c>
      <c r="H13" s="50">
        <v>43.44</v>
      </c>
      <c r="I13" s="50">
        <v>43.44</v>
      </c>
      <c r="J13" s="50">
        <v>43.44</v>
      </c>
      <c r="K13" s="50">
        <v>43.44</v>
      </c>
      <c r="L13" s="50">
        <v>43.44</v>
      </c>
      <c r="M13" s="50">
        <v>43.44</v>
      </c>
      <c r="N13" s="50">
        <v>43.44</v>
      </c>
      <c r="O13" s="50">
        <v>43.44</v>
      </c>
      <c r="P13" s="50">
        <v>43.44</v>
      </c>
      <c r="Q13" s="50">
        <v>2.1</v>
      </c>
      <c r="R13" s="50"/>
    </row>
    <row r="14" spans="1:18" ht="15" thickBot="1" x14ac:dyDescent="0.35">
      <c r="A14" s="9">
        <v>20401</v>
      </c>
      <c r="B14" s="9" t="s">
        <v>61</v>
      </c>
      <c r="C14" s="9">
        <v>2015</v>
      </c>
      <c r="D14" s="50">
        <v>0</v>
      </c>
      <c r="E14" s="50">
        <v>28.01</v>
      </c>
      <c r="F14" s="50">
        <v>0</v>
      </c>
      <c r="G14" s="50">
        <v>18.440000000000001</v>
      </c>
      <c r="H14" s="50">
        <v>49.09</v>
      </c>
      <c r="I14" s="50">
        <v>0</v>
      </c>
      <c r="J14" s="50">
        <v>0</v>
      </c>
      <c r="K14" s="50">
        <v>0</v>
      </c>
      <c r="L14" s="50">
        <v>0</v>
      </c>
      <c r="M14" s="50">
        <v>0</v>
      </c>
      <c r="N14" s="50">
        <v>0</v>
      </c>
      <c r="O14" s="50">
        <v>0</v>
      </c>
      <c r="P14" s="50">
        <v>0</v>
      </c>
      <c r="Q14" s="50">
        <v>3</v>
      </c>
      <c r="R14" s="50"/>
    </row>
    <row r="15" spans="1:18" ht="15" thickBot="1" x14ac:dyDescent="0.35">
      <c r="A15" s="9">
        <v>20402</v>
      </c>
      <c r="B15" s="9" t="s">
        <v>62</v>
      </c>
      <c r="C15" s="9">
        <v>2014</v>
      </c>
      <c r="D15" s="50">
        <v>84.71</v>
      </c>
      <c r="E15" s="50">
        <v>79.319999999999993</v>
      </c>
      <c r="F15" s="50">
        <v>96.3</v>
      </c>
      <c r="G15" s="50">
        <v>85.95</v>
      </c>
      <c r="H15" s="50">
        <v>96.89</v>
      </c>
      <c r="I15" s="50">
        <v>100</v>
      </c>
      <c r="J15" s="50">
        <v>99.33</v>
      </c>
      <c r="K15" s="50">
        <v>89.47</v>
      </c>
      <c r="L15" s="50">
        <v>91.6</v>
      </c>
      <c r="M15" s="50">
        <v>94.28</v>
      </c>
      <c r="N15" s="50">
        <v>84.79</v>
      </c>
      <c r="O15" s="50">
        <v>93.56</v>
      </c>
      <c r="P15" s="50">
        <v>94.94</v>
      </c>
      <c r="Q15" s="50">
        <v>2.2000000000000002</v>
      </c>
      <c r="R15" s="50"/>
    </row>
    <row r="16" spans="1:18" ht="15" thickBot="1" x14ac:dyDescent="0.35">
      <c r="A16" s="9">
        <v>20501</v>
      </c>
      <c r="B16" s="9" t="s">
        <v>64</v>
      </c>
      <c r="C16" s="9">
        <v>2014</v>
      </c>
      <c r="D16" s="40">
        <v>100</v>
      </c>
      <c r="E16" s="40">
        <v>100</v>
      </c>
      <c r="F16" s="40">
        <v>100</v>
      </c>
      <c r="G16" s="40">
        <v>96.84</v>
      </c>
      <c r="H16" s="40">
        <v>100</v>
      </c>
      <c r="I16" s="40">
        <v>96.8</v>
      </c>
      <c r="J16" s="40">
        <v>95.5</v>
      </c>
      <c r="K16" s="40">
        <v>95.7</v>
      </c>
      <c r="L16" s="40">
        <v>89.44</v>
      </c>
      <c r="M16" s="40">
        <v>100</v>
      </c>
      <c r="N16" s="40">
        <v>100</v>
      </c>
      <c r="O16" s="40">
        <v>100</v>
      </c>
      <c r="P16" s="40">
        <v>100</v>
      </c>
      <c r="Q16" s="50">
        <v>3</v>
      </c>
      <c r="R16" s="50"/>
    </row>
    <row r="17" spans="1:18" ht="15" thickBot="1" x14ac:dyDescent="0.35">
      <c r="A17" s="9">
        <v>20502</v>
      </c>
      <c r="B17" s="9" t="s">
        <v>65</v>
      </c>
      <c r="C17" s="9">
        <v>2014</v>
      </c>
      <c r="D17" s="40">
        <v>84.57</v>
      </c>
      <c r="E17" s="40">
        <v>76.95</v>
      </c>
      <c r="F17" s="40">
        <v>62.54</v>
      </c>
      <c r="G17" s="40">
        <v>58.23</v>
      </c>
      <c r="H17" s="40">
        <v>70.650000000000006</v>
      </c>
      <c r="I17" s="40">
        <v>54.55</v>
      </c>
      <c r="J17" s="40">
        <v>75.59</v>
      </c>
      <c r="K17" s="40">
        <v>96.49</v>
      </c>
      <c r="L17" s="40">
        <v>32.01</v>
      </c>
      <c r="M17" s="40">
        <v>65.63</v>
      </c>
      <c r="N17" s="40">
        <v>53.35</v>
      </c>
      <c r="O17" s="40">
        <v>74.650000000000006</v>
      </c>
      <c r="P17" s="40">
        <v>62.74</v>
      </c>
      <c r="Q17" s="50">
        <v>5</v>
      </c>
      <c r="R17" s="50"/>
    </row>
    <row r="18" spans="1:18" ht="15" thickBot="1" x14ac:dyDescent="0.35">
      <c r="A18" s="9">
        <v>20503</v>
      </c>
      <c r="B18" s="9" t="s">
        <v>66</v>
      </c>
      <c r="C18" s="9">
        <v>2015</v>
      </c>
      <c r="D18" s="40">
        <v>83.91</v>
      </c>
      <c r="E18" s="40">
        <v>97.65</v>
      </c>
      <c r="F18" s="40">
        <v>49.48</v>
      </c>
      <c r="G18" s="40">
        <v>90.95</v>
      </c>
      <c r="H18" s="40">
        <v>71.650000000000006</v>
      </c>
      <c r="I18" s="40">
        <v>60.96</v>
      </c>
      <c r="J18" s="40">
        <v>68.72</v>
      </c>
      <c r="K18" s="40">
        <v>86.01</v>
      </c>
      <c r="L18" s="40">
        <v>54.29</v>
      </c>
      <c r="M18" s="40">
        <v>69.62</v>
      </c>
      <c r="N18" s="40">
        <v>67.31</v>
      </c>
      <c r="O18" s="40">
        <v>67.64</v>
      </c>
      <c r="P18" s="40">
        <v>76.739999999999995</v>
      </c>
      <c r="Q18" s="50">
        <v>2.1</v>
      </c>
      <c r="R18" s="50"/>
    </row>
    <row r="19" spans="1:18" ht="15" thickBot="1" x14ac:dyDescent="0.35">
      <c r="A19" s="10">
        <v>30101</v>
      </c>
      <c r="B19" s="10" t="s">
        <v>68</v>
      </c>
      <c r="C19" s="10">
        <v>2013</v>
      </c>
      <c r="D19" s="51">
        <v>73.16</v>
      </c>
      <c r="E19" s="51">
        <v>59.45</v>
      </c>
      <c r="F19" s="51">
        <v>71.97</v>
      </c>
      <c r="G19" s="51">
        <v>59.45</v>
      </c>
      <c r="H19" s="51">
        <v>71.599999999999994</v>
      </c>
      <c r="I19" s="51">
        <v>72.09</v>
      </c>
      <c r="J19" s="51">
        <v>66.38</v>
      </c>
      <c r="K19" s="51">
        <v>71.52</v>
      </c>
      <c r="L19" s="51">
        <v>71.98</v>
      </c>
      <c r="M19" s="51">
        <v>71.52</v>
      </c>
      <c r="N19" s="51">
        <v>68.73</v>
      </c>
      <c r="O19" s="51">
        <v>66.38</v>
      </c>
      <c r="P19" s="51">
        <v>71.98</v>
      </c>
      <c r="Q19" s="51">
        <v>2.1</v>
      </c>
      <c r="R19" s="51"/>
    </row>
    <row r="20" spans="1:18" ht="15" thickBot="1" x14ac:dyDescent="0.35">
      <c r="A20" s="10">
        <v>30102</v>
      </c>
      <c r="B20" s="10" t="s">
        <v>158</v>
      </c>
      <c r="C20" s="10">
        <v>2012</v>
      </c>
      <c r="D20" s="51">
        <v>61.71</v>
      </c>
      <c r="E20" s="51">
        <v>56.3</v>
      </c>
      <c r="F20" s="51">
        <v>63.01</v>
      </c>
      <c r="G20" s="51">
        <v>54.1</v>
      </c>
      <c r="H20" s="51">
        <v>64.5</v>
      </c>
      <c r="I20" s="51">
        <v>61.86</v>
      </c>
      <c r="J20" s="51">
        <v>57.62</v>
      </c>
      <c r="K20" s="51">
        <v>60.57</v>
      </c>
      <c r="L20" s="51">
        <v>58.82</v>
      </c>
      <c r="M20" s="51">
        <v>60.12</v>
      </c>
      <c r="N20" s="51">
        <v>60.91</v>
      </c>
      <c r="O20" s="51">
        <v>55.06</v>
      </c>
      <c r="P20" s="51">
        <v>54.12</v>
      </c>
      <c r="Q20" s="51">
        <v>2.2000000000000002</v>
      </c>
      <c r="R20" s="51" t="s">
        <v>159</v>
      </c>
    </row>
    <row r="21" spans="1:18" ht="15" thickBot="1" x14ac:dyDescent="0.35">
      <c r="A21" s="10">
        <v>30201</v>
      </c>
      <c r="B21" s="10" t="s">
        <v>71</v>
      </c>
      <c r="C21" s="10">
        <v>2010</v>
      </c>
      <c r="D21" s="51">
        <v>96.51</v>
      </c>
      <c r="E21" s="51">
        <v>97.64</v>
      </c>
      <c r="F21" s="51">
        <v>95.59</v>
      </c>
      <c r="G21" s="51">
        <v>96.28</v>
      </c>
      <c r="H21" s="51">
        <v>93.49</v>
      </c>
      <c r="I21" s="51">
        <v>95</v>
      </c>
      <c r="J21" s="51">
        <v>96.22</v>
      </c>
      <c r="K21" s="51">
        <v>95.56</v>
      </c>
      <c r="L21" s="51">
        <v>96.82</v>
      </c>
      <c r="M21" s="51">
        <v>93.21</v>
      </c>
      <c r="N21" s="51">
        <v>96.22</v>
      </c>
      <c r="O21" s="51">
        <v>96.26</v>
      </c>
      <c r="P21" s="51">
        <v>97.26</v>
      </c>
      <c r="Q21" s="51">
        <v>2.1</v>
      </c>
      <c r="R21" s="51"/>
    </row>
    <row r="22" spans="1:18" ht="15" thickBot="1" x14ac:dyDescent="0.35">
      <c r="A22" s="10">
        <v>30202</v>
      </c>
      <c r="B22" s="10" t="s">
        <v>100</v>
      </c>
      <c r="C22" s="10">
        <v>2010</v>
      </c>
      <c r="D22" s="51">
        <v>73.790000000000006</v>
      </c>
      <c r="E22" s="51">
        <v>80.709999999999994</v>
      </c>
      <c r="F22" s="51">
        <v>83.36</v>
      </c>
      <c r="G22" s="51">
        <v>79.709999999999994</v>
      </c>
      <c r="H22" s="51">
        <v>63.57</v>
      </c>
      <c r="I22" s="51">
        <v>84.57</v>
      </c>
      <c r="J22" s="51">
        <v>74.430000000000007</v>
      </c>
      <c r="K22" s="51">
        <v>78.209999999999994</v>
      </c>
      <c r="L22" s="51">
        <v>81.36</v>
      </c>
      <c r="M22" s="51">
        <v>69.209999999999994</v>
      </c>
      <c r="N22" s="51">
        <v>77.709999999999994</v>
      </c>
      <c r="O22" s="51">
        <v>75</v>
      </c>
      <c r="P22" s="51">
        <v>80.930000000000007</v>
      </c>
      <c r="Q22" s="51">
        <v>3</v>
      </c>
      <c r="R22" s="51"/>
    </row>
    <row r="23" spans="1:18" ht="15" thickBot="1" x14ac:dyDescent="0.35">
      <c r="A23" s="10">
        <v>30301</v>
      </c>
      <c r="B23" s="10" t="s">
        <v>73</v>
      </c>
      <c r="C23" s="10">
        <v>2014</v>
      </c>
      <c r="D23" s="72">
        <f>IF(LN(Indicadores!D25)&lt;=LN(Parámetros!$C$23),100,IF(LN(Indicadores!D25)&gt;=LN(Parámetros!$D$23), 0, 100*(1-(LN(Indicadores!D25)-LN(Parámetros!$C$23))/(LN(Parámetros!$D$23)-LN(Parámetros!$C$23)))))</f>
        <v>82.773922336660959</v>
      </c>
      <c r="E23" s="72">
        <f>IF(LN(Indicadores!E25)&lt;=LN(Parámetros!$C$23),100,IF(LN(Indicadores!E25)&gt;=LN(Parámetros!$D$23), 0, 100*(1-(LN(Indicadores!E25)-LN(Parámetros!$C$23))/(LN(Parámetros!$D$23)-LN(Parámetros!$C$23)))))</f>
        <v>58.809699738391117</v>
      </c>
      <c r="F23" s="72">
        <f>IF(LN(Indicadores!F25)&lt;=LN(Parámetros!$C$23),100,IF(LN(Indicadores!F25)&gt;=LN(Parámetros!$D$23), 0, 100*(1-(LN(Indicadores!F25)-LN(Parámetros!$C$23))/(LN(Parámetros!$D$23)-LN(Parámetros!$C$23)))))</f>
        <v>57.565803615108791</v>
      </c>
      <c r="G23" s="72">
        <f>IF(LN(Indicadores!G25)&lt;=LN(Parámetros!$C$23),100,IF(LN(Indicadores!G25)&gt;=LN(Parámetros!$D$23), 0, 100*(1-(LN(Indicadores!G25)-LN(Parámetros!$C$23))/(LN(Parámetros!$D$23)-LN(Parámetros!$C$23)))))</f>
        <v>55.003281480027653</v>
      </c>
      <c r="H23" s="72">
        <f>IF(LN(Indicadores!H25)&lt;=LN(Parámetros!$C$23),100,IF(LN(Indicadores!H25)&gt;=LN(Parámetros!$D$23), 0, 100*(1-(LN(Indicadores!H25)-LN(Parámetros!$C$23))/(LN(Parámetros!$D$23)-LN(Parámetros!$C$23)))))</f>
        <v>68.063361960399064</v>
      </c>
      <c r="I23" s="72">
        <f>IF(LN(Indicadores!I25)&lt;=LN(Parámetros!$C$23),100,IF(LN(Indicadores!I25)&gt;=LN(Parámetros!$D$23), 0, 100*(1-(LN(Indicadores!I25)-LN(Parámetros!$C$23))/(LN(Parámetros!$D$23)-LN(Parámetros!$C$23)))))</f>
        <v>89.659563590965519</v>
      </c>
      <c r="J23" s="72">
        <f>IF(LN(Indicadores!J25)&lt;=LN(Parámetros!$C$23),100,IF(LN(Indicadores!J25)&gt;=LN(Parámetros!$D$23), 0, 100*(1-(LN(Indicadores!J25)-LN(Parámetros!$C$23))/(LN(Parámetros!$D$23)-LN(Parámetros!$C$23)))))</f>
        <v>64.716586171837776</v>
      </c>
      <c r="K23" s="72">
        <f>IF(LN(Indicadores!K25)&lt;=LN(Parámetros!$C$23),100,IF(LN(Indicadores!K25)&gt;=LN(Parámetros!$D$23), 0, 100*(1-(LN(Indicadores!K25)-LN(Parámetros!$C$23))/(LN(Parámetros!$D$23)-LN(Parámetros!$C$23)))))</f>
        <v>78.39376821399388</v>
      </c>
      <c r="L23" s="72">
        <f>IF(LN(Indicadores!L25)&lt;=LN(Parámetros!$C$23),100,IF(LN(Indicadores!L25)&gt;=LN(Parámetros!$D$23), 0, 100*(1-(LN(Indicadores!L25)-LN(Parámetros!$C$23))/(LN(Parámetros!$D$23)-LN(Parámetros!$C$23)))))</f>
        <v>76.308713520578834</v>
      </c>
      <c r="M23" s="72">
        <f>IF(LN(Indicadores!M25)&lt;=LN(Parámetros!$C$23),100,IF(LN(Indicadores!M25)&gt;=LN(Parámetros!$D$23), 0, 100*(1-(LN(Indicadores!M25)-LN(Parámetros!$C$23))/(LN(Parámetros!$D$23)-LN(Parámetros!$C$23)))))</f>
        <v>86.856207091714737</v>
      </c>
      <c r="N23" s="72">
        <f>IF(LN(Indicadores!N25)&lt;=LN(Parámetros!$C$23),100,IF(LN(Indicadores!N25)&gt;=LN(Parámetros!$D$23), 0, 100*(1-(LN(Indicadores!N25)-LN(Parámetros!$C$23))/(LN(Parámetros!$D$23)-LN(Parámetros!$C$23)))))</f>
        <v>63.845192992676743</v>
      </c>
      <c r="O23" s="72">
        <f>IF(LN(Indicadores!O25)&lt;=LN(Parámetros!$C$23),100,IF(LN(Indicadores!O25)&gt;=LN(Parámetros!$D$23), 0, 100*(1-(LN(Indicadores!O25)-LN(Parámetros!$C$23))/(LN(Parámetros!$D$23)-LN(Parámetros!$C$23)))))</f>
        <v>54.865478157359917</v>
      </c>
      <c r="P23" s="72">
        <f>IF(LN(Indicadores!P25)&lt;=LN(Parámetros!$C$23),100,IF(LN(Indicadores!P25)&gt;=LN(Parámetros!$D$23), 0, 100*(1-(LN(Indicadores!P25)-LN(Parámetros!$C$23))/(LN(Parámetros!$D$23)-LN(Parámetros!$C$23)))))</f>
        <v>57.505170211682625</v>
      </c>
      <c r="Q23" s="51">
        <v>2.2000000000000002</v>
      </c>
      <c r="R23" s="51" t="s">
        <v>159</v>
      </c>
    </row>
    <row r="24" spans="1:18" ht="15" thickBot="1" x14ac:dyDescent="0.35">
      <c r="A24" s="10">
        <v>30401</v>
      </c>
      <c r="B24" s="10" t="s">
        <v>75</v>
      </c>
      <c r="C24" s="10">
        <v>2015</v>
      </c>
      <c r="D24" s="51">
        <v>73.28</v>
      </c>
      <c r="E24" s="51">
        <v>87.86</v>
      </c>
      <c r="F24" s="51">
        <v>90.06</v>
      </c>
      <c r="G24" s="51">
        <v>89.08</v>
      </c>
      <c r="H24" s="51">
        <v>96.96</v>
      </c>
      <c r="I24" s="51">
        <v>76.150000000000006</v>
      </c>
      <c r="J24" s="51">
        <v>42.9</v>
      </c>
      <c r="K24" s="51">
        <v>54.37</v>
      </c>
      <c r="L24" s="51">
        <v>45.81</v>
      </c>
      <c r="M24" s="51">
        <v>99.58</v>
      </c>
      <c r="N24" s="51">
        <v>71.5</v>
      </c>
      <c r="O24" s="51">
        <v>44.48</v>
      </c>
      <c r="P24" s="51">
        <v>100</v>
      </c>
      <c r="Q24" s="51">
        <v>1.1000000000000001</v>
      </c>
      <c r="R24" s="51"/>
    </row>
    <row r="25" spans="1:18" ht="15" thickBot="1" x14ac:dyDescent="0.35">
      <c r="A25" s="10">
        <v>30402</v>
      </c>
      <c r="B25" s="10" t="s">
        <v>76</v>
      </c>
      <c r="C25" s="10">
        <v>2015</v>
      </c>
      <c r="D25" s="51">
        <v>54.65</v>
      </c>
      <c r="E25" s="51">
        <v>18.100000000000001</v>
      </c>
      <c r="F25" s="51">
        <v>6.21</v>
      </c>
      <c r="G25" s="51">
        <v>14.55</v>
      </c>
      <c r="H25" s="51">
        <v>43.97</v>
      </c>
      <c r="I25" s="51">
        <v>56.2</v>
      </c>
      <c r="J25" s="51">
        <v>16.579999999999998</v>
      </c>
      <c r="K25" s="51">
        <v>25.13</v>
      </c>
      <c r="L25" s="51">
        <v>27.11</v>
      </c>
      <c r="M25" s="51">
        <v>8.76</v>
      </c>
      <c r="N25" s="51">
        <v>48.26</v>
      </c>
      <c r="O25" s="51">
        <v>27.75</v>
      </c>
      <c r="P25" s="51">
        <v>21.87</v>
      </c>
      <c r="Q25" s="51">
        <v>3</v>
      </c>
      <c r="R25" s="51"/>
    </row>
    <row r="26" spans="1:18" ht="15" thickBot="1" x14ac:dyDescent="0.35">
      <c r="A26" s="11">
        <v>40101</v>
      </c>
      <c r="B26" s="11" t="s">
        <v>12</v>
      </c>
      <c r="C26" s="11">
        <v>2010</v>
      </c>
      <c r="D26" s="23">
        <v>49.45</v>
      </c>
      <c r="E26" s="23">
        <v>53.28</v>
      </c>
      <c r="F26" s="23">
        <v>44.42</v>
      </c>
      <c r="G26" s="23">
        <v>54</v>
      </c>
      <c r="H26" s="23">
        <v>47.86</v>
      </c>
      <c r="I26" s="23">
        <v>46.3</v>
      </c>
      <c r="J26" s="23">
        <v>48.62</v>
      </c>
      <c r="K26" s="23">
        <v>43.45</v>
      </c>
      <c r="L26" s="23">
        <v>48.24</v>
      </c>
      <c r="M26" s="23">
        <v>49.4</v>
      </c>
      <c r="N26" s="23">
        <v>44.75</v>
      </c>
      <c r="O26" s="23">
        <v>49.15</v>
      </c>
      <c r="P26" s="23">
        <v>45.52</v>
      </c>
      <c r="Q26" s="23">
        <v>2.2000000000000002</v>
      </c>
      <c r="R26" s="23"/>
    </row>
    <row r="27" spans="1:18" ht="15" thickBot="1" x14ac:dyDescent="0.35">
      <c r="A27" s="11">
        <v>40102</v>
      </c>
      <c r="B27" s="11" t="s">
        <v>78</v>
      </c>
      <c r="C27" s="11">
        <v>2010</v>
      </c>
      <c r="D27" s="23">
        <v>46.15</v>
      </c>
      <c r="E27" s="23">
        <v>46.6</v>
      </c>
      <c r="F27" s="23">
        <v>53.21</v>
      </c>
      <c r="G27" s="23">
        <v>41.33</v>
      </c>
      <c r="H27" s="23">
        <v>45.54</v>
      </c>
      <c r="I27" s="23">
        <v>49.85</v>
      </c>
      <c r="J27" s="23">
        <v>48.37</v>
      </c>
      <c r="K27" s="23">
        <v>49.72</v>
      </c>
      <c r="L27" s="23">
        <v>47.54</v>
      </c>
      <c r="M27" s="23">
        <v>46.71</v>
      </c>
      <c r="N27" s="23">
        <v>46.34</v>
      </c>
      <c r="O27" s="23">
        <v>45.88</v>
      </c>
      <c r="P27" s="23">
        <v>44.48</v>
      </c>
      <c r="Q27" s="23">
        <v>2.2000000000000002</v>
      </c>
      <c r="R27" s="23" t="s">
        <v>160</v>
      </c>
    </row>
    <row r="28" spans="1:18" ht="15" thickBot="1" x14ac:dyDescent="0.35">
      <c r="A28" s="11">
        <v>40201</v>
      </c>
      <c r="B28" s="11" t="s">
        <v>80</v>
      </c>
      <c r="C28" s="11">
        <v>2010</v>
      </c>
      <c r="D28" s="23">
        <v>95.8</v>
      </c>
      <c r="E28" s="23">
        <v>97.33</v>
      </c>
      <c r="F28" s="23">
        <v>84.78</v>
      </c>
      <c r="G28" s="23">
        <v>93.8</v>
      </c>
      <c r="H28" s="23">
        <v>93.83</v>
      </c>
      <c r="I28" s="23">
        <v>93</v>
      </c>
      <c r="J28" s="23">
        <v>94.85</v>
      </c>
      <c r="K28" s="23">
        <v>91.72</v>
      </c>
      <c r="L28" s="23">
        <v>95.67</v>
      </c>
      <c r="M28" s="23">
        <v>88.86</v>
      </c>
      <c r="N28" s="23">
        <v>94.28</v>
      </c>
      <c r="O28" s="23">
        <v>93.54</v>
      </c>
      <c r="P28" s="23">
        <v>95.37</v>
      </c>
      <c r="Q28" s="23">
        <v>2.2000000000000002</v>
      </c>
      <c r="R28" s="23"/>
    </row>
    <row r="29" spans="1:18" ht="15" thickBot="1" x14ac:dyDescent="0.35">
      <c r="A29" s="11">
        <v>40202</v>
      </c>
      <c r="B29" s="11" t="s">
        <v>81</v>
      </c>
      <c r="C29" s="11">
        <v>2010</v>
      </c>
      <c r="D29" s="23">
        <v>62.88</v>
      </c>
      <c r="E29" s="23">
        <v>67.56</v>
      </c>
      <c r="F29" s="23">
        <v>73.05</v>
      </c>
      <c r="G29" s="23">
        <v>65.489999999999995</v>
      </c>
      <c r="H29" s="23">
        <v>75.89</v>
      </c>
      <c r="I29" s="23">
        <v>84.24</v>
      </c>
      <c r="J29" s="23">
        <v>69.510000000000005</v>
      </c>
      <c r="K29" s="23">
        <v>72.62</v>
      </c>
      <c r="L29" s="23">
        <v>61</v>
      </c>
      <c r="M29" s="23">
        <v>73.47</v>
      </c>
      <c r="N29" s="23">
        <v>63.91</v>
      </c>
      <c r="O29" s="23">
        <v>69.33</v>
      </c>
      <c r="P29" s="23">
        <v>54.34</v>
      </c>
      <c r="Q29" s="23">
        <v>2.2000000000000002</v>
      </c>
      <c r="R29" s="23" t="s">
        <v>160</v>
      </c>
    </row>
    <row r="30" spans="1:18" ht="15" thickBot="1" x14ac:dyDescent="0.35">
      <c r="A30" s="11">
        <v>40301</v>
      </c>
      <c r="B30" s="11" t="s">
        <v>83</v>
      </c>
      <c r="C30" s="11">
        <v>2010</v>
      </c>
      <c r="D30" s="23">
        <v>90.33</v>
      </c>
      <c r="E30" s="23">
        <v>92.9</v>
      </c>
      <c r="F30" s="23">
        <v>89.69</v>
      </c>
      <c r="G30" s="23">
        <v>87.7</v>
      </c>
      <c r="H30" s="23">
        <v>82.55</v>
      </c>
      <c r="I30" s="23">
        <v>84.36</v>
      </c>
      <c r="J30" s="23">
        <v>92</v>
      </c>
      <c r="K30" s="23">
        <v>81.88</v>
      </c>
      <c r="L30" s="23">
        <v>94.6</v>
      </c>
      <c r="M30" s="23">
        <v>83.81</v>
      </c>
      <c r="N30" s="23">
        <v>83.96</v>
      </c>
      <c r="O30" s="23">
        <v>89.03</v>
      </c>
      <c r="P30" s="23">
        <v>93.47</v>
      </c>
      <c r="Q30" s="23"/>
      <c r="R30" s="11"/>
    </row>
    <row r="31" spans="1:18" ht="15" thickBot="1" x14ac:dyDescent="0.35">
      <c r="A31" s="12">
        <v>50101</v>
      </c>
      <c r="B31" s="12" t="s">
        <v>85</v>
      </c>
      <c r="C31" s="12">
        <v>2015</v>
      </c>
      <c r="D31" s="82">
        <v>75</v>
      </c>
      <c r="E31" s="82">
        <v>25</v>
      </c>
      <c r="F31" s="82">
        <v>25</v>
      </c>
      <c r="G31" s="82">
        <v>91.666666666666657</v>
      </c>
      <c r="H31" s="82">
        <v>23.076923076923077</v>
      </c>
      <c r="I31" s="82">
        <v>12.5</v>
      </c>
      <c r="J31" s="82">
        <v>75</v>
      </c>
      <c r="K31" s="82">
        <v>37.5</v>
      </c>
      <c r="L31" s="82">
        <v>0</v>
      </c>
      <c r="M31" s="82">
        <v>0</v>
      </c>
      <c r="N31" s="82">
        <v>50</v>
      </c>
      <c r="O31" s="82">
        <v>28.571428571428569</v>
      </c>
      <c r="P31" s="82">
        <v>100</v>
      </c>
      <c r="Q31" s="52">
        <v>2.1</v>
      </c>
      <c r="R31" s="52"/>
    </row>
    <row r="32" spans="1:18" ht="15" thickBot="1" x14ac:dyDescent="0.35">
      <c r="A32" s="12">
        <v>50102</v>
      </c>
      <c r="B32" s="12" t="s">
        <v>86</v>
      </c>
      <c r="C32" s="12">
        <v>2013</v>
      </c>
      <c r="D32" s="82">
        <v>67.424999999999997</v>
      </c>
      <c r="E32" s="82">
        <v>85</v>
      </c>
      <c r="F32" s="82">
        <v>19.325000000000014</v>
      </c>
      <c r="G32" s="82">
        <v>40</v>
      </c>
      <c r="H32" s="82">
        <v>54.166666666666664</v>
      </c>
      <c r="I32" s="82">
        <v>63.333333333333343</v>
      </c>
      <c r="J32" s="82">
        <v>0</v>
      </c>
      <c r="K32" s="82">
        <v>50</v>
      </c>
      <c r="L32" s="82">
        <v>67.424999999999997</v>
      </c>
      <c r="M32" s="82">
        <v>65</v>
      </c>
      <c r="N32" s="82">
        <v>68.75</v>
      </c>
      <c r="O32" s="82">
        <v>100</v>
      </c>
      <c r="P32" s="82">
        <v>60</v>
      </c>
      <c r="Q32" s="52">
        <v>4</v>
      </c>
      <c r="R32" s="52"/>
    </row>
    <row r="33" spans="1:18" ht="15" thickBot="1" x14ac:dyDescent="0.35">
      <c r="A33" s="12">
        <v>50103</v>
      </c>
      <c r="B33" s="12" t="s">
        <v>87</v>
      </c>
      <c r="C33" s="12">
        <v>2010</v>
      </c>
      <c r="D33" s="52">
        <v>46.08</v>
      </c>
      <c r="E33" s="52">
        <v>46.08</v>
      </c>
      <c r="F33" s="52">
        <v>46.08</v>
      </c>
      <c r="G33" s="52">
        <v>46.08</v>
      </c>
      <c r="H33" s="52">
        <v>46.08</v>
      </c>
      <c r="I33" s="52">
        <v>46.08</v>
      </c>
      <c r="J33" s="52">
        <v>46.08</v>
      </c>
      <c r="K33" s="52">
        <v>46.08</v>
      </c>
      <c r="L33" s="52">
        <v>46.08</v>
      </c>
      <c r="M33" s="52">
        <v>46.08</v>
      </c>
      <c r="N33" s="52">
        <v>46.08</v>
      </c>
      <c r="O33" s="52">
        <v>46.06</v>
      </c>
      <c r="P33" s="52">
        <v>46.08</v>
      </c>
      <c r="Q33" s="52">
        <v>2.2000000000000002</v>
      </c>
      <c r="R33" s="52" t="s">
        <v>170</v>
      </c>
    </row>
    <row r="34" spans="1:18" ht="15" thickBot="1" x14ac:dyDescent="0.35">
      <c r="A34" s="12">
        <v>50201</v>
      </c>
      <c r="B34" s="12" t="s">
        <v>89</v>
      </c>
      <c r="C34" s="12">
        <v>2010</v>
      </c>
      <c r="D34" s="82">
        <f>Indicadores!D36</f>
        <v>99.64</v>
      </c>
      <c r="E34" s="82">
        <f>Indicadores!E36</f>
        <v>98.92</v>
      </c>
      <c r="F34" s="82">
        <f>Indicadores!F36</f>
        <v>99.43</v>
      </c>
      <c r="G34" s="82">
        <f>Indicadores!G36</f>
        <v>99.31</v>
      </c>
      <c r="H34" s="82">
        <f>Indicadores!H36</f>
        <v>98.38</v>
      </c>
      <c r="I34" s="82">
        <f>Indicadores!I36</f>
        <v>94.74</v>
      </c>
      <c r="J34" s="82">
        <f>Indicadores!J36</f>
        <v>98.15</v>
      </c>
      <c r="K34" s="82">
        <f>Indicadores!K36</f>
        <v>99.17</v>
      </c>
      <c r="L34" s="82">
        <f>Indicadores!L36</f>
        <v>97.17</v>
      </c>
      <c r="M34" s="82">
        <f>Indicadores!M36</f>
        <v>97.6</v>
      </c>
      <c r="N34" s="82">
        <f>Indicadores!N36</f>
        <v>98.34</v>
      </c>
      <c r="O34" s="82">
        <f>Indicadores!O36</f>
        <v>96.28</v>
      </c>
      <c r="P34" s="82">
        <f>Indicadores!P36</f>
        <v>98.08</v>
      </c>
      <c r="Q34" s="52">
        <v>1.1000000000000001</v>
      </c>
      <c r="R34" s="52"/>
    </row>
    <row r="35" spans="1:18" ht="15" thickBot="1" x14ac:dyDescent="0.35">
      <c r="A35" s="12">
        <v>50202</v>
      </c>
      <c r="B35" s="12" t="s">
        <v>90</v>
      </c>
      <c r="C35" s="12">
        <v>2014</v>
      </c>
      <c r="D35" s="52">
        <v>80</v>
      </c>
      <c r="E35" s="52">
        <v>91.27</v>
      </c>
      <c r="F35" s="52">
        <v>89.77</v>
      </c>
      <c r="G35" s="52">
        <v>79.3</v>
      </c>
      <c r="H35" s="52">
        <v>92.06</v>
      </c>
      <c r="I35" s="52">
        <v>7.35</v>
      </c>
      <c r="J35" s="52">
        <v>99.91</v>
      </c>
      <c r="K35" s="52">
        <v>51.7</v>
      </c>
      <c r="L35" s="52">
        <v>45.89</v>
      </c>
      <c r="M35" s="52">
        <v>84.55</v>
      </c>
      <c r="N35" s="52">
        <v>100</v>
      </c>
      <c r="O35" s="52">
        <v>40.200000000000003</v>
      </c>
      <c r="P35" s="52">
        <v>79.290000000000006</v>
      </c>
      <c r="Q35" s="52">
        <v>1.1000000000000001</v>
      </c>
      <c r="R35" s="52"/>
    </row>
    <row r="36" spans="1:18" ht="15" thickBot="1" x14ac:dyDescent="0.35">
      <c r="A36" s="12">
        <v>50301</v>
      </c>
      <c r="B36" s="12" t="s">
        <v>101</v>
      </c>
      <c r="C36" s="12">
        <v>2016</v>
      </c>
      <c r="D36" s="82">
        <f>IF(Indicadores!D40 &gt;= Parámetros!$D$36, 100,100*((Indicadores!D40-Parámetros!$C$36)/(Parámetros!$D$36-Parámetros!$C$36)))</f>
        <v>26.887332124335561</v>
      </c>
      <c r="E36" s="82">
        <f>IF(Indicadores!E40 &gt;= Parámetros!$D$36, 100,100*((Indicadores!E40-Parámetros!$C$36)/(Parámetros!$D$36-Parámetros!$C$36)))</f>
        <v>26.887332124335561</v>
      </c>
      <c r="F36" s="82">
        <f>IF(Indicadores!F40 &gt;= Parámetros!$D$36, 100,100*((Indicadores!F40-Parámetros!$C$36)/(Parámetros!$D$36-Parámetros!$C$36)))</f>
        <v>26.887332124335561</v>
      </c>
      <c r="G36" s="82">
        <f>IF(Indicadores!G40 &gt;= Parámetros!$D$36, 100,100*((Indicadores!G40-Parámetros!$C$36)/(Parámetros!$D$36-Parámetros!$C$36)))</f>
        <v>26.887332124335561</v>
      </c>
      <c r="H36" s="82">
        <f>IF(Indicadores!H40 &gt;= Parámetros!$D$36, 100,100*((Indicadores!H40-Parámetros!$C$36)/(Parámetros!$D$36-Parámetros!$C$36)))</f>
        <v>26.887332124335561</v>
      </c>
      <c r="I36" s="82">
        <f>IF(Indicadores!I40 &gt;= Parámetros!$D$36, 100,100*((Indicadores!I40-Parámetros!$C$36)/(Parámetros!$D$36-Parámetros!$C$36)))</f>
        <v>26.887332124335561</v>
      </c>
      <c r="J36" s="82">
        <f>IF(Indicadores!J40 &gt;= Parámetros!$D$36, 100,100*((Indicadores!J40-Parámetros!$C$36)/(Parámetros!$D$36-Parámetros!$C$36)))</f>
        <v>26.887332124335561</v>
      </c>
      <c r="K36" s="82">
        <f>IF(Indicadores!K40 &gt;= Parámetros!$D$36, 100,100*((Indicadores!K40-Parámetros!$C$36)/(Parámetros!$D$36-Parámetros!$C$36)))</f>
        <v>26.887332124335561</v>
      </c>
      <c r="L36" s="82">
        <f>IF(Indicadores!L40 &gt;= Parámetros!$D$36, 100,100*((Indicadores!L40-Parámetros!$C$36)/(Parámetros!$D$36-Parámetros!$C$36)))</f>
        <v>26.887332124335561</v>
      </c>
      <c r="M36" s="82">
        <f>IF(Indicadores!M40 &gt;= Parámetros!$D$36, 100,100*((Indicadores!M40-Parámetros!$C$36)/(Parámetros!$D$36-Parámetros!$C$36)))</f>
        <v>26.887332124335561</v>
      </c>
      <c r="N36" s="82">
        <f>IF(Indicadores!N40 &gt;= Parámetros!$D$36, 100,100*((Indicadores!N40-Parámetros!$C$36)/(Parámetros!$D$36-Parámetros!$C$36)))</f>
        <v>26.887332124335561</v>
      </c>
      <c r="O36" s="82">
        <f>IF(Indicadores!O40 &gt;= Parámetros!$D$36, 100,100*((Indicadores!O40-Parámetros!$C$36)/(Parámetros!$D$36-Parámetros!$C$36)))</f>
        <v>26.887332124335561</v>
      </c>
      <c r="P36" s="82">
        <f>IF(Indicadores!P40 &gt;= Parámetros!$D$36, 100,100*((Indicadores!P40-Parámetros!$C$36)/(Parámetros!$D$36-Parámetros!$C$36)))</f>
        <v>26.887332124335561</v>
      </c>
      <c r="Q36" s="52">
        <v>2.1</v>
      </c>
      <c r="R36" s="52"/>
    </row>
    <row r="37" spans="1:18" ht="15" thickBot="1" x14ac:dyDescent="0.35">
      <c r="A37" s="13">
        <v>60101</v>
      </c>
      <c r="B37" s="13" t="s">
        <v>93</v>
      </c>
      <c r="C37" s="13" t="s">
        <v>326</v>
      </c>
      <c r="D37" s="53">
        <v>43.7</v>
      </c>
      <c r="E37" s="53">
        <v>37.83</v>
      </c>
      <c r="F37" s="53">
        <v>64.13</v>
      </c>
      <c r="G37" s="53">
        <v>29.94</v>
      </c>
      <c r="H37" s="53">
        <v>35.28</v>
      </c>
      <c r="I37" s="53">
        <v>54.83</v>
      </c>
      <c r="J37" s="53">
        <v>22.34</v>
      </c>
      <c r="K37" s="53">
        <v>65.040000000000006</v>
      </c>
      <c r="L37" s="53">
        <v>47.32</v>
      </c>
      <c r="M37" s="53">
        <v>61.84</v>
      </c>
      <c r="N37" s="53">
        <v>49.66</v>
      </c>
      <c r="O37" s="53">
        <v>38.22</v>
      </c>
      <c r="P37" s="53">
        <v>53.77</v>
      </c>
      <c r="Q37" s="53">
        <v>1.1000000000000001</v>
      </c>
      <c r="R37" s="53"/>
    </row>
    <row r="38" spans="1:18" ht="15" thickBot="1" x14ac:dyDescent="0.35">
      <c r="A38" s="13">
        <v>60201</v>
      </c>
      <c r="B38" s="13" t="s">
        <v>95</v>
      </c>
      <c r="C38" s="13">
        <v>2015</v>
      </c>
      <c r="D38" s="53">
        <v>91.34</v>
      </c>
      <c r="E38" s="53">
        <v>99</v>
      </c>
      <c r="F38" s="53">
        <v>77</v>
      </c>
      <c r="G38" s="53">
        <v>90</v>
      </c>
      <c r="H38" s="53">
        <v>100</v>
      </c>
      <c r="I38" s="53">
        <v>100</v>
      </c>
      <c r="J38" s="53">
        <v>100</v>
      </c>
      <c r="K38" s="53">
        <v>96</v>
      </c>
      <c r="L38" s="53">
        <v>97</v>
      </c>
      <c r="M38" s="53">
        <v>96</v>
      </c>
      <c r="N38" s="53">
        <v>100</v>
      </c>
      <c r="O38" s="53">
        <v>90</v>
      </c>
      <c r="P38" s="53">
        <v>98</v>
      </c>
      <c r="Q38" s="53">
        <v>5</v>
      </c>
      <c r="R38" s="53"/>
    </row>
    <row r="39" spans="1:18" ht="15" thickBot="1" x14ac:dyDescent="0.35">
      <c r="A39" s="13">
        <v>60202</v>
      </c>
      <c r="B39" s="13" t="s">
        <v>96</v>
      </c>
      <c r="C39" s="13">
        <v>2015</v>
      </c>
      <c r="D39" s="53">
        <v>24.8</v>
      </c>
      <c r="E39" s="53">
        <v>42.03</v>
      </c>
      <c r="F39" s="53">
        <v>70.569999999999993</v>
      </c>
      <c r="G39" s="53">
        <v>41.87</v>
      </c>
      <c r="H39" s="53">
        <v>16.690000000000001</v>
      </c>
      <c r="I39" s="53">
        <v>22.36</v>
      </c>
      <c r="J39" s="53">
        <v>40.700000000000003</v>
      </c>
      <c r="K39" s="53">
        <v>49.17</v>
      </c>
      <c r="L39" s="53">
        <v>27.01</v>
      </c>
      <c r="M39" s="53">
        <v>30.22</v>
      </c>
      <c r="N39" s="53">
        <v>26.32</v>
      </c>
      <c r="O39" s="53">
        <v>52.38</v>
      </c>
      <c r="P39" s="53">
        <v>57.59</v>
      </c>
      <c r="Q39" s="53">
        <v>2.1</v>
      </c>
      <c r="R39" s="53"/>
    </row>
    <row r="40" spans="1:18" ht="15" thickBot="1" x14ac:dyDescent="0.35">
      <c r="A40" s="13">
        <v>60203</v>
      </c>
      <c r="B40" s="13" t="s">
        <v>97</v>
      </c>
      <c r="C40" s="13">
        <v>2015</v>
      </c>
      <c r="D40" s="86">
        <f>IF(Indicadores!D44&lt;=Parámetros!$C$40,100,IF(Indicadores!D44&gt;=Parámetros!$C$40*2, 0, 100*(1-ABS(Indicadores!D44-Parámetros!$C$40)/Parámetros!$C$40)))</f>
        <v>100</v>
      </c>
      <c r="E40" s="86">
        <f>IF(Indicadores!E44&lt;=Parámetros!$C$40,100,IF(Indicadores!E44&gt;=Parámetros!$C$40*2, 0, 100*(1-ABS(Indicadores!E44-Parámetros!$C$40)/Parámetros!$C$40)))</f>
        <v>100</v>
      </c>
      <c r="F40" s="86">
        <f>IF(Indicadores!F44&lt;=Parámetros!$C$40,100,IF(Indicadores!F44&gt;=Parámetros!$C$40*2, 0, 100*(1-ABS(Indicadores!F44-Parámetros!$C$40)/Parámetros!$C$40)))</f>
        <v>100</v>
      </c>
      <c r="G40" s="86">
        <f>IF(Indicadores!G44&lt;=Parámetros!$C$40,100,IF(Indicadores!G44&gt;=Parámetros!$C$40*2, 0, 100*(1-ABS(Indicadores!G44-Parámetros!$C$40)/Parámetros!$C$40)))</f>
        <v>100</v>
      </c>
      <c r="H40" s="86">
        <f>IF(Indicadores!H44&lt;=Parámetros!$C$40,100,IF(Indicadores!H44&gt;=Parámetros!$C$40*2, 0, 100*(1-ABS(Indicadores!H44-Parámetros!$C$40)/Parámetros!$C$40)))</f>
        <v>100</v>
      </c>
      <c r="I40" s="86">
        <f>IF(Indicadores!I44&lt;=Parámetros!$C$40,100,IF(Indicadores!I44&gt;=Parámetros!$C$40*2, 0, 100*(1-ABS(Indicadores!I44-Parámetros!$C$40)/Parámetros!$C$40)))</f>
        <v>100</v>
      </c>
      <c r="J40" s="86">
        <f>IF(Indicadores!J44&lt;=Parámetros!$C$40,100,IF(Indicadores!J44&gt;=Parámetros!$C$40*2, 0, 100*(1-ABS(Indicadores!J44-Parámetros!$C$40)/Parámetros!$C$40)))</f>
        <v>100</v>
      </c>
      <c r="K40" s="86">
        <f>IF(Indicadores!K44&lt;=Parámetros!$C$40,100,IF(Indicadores!K44&gt;=Parámetros!$C$40*2, 0, 100*(1-ABS(Indicadores!K44-Parámetros!$C$40)/Parámetros!$C$40)))</f>
        <v>100</v>
      </c>
      <c r="L40" s="86">
        <f>IF(Indicadores!L44&lt;=Parámetros!$C$40,100,IF(Indicadores!L44&gt;=Parámetros!$C$40*2, 0, 100*(1-ABS(Indicadores!L44-Parámetros!$C$40)/Parámetros!$C$40)))</f>
        <v>100</v>
      </c>
      <c r="M40" s="86">
        <f>IF(Indicadores!M44&lt;=Parámetros!$C$40,100,IF(Indicadores!M44&gt;=Parámetros!$C$40*2, 0, 100*(1-ABS(Indicadores!M44-Parámetros!$C$40)/Parámetros!$C$40)))</f>
        <v>100</v>
      </c>
      <c r="N40" s="86">
        <f>IF(Indicadores!N44&lt;=Parámetros!$C$40,100,IF(Indicadores!N44&gt;=Parámetros!$C$40*2, 0, 100*(1-ABS(Indicadores!N44-Parámetros!$C$40)/Parámetros!$C$40)))</f>
        <v>100</v>
      </c>
      <c r="O40" s="86">
        <f>IF(Indicadores!O44&lt;=Parámetros!$C$40,100,IF(Indicadores!O44&gt;=Parámetros!$C$40*2, 0, 100*(1-ABS(Indicadores!O44-Parámetros!$C$40)/Parámetros!$C$40)))</f>
        <v>100</v>
      </c>
      <c r="P40" s="86">
        <f>IF(Indicadores!P44&lt;=Parámetros!$C$40,100,IF(Indicadores!P44&gt;=Parámetros!$C$40*2, 0, 100*(1-ABS(Indicadores!P44-Parámetros!$C$40)/Parámetros!$C$40)))</f>
        <v>100</v>
      </c>
      <c r="Q40" s="53">
        <v>2.2000000000000002</v>
      </c>
      <c r="R40" s="53"/>
    </row>
    <row r="41" spans="1:18" ht="15" thickBot="1" x14ac:dyDescent="0.35">
      <c r="A41" s="13">
        <v>60301</v>
      </c>
      <c r="B41" s="13" t="s">
        <v>99</v>
      </c>
      <c r="C41" s="13" t="s">
        <v>224</v>
      </c>
      <c r="D41" s="86">
        <f>IF(Indicadores!D45&gt;=Parámetros!$D$41,0,IF(Indicadores!D45=Parámetros!$C$41,100,100*(1-(Indicadores!D45-Parámetros!$C$41)/(Parámetros!$D$41-Parámetros!$C$41))))</f>
        <v>35.588803759681156</v>
      </c>
      <c r="E41" s="86">
        <f>IF(Indicadores!E45&gt;=Parámetros!$D$41,0,IF(Indicadores!E45=Parámetros!$C$41,100,100*(1-(Indicadores!E45-Parámetros!$C$41)/(Parámetros!$D$41-Parámetros!$C$41))))</f>
        <v>7.2018930805727859</v>
      </c>
      <c r="F41" s="86">
        <f>IF(Indicadores!F45&gt;=Parámetros!$D$41,0,IF(Indicadores!F45=Parámetros!$C$41,100,100*(1-(Indicadores!F45-Parámetros!$C$41)/(Parámetros!$D$41-Parámetros!$C$41))))</f>
        <v>29.263027346234683</v>
      </c>
      <c r="G41" s="86">
        <f>IF(Indicadores!G45&gt;=Parámetros!$D$41,0,IF(Indicadores!G45=Parámetros!$C$41,100,100*(1-(Indicadores!G45-Parámetros!$C$41)/(Parámetros!$D$41-Parámetros!$C$41))))</f>
        <v>27.176131153764416</v>
      </c>
      <c r="H41" s="86">
        <f>IF(Indicadores!H45&gt;=Parámetros!$D$41,0,IF(Indicadores!H45=Parámetros!$C$41,100,100*(1-(Indicadores!H45-Parámetros!$C$41)/(Parámetros!$D$41-Parámetros!$C$41))))</f>
        <v>17.187800741415337</v>
      </c>
      <c r="I41" s="86">
        <f>IF(Indicadores!I45&gt;=Parámetros!$D$41,0,IF(Indicadores!I45=Parámetros!$C$41,100,100*(1-(Indicadores!I45-Parámetros!$C$41)/(Parámetros!$D$41-Parámetros!$C$41))))</f>
        <v>33.120999194566537</v>
      </c>
      <c r="J41" s="86">
        <f>IF(Indicadores!J45&gt;=Parámetros!$D$41,0,IF(Indicadores!J45=Parámetros!$C$41,100,100*(1-(Indicadores!J45-Parámetros!$C$41)/(Parámetros!$D$41-Parámetros!$C$41))))</f>
        <v>26.771569531175878</v>
      </c>
      <c r="K41" s="86">
        <f>IF(Indicadores!K45&gt;=Parámetros!$D$41,0,IF(Indicadores!K45=Parámetros!$C$41,100,100*(1-(Indicadores!K45-Parámetros!$C$41)/(Parámetros!$D$41-Parámetros!$C$41))))</f>
        <v>22.13371488160174</v>
      </c>
      <c r="L41" s="86">
        <f>IF(Indicadores!L45&gt;=Parámetros!$D$41,0,IF(Indicadores!L45=Parámetros!$C$41,100,100*(1-(Indicadores!L45-Parámetros!$C$41)/(Parámetros!$D$41-Parámetros!$C$41))))</f>
        <v>0</v>
      </c>
      <c r="M41" s="86">
        <f>IF(Indicadores!M45&gt;=Parámetros!$D$41,0,IF(Indicadores!M45=Parámetros!$C$41,100,100*(1-(Indicadores!M45-Parámetros!$C$41)/(Parámetros!$D$41-Parámetros!$C$41))))</f>
        <v>0</v>
      </c>
      <c r="N41" s="86">
        <f>IF(Indicadores!N45&gt;=Parámetros!$D$41,0,IF(Indicadores!N45=Parámetros!$C$41,100,100*(1-(Indicadores!N45-Parámetros!$C$41)/(Parámetros!$D$41-Parámetros!$C$41))))</f>
        <v>13.901588635419271</v>
      </c>
      <c r="O41" s="86">
        <f>IF(Indicadores!O45&gt;=Parámetros!$D$41,0,IF(Indicadores!O45=Parámetros!$C$41,100,100*(1-(Indicadores!O45-Parámetros!$C$41)/(Parámetros!$D$41-Parámetros!$C$41))))</f>
        <v>61.152586393127997</v>
      </c>
      <c r="P41" s="86">
        <f>IF(Indicadores!P45&gt;=Parámetros!$D$41,0,IF(Indicadores!P45=Parámetros!$C$41,100,100*(1-(Indicadores!P45-Parámetros!$C$41)/(Parámetros!$D$41-Parámetros!$C$41))))</f>
        <v>0</v>
      </c>
      <c r="Q41" s="53"/>
      <c r="R41" s="53"/>
    </row>
    <row r="42" spans="1:18" ht="15" thickBot="1" x14ac:dyDescent="0.35"/>
    <row r="43" spans="1:18" ht="15" thickBot="1" x14ac:dyDescent="0.35">
      <c r="A43" s="8">
        <v>101</v>
      </c>
      <c r="B43" s="8" t="s">
        <v>41</v>
      </c>
      <c r="C43" s="8"/>
      <c r="D43" s="87">
        <f>+D2</f>
        <v>66.438994643484477</v>
      </c>
      <c r="E43" s="87">
        <f t="shared" ref="E43:P45" si="0">+E2</f>
        <v>68.990153111613537</v>
      </c>
      <c r="F43" s="87">
        <f t="shared" si="0"/>
        <v>67.310062103201645</v>
      </c>
      <c r="G43" s="87">
        <f t="shared" si="0"/>
        <v>66.601734574013207</v>
      </c>
      <c r="H43" s="87">
        <f t="shared" si="0"/>
        <v>64.319759657584356</v>
      </c>
      <c r="I43" s="87">
        <f t="shared" si="0"/>
        <v>72.251222496915204</v>
      </c>
      <c r="J43" s="87">
        <f t="shared" si="0"/>
        <v>65.210184555762979</v>
      </c>
      <c r="K43" s="87">
        <f t="shared" si="0"/>
        <v>74.695609933182624</v>
      </c>
      <c r="L43" s="87">
        <f t="shared" si="0"/>
        <v>66.303136850204112</v>
      </c>
      <c r="M43" s="87">
        <f t="shared" si="0"/>
        <v>70.716113410083395</v>
      </c>
      <c r="N43" s="87">
        <f t="shared" si="0"/>
        <v>77.282166701349411</v>
      </c>
      <c r="O43" s="87">
        <f t="shared" si="0"/>
        <v>65.751667547188362</v>
      </c>
      <c r="P43" s="87">
        <f t="shared" si="0"/>
        <v>70.564715395396419</v>
      </c>
    </row>
    <row r="44" spans="1:18" ht="15" thickBot="1" x14ac:dyDescent="0.35">
      <c r="A44" s="8">
        <v>102</v>
      </c>
      <c r="B44" s="8" t="s">
        <v>43</v>
      </c>
      <c r="C44" s="8"/>
      <c r="D44" s="87">
        <f>+D3</f>
        <v>62.54</v>
      </c>
      <c r="E44" s="87">
        <f t="shared" si="0"/>
        <v>56.17</v>
      </c>
      <c r="F44" s="87">
        <f t="shared" si="0"/>
        <v>46.1</v>
      </c>
      <c r="G44" s="87">
        <f t="shared" si="0"/>
        <v>70</v>
      </c>
      <c r="H44" s="87">
        <f t="shared" si="0"/>
        <v>65.569999999999993</v>
      </c>
      <c r="I44" s="87">
        <f t="shared" si="0"/>
        <v>51.22</v>
      </c>
      <c r="J44" s="87">
        <f t="shared" si="0"/>
        <v>61.6</v>
      </c>
      <c r="K44" s="87">
        <f t="shared" si="0"/>
        <v>66.28</v>
      </c>
      <c r="L44" s="87">
        <f t="shared" si="0"/>
        <v>63.05</v>
      </c>
      <c r="M44" s="87">
        <f t="shared" si="0"/>
        <v>65.319999999999993</v>
      </c>
      <c r="N44" s="87">
        <f t="shared" si="0"/>
        <v>57.96</v>
      </c>
      <c r="O44" s="87">
        <f t="shared" si="0"/>
        <v>74.34</v>
      </c>
      <c r="P44" s="87">
        <f t="shared" si="0"/>
        <v>57.36</v>
      </c>
    </row>
    <row r="45" spans="1:18" ht="15" thickBot="1" x14ac:dyDescent="0.35">
      <c r="A45" s="8">
        <v>103</v>
      </c>
      <c r="B45" s="8" t="s">
        <v>45</v>
      </c>
      <c r="C45" s="8"/>
      <c r="D45" s="87">
        <f>+D4</f>
        <v>68.099999999999994</v>
      </c>
      <c r="E45" s="87">
        <f t="shared" si="0"/>
        <v>66.73</v>
      </c>
      <c r="F45" s="87">
        <f t="shared" si="0"/>
        <v>67.89</v>
      </c>
      <c r="G45" s="87">
        <f t="shared" si="0"/>
        <v>64.23</v>
      </c>
      <c r="H45" s="87">
        <f t="shared" si="0"/>
        <v>70.23</v>
      </c>
      <c r="I45" s="87">
        <f t="shared" si="0"/>
        <v>64.510000000000005</v>
      </c>
      <c r="J45" s="87">
        <f t="shared" si="0"/>
        <v>55.86</v>
      </c>
      <c r="K45" s="87">
        <f t="shared" si="0"/>
        <v>72.3</v>
      </c>
      <c r="L45" s="87">
        <f t="shared" si="0"/>
        <v>68.94</v>
      </c>
      <c r="M45" s="87">
        <f t="shared" si="0"/>
        <v>71.38</v>
      </c>
      <c r="N45" s="87">
        <f t="shared" si="0"/>
        <v>73</v>
      </c>
      <c r="O45" s="87">
        <f t="shared" si="0"/>
        <v>65.38</v>
      </c>
      <c r="P45" s="87">
        <f t="shared" si="0"/>
        <v>70.489999999999995</v>
      </c>
    </row>
    <row r="46" spans="1:18" ht="15" thickBot="1" x14ac:dyDescent="0.35">
      <c r="A46" s="8">
        <v>104</v>
      </c>
      <c r="B46" s="8" t="s">
        <v>47</v>
      </c>
      <c r="C46" s="8"/>
      <c r="D46" s="87">
        <f>AVERAGE(D5:D6)</f>
        <v>57.285816952023993</v>
      </c>
      <c r="E46" s="87">
        <f t="shared" ref="E46:P46" si="1">AVERAGE(E5:E6)</f>
        <v>61.118828695380657</v>
      </c>
      <c r="F46" s="87">
        <f t="shared" si="1"/>
        <v>63.984475968207363</v>
      </c>
      <c r="G46" s="87">
        <f t="shared" si="1"/>
        <v>57.193025999151878</v>
      </c>
      <c r="H46" s="87">
        <f t="shared" si="1"/>
        <v>66.056697983833516</v>
      </c>
      <c r="I46" s="87">
        <f t="shared" si="1"/>
        <v>69.188605922063431</v>
      </c>
      <c r="J46" s="87">
        <f t="shared" si="1"/>
        <v>63.852016110605348</v>
      </c>
      <c r="K46" s="87">
        <f t="shared" si="1"/>
        <v>64.597015710509737</v>
      </c>
      <c r="L46" s="87">
        <f t="shared" si="1"/>
        <v>55.241471033892736</v>
      </c>
      <c r="M46" s="87">
        <f t="shared" si="1"/>
        <v>60.24903553095983</v>
      </c>
      <c r="N46" s="87">
        <f t="shared" si="1"/>
        <v>57.885356825857457</v>
      </c>
      <c r="O46" s="87">
        <f t="shared" si="1"/>
        <v>63.672158284262267</v>
      </c>
      <c r="P46" s="87">
        <f t="shared" si="1"/>
        <v>51.412656298573069</v>
      </c>
    </row>
    <row r="47" spans="1:18" ht="15" thickBot="1" x14ac:dyDescent="0.35">
      <c r="A47" s="8" t="s">
        <v>142</v>
      </c>
      <c r="B47" s="8" t="s">
        <v>143</v>
      </c>
      <c r="C47" s="8"/>
      <c r="D47" s="87">
        <f>AVERAGE(D43:D46)</f>
        <v>63.591202898877114</v>
      </c>
      <c r="E47" s="87">
        <f t="shared" ref="E47:P47" si="2">AVERAGE(E43:E46)</f>
        <v>63.25224545174855</v>
      </c>
      <c r="F47" s="87">
        <f t="shared" si="2"/>
        <v>61.321134517852251</v>
      </c>
      <c r="G47" s="87">
        <f t="shared" si="2"/>
        <v>64.506190143291278</v>
      </c>
      <c r="H47" s="87">
        <f t="shared" si="2"/>
        <v>66.544114410354467</v>
      </c>
      <c r="I47" s="87">
        <f t="shared" si="2"/>
        <v>64.29245710474467</v>
      </c>
      <c r="J47" s="87">
        <f t="shared" si="2"/>
        <v>61.630550166592087</v>
      </c>
      <c r="K47" s="87">
        <f t="shared" si="2"/>
        <v>69.468156410923086</v>
      </c>
      <c r="L47" s="87">
        <f t="shared" si="2"/>
        <v>63.383651971024214</v>
      </c>
      <c r="M47" s="87">
        <f t="shared" si="2"/>
        <v>66.916287235260796</v>
      </c>
      <c r="N47" s="87">
        <f t="shared" si="2"/>
        <v>66.531880881801726</v>
      </c>
      <c r="O47" s="87">
        <f t="shared" si="2"/>
        <v>67.285956457862653</v>
      </c>
      <c r="P47" s="87">
        <f t="shared" si="2"/>
        <v>62.456842923492367</v>
      </c>
    </row>
    <row r="48" spans="1:18" ht="15" thickBot="1" x14ac:dyDescent="0.35">
      <c r="A48" s="9">
        <v>201</v>
      </c>
      <c r="B48" s="9" t="s">
        <v>50</v>
      </c>
      <c r="C48" s="9"/>
      <c r="D48" s="88">
        <f>AVERAGE(D7:D10)</f>
        <v>85.477499999999992</v>
      </c>
      <c r="E48" s="88">
        <f t="shared" ref="E48:P48" si="3">AVERAGE(E7:E10)</f>
        <v>81.515000000000001</v>
      </c>
      <c r="F48" s="88">
        <f t="shared" si="3"/>
        <v>81.142499999999998</v>
      </c>
      <c r="G48" s="88">
        <f t="shared" si="3"/>
        <v>67.459999999999994</v>
      </c>
      <c r="H48" s="88">
        <f t="shared" si="3"/>
        <v>83.714999999999989</v>
      </c>
      <c r="I48" s="88">
        <f t="shared" si="3"/>
        <v>79.2</v>
      </c>
      <c r="J48" s="88">
        <f t="shared" si="3"/>
        <v>59.517500000000005</v>
      </c>
      <c r="K48" s="88">
        <f t="shared" si="3"/>
        <v>82.182500000000005</v>
      </c>
      <c r="L48" s="88">
        <f>AVERAGE(L7:L10)</f>
        <v>81.745000000000005</v>
      </c>
      <c r="M48" s="88">
        <f t="shared" si="3"/>
        <v>79.982500000000002</v>
      </c>
      <c r="N48" s="88">
        <f t="shared" si="3"/>
        <v>83.067499999999995</v>
      </c>
      <c r="O48" s="88">
        <f t="shared" si="3"/>
        <v>67.137500000000003</v>
      </c>
      <c r="P48" s="88">
        <f t="shared" si="3"/>
        <v>80.627499999999998</v>
      </c>
    </row>
    <row r="49" spans="1:16" ht="15" thickBot="1" x14ac:dyDescent="0.35">
      <c r="A49" s="9">
        <v>202</v>
      </c>
      <c r="B49" s="9" t="s">
        <v>55</v>
      </c>
      <c r="C49" s="9"/>
      <c r="D49" s="88">
        <f>+D11</f>
        <v>71.239999999999995</v>
      </c>
      <c r="E49" s="88">
        <f t="shared" ref="E49:P49" si="4">+E11</f>
        <v>62.2</v>
      </c>
      <c r="F49" s="88">
        <f t="shared" si="4"/>
        <v>80.05</v>
      </c>
      <c r="G49" s="88">
        <f t="shared" si="4"/>
        <v>50.58</v>
      </c>
      <c r="H49" s="88">
        <f t="shared" si="4"/>
        <v>64.23</v>
      </c>
      <c r="I49" s="88">
        <f t="shared" si="4"/>
        <v>82.19</v>
      </c>
      <c r="J49" s="88">
        <f t="shared" si="4"/>
        <v>59.54</v>
      </c>
      <c r="K49" s="88">
        <f t="shared" si="4"/>
        <v>67.27</v>
      </c>
      <c r="L49" s="88">
        <f t="shared" si="4"/>
        <v>56.9</v>
      </c>
      <c r="M49" s="88">
        <f t="shared" si="4"/>
        <v>62.88</v>
      </c>
      <c r="N49" s="88">
        <f t="shared" si="4"/>
        <v>75.680000000000007</v>
      </c>
      <c r="O49" s="88">
        <f t="shared" si="4"/>
        <v>50.38</v>
      </c>
      <c r="P49" s="88">
        <f t="shared" si="4"/>
        <v>72.760000000000005</v>
      </c>
    </row>
    <row r="50" spans="1:16" ht="15" thickBot="1" x14ac:dyDescent="0.35">
      <c r="A50" s="9">
        <v>203</v>
      </c>
      <c r="B50" s="9" t="s">
        <v>57</v>
      </c>
      <c r="C50" s="9"/>
      <c r="D50" s="88">
        <f>AVERAGE(D12:D13)</f>
        <v>35.824125659546581</v>
      </c>
      <c r="E50" s="88">
        <f t="shared" ref="E50:P50" si="5">AVERAGE(E12:E13)</f>
        <v>42.712814596749773</v>
      </c>
      <c r="F50" s="88">
        <f t="shared" si="5"/>
        <v>42.997645531270287</v>
      </c>
      <c r="G50" s="88">
        <f t="shared" si="5"/>
        <v>35.241093120069763</v>
      </c>
      <c r="H50" s="88">
        <f t="shared" si="5"/>
        <v>32.256370207035189</v>
      </c>
      <c r="I50" s="88">
        <f t="shared" si="5"/>
        <v>39.316326775301107</v>
      </c>
      <c r="J50" s="88">
        <f t="shared" si="5"/>
        <v>41.428305112364718</v>
      </c>
      <c r="K50" s="88">
        <f t="shared" si="5"/>
        <v>39.640731878312607</v>
      </c>
      <c r="L50" s="88">
        <f t="shared" si="5"/>
        <v>35.973649328681532</v>
      </c>
      <c r="M50" s="88">
        <f t="shared" si="5"/>
        <v>30.652249367872869</v>
      </c>
      <c r="N50" s="88">
        <f t="shared" si="5"/>
        <v>38.611844443826129</v>
      </c>
      <c r="O50" s="88">
        <f t="shared" si="5"/>
        <v>41.256600762668427</v>
      </c>
      <c r="P50" s="88">
        <f t="shared" si="5"/>
        <v>36.788968361401004</v>
      </c>
    </row>
    <row r="51" spans="1:16" ht="15" thickBot="1" x14ac:dyDescent="0.35">
      <c r="A51" s="9">
        <v>204</v>
      </c>
      <c r="B51" s="9" t="s">
        <v>60</v>
      </c>
      <c r="C51" s="9"/>
      <c r="D51" s="88">
        <f>AVERAGE(D14:D15)</f>
        <v>42.354999999999997</v>
      </c>
      <c r="E51" s="88">
        <f t="shared" ref="E51:P51" si="6">AVERAGE(E14:E15)</f>
        <v>53.664999999999999</v>
      </c>
      <c r="F51" s="88">
        <f t="shared" si="6"/>
        <v>48.15</v>
      </c>
      <c r="G51" s="88">
        <f t="shared" si="6"/>
        <v>52.195</v>
      </c>
      <c r="H51" s="88">
        <f t="shared" si="6"/>
        <v>72.990000000000009</v>
      </c>
      <c r="I51" s="88">
        <f t="shared" si="6"/>
        <v>50</v>
      </c>
      <c r="J51" s="88">
        <f t="shared" si="6"/>
        <v>49.664999999999999</v>
      </c>
      <c r="K51" s="88">
        <f t="shared" si="6"/>
        <v>44.734999999999999</v>
      </c>
      <c r="L51" s="88">
        <f t="shared" si="6"/>
        <v>45.8</v>
      </c>
      <c r="M51" s="88">
        <f>AVERAGE(M15:M15)</f>
        <v>94.28</v>
      </c>
      <c r="N51" s="88">
        <f t="shared" si="6"/>
        <v>42.395000000000003</v>
      </c>
      <c r="O51" s="88">
        <f t="shared" si="6"/>
        <v>46.78</v>
      </c>
      <c r="P51" s="88">
        <f t="shared" si="6"/>
        <v>47.47</v>
      </c>
    </row>
    <row r="52" spans="1:16" ht="15" thickBot="1" x14ac:dyDescent="0.35">
      <c r="A52" s="9">
        <v>205</v>
      </c>
      <c r="B52" s="9" t="s">
        <v>63</v>
      </c>
      <c r="C52" s="9"/>
      <c r="D52" s="88">
        <f>AVERAGE(D16:D18)</f>
        <v>89.493333333333339</v>
      </c>
      <c r="E52" s="88">
        <f t="shared" ref="E52:P52" si="7">AVERAGE(E16:E18)</f>
        <v>91.533333333333346</v>
      </c>
      <c r="F52" s="88">
        <f t="shared" si="7"/>
        <v>70.673333333333332</v>
      </c>
      <c r="G52" s="88">
        <f t="shared" si="7"/>
        <v>82.006666666666661</v>
      </c>
      <c r="H52" s="88">
        <f t="shared" si="7"/>
        <v>80.766666666666666</v>
      </c>
      <c r="I52" s="88">
        <f t="shared" si="7"/>
        <v>70.77</v>
      </c>
      <c r="J52" s="88">
        <f t="shared" si="7"/>
        <v>79.936666666666667</v>
      </c>
      <c r="K52" s="88">
        <f t="shared" si="7"/>
        <v>92.733333333333334</v>
      </c>
      <c r="L52" s="88">
        <f t="shared" si="7"/>
        <v>58.579999999999991</v>
      </c>
      <c r="M52" s="88">
        <f t="shared" si="7"/>
        <v>78.416666666666671</v>
      </c>
      <c r="N52" s="88">
        <f t="shared" si="7"/>
        <v>73.553333333333327</v>
      </c>
      <c r="O52" s="88">
        <f t="shared" si="7"/>
        <v>80.763333333333335</v>
      </c>
      <c r="P52" s="88">
        <f t="shared" si="7"/>
        <v>79.826666666666668</v>
      </c>
    </row>
    <row r="53" spans="1:16" ht="15" thickBot="1" x14ac:dyDescent="0.35">
      <c r="A53" s="89" t="s">
        <v>171</v>
      </c>
      <c r="B53" s="9" t="s">
        <v>172</v>
      </c>
      <c r="C53" s="9"/>
      <c r="D53" s="88">
        <f>AVERAGE(D48:D52)</f>
        <v>64.877991798575977</v>
      </c>
      <c r="E53" s="88">
        <f t="shared" ref="E53:P53" si="8">AVERAGE(E48:E52)</f>
        <v>66.325229586016619</v>
      </c>
      <c r="F53" s="88">
        <f t="shared" si="8"/>
        <v>64.602695772920725</v>
      </c>
      <c r="G53" s="88">
        <f t="shared" si="8"/>
        <v>57.496551957347286</v>
      </c>
      <c r="H53" s="88">
        <f t="shared" si="8"/>
        <v>66.79160737474038</v>
      </c>
      <c r="I53" s="88">
        <f t="shared" si="8"/>
        <v>64.295265355060209</v>
      </c>
      <c r="J53" s="88">
        <f t="shared" si="8"/>
        <v>58.017494355806278</v>
      </c>
      <c r="K53" s="88">
        <f>AVERAGE(K48:K52)</f>
        <v>65.31231304232918</v>
      </c>
      <c r="L53" s="88">
        <f>AVERAGE(L48:L52)</f>
        <v>55.79972986573631</v>
      </c>
      <c r="M53" s="88">
        <f t="shared" si="8"/>
        <v>69.242283206907913</v>
      </c>
      <c r="N53" s="88">
        <f t="shared" si="8"/>
        <v>62.661535555431897</v>
      </c>
      <c r="O53" s="88">
        <f t="shared" si="8"/>
        <v>57.263486819200352</v>
      </c>
      <c r="P53" s="88">
        <f t="shared" si="8"/>
        <v>63.49462700561353</v>
      </c>
    </row>
    <row r="54" spans="1:16" ht="15" thickBot="1" x14ac:dyDescent="0.35">
      <c r="A54" s="10">
        <v>301</v>
      </c>
      <c r="B54" s="10" t="s">
        <v>67</v>
      </c>
      <c r="C54" s="10"/>
      <c r="D54" s="72">
        <f>AVERAGE(D19:D20)</f>
        <v>67.435000000000002</v>
      </c>
      <c r="E54" s="72">
        <f t="shared" ref="E54:P54" si="9">AVERAGE(E19:E20)</f>
        <v>57.875</v>
      </c>
      <c r="F54" s="72">
        <f t="shared" si="9"/>
        <v>67.489999999999995</v>
      </c>
      <c r="G54" s="72">
        <f t="shared" si="9"/>
        <v>56.775000000000006</v>
      </c>
      <c r="H54" s="72">
        <f t="shared" si="9"/>
        <v>68.05</v>
      </c>
      <c r="I54" s="72">
        <f t="shared" si="9"/>
        <v>66.974999999999994</v>
      </c>
      <c r="J54" s="72">
        <f t="shared" si="9"/>
        <v>62</v>
      </c>
      <c r="K54" s="72">
        <f t="shared" si="9"/>
        <v>66.045000000000002</v>
      </c>
      <c r="L54" s="72">
        <f t="shared" si="9"/>
        <v>65.400000000000006</v>
      </c>
      <c r="M54" s="72">
        <f t="shared" si="9"/>
        <v>65.819999999999993</v>
      </c>
      <c r="N54" s="72">
        <f t="shared" si="9"/>
        <v>64.819999999999993</v>
      </c>
      <c r="O54" s="72">
        <f t="shared" si="9"/>
        <v>60.72</v>
      </c>
      <c r="P54" s="72">
        <f t="shared" si="9"/>
        <v>63.05</v>
      </c>
    </row>
    <row r="55" spans="1:16" ht="15" thickBot="1" x14ac:dyDescent="0.35">
      <c r="A55" s="10">
        <v>302</v>
      </c>
      <c r="B55" s="10" t="s">
        <v>70</v>
      </c>
      <c r="C55" s="10"/>
      <c r="D55" s="72">
        <f>AVERAGE(D21:D22)</f>
        <v>85.15</v>
      </c>
      <c r="E55" s="72">
        <f t="shared" ref="E55:P55" si="10">AVERAGE(E21:E22)</f>
        <v>89.174999999999997</v>
      </c>
      <c r="F55" s="72">
        <f t="shared" si="10"/>
        <v>89.474999999999994</v>
      </c>
      <c r="G55" s="72">
        <f t="shared" si="10"/>
        <v>87.995000000000005</v>
      </c>
      <c r="H55" s="72">
        <f t="shared" si="10"/>
        <v>78.53</v>
      </c>
      <c r="I55" s="72">
        <f t="shared" si="10"/>
        <v>89.784999999999997</v>
      </c>
      <c r="J55" s="72">
        <f t="shared" si="10"/>
        <v>85.325000000000003</v>
      </c>
      <c r="K55" s="72">
        <f t="shared" si="10"/>
        <v>86.884999999999991</v>
      </c>
      <c r="L55" s="72">
        <f t="shared" si="10"/>
        <v>89.09</v>
      </c>
      <c r="M55" s="72">
        <f t="shared" si="10"/>
        <v>81.209999999999994</v>
      </c>
      <c r="N55" s="72">
        <f t="shared" si="10"/>
        <v>86.965000000000003</v>
      </c>
      <c r="O55" s="72">
        <f t="shared" si="10"/>
        <v>85.63</v>
      </c>
      <c r="P55" s="72">
        <f t="shared" si="10"/>
        <v>89.094999999999999</v>
      </c>
    </row>
    <row r="56" spans="1:16" ht="15" thickBot="1" x14ac:dyDescent="0.35">
      <c r="A56" s="10">
        <v>303</v>
      </c>
      <c r="B56" s="10" t="s">
        <v>72</v>
      </c>
      <c r="C56" s="10"/>
      <c r="D56" s="72">
        <f>+D23</f>
        <v>82.773922336660959</v>
      </c>
      <c r="E56" s="72">
        <f t="shared" ref="E56:P56" si="11">+E23</f>
        <v>58.809699738391117</v>
      </c>
      <c r="F56" s="72">
        <f t="shared" si="11"/>
        <v>57.565803615108791</v>
      </c>
      <c r="G56" s="72">
        <f t="shared" si="11"/>
        <v>55.003281480027653</v>
      </c>
      <c r="H56" s="72">
        <f t="shared" si="11"/>
        <v>68.063361960399064</v>
      </c>
      <c r="I56" s="72">
        <f t="shared" si="11"/>
        <v>89.659563590965519</v>
      </c>
      <c r="J56" s="72">
        <f t="shared" si="11"/>
        <v>64.716586171837776</v>
      </c>
      <c r="K56" s="72">
        <f t="shared" si="11"/>
        <v>78.39376821399388</v>
      </c>
      <c r="L56" s="72">
        <f t="shared" si="11"/>
        <v>76.308713520578834</v>
      </c>
      <c r="M56" s="72">
        <f t="shared" si="11"/>
        <v>86.856207091714737</v>
      </c>
      <c r="N56" s="72">
        <f t="shared" si="11"/>
        <v>63.845192992676743</v>
      </c>
      <c r="O56" s="72">
        <f t="shared" si="11"/>
        <v>54.865478157359917</v>
      </c>
      <c r="P56" s="72">
        <f t="shared" si="11"/>
        <v>57.505170211682625</v>
      </c>
    </row>
    <row r="57" spans="1:16" ht="15" thickBot="1" x14ac:dyDescent="0.35">
      <c r="A57" s="10">
        <v>304</v>
      </c>
      <c r="B57" s="10" t="s">
        <v>74</v>
      </c>
      <c r="C57" s="10"/>
      <c r="D57" s="72">
        <f>AVERAGE(D24:D25)</f>
        <v>63.965000000000003</v>
      </c>
      <c r="E57" s="72">
        <f t="shared" ref="E57:P57" si="12">AVERAGE(E24:E25)</f>
        <v>52.980000000000004</v>
      </c>
      <c r="F57" s="72">
        <f t="shared" si="12"/>
        <v>48.134999999999998</v>
      </c>
      <c r="G57" s="72">
        <f t="shared" si="12"/>
        <v>51.814999999999998</v>
      </c>
      <c r="H57" s="72">
        <f t="shared" si="12"/>
        <v>70.465000000000003</v>
      </c>
      <c r="I57" s="72">
        <f t="shared" si="12"/>
        <v>66.175000000000011</v>
      </c>
      <c r="J57" s="72">
        <f t="shared" si="12"/>
        <v>29.74</v>
      </c>
      <c r="K57" s="72">
        <f t="shared" si="12"/>
        <v>39.75</v>
      </c>
      <c r="L57" s="72">
        <f t="shared" si="12"/>
        <v>36.46</v>
      </c>
      <c r="M57" s="72">
        <f t="shared" si="12"/>
        <v>54.17</v>
      </c>
      <c r="N57" s="72">
        <f t="shared" si="12"/>
        <v>59.879999999999995</v>
      </c>
      <c r="O57" s="72">
        <f t="shared" si="12"/>
        <v>36.114999999999995</v>
      </c>
      <c r="P57" s="72">
        <f t="shared" si="12"/>
        <v>60.935000000000002</v>
      </c>
    </row>
    <row r="58" spans="1:16" ht="15" thickBot="1" x14ac:dyDescent="0.35">
      <c r="A58" s="10" t="s">
        <v>173</v>
      </c>
      <c r="B58" s="10" t="s">
        <v>174</v>
      </c>
      <c r="C58" s="10"/>
      <c r="D58" s="72">
        <f>AVERAGE(D54:D57)</f>
        <v>74.830980584165246</v>
      </c>
      <c r="E58" s="72">
        <f t="shared" ref="E58:P58" si="13">AVERAGE(E54:E57)</f>
        <v>64.70992493459778</v>
      </c>
      <c r="F58" s="72">
        <f t="shared" si="13"/>
        <v>65.666450903777189</v>
      </c>
      <c r="G58" s="72">
        <f t="shared" si="13"/>
        <v>62.897070370006915</v>
      </c>
      <c r="H58" s="72">
        <f t="shared" si="13"/>
        <v>71.277090490099766</v>
      </c>
      <c r="I58" s="72">
        <f t="shared" si="13"/>
        <v>78.148640897741387</v>
      </c>
      <c r="J58" s="72">
        <f t="shared" si="13"/>
        <v>60.445396542959443</v>
      </c>
      <c r="K58" s="72">
        <f t="shared" si="13"/>
        <v>67.768442053498475</v>
      </c>
      <c r="L58" s="72">
        <f t="shared" si="13"/>
        <v>66.814678380144713</v>
      </c>
      <c r="M58" s="72">
        <f t="shared" si="13"/>
        <v>72.014051772928681</v>
      </c>
      <c r="N58" s="72">
        <f t="shared" si="13"/>
        <v>68.877548248169177</v>
      </c>
      <c r="O58" s="72">
        <f t="shared" si="13"/>
        <v>59.332619539339973</v>
      </c>
      <c r="P58" s="72">
        <f t="shared" si="13"/>
        <v>67.646292552920656</v>
      </c>
    </row>
    <row r="59" spans="1:16" ht="15" thickBot="1" x14ac:dyDescent="0.35">
      <c r="A59" s="11">
        <v>401</v>
      </c>
      <c r="B59" s="11" t="s">
        <v>77</v>
      </c>
      <c r="C59" s="11"/>
      <c r="D59" s="90">
        <f>AVERAGE(D26:D27)</f>
        <v>47.8</v>
      </c>
      <c r="E59" s="90">
        <f t="shared" ref="E59:P59" si="14">AVERAGE(E26:E27)</f>
        <v>49.94</v>
      </c>
      <c r="F59" s="90">
        <f t="shared" si="14"/>
        <v>48.814999999999998</v>
      </c>
      <c r="G59" s="90">
        <f t="shared" si="14"/>
        <v>47.664999999999999</v>
      </c>
      <c r="H59" s="90">
        <f t="shared" si="14"/>
        <v>46.7</v>
      </c>
      <c r="I59" s="90">
        <f t="shared" si="14"/>
        <v>48.075000000000003</v>
      </c>
      <c r="J59" s="90">
        <f t="shared" si="14"/>
        <v>48.494999999999997</v>
      </c>
      <c r="K59" s="90">
        <f t="shared" si="14"/>
        <v>46.585000000000001</v>
      </c>
      <c r="L59" s="90">
        <f t="shared" si="14"/>
        <v>47.89</v>
      </c>
      <c r="M59" s="90">
        <f t="shared" si="14"/>
        <v>48.055</v>
      </c>
      <c r="N59" s="90">
        <f t="shared" si="14"/>
        <v>45.545000000000002</v>
      </c>
      <c r="O59" s="90">
        <f t="shared" si="14"/>
        <v>47.515000000000001</v>
      </c>
      <c r="P59" s="90">
        <f t="shared" si="14"/>
        <v>45</v>
      </c>
    </row>
    <row r="60" spans="1:16" ht="15" thickBot="1" x14ac:dyDescent="0.35">
      <c r="A60" s="11">
        <v>402</v>
      </c>
      <c r="B60" s="11" t="s">
        <v>79</v>
      </c>
      <c r="C60" s="11"/>
      <c r="D60" s="90">
        <f>AVERAGE(D28:D29)</f>
        <v>79.34</v>
      </c>
      <c r="E60" s="90">
        <f t="shared" ref="E60:P60" si="15">AVERAGE(E28:E29)</f>
        <v>82.444999999999993</v>
      </c>
      <c r="F60" s="90">
        <f t="shared" si="15"/>
        <v>78.914999999999992</v>
      </c>
      <c r="G60" s="90">
        <f t="shared" si="15"/>
        <v>79.644999999999996</v>
      </c>
      <c r="H60" s="90">
        <f t="shared" si="15"/>
        <v>84.86</v>
      </c>
      <c r="I60" s="90">
        <f t="shared" si="15"/>
        <v>88.62</v>
      </c>
      <c r="J60" s="90">
        <f t="shared" si="15"/>
        <v>82.18</v>
      </c>
      <c r="K60" s="90">
        <f t="shared" si="15"/>
        <v>82.17</v>
      </c>
      <c r="L60" s="90">
        <f t="shared" si="15"/>
        <v>78.335000000000008</v>
      </c>
      <c r="M60" s="90">
        <f t="shared" si="15"/>
        <v>81.164999999999992</v>
      </c>
      <c r="N60" s="90">
        <f t="shared" si="15"/>
        <v>79.094999999999999</v>
      </c>
      <c r="O60" s="90">
        <f t="shared" si="15"/>
        <v>81.435000000000002</v>
      </c>
      <c r="P60" s="90">
        <f t="shared" si="15"/>
        <v>74.855000000000004</v>
      </c>
    </row>
    <row r="61" spans="1:16" ht="15" thickBot="1" x14ac:dyDescent="0.35">
      <c r="A61" s="11">
        <v>403</v>
      </c>
      <c r="B61" s="11" t="s">
        <v>82</v>
      </c>
      <c r="C61" s="11"/>
      <c r="D61" s="90">
        <f>+D30</f>
        <v>90.33</v>
      </c>
      <c r="E61" s="90">
        <f t="shared" ref="E61:P61" si="16">+E30</f>
        <v>92.9</v>
      </c>
      <c r="F61" s="90">
        <f t="shared" si="16"/>
        <v>89.69</v>
      </c>
      <c r="G61" s="90">
        <f t="shared" si="16"/>
        <v>87.7</v>
      </c>
      <c r="H61" s="90">
        <f t="shared" si="16"/>
        <v>82.55</v>
      </c>
      <c r="I61" s="90">
        <f t="shared" si="16"/>
        <v>84.36</v>
      </c>
      <c r="J61" s="90">
        <f t="shared" si="16"/>
        <v>92</v>
      </c>
      <c r="K61" s="90">
        <f t="shared" si="16"/>
        <v>81.88</v>
      </c>
      <c r="L61" s="90">
        <f t="shared" si="16"/>
        <v>94.6</v>
      </c>
      <c r="M61" s="90">
        <f t="shared" si="16"/>
        <v>83.81</v>
      </c>
      <c r="N61" s="90">
        <f t="shared" si="16"/>
        <v>83.96</v>
      </c>
      <c r="O61" s="90">
        <f t="shared" si="16"/>
        <v>89.03</v>
      </c>
      <c r="P61" s="90">
        <f t="shared" si="16"/>
        <v>93.47</v>
      </c>
    </row>
    <row r="62" spans="1:16" ht="15" thickBot="1" x14ac:dyDescent="0.35">
      <c r="A62" s="11" t="s">
        <v>175</v>
      </c>
      <c r="B62" s="11" t="s">
        <v>176</v>
      </c>
      <c r="C62" s="11"/>
      <c r="D62" s="90">
        <f>AVERAGE(D59:D61)</f>
        <v>72.489999999999995</v>
      </c>
      <c r="E62" s="90">
        <f t="shared" ref="E62:P62" si="17">AVERAGE(E59:E61)</f>
        <v>75.094999999999999</v>
      </c>
      <c r="F62" s="90">
        <f t="shared" si="17"/>
        <v>72.473333333333329</v>
      </c>
      <c r="G62" s="90">
        <f t="shared" si="17"/>
        <v>71.67</v>
      </c>
      <c r="H62" s="90">
        <f t="shared" si="17"/>
        <v>71.37</v>
      </c>
      <c r="I62" s="90">
        <f t="shared" si="17"/>
        <v>73.685000000000002</v>
      </c>
      <c r="J62" s="90">
        <f t="shared" si="17"/>
        <v>74.225000000000009</v>
      </c>
      <c r="K62" s="90">
        <f t="shared" si="17"/>
        <v>70.211666666666659</v>
      </c>
      <c r="L62" s="90">
        <f t="shared" si="17"/>
        <v>73.608333333333334</v>
      </c>
      <c r="M62" s="90">
        <f t="shared" si="17"/>
        <v>71.010000000000005</v>
      </c>
      <c r="N62" s="90">
        <f t="shared" si="17"/>
        <v>69.533333333333331</v>
      </c>
      <c r="O62" s="90">
        <f t="shared" si="17"/>
        <v>72.66</v>
      </c>
      <c r="P62" s="90">
        <f t="shared" si="17"/>
        <v>71.108333333333334</v>
      </c>
    </row>
    <row r="63" spans="1:16" ht="15" thickBot="1" x14ac:dyDescent="0.35">
      <c r="A63" s="12">
        <v>501</v>
      </c>
      <c r="B63" s="12" t="s">
        <v>84</v>
      </c>
      <c r="C63" s="12"/>
      <c r="D63" s="91">
        <f>AVERAGE(D31:D33)</f>
        <v>62.835000000000001</v>
      </c>
      <c r="E63" s="91">
        <f t="shared" ref="E63:P63" si="18">AVERAGE(E31:E33)</f>
        <v>52.026666666666664</v>
      </c>
      <c r="F63" s="91">
        <f t="shared" si="18"/>
        <v>30.135000000000005</v>
      </c>
      <c r="G63" s="91">
        <f t="shared" si="18"/>
        <v>59.248888888888892</v>
      </c>
      <c r="H63" s="91">
        <f t="shared" si="18"/>
        <v>41.107863247863243</v>
      </c>
      <c r="I63" s="91">
        <f t="shared" si="18"/>
        <v>40.637777777777778</v>
      </c>
      <c r="J63" s="91">
        <f t="shared" si="18"/>
        <v>40.36</v>
      </c>
      <c r="K63" s="91">
        <f t="shared" si="18"/>
        <v>44.526666666666664</v>
      </c>
      <c r="L63" s="91">
        <f t="shared" si="18"/>
        <v>37.835000000000001</v>
      </c>
      <c r="M63" s="91">
        <f t="shared" si="18"/>
        <v>37.026666666666664</v>
      </c>
      <c r="N63" s="91">
        <f t="shared" si="18"/>
        <v>54.943333333333328</v>
      </c>
      <c r="O63" s="91">
        <f t="shared" si="18"/>
        <v>58.210476190476186</v>
      </c>
      <c r="P63" s="91">
        <f t="shared" si="18"/>
        <v>68.693333333333328</v>
      </c>
    </row>
    <row r="64" spans="1:16" ht="15" thickBot="1" x14ac:dyDescent="0.35">
      <c r="A64" s="12">
        <v>502</v>
      </c>
      <c r="B64" s="12" t="s">
        <v>88</v>
      </c>
      <c r="C64" s="12"/>
      <c r="D64" s="91">
        <f>AVERAGE(D34:D35)</f>
        <v>89.82</v>
      </c>
      <c r="E64" s="91">
        <f t="shared" ref="E64:P64" si="19">AVERAGE(E34:E35)</f>
        <v>95.094999999999999</v>
      </c>
      <c r="F64" s="91">
        <f t="shared" si="19"/>
        <v>94.6</v>
      </c>
      <c r="G64" s="91">
        <f t="shared" si="19"/>
        <v>89.305000000000007</v>
      </c>
      <c r="H64" s="91">
        <f t="shared" si="19"/>
        <v>95.22</v>
      </c>
      <c r="I64" s="91">
        <f t="shared" si="19"/>
        <v>51.044999999999995</v>
      </c>
      <c r="J64" s="91">
        <f t="shared" si="19"/>
        <v>99.03</v>
      </c>
      <c r="K64" s="91">
        <f t="shared" si="19"/>
        <v>75.435000000000002</v>
      </c>
      <c r="L64" s="91">
        <f t="shared" si="19"/>
        <v>71.53</v>
      </c>
      <c r="M64" s="91">
        <f t="shared" si="19"/>
        <v>91.074999999999989</v>
      </c>
      <c r="N64" s="91">
        <f t="shared" si="19"/>
        <v>99.17</v>
      </c>
      <c r="O64" s="91">
        <f t="shared" si="19"/>
        <v>68.240000000000009</v>
      </c>
      <c r="P64" s="91">
        <f t="shared" si="19"/>
        <v>88.685000000000002</v>
      </c>
    </row>
    <row r="65" spans="1:16" ht="15" thickBot="1" x14ac:dyDescent="0.35">
      <c r="A65" s="12">
        <v>503</v>
      </c>
      <c r="B65" s="12" t="s">
        <v>91</v>
      </c>
      <c r="C65" s="12"/>
      <c r="D65" s="91">
        <f>+D36</f>
        <v>26.887332124335561</v>
      </c>
      <c r="E65" s="91">
        <f t="shared" ref="E65:P65" si="20">+E36</f>
        <v>26.887332124335561</v>
      </c>
      <c r="F65" s="91">
        <f t="shared" si="20"/>
        <v>26.887332124335561</v>
      </c>
      <c r="G65" s="91">
        <f t="shared" si="20"/>
        <v>26.887332124335561</v>
      </c>
      <c r="H65" s="91">
        <f t="shared" si="20"/>
        <v>26.887332124335561</v>
      </c>
      <c r="I65" s="91">
        <f t="shared" si="20"/>
        <v>26.887332124335561</v>
      </c>
      <c r="J65" s="91">
        <f t="shared" si="20"/>
        <v>26.887332124335561</v>
      </c>
      <c r="K65" s="91">
        <f t="shared" si="20"/>
        <v>26.887332124335561</v>
      </c>
      <c r="L65" s="91">
        <f t="shared" si="20"/>
        <v>26.887332124335561</v>
      </c>
      <c r="M65" s="91">
        <f t="shared" si="20"/>
        <v>26.887332124335561</v>
      </c>
      <c r="N65" s="91">
        <f t="shared" si="20"/>
        <v>26.887332124335561</v>
      </c>
      <c r="O65" s="91">
        <f t="shared" si="20"/>
        <v>26.887332124335561</v>
      </c>
      <c r="P65" s="91">
        <f t="shared" si="20"/>
        <v>26.887332124335561</v>
      </c>
    </row>
    <row r="66" spans="1:16" ht="15" thickBot="1" x14ac:dyDescent="0.35">
      <c r="A66" s="12" t="s">
        <v>177</v>
      </c>
      <c r="B66" s="12" t="s">
        <v>178</v>
      </c>
      <c r="C66" s="12"/>
      <c r="D66" s="91">
        <f>AVERAGE(D63:D65)</f>
        <v>59.847444041445186</v>
      </c>
      <c r="E66" s="91">
        <f t="shared" ref="E66:P66" si="21">AVERAGE(E63:E65)</f>
        <v>58.002999597000745</v>
      </c>
      <c r="F66" s="91">
        <f t="shared" si="21"/>
        <v>50.540777374778521</v>
      </c>
      <c r="G66" s="91">
        <f t="shared" si="21"/>
        <v>58.480407004408157</v>
      </c>
      <c r="H66" s="91">
        <f t="shared" si="21"/>
        <v>54.405065124066262</v>
      </c>
      <c r="I66" s="91">
        <f t="shared" si="21"/>
        <v>39.52336996737111</v>
      </c>
      <c r="J66" s="91">
        <f t="shared" si="21"/>
        <v>55.425777374778512</v>
      </c>
      <c r="K66" s="91">
        <f t="shared" si="21"/>
        <v>48.94966626366741</v>
      </c>
      <c r="L66" s="91">
        <f t="shared" si="21"/>
        <v>45.417444041445187</v>
      </c>
      <c r="M66" s="91">
        <f t="shared" si="21"/>
        <v>51.662999597000741</v>
      </c>
      <c r="N66" s="91">
        <f t="shared" si="21"/>
        <v>60.333555152556301</v>
      </c>
      <c r="O66" s="91">
        <f t="shared" si="21"/>
        <v>51.112602771603918</v>
      </c>
      <c r="P66" s="91">
        <f t="shared" si="21"/>
        <v>61.421888485889632</v>
      </c>
    </row>
    <row r="67" spans="1:16" ht="15" thickBot="1" x14ac:dyDescent="0.35">
      <c r="A67" s="13">
        <v>601</v>
      </c>
      <c r="B67" s="13" t="s">
        <v>92</v>
      </c>
      <c r="C67" s="13"/>
      <c r="D67" s="92">
        <f>D37</f>
        <v>43.7</v>
      </c>
      <c r="E67" s="92">
        <f t="shared" ref="E67:P67" si="22">E37</f>
        <v>37.83</v>
      </c>
      <c r="F67" s="92">
        <f t="shared" si="22"/>
        <v>64.13</v>
      </c>
      <c r="G67" s="92">
        <f t="shared" si="22"/>
        <v>29.94</v>
      </c>
      <c r="H67" s="92">
        <f t="shared" si="22"/>
        <v>35.28</v>
      </c>
      <c r="I67" s="92">
        <f t="shared" si="22"/>
        <v>54.83</v>
      </c>
      <c r="J67" s="92">
        <f t="shared" si="22"/>
        <v>22.34</v>
      </c>
      <c r="K67" s="92">
        <f t="shared" si="22"/>
        <v>65.040000000000006</v>
      </c>
      <c r="L67" s="92">
        <f t="shared" si="22"/>
        <v>47.32</v>
      </c>
      <c r="M67" s="92">
        <f t="shared" si="22"/>
        <v>61.84</v>
      </c>
      <c r="N67" s="92">
        <f t="shared" si="22"/>
        <v>49.66</v>
      </c>
      <c r="O67" s="92">
        <f t="shared" si="22"/>
        <v>38.22</v>
      </c>
      <c r="P67" s="92">
        <f t="shared" si="22"/>
        <v>53.77</v>
      </c>
    </row>
    <row r="68" spans="1:16" ht="15" thickBot="1" x14ac:dyDescent="0.35">
      <c r="A68" s="13">
        <v>602</v>
      </c>
      <c r="B68" s="13" t="s">
        <v>94</v>
      </c>
      <c r="C68" s="13"/>
      <c r="D68" s="92">
        <f>AVERAGE(D38:D40)</f>
        <v>72.046666666666667</v>
      </c>
      <c r="E68" s="92">
        <f t="shared" ref="E68:P68" si="23">AVERAGE(E38:E40)</f>
        <v>80.343333333333334</v>
      </c>
      <c r="F68" s="92">
        <f t="shared" si="23"/>
        <v>82.523333333333326</v>
      </c>
      <c r="G68" s="92">
        <f t="shared" si="23"/>
        <v>77.290000000000006</v>
      </c>
      <c r="H68" s="92">
        <f t="shared" si="23"/>
        <v>72.23</v>
      </c>
      <c r="I68" s="92">
        <f t="shared" si="23"/>
        <v>74.12</v>
      </c>
      <c r="J68" s="92">
        <f t="shared" si="23"/>
        <v>80.233333333333334</v>
      </c>
      <c r="K68" s="92">
        <f t="shared" si="23"/>
        <v>81.723333333333343</v>
      </c>
      <c r="L68" s="92">
        <f t="shared" si="23"/>
        <v>74.67</v>
      </c>
      <c r="M68" s="92">
        <f t="shared" si="23"/>
        <v>75.406666666666666</v>
      </c>
      <c r="N68" s="92">
        <f t="shared" si="23"/>
        <v>75.44</v>
      </c>
      <c r="O68" s="92">
        <f t="shared" si="23"/>
        <v>80.793333333333337</v>
      </c>
      <c r="P68" s="92">
        <f t="shared" si="23"/>
        <v>85.196666666666673</v>
      </c>
    </row>
    <row r="69" spans="1:16" ht="15" thickBot="1" x14ac:dyDescent="0.35">
      <c r="A69" s="13">
        <v>603</v>
      </c>
      <c r="B69" s="13" t="s">
        <v>98</v>
      </c>
      <c r="C69" s="13"/>
      <c r="D69" s="92">
        <f>D41</f>
        <v>35.588803759681156</v>
      </c>
      <c r="E69" s="92">
        <f t="shared" ref="E69:P69" si="24">E41</f>
        <v>7.2018930805727859</v>
      </c>
      <c r="F69" s="92">
        <f t="shared" si="24"/>
        <v>29.263027346234683</v>
      </c>
      <c r="G69" s="92">
        <f t="shared" si="24"/>
        <v>27.176131153764416</v>
      </c>
      <c r="H69" s="92">
        <f t="shared" si="24"/>
        <v>17.187800741415337</v>
      </c>
      <c r="I69" s="92">
        <f t="shared" si="24"/>
        <v>33.120999194566537</v>
      </c>
      <c r="J69" s="92">
        <f t="shared" si="24"/>
        <v>26.771569531175878</v>
      </c>
      <c r="K69" s="92">
        <f t="shared" si="24"/>
        <v>22.13371488160174</v>
      </c>
      <c r="L69" s="92">
        <f t="shared" si="24"/>
        <v>0</v>
      </c>
      <c r="M69" s="92">
        <f t="shared" si="24"/>
        <v>0</v>
      </c>
      <c r="N69" s="92">
        <f t="shared" si="24"/>
        <v>13.901588635419271</v>
      </c>
      <c r="O69" s="92">
        <f t="shared" si="24"/>
        <v>61.152586393127997</v>
      </c>
      <c r="P69" s="92">
        <f t="shared" si="24"/>
        <v>0</v>
      </c>
    </row>
    <row r="70" spans="1:16" ht="15" thickBot="1" x14ac:dyDescent="0.35">
      <c r="A70" s="13" t="s">
        <v>179</v>
      </c>
      <c r="B70" s="13" t="s">
        <v>180</v>
      </c>
      <c r="C70" s="13"/>
      <c r="D70" s="92">
        <f>AVERAGE(D67:D69)</f>
        <v>50.445156808782606</v>
      </c>
      <c r="E70" s="92">
        <f t="shared" ref="E70:P70" si="25">AVERAGE(E67:E69)</f>
        <v>41.791742137968704</v>
      </c>
      <c r="F70" s="92">
        <f t="shared" si="25"/>
        <v>58.638786893189327</v>
      </c>
      <c r="G70" s="92">
        <f t="shared" si="25"/>
        <v>44.802043717921471</v>
      </c>
      <c r="H70" s="92">
        <f t="shared" si="25"/>
        <v>41.565933580471778</v>
      </c>
      <c r="I70" s="92">
        <f t="shared" si="25"/>
        <v>54.023666398188844</v>
      </c>
      <c r="J70" s="92">
        <f t="shared" si="25"/>
        <v>43.114967621503069</v>
      </c>
      <c r="K70" s="92">
        <f t="shared" si="25"/>
        <v>56.299016071645035</v>
      </c>
      <c r="L70" s="92">
        <f t="shared" si="25"/>
        <v>40.663333333333334</v>
      </c>
      <c r="M70" s="92">
        <f t="shared" si="25"/>
        <v>45.748888888888892</v>
      </c>
      <c r="N70" s="92">
        <f t="shared" si="25"/>
        <v>46.333862878473091</v>
      </c>
      <c r="O70" s="92">
        <f t="shared" si="25"/>
        <v>60.055306575487116</v>
      </c>
      <c r="P70" s="92">
        <f t="shared" si="25"/>
        <v>46.322222222222223</v>
      </c>
    </row>
    <row r="71" spans="1:16" x14ac:dyDescent="0.3">
      <c r="A71" s="93"/>
      <c r="B71" s="93" t="s">
        <v>181</v>
      </c>
      <c r="C71" s="93"/>
      <c r="D71" s="94">
        <f>AVERAGE(D47,D53,D58,D62,D66,D70)</f>
        <v>64.347129355307686</v>
      </c>
      <c r="E71" s="94">
        <f>AVERAGE(E47,E53,E58,E62,E66,E70)</f>
        <v>61.529523617888721</v>
      </c>
      <c r="F71" s="94">
        <f t="shared" ref="F71:P71" si="26">AVERAGE(F47,F53,F58,F62,F66,F70)</f>
        <v>62.207196465975223</v>
      </c>
      <c r="G71" s="94">
        <f t="shared" si="26"/>
        <v>59.975377198829193</v>
      </c>
      <c r="H71" s="94">
        <f t="shared" si="26"/>
        <v>61.992301829955444</v>
      </c>
      <c r="I71" s="94">
        <f t="shared" si="26"/>
        <v>62.328066620517696</v>
      </c>
      <c r="J71" s="94">
        <f t="shared" si="26"/>
        <v>58.80986434360657</v>
      </c>
      <c r="K71" s="94">
        <f t="shared" si="26"/>
        <v>63.001543418121649</v>
      </c>
      <c r="L71" s="94">
        <f t="shared" si="26"/>
        <v>57.614528487502859</v>
      </c>
      <c r="M71" s="94">
        <f t="shared" si="26"/>
        <v>62.765751783497826</v>
      </c>
      <c r="N71" s="94">
        <f t="shared" si="26"/>
        <v>62.378619341627591</v>
      </c>
      <c r="O71" s="94">
        <f t="shared" si="26"/>
        <v>61.284995360582343</v>
      </c>
      <c r="P71" s="94">
        <f t="shared" si="26"/>
        <v>62.075034420578618</v>
      </c>
    </row>
    <row r="72" spans="1:16" x14ac:dyDescent="0.3">
      <c r="A72" s="165"/>
      <c r="B72" s="93"/>
      <c r="C72" s="93"/>
      <c r="D72" s="94"/>
      <c r="E72" s="94"/>
      <c r="F72" s="94"/>
      <c r="G72" s="94"/>
      <c r="H72" s="94"/>
      <c r="I72" s="94"/>
      <c r="J72" s="94"/>
      <c r="K72" s="94"/>
      <c r="L72" s="94"/>
      <c r="M72" s="94"/>
      <c r="N72" s="94"/>
      <c r="O72" s="94"/>
      <c r="P72" s="94"/>
    </row>
    <row r="73" spans="1:16" x14ac:dyDescent="0.3">
      <c r="B73" s="93" t="s">
        <v>102</v>
      </c>
      <c r="C73" s="93"/>
      <c r="D73" s="95">
        <v>51.92</v>
      </c>
      <c r="E73" s="95">
        <v>54.45</v>
      </c>
      <c r="F73" s="95">
        <v>57.66</v>
      </c>
      <c r="G73" s="95">
        <v>51.02</v>
      </c>
      <c r="H73" s="95">
        <v>55.53</v>
      </c>
      <c r="I73" s="95">
        <v>52.62</v>
      </c>
      <c r="J73" s="95">
        <v>56.8</v>
      </c>
      <c r="K73" s="95">
        <v>55.95</v>
      </c>
      <c r="L73" s="95">
        <v>48.78</v>
      </c>
      <c r="M73" s="95">
        <v>57.74</v>
      </c>
      <c r="N73" s="95">
        <v>56.63</v>
      </c>
      <c r="O73" s="95">
        <v>56.11</v>
      </c>
      <c r="P73" s="95">
        <v>55.51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I41"/>
  <sheetViews>
    <sheetView tabSelected="1" workbookViewId="0">
      <pane ySplit="1" topLeftCell="A2" activePane="bottomLeft" state="frozen"/>
      <selection pane="bottomLeft" activeCell="K14" sqref="K14"/>
    </sheetView>
  </sheetViews>
  <sheetFormatPr baseColWidth="10" defaultRowHeight="14.4" x14ac:dyDescent="0.3"/>
  <cols>
    <col min="1" max="1" width="7.6640625" style="7" customWidth="1"/>
    <col min="2" max="2" width="46.109375" customWidth="1"/>
    <col min="3" max="3" width="11.5546875" style="7"/>
    <col min="4" max="4" width="12.33203125" style="7" customWidth="1"/>
    <col min="6" max="6" width="22.5546875" style="179" customWidth="1"/>
    <col min="7" max="7" width="12.5546875" style="7" customWidth="1"/>
    <col min="8" max="8" width="30" style="7" customWidth="1"/>
  </cols>
  <sheetData>
    <row r="1" spans="1:9" ht="16.95" customHeight="1" thickBot="1" x14ac:dyDescent="0.35">
      <c r="A1" s="8" t="s">
        <v>103</v>
      </c>
      <c r="B1" s="8" t="s">
        <v>27</v>
      </c>
      <c r="C1" s="26" t="s">
        <v>386</v>
      </c>
      <c r="D1" s="26" t="s">
        <v>387</v>
      </c>
      <c r="E1" s="26" t="s">
        <v>140</v>
      </c>
      <c r="F1" s="172" t="s">
        <v>108</v>
      </c>
      <c r="G1" s="170" t="s">
        <v>374</v>
      </c>
      <c r="H1" s="170" t="s">
        <v>141</v>
      </c>
      <c r="I1" s="78" t="s">
        <v>161</v>
      </c>
    </row>
    <row r="2" spans="1:9" ht="15" thickBot="1" x14ac:dyDescent="0.35">
      <c r="A2" s="8">
        <v>10101</v>
      </c>
      <c r="B2" s="8" t="s">
        <v>42</v>
      </c>
      <c r="C2" s="27">
        <v>714.64</v>
      </c>
      <c r="D2" s="27">
        <v>108818.96</v>
      </c>
      <c r="E2" s="8">
        <v>7.5</v>
      </c>
      <c r="F2" s="173" t="s">
        <v>105</v>
      </c>
      <c r="G2" s="8">
        <v>2.1</v>
      </c>
      <c r="H2" s="8" t="s">
        <v>369</v>
      </c>
      <c r="I2" s="49" t="s">
        <v>159</v>
      </c>
    </row>
    <row r="3" spans="1:9" ht="15" thickBot="1" x14ac:dyDescent="0.35">
      <c r="A3" s="8">
        <v>10201</v>
      </c>
      <c r="B3" s="8" t="s">
        <v>44</v>
      </c>
      <c r="C3" s="45">
        <v>2.92</v>
      </c>
      <c r="D3" s="45">
        <v>40.53</v>
      </c>
      <c r="E3" s="8"/>
      <c r="F3" s="173"/>
      <c r="G3" s="8">
        <v>2.2000000000000002</v>
      </c>
      <c r="H3" s="8" t="s">
        <v>370</v>
      </c>
      <c r="I3" s="49" t="s">
        <v>159</v>
      </c>
    </row>
    <row r="4" spans="1:9" ht="15" thickBot="1" x14ac:dyDescent="0.35">
      <c r="A4" s="8">
        <v>10301</v>
      </c>
      <c r="B4" s="8" t="s">
        <v>46</v>
      </c>
      <c r="C4" s="101">
        <f>857.37</f>
        <v>857.37</v>
      </c>
      <c r="D4" s="101"/>
      <c r="E4" s="8">
        <v>7.5</v>
      </c>
      <c r="F4" s="173" t="s">
        <v>105</v>
      </c>
      <c r="G4" s="8">
        <v>3</v>
      </c>
      <c r="H4" s="8" t="s">
        <v>371</v>
      </c>
      <c r="I4" s="8"/>
    </row>
    <row r="5" spans="1:9" ht="15" thickBot="1" x14ac:dyDescent="0.35">
      <c r="A5" s="8">
        <v>10401</v>
      </c>
      <c r="B5" s="8" t="s">
        <v>48</v>
      </c>
      <c r="C5" s="46">
        <v>1</v>
      </c>
      <c r="D5" s="8">
        <v>28.2</v>
      </c>
      <c r="E5" s="8">
        <v>0.25</v>
      </c>
      <c r="F5" s="173"/>
      <c r="G5" s="8">
        <v>2.2000000000000002</v>
      </c>
      <c r="H5" s="8" t="s">
        <v>370</v>
      </c>
      <c r="I5" s="49" t="s">
        <v>160</v>
      </c>
    </row>
    <row r="6" spans="1:9" ht="15" thickBot="1" x14ac:dyDescent="0.35">
      <c r="A6" s="8">
        <v>10402</v>
      </c>
      <c r="B6" s="8" t="s">
        <v>49</v>
      </c>
      <c r="C6" s="8">
        <v>30.5</v>
      </c>
      <c r="D6" s="46">
        <v>75</v>
      </c>
      <c r="E6" s="8"/>
      <c r="F6" s="173"/>
      <c r="G6" s="8">
        <v>2.1</v>
      </c>
      <c r="H6" s="8" t="s">
        <v>369</v>
      </c>
      <c r="I6" s="49"/>
    </row>
    <row r="7" spans="1:9" ht="15" thickBot="1" x14ac:dyDescent="0.35">
      <c r="A7" s="9">
        <v>20101</v>
      </c>
      <c r="B7" s="9" t="s">
        <v>51</v>
      </c>
      <c r="C7" s="47">
        <v>84.8</v>
      </c>
      <c r="D7" s="47">
        <v>98.4</v>
      </c>
      <c r="E7" s="9"/>
      <c r="F7" s="174"/>
      <c r="G7" s="9">
        <v>2.1</v>
      </c>
      <c r="H7" s="9" t="s">
        <v>369</v>
      </c>
      <c r="I7" s="50"/>
    </row>
    <row r="8" spans="1:9" ht="15" thickBot="1" x14ac:dyDescent="0.35">
      <c r="A8" s="9">
        <v>20102</v>
      </c>
      <c r="B8" s="9" t="s">
        <v>52</v>
      </c>
      <c r="C8" s="47">
        <v>50</v>
      </c>
      <c r="D8" s="47">
        <v>100</v>
      </c>
      <c r="E8" s="9"/>
      <c r="F8" s="174"/>
      <c r="G8" s="9">
        <v>2.1</v>
      </c>
      <c r="H8" s="9" t="s">
        <v>369</v>
      </c>
      <c r="I8" s="50"/>
    </row>
    <row r="9" spans="1:9" ht="15" thickBot="1" x14ac:dyDescent="0.35">
      <c r="A9" s="9">
        <v>20103</v>
      </c>
      <c r="B9" s="9" t="s">
        <v>53</v>
      </c>
      <c r="C9" s="47">
        <v>2.5</v>
      </c>
      <c r="D9" s="47">
        <v>57.8</v>
      </c>
      <c r="E9" s="9">
        <v>0.25</v>
      </c>
      <c r="F9" s="174"/>
      <c r="G9" s="9">
        <v>2.1</v>
      </c>
      <c r="H9" s="9" t="s">
        <v>369</v>
      </c>
      <c r="I9" s="50" t="s">
        <v>160</v>
      </c>
    </row>
    <row r="10" spans="1:9" ht="15" thickBot="1" x14ac:dyDescent="0.35">
      <c r="A10" s="9">
        <v>20104</v>
      </c>
      <c r="B10" s="9" t="s">
        <v>54</v>
      </c>
      <c r="C10" s="48">
        <v>15000</v>
      </c>
      <c r="D10" s="9"/>
      <c r="E10" s="9"/>
      <c r="F10" s="174"/>
      <c r="G10" s="9">
        <v>5</v>
      </c>
      <c r="H10" s="9" t="s">
        <v>373</v>
      </c>
      <c r="I10" s="50"/>
    </row>
    <row r="11" spans="1:9" ht="15" thickBot="1" x14ac:dyDescent="0.35">
      <c r="A11" s="9">
        <v>20201</v>
      </c>
      <c r="B11" s="9" t="s">
        <v>56</v>
      </c>
      <c r="C11" s="9">
        <v>0.01</v>
      </c>
      <c r="D11" s="9">
        <v>7.74</v>
      </c>
      <c r="E11" s="9">
        <v>0.5</v>
      </c>
      <c r="F11" s="174"/>
      <c r="G11" s="9">
        <v>2.1</v>
      </c>
      <c r="H11" s="9" t="s">
        <v>369</v>
      </c>
      <c r="I11" s="50" t="s">
        <v>162</v>
      </c>
    </row>
    <row r="12" spans="1:9" ht="15" thickBot="1" x14ac:dyDescent="0.35">
      <c r="A12" s="9">
        <v>20301</v>
      </c>
      <c r="B12" s="9" t="s">
        <v>58</v>
      </c>
      <c r="C12" s="9">
        <v>0</v>
      </c>
      <c r="D12" s="9">
        <v>100</v>
      </c>
      <c r="E12" s="9"/>
      <c r="F12" s="174"/>
      <c r="G12" s="9">
        <v>1.1000000000000001</v>
      </c>
      <c r="H12" s="9" t="s">
        <v>368</v>
      </c>
      <c r="I12" s="50"/>
    </row>
    <row r="13" spans="1:9" ht="15" thickBot="1" x14ac:dyDescent="0.35">
      <c r="A13" s="9">
        <v>20302</v>
      </c>
      <c r="B13" s="9" t="s">
        <v>59</v>
      </c>
      <c r="C13" s="9">
        <v>470</v>
      </c>
      <c r="D13" s="180">
        <v>87088</v>
      </c>
      <c r="E13" s="9">
        <v>0.2</v>
      </c>
      <c r="F13" s="174"/>
      <c r="G13" s="9">
        <v>2.1</v>
      </c>
      <c r="H13" s="9" t="s">
        <v>369</v>
      </c>
      <c r="I13" s="50" t="s">
        <v>170</v>
      </c>
    </row>
    <row r="14" spans="1:9" ht="15" thickBot="1" x14ac:dyDescent="0.35">
      <c r="A14" s="9">
        <v>20401</v>
      </c>
      <c r="B14" s="9" t="s">
        <v>61</v>
      </c>
      <c r="C14" s="9">
        <v>80</v>
      </c>
      <c r="D14" s="9"/>
      <c r="E14" s="9"/>
      <c r="F14" s="174"/>
      <c r="G14" s="9">
        <v>3</v>
      </c>
      <c r="H14" s="9" t="s">
        <v>371</v>
      </c>
      <c r="I14" s="50"/>
    </row>
    <row r="15" spans="1:9" ht="15" thickBot="1" x14ac:dyDescent="0.35">
      <c r="A15" s="9">
        <v>20402</v>
      </c>
      <c r="B15" s="9" t="s">
        <v>62</v>
      </c>
      <c r="C15" s="9">
        <v>1</v>
      </c>
      <c r="D15" s="9">
        <v>31</v>
      </c>
      <c r="E15" s="9"/>
      <c r="F15" s="174"/>
      <c r="G15" s="9">
        <v>2.2000000000000002</v>
      </c>
      <c r="H15" s="9" t="s">
        <v>370</v>
      </c>
      <c r="I15" s="50"/>
    </row>
    <row r="16" spans="1:9" ht="15" thickBot="1" x14ac:dyDescent="0.35">
      <c r="A16" s="9">
        <v>20501</v>
      </c>
      <c r="B16" s="9" t="s">
        <v>64</v>
      </c>
      <c r="C16" s="9">
        <v>100</v>
      </c>
      <c r="D16" s="9"/>
      <c r="E16" s="9"/>
      <c r="F16" s="174"/>
      <c r="G16" s="9">
        <v>3</v>
      </c>
      <c r="H16" s="9" t="s">
        <v>371</v>
      </c>
      <c r="I16" s="50"/>
    </row>
    <row r="17" spans="1:9" ht="15" thickBot="1" x14ac:dyDescent="0.35">
      <c r="A17" s="9">
        <v>20502</v>
      </c>
      <c r="B17" s="9" t="s">
        <v>65</v>
      </c>
      <c r="C17" s="9">
        <v>20</v>
      </c>
      <c r="D17" s="9"/>
      <c r="E17" s="9"/>
      <c r="F17" s="174"/>
      <c r="G17" s="9">
        <v>5</v>
      </c>
      <c r="H17" s="9" t="s">
        <v>373</v>
      </c>
      <c r="I17" s="50"/>
    </row>
    <row r="18" spans="1:9" ht="15" thickBot="1" x14ac:dyDescent="0.35">
      <c r="A18" s="9">
        <v>20503</v>
      </c>
      <c r="B18" s="9" t="s">
        <v>66</v>
      </c>
      <c r="C18" s="9">
        <v>6</v>
      </c>
      <c r="D18" s="9">
        <v>36</v>
      </c>
      <c r="E18" s="9"/>
      <c r="F18" s="174"/>
      <c r="G18" s="9">
        <v>2.1</v>
      </c>
      <c r="H18" s="9" t="s">
        <v>369</v>
      </c>
      <c r="I18" s="50"/>
    </row>
    <row r="19" spans="1:9" ht="15" thickBot="1" x14ac:dyDescent="0.35">
      <c r="A19" s="10">
        <v>30101</v>
      </c>
      <c r="B19" s="10" t="s">
        <v>68</v>
      </c>
      <c r="C19" s="10">
        <v>49</v>
      </c>
      <c r="D19" s="10">
        <v>83.48</v>
      </c>
      <c r="E19" s="10"/>
      <c r="F19" s="175"/>
      <c r="G19" s="10">
        <v>2.1</v>
      </c>
      <c r="H19" s="10" t="s">
        <v>369</v>
      </c>
      <c r="I19" s="51"/>
    </row>
    <row r="20" spans="1:9" ht="15" thickBot="1" x14ac:dyDescent="0.35">
      <c r="A20" s="10">
        <v>30102</v>
      </c>
      <c r="B20" s="10" t="s">
        <v>69</v>
      </c>
      <c r="C20" s="10">
        <v>2.2000000000000002</v>
      </c>
      <c r="D20" s="10">
        <v>181.6</v>
      </c>
      <c r="E20" s="10"/>
      <c r="F20" s="175"/>
      <c r="G20" s="10">
        <v>2.2000000000000002</v>
      </c>
      <c r="H20" s="10" t="s">
        <v>370</v>
      </c>
      <c r="I20" s="51" t="s">
        <v>159</v>
      </c>
    </row>
    <row r="21" spans="1:9" ht="15" thickBot="1" x14ac:dyDescent="0.35">
      <c r="A21" s="10">
        <v>30201</v>
      </c>
      <c r="B21" s="10" t="s">
        <v>71</v>
      </c>
      <c r="C21" s="10">
        <v>15</v>
      </c>
      <c r="D21" s="10">
        <v>99.9</v>
      </c>
      <c r="E21" s="10"/>
      <c r="F21" s="175"/>
      <c r="G21" s="10">
        <v>2.1</v>
      </c>
      <c r="H21" s="10" t="s">
        <v>369</v>
      </c>
      <c r="I21" s="51"/>
    </row>
    <row r="22" spans="1:9" ht="15" thickBot="1" x14ac:dyDescent="0.35">
      <c r="A22" s="10">
        <v>30202</v>
      </c>
      <c r="B22" s="10" t="s">
        <v>100</v>
      </c>
      <c r="C22" s="10">
        <v>14</v>
      </c>
      <c r="D22" s="10"/>
      <c r="E22" s="10"/>
      <c r="F22" s="175"/>
      <c r="G22" s="10">
        <v>3</v>
      </c>
      <c r="H22" s="10" t="s">
        <v>371</v>
      </c>
      <c r="I22" s="51"/>
    </row>
    <row r="23" spans="1:9" ht="15" thickBot="1" x14ac:dyDescent="0.35">
      <c r="A23" s="10">
        <v>30301</v>
      </c>
      <c r="B23" s="10" t="s">
        <v>73</v>
      </c>
      <c r="C23" s="10">
        <v>1</v>
      </c>
      <c r="D23" s="181">
        <v>1654</v>
      </c>
      <c r="E23" s="10"/>
      <c r="F23" s="175"/>
      <c r="G23" s="10">
        <v>2.2000000000000002</v>
      </c>
      <c r="H23" s="10" t="s">
        <v>370</v>
      </c>
      <c r="I23" s="51" t="s">
        <v>159</v>
      </c>
    </row>
    <row r="24" spans="1:9" ht="15" thickBot="1" x14ac:dyDescent="0.35">
      <c r="A24" s="10">
        <v>30401</v>
      </c>
      <c r="B24" s="10" t="s">
        <v>75</v>
      </c>
      <c r="C24" s="10">
        <v>0</v>
      </c>
      <c r="D24" s="10">
        <v>100</v>
      </c>
      <c r="E24" s="10"/>
      <c r="F24" s="175"/>
      <c r="G24" s="10">
        <v>1.1000000000000001</v>
      </c>
      <c r="H24" s="10" t="s">
        <v>368</v>
      </c>
      <c r="I24" s="51"/>
    </row>
    <row r="25" spans="1:9" ht="15" thickBot="1" x14ac:dyDescent="0.35">
      <c r="A25" s="10">
        <v>30402</v>
      </c>
      <c r="B25" s="10" t="s">
        <v>76</v>
      </c>
      <c r="C25" s="10">
        <v>15</v>
      </c>
      <c r="D25" s="10"/>
      <c r="E25" s="10"/>
      <c r="F25" s="175"/>
      <c r="G25" s="10">
        <v>3</v>
      </c>
      <c r="H25" s="10" t="s">
        <v>371</v>
      </c>
      <c r="I25" s="51"/>
    </row>
    <row r="26" spans="1:9" ht="15" thickBot="1" x14ac:dyDescent="0.35">
      <c r="A26" s="11">
        <v>40101</v>
      </c>
      <c r="B26" s="11" t="s">
        <v>12</v>
      </c>
      <c r="C26" s="11">
        <v>0.24</v>
      </c>
      <c r="D26" s="83">
        <v>0.63</v>
      </c>
      <c r="E26" s="18"/>
      <c r="F26" s="176"/>
      <c r="G26" s="11">
        <v>2.2000000000000002</v>
      </c>
      <c r="H26" s="11" t="s">
        <v>370</v>
      </c>
      <c r="I26" s="23"/>
    </row>
    <row r="27" spans="1:9" ht="15" thickBot="1" x14ac:dyDescent="0.35">
      <c r="A27" s="11">
        <v>40102</v>
      </c>
      <c r="B27" s="11" t="s">
        <v>78</v>
      </c>
      <c r="C27" s="11">
        <v>0.02</v>
      </c>
      <c r="D27" s="83">
        <v>81.290000000000006</v>
      </c>
      <c r="E27" s="18">
        <v>0.25</v>
      </c>
      <c r="F27" s="176"/>
      <c r="G27" s="11">
        <v>2.2000000000000002</v>
      </c>
      <c r="H27" s="11" t="s">
        <v>370</v>
      </c>
      <c r="I27" s="23" t="s">
        <v>160</v>
      </c>
    </row>
    <row r="28" spans="1:9" ht="15" thickBot="1" x14ac:dyDescent="0.35">
      <c r="A28" s="11">
        <v>40201</v>
      </c>
      <c r="B28" s="11" t="s">
        <v>80</v>
      </c>
      <c r="C28" s="11">
        <v>0</v>
      </c>
      <c r="D28" s="83">
        <v>80</v>
      </c>
      <c r="E28" s="18"/>
      <c r="F28" s="176"/>
      <c r="G28" s="11">
        <v>2.2000000000000002</v>
      </c>
      <c r="H28" s="11" t="s">
        <v>370</v>
      </c>
      <c r="I28" s="23"/>
    </row>
    <row r="29" spans="1:9" ht="15" thickBot="1" x14ac:dyDescent="0.35">
      <c r="A29" s="11">
        <v>40202</v>
      </c>
      <c r="B29" s="11" t="s">
        <v>81</v>
      </c>
      <c r="C29" s="11">
        <v>2.7</v>
      </c>
      <c r="D29" s="83">
        <v>62.8</v>
      </c>
      <c r="E29" s="18">
        <v>0.25</v>
      </c>
      <c r="F29" s="176"/>
      <c r="G29" s="11">
        <v>2.2000000000000002</v>
      </c>
      <c r="H29" s="11" t="s">
        <v>370</v>
      </c>
      <c r="I29" s="23" t="s">
        <v>160</v>
      </c>
    </row>
    <row r="30" spans="1:9" ht="15" thickBot="1" x14ac:dyDescent="0.35">
      <c r="A30" s="11">
        <v>40301</v>
      </c>
      <c r="B30" s="11" t="s">
        <v>83</v>
      </c>
      <c r="C30" s="11">
        <v>1</v>
      </c>
      <c r="D30" s="83"/>
      <c r="E30" s="18"/>
      <c r="F30" s="176"/>
      <c r="G30" s="11">
        <v>5</v>
      </c>
      <c r="H30" s="11" t="s">
        <v>373</v>
      </c>
      <c r="I30" s="11"/>
    </row>
    <row r="31" spans="1:9" ht="15" thickBot="1" x14ac:dyDescent="0.35">
      <c r="A31" s="12">
        <v>50101</v>
      </c>
      <c r="B31" s="12" t="s">
        <v>85</v>
      </c>
      <c r="C31" s="12">
        <v>0</v>
      </c>
      <c r="D31" s="171">
        <v>10</v>
      </c>
      <c r="E31" s="19"/>
      <c r="F31" s="177" t="s">
        <v>375</v>
      </c>
      <c r="G31" s="12">
        <v>2.1</v>
      </c>
      <c r="H31" s="12" t="s">
        <v>369</v>
      </c>
      <c r="I31" s="52"/>
    </row>
    <row r="32" spans="1:9" ht="15" thickBot="1" x14ac:dyDescent="0.35">
      <c r="A32" s="12">
        <v>50102</v>
      </c>
      <c r="B32" s="12" t="s">
        <v>86</v>
      </c>
      <c r="C32" s="12">
        <v>40</v>
      </c>
      <c r="D32" s="84"/>
      <c r="E32" s="19"/>
      <c r="F32" s="177" t="s">
        <v>376</v>
      </c>
      <c r="G32" s="12">
        <v>4</v>
      </c>
      <c r="H32" s="12" t="s">
        <v>372</v>
      </c>
      <c r="I32" s="52"/>
    </row>
    <row r="33" spans="1:9" ht="15" thickBot="1" x14ac:dyDescent="0.35">
      <c r="A33" s="12">
        <v>50103</v>
      </c>
      <c r="B33" s="12" t="s">
        <v>87</v>
      </c>
      <c r="C33" s="12">
        <v>0.01</v>
      </c>
      <c r="D33" s="84">
        <v>40.31</v>
      </c>
      <c r="E33" s="19"/>
      <c r="F33" s="177"/>
      <c r="G33" s="12">
        <v>2.2000000000000002</v>
      </c>
      <c r="H33" s="12" t="s">
        <v>370</v>
      </c>
      <c r="I33" s="52" t="s">
        <v>170</v>
      </c>
    </row>
    <row r="34" spans="1:9" ht="15" thickBot="1" x14ac:dyDescent="0.35">
      <c r="A34" s="12">
        <v>50201</v>
      </c>
      <c r="B34" s="12" t="s">
        <v>89</v>
      </c>
      <c r="C34" s="12">
        <v>0</v>
      </c>
      <c r="D34" s="84">
        <v>100</v>
      </c>
      <c r="E34" s="19"/>
      <c r="F34" s="177"/>
      <c r="G34" s="12">
        <v>1.1000000000000001</v>
      </c>
      <c r="H34" s="12" t="s">
        <v>368</v>
      </c>
      <c r="I34" s="52"/>
    </row>
    <row r="35" spans="1:9" ht="15" thickBot="1" x14ac:dyDescent="0.35">
      <c r="A35" s="12">
        <v>50202</v>
      </c>
      <c r="B35" s="12" t="s">
        <v>90</v>
      </c>
      <c r="C35" s="12">
        <v>0</v>
      </c>
      <c r="D35" s="84">
        <v>100</v>
      </c>
      <c r="E35" s="19"/>
      <c r="F35" s="177"/>
      <c r="G35" s="12">
        <v>1.1000000000000001</v>
      </c>
      <c r="H35" s="12" t="s">
        <v>368</v>
      </c>
      <c r="I35" s="52"/>
    </row>
    <row r="36" spans="1:9" ht="15" thickBot="1" x14ac:dyDescent="0.35">
      <c r="A36" s="12">
        <v>50301</v>
      </c>
      <c r="B36" s="12" t="s">
        <v>101</v>
      </c>
      <c r="C36" s="12">
        <v>0</v>
      </c>
      <c r="D36" s="84">
        <v>20</v>
      </c>
      <c r="E36" s="19"/>
      <c r="F36" s="177"/>
      <c r="G36" s="12">
        <v>2.1</v>
      </c>
      <c r="H36" s="12" t="s">
        <v>369</v>
      </c>
      <c r="I36" s="52"/>
    </row>
    <row r="37" spans="1:9" ht="15" thickBot="1" x14ac:dyDescent="0.35">
      <c r="A37" s="13">
        <v>60101</v>
      </c>
      <c r="B37" s="13" t="s">
        <v>93</v>
      </c>
      <c r="C37" s="13">
        <v>0</v>
      </c>
      <c r="D37" s="85">
        <v>100</v>
      </c>
      <c r="E37" s="20"/>
      <c r="F37" s="178"/>
      <c r="G37" s="13">
        <v>1.1000000000000001</v>
      </c>
      <c r="H37" s="13" t="s">
        <v>368</v>
      </c>
      <c r="I37" s="53"/>
    </row>
    <row r="38" spans="1:9" ht="15" thickBot="1" x14ac:dyDescent="0.35">
      <c r="A38" s="13">
        <v>60201</v>
      </c>
      <c r="B38" s="13" t="s">
        <v>95</v>
      </c>
      <c r="C38" s="13">
        <v>100</v>
      </c>
      <c r="D38" s="85"/>
      <c r="E38" s="20"/>
      <c r="F38" s="178"/>
      <c r="G38" s="13">
        <v>5</v>
      </c>
      <c r="H38" s="13" t="s">
        <v>373</v>
      </c>
      <c r="I38" s="53"/>
    </row>
    <row r="39" spans="1:9" ht="15" thickBot="1" x14ac:dyDescent="0.35">
      <c r="A39" s="13">
        <v>60202</v>
      </c>
      <c r="B39" s="13" t="s">
        <v>96</v>
      </c>
      <c r="C39" s="13">
        <v>17</v>
      </c>
      <c r="D39" s="85">
        <v>80</v>
      </c>
      <c r="E39" s="20"/>
      <c r="F39" s="178"/>
      <c r="G39" s="13">
        <v>2.1</v>
      </c>
      <c r="H39" s="13" t="s">
        <v>369</v>
      </c>
      <c r="I39" s="53"/>
    </row>
    <row r="40" spans="1:9" ht="15" thickBot="1" x14ac:dyDescent="0.35">
      <c r="A40" s="13">
        <v>60203</v>
      </c>
      <c r="B40" s="13" t="s">
        <v>97</v>
      </c>
      <c r="C40" s="13">
        <v>60</v>
      </c>
      <c r="D40" s="13"/>
      <c r="E40" s="20"/>
      <c r="F40" s="178"/>
      <c r="G40" s="13">
        <v>4</v>
      </c>
      <c r="H40" s="13" t="s">
        <v>372</v>
      </c>
      <c r="I40" s="53"/>
    </row>
    <row r="41" spans="1:9" ht="15" thickBot="1" x14ac:dyDescent="0.35">
      <c r="A41" s="13">
        <v>60301</v>
      </c>
      <c r="B41" s="13" t="s">
        <v>99</v>
      </c>
      <c r="C41" s="13">
        <v>0</v>
      </c>
      <c r="D41" s="85">
        <v>3</v>
      </c>
      <c r="E41" s="20"/>
      <c r="F41" s="178"/>
      <c r="G41" s="13">
        <v>2.2000000000000002</v>
      </c>
      <c r="H41" s="13" t="s">
        <v>370</v>
      </c>
      <c r="I41" s="53"/>
    </row>
  </sheetData>
  <sortState ref="A2:I41">
    <sortCondition ref="A2:A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Contenido</vt:lpstr>
      <vt:lpstr>Variables</vt:lpstr>
      <vt:lpstr>Indicadores</vt:lpstr>
      <vt:lpstr>Calif_ONU</vt:lpstr>
      <vt:lpstr>Calif_cambios</vt:lpstr>
      <vt:lpstr>Parámetros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Valtierra</dc:creator>
  <cp:lastModifiedBy>rllata</cp:lastModifiedBy>
  <dcterms:created xsi:type="dcterms:W3CDTF">2017-02-09T20:25:25Z</dcterms:created>
  <dcterms:modified xsi:type="dcterms:W3CDTF">2018-04-20T19:34:08Z</dcterms:modified>
</cp:coreProperties>
</file>