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935cc860ba0efd68/GitHub/equity_research/"/>
    </mc:Choice>
  </mc:AlternateContent>
  <xr:revisionPtr revIDLastSave="1171" documentId="11_AD4D5CB4E552A5DACE1C6418181876DE5ADEDD8A" xr6:coauthVersionLast="47" xr6:coauthVersionMax="47" xr10:uidLastSave="{9CCE9CCF-AF7C-442A-BD58-DA39BE261F1A}"/>
  <bookViews>
    <workbookView xWindow="57495" yWindow="0" windowWidth="14610" windowHeight="15585" firstSheet="1" activeTab="1" xr2:uid="{00000000-000D-0000-FFFF-FFFF00000000}"/>
  </bookViews>
  <sheets>
    <sheet name="assumptions" sheetId="2" r:id="rId1"/>
    <sheet name="highlights" sheetId="9" r:id="rId2"/>
    <sheet name="income_statement" sheetId="1" r:id="rId3"/>
    <sheet name="balance_sheet" sheetId="7" r:id="rId4"/>
    <sheet name="cash_flow_statement" sheetId="8" r:id="rId5"/>
    <sheet name="forecast" sheetId="3" r:id="rId6"/>
    <sheet name="dcf" sheetId="4" r:id="rId7"/>
    <sheet name="multiples_comparables" sheetId="5" r:id="rId8"/>
    <sheet name="sensitivity_analysi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9" l="1"/>
  <c r="D36" i="9"/>
  <c r="E36" i="9"/>
  <c r="F36" i="9"/>
  <c r="B36" i="9"/>
  <c r="C34" i="9"/>
  <c r="D34" i="9"/>
  <c r="E34" i="9"/>
  <c r="F34" i="9"/>
  <c r="B34" i="9"/>
  <c r="B25" i="9"/>
  <c r="C5" i="9"/>
  <c r="D5" i="9"/>
  <c r="E5" i="9"/>
  <c r="F5" i="9"/>
  <c r="B5" i="9"/>
  <c r="C8" i="9"/>
  <c r="D8" i="9"/>
  <c r="E8" i="9"/>
  <c r="F8" i="9"/>
  <c r="B8" i="9"/>
  <c r="E22" i="9"/>
  <c r="D22" i="9"/>
  <c r="F22" i="9"/>
  <c r="C4" i="9"/>
  <c r="D4" i="9"/>
  <c r="E4" i="9"/>
  <c r="F4" i="9"/>
  <c r="B4" i="9"/>
  <c r="C16" i="9"/>
  <c r="D16" i="9"/>
  <c r="E16" i="9"/>
  <c r="F16" i="9"/>
  <c r="B16" i="9"/>
  <c r="C13" i="9"/>
  <c r="D13" i="9"/>
  <c r="E13" i="9"/>
  <c r="F13" i="9"/>
  <c r="C14" i="9"/>
  <c r="D14" i="9"/>
  <c r="E14" i="9"/>
  <c r="F14" i="9"/>
  <c r="B14" i="9"/>
  <c r="B13" i="9"/>
  <c r="G31" i="9"/>
  <c r="H31" i="9"/>
  <c r="I31" i="9"/>
  <c r="J31" i="9"/>
  <c r="K31" i="9"/>
  <c r="C6" i="9"/>
  <c r="C7" i="9" s="1"/>
  <c r="D6" i="9"/>
  <c r="D7" i="9" s="1"/>
  <c r="E6" i="9"/>
  <c r="E7" i="9" s="1"/>
  <c r="F6" i="9"/>
  <c r="F7" i="9" s="1"/>
  <c r="B6" i="9"/>
  <c r="B7" i="9" s="1"/>
  <c r="D59" i="7"/>
  <c r="D61" i="7" s="1"/>
  <c r="B37" i="7"/>
  <c r="C37" i="7"/>
  <c r="D37" i="7"/>
  <c r="E37" i="7"/>
  <c r="F37" i="7"/>
  <c r="B47" i="7"/>
  <c r="C47" i="7"/>
  <c r="D47" i="7"/>
  <c r="E47" i="7"/>
  <c r="F47" i="7"/>
  <c r="B59" i="7"/>
  <c r="B61" i="7" s="1"/>
  <c r="C59" i="7"/>
  <c r="C61" i="7" s="1"/>
  <c r="E59" i="7"/>
  <c r="E61" i="7" s="1"/>
  <c r="F59" i="7"/>
  <c r="F61" i="7" s="1"/>
  <c r="B23" i="7"/>
  <c r="C23" i="7"/>
  <c r="D23" i="7"/>
  <c r="E23" i="7"/>
  <c r="F23" i="7"/>
  <c r="B16" i="7"/>
  <c r="C16" i="7"/>
  <c r="D16" i="7"/>
  <c r="E16" i="7"/>
  <c r="F16" i="7"/>
  <c r="F31" i="8"/>
  <c r="E31" i="8"/>
  <c r="D31" i="8"/>
  <c r="C31" i="8"/>
  <c r="B31" i="8"/>
  <c r="F19" i="8"/>
  <c r="E19" i="8"/>
  <c r="D19" i="8"/>
  <c r="C19" i="8"/>
  <c r="B19" i="8"/>
  <c r="F7" i="8"/>
  <c r="E7" i="8"/>
  <c r="D7" i="8"/>
  <c r="C7" i="8"/>
  <c r="B7" i="8"/>
  <c r="D9" i="1"/>
  <c r="D12" i="1" s="1"/>
  <c r="D17" i="1" s="1"/>
  <c r="D19" i="1" s="1"/>
  <c r="C9" i="1"/>
  <c r="C12" i="1" s="1"/>
  <c r="C17" i="1" s="1"/>
  <c r="C19" i="1" s="1"/>
  <c r="B9" i="1"/>
  <c r="B12" i="1" s="1"/>
  <c r="B17" i="1" s="1"/>
  <c r="B19" i="1" s="1"/>
  <c r="E9" i="1"/>
  <c r="E12" i="1" s="1"/>
  <c r="E17" i="1" s="1"/>
  <c r="E19" i="1" s="1"/>
  <c r="F9" i="1"/>
  <c r="F12" i="1" s="1"/>
  <c r="F17" i="1" s="1"/>
  <c r="F19" i="1" s="1"/>
  <c r="B31" i="9" l="1"/>
  <c r="F15" i="9"/>
  <c r="F28" i="9" s="1"/>
  <c r="F33" i="9" s="1"/>
  <c r="D15" i="9"/>
  <c r="D28" i="9" s="1"/>
  <c r="D33" i="9" s="1"/>
  <c r="C15" i="9"/>
  <c r="C28" i="9" s="1"/>
  <c r="C33" i="9" s="1"/>
  <c r="E15" i="9"/>
  <c r="E28" i="9" s="1"/>
  <c r="E33" i="9" s="1"/>
  <c r="B15" i="9"/>
  <c r="B28" i="9" s="1"/>
  <c r="B33" i="9" s="1"/>
  <c r="E31" i="9"/>
  <c r="F31" i="9"/>
  <c r="D31" i="9"/>
  <c r="C31" i="9"/>
  <c r="F33" i="8"/>
  <c r="F37" i="8" s="1"/>
  <c r="E33" i="8"/>
  <c r="E37" i="8" s="1"/>
  <c r="D33" i="8"/>
  <c r="D37" i="8" s="1"/>
  <c r="C33" i="8"/>
  <c r="C37" i="8" s="1"/>
  <c r="B33" i="8"/>
  <c r="B37" i="8" s="1"/>
  <c r="B50" i="7"/>
  <c r="B63" i="7" s="1"/>
  <c r="F50" i="7"/>
  <c r="F63" i="7" s="1"/>
  <c r="E50" i="7"/>
  <c r="E63" i="7" s="1"/>
  <c r="D26" i="7"/>
  <c r="C50" i="7"/>
  <c r="C63" i="7" s="1"/>
  <c r="C26" i="7"/>
  <c r="D50" i="7"/>
  <c r="D63" i="7" s="1"/>
  <c r="B26" i="7"/>
  <c r="F26" i="7"/>
  <c r="E26" i="7"/>
  <c r="B17" i="9" l="1"/>
  <c r="B32" i="9" s="1"/>
  <c r="B37" i="9"/>
  <c r="E17" i="9"/>
  <c r="E32" i="9" s="1"/>
  <c r="E37" i="9"/>
  <c r="C17" i="9"/>
  <c r="C32" i="9" s="1"/>
  <c r="C37" i="9"/>
  <c r="D17" i="9"/>
  <c r="D32" i="9" s="1"/>
  <c r="D37" i="9"/>
  <c r="F17" i="9"/>
  <c r="F32" i="9" s="1"/>
  <c r="F37" i="9"/>
</calcChain>
</file>

<file path=xl/sharedStrings.xml><?xml version="1.0" encoding="utf-8"?>
<sst xmlns="http://schemas.openxmlformats.org/spreadsheetml/2006/main" count="162" uniqueCount="153">
  <si>
    <t>Other operating revenues</t>
  </si>
  <si>
    <t>Services</t>
  </si>
  <si>
    <t>Other operating costs</t>
  </si>
  <si>
    <t>Net Revenues</t>
  </si>
  <si>
    <t>Changes in inventories of finished and semi'finished products</t>
  </si>
  <si>
    <t>Raw materials, supplies and consumables</t>
  </si>
  <si>
    <t>Personnel costs</t>
  </si>
  <si>
    <t>Impairments</t>
  </si>
  <si>
    <t>Amortization and Depreciation</t>
  </si>
  <si>
    <t>Operating Profit (EBIT)</t>
  </si>
  <si>
    <t>Gross Operating Profit (EBITDA)</t>
  </si>
  <si>
    <t>Share of profits from equity-accounted associates and joint ventures</t>
  </si>
  <si>
    <t>Gains on disposal of investments</t>
  </si>
  <si>
    <t>Income Taxes</t>
  </si>
  <si>
    <t>Net Profit for the year</t>
  </si>
  <si>
    <t>Attributable to:</t>
  </si>
  <si>
    <t>Earning per share (EPS)</t>
  </si>
  <si>
    <t>Basic</t>
  </si>
  <si>
    <t xml:space="preserve">   Common</t>
  </si>
  <si>
    <t xml:space="preserve">   Shareholders of company</t>
  </si>
  <si>
    <t xml:space="preserve">   Minority interests</t>
  </si>
  <si>
    <t>Financial income</t>
  </si>
  <si>
    <t>Financial expenses</t>
  </si>
  <si>
    <t>Earning Before Taxes (EBT)</t>
  </si>
  <si>
    <t>(thousands of euro)</t>
  </si>
  <si>
    <t xml:space="preserve">   Savings</t>
  </si>
  <si>
    <t>2023</t>
  </si>
  <si>
    <t>2022</t>
  </si>
  <si>
    <t>2021</t>
  </si>
  <si>
    <t>2020</t>
  </si>
  <si>
    <t>2019</t>
  </si>
  <si>
    <t>Cash flowfrom operating activities</t>
  </si>
  <si>
    <t>Cash generated from operations</t>
  </si>
  <si>
    <t>Interest paid</t>
  </si>
  <si>
    <t>Income taxes paid</t>
  </si>
  <si>
    <t>Net cash flow from operating activities</t>
  </si>
  <si>
    <t>Cash flow from investing activities</t>
  </si>
  <si>
    <t>Investment in intangible assets</t>
  </si>
  <si>
    <t>Investment in tangible assets</t>
  </si>
  <si>
    <t>Investment in other equity interests</t>
  </si>
  <si>
    <t>Proceeds from disposal of tangible and intangible assets</t>
  </si>
  <si>
    <t>Proceeds from disposal of equity interests</t>
  </si>
  <si>
    <t>Change in financial receivables</t>
  </si>
  <si>
    <t>Dividends received from investments</t>
  </si>
  <si>
    <t>Interest received</t>
  </si>
  <si>
    <t>Cash flow from financing activities</t>
  </si>
  <si>
    <t>Proceeds from long-term borrowings</t>
  </si>
  <si>
    <t>Repayment of long-term borrowings</t>
  </si>
  <si>
    <t>Net change in short-term borrowings</t>
  </si>
  <si>
    <t>Lease liability repayments</t>
  </si>
  <si>
    <t>Change in other financial liabilities</t>
  </si>
  <si>
    <t>Change in non-controlling interests without loss of control</t>
  </si>
  <si>
    <t>Purchase of treasury shares</t>
  </si>
  <si>
    <t>Dividends paid to shareholders</t>
  </si>
  <si>
    <t>Dividends paid to minority interests</t>
  </si>
  <si>
    <t>Net cash flow from (used in) financing activities</t>
  </si>
  <si>
    <t>Change in cash and cash equivalents</t>
  </si>
  <si>
    <t>Opening cash balance</t>
  </si>
  <si>
    <t>Currency in scope of consolidation</t>
  </si>
  <si>
    <t>Change in scope of consolidation</t>
  </si>
  <si>
    <t>Closing cash balance</t>
  </si>
  <si>
    <t>Assets</t>
  </si>
  <si>
    <t>Non-current assets</t>
  </si>
  <si>
    <t>Goodwill</t>
  </si>
  <si>
    <t>Right-of-use assets</t>
  </si>
  <si>
    <t>Property, plan and equipment (PP&amp;E)</t>
  </si>
  <si>
    <t>Investment properties</t>
  </si>
  <si>
    <t>Investments in associates and joint ventures</t>
  </si>
  <si>
    <t>Investments at fair value</t>
  </si>
  <si>
    <t>Deferred tax assets</t>
  </si>
  <si>
    <t>Defined benefit plan assets</t>
  </si>
  <si>
    <t>Derivative financial instruments</t>
  </si>
  <si>
    <t>Receivables and other non-current assets</t>
  </si>
  <si>
    <t>Total non-current assets</t>
  </si>
  <si>
    <t>Current assets</t>
  </si>
  <si>
    <t>Inventories</t>
  </si>
  <si>
    <t>Trade receivables</t>
  </si>
  <si>
    <t>Other receivables</t>
  </si>
  <si>
    <t>Cash and cash equivalent</t>
  </si>
  <si>
    <t>Total current assets</t>
  </si>
  <si>
    <t>Assets held for sale</t>
  </si>
  <si>
    <t>Liabilities</t>
  </si>
  <si>
    <t>Non-current liabilities</t>
  </si>
  <si>
    <t>Long-term financial liabilities</t>
  </si>
  <si>
    <t>Lease liabilities</t>
  </si>
  <si>
    <t>Employee benefits</t>
  </si>
  <si>
    <t>Provisions for risk and charges</t>
  </si>
  <si>
    <t>Deferred tax liabilities</t>
  </si>
  <si>
    <t>Other non-current liabilities</t>
  </si>
  <si>
    <t>Total non-current liabilities</t>
  </si>
  <si>
    <t>Current liabilities</t>
  </si>
  <si>
    <t>Current quote of long-term financial liabilities</t>
  </si>
  <si>
    <t>Short-term financial liabilities</t>
  </si>
  <si>
    <t>Current quote of lease liabilities</t>
  </si>
  <si>
    <t>Trade payables</t>
  </si>
  <si>
    <t>Current tax liabilities</t>
  </si>
  <si>
    <t>Provisions for risks and charges</t>
  </si>
  <si>
    <t>Other current liabilities</t>
  </si>
  <si>
    <t>Total current liabilities</t>
  </si>
  <si>
    <t>Equity</t>
  </si>
  <si>
    <t>Shareholders equity</t>
  </si>
  <si>
    <t>Share capital</t>
  </si>
  <si>
    <t xml:space="preserve">Share premium reserve </t>
  </si>
  <si>
    <t>Other reserve</t>
  </si>
  <si>
    <t>Retained earnings</t>
  </si>
  <si>
    <t>Treasury shares</t>
  </si>
  <si>
    <t>Non-controlling interests</t>
  </si>
  <si>
    <t>Total controlling equity</t>
  </si>
  <si>
    <t>Total equity</t>
  </si>
  <si>
    <t>Total Assets</t>
  </si>
  <si>
    <t>Liabilities held for sale</t>
  </si>
  <si>
    <t>Total Liabilities</t>
  </si>
  <si>
    <t>Total Equity and Liabilities</t>
  </si>
  <si>
    <t>Acquisition of subsidiaries, net of cash acquired</t>
  </si>
  <si>
    <t>Net cash flow from (used in) investing activities</t>
  </si>
  <si>
    <t>Other intangible assets</t>
  </si>
  <si>
    <t>WACC</t>
  </si>
  <si>
    <t>g (expected from buzzi)</t>
  </si>
  <si>
    <t>g (computed)</t>
  </si>
  <si>
    <t>EBIT</t>
  </si>
  <si>
    <t>EBITDA</t>
  </si>
  <si>
    <t>EPS</t>
  </si>
  <si>
    <t>Net (debt) / cash</t>
  </si>
  <si>
    <t>Revenues</t>
  </si>
  <si>
    <t>Highlights (EURe03)</t>
  </si>
  <si>
    <t>Profitability/valuation</t>
  </si>
  <si>
    <t>EBIT margin %</t>
  </si>
  <si>
    <t>ROIC (EBIT) %</t>
  </si>
  <si>
    <t>EV/EBITDA x</t>
  </si>
  <si>
    <t>P/E x</t>
  </si>
  <si>
    <t>Equity FCF yield %</t>
  </si>
  <si>
    <t>Dividend yield %</t>
  </si>
  <si>
    <t>2024E</t>
  </si>
  <si>
    <t>2025E</t>
  </si>
  <si>
    <t>2026E</t>
  </si>
  <si>
    <t>2027E</t>
  </si>
  <si>
    <t>2028E</t>
  </si>
  <si>
    <t>Invested capital</t>
  </si>
  <si>
    <t>Net Debt</t>
  </si>
  <si>
    <t>Total debt</t>
  </si>
  <si>
    <t>Cash &amp; equivalents</t>
  </si>
  <si>
    <t>Market capitalization</t>
  </si>
  <si>
    <t>tax rate</t>
  </si>
  <si>
    <t>NOPAT</t>
  </si>
  <si>
    <t>weighted average # of shares</t>
  </si>
  <si>
    <t xml:space="preserve">notice: DPS = EPS </t>
  </si>
  <si>
    <t>FCF to Equity (FCFE)</t>
  </si>
  <si>
    <t>Net income</t>
  </si>
  <si>
    <t>Changes in working capital</t>
  </si>
  <si>
    <t>Enterprise value (EV)</t>
  </si>
  <si>
    <t xml:space="preserve">Dividends </t>
  </si>
  <si>
    <t>Dividends per share</t>
  </si>
  <si>
    <t>Price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</si>
</sst>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#,##0\ &quot;€&quot;;[Red]\-#,##0\ &quot;€&quot;"/>
    <numFmt numFmtId="164" formatCode="_-* #,##0.00\ [$€-410]_-;\-* #,##0.00\ [$€-410]_-;_-* &quot;-&quot;??\ [$€-410]_-;_-@_-"/>
    <numFmt numFmtId="166" formatCode="#,##0.00\ &quot;€&quot;"/>
    <numFmt numFmtId="170" formatCode="#,##0.000\ &quot;€&quot;"/>
    <numFmt numFmtId="173" formatCode="#,##0.0\ &quot;€&quot;"/>
    <numFmt numFmtId="174" formatCode="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6" fontId="0" fillId="0" borderId="0" xfId="0" applyNumberFormat="1"/>
    <xf numFmtId="6" fontId="0" fillId="0" borderId="1" xfId="0" applyNumberFormat="1" applyBorder="1"/>
    <xf numFmtId="6" fontId="0" fillId="0" borderId="2" xfId="0" applyNumberFormat="1" applyBorder="1"/>
    <xf numFmtId="6" fontId="1" fillId="0" borderId="0" xfId="0" applyNumberFormat="1" applyFont="1"/>
    <xf numFmtId="166" fontId="0" fillId="0" borderId="0" xfId="0" applyNumberFormat="1"/>
    <xf numFmtId="0" fontId="1" fillId="2" borderId="1" xfId="0" applyFont="1" applyFill="1" applyBorder="1"/>
    <xf numFmtId="6" fontId="0" fillId="2" borderId="1" xfId="0" applyNumberFormat="1" applyFill="1" applyBorder="1"/>
    <xf numFmtId="0" fontId="1" fillId="0" borderId="3" xfId="0" applyFont="1" applyBorder="1"/>
    <xf numFmtId="6" fontId="0" fillId="0" borderId="3" xfId="0" applyNumberFormat="1" applyBorder="1"/>
    <xf numFmtId="0" fontId="0" fillId="0" borderId="1" xfId="0" applyFont="1" applyBorder="1"/>
    <xf numFmtId="6" fontId="1" fillId="0" borderId="3" xfId="0" applyNumberFormat="1" applyFont="1" applyBorder="1"/>
    <xf numFmtId="6" fontId="0" fillId="0" borderId="1" xfId="0" applyNumberFormat="1" applyFont="1" applyBorder="1"/>
    <xf numFmtId="0" fontId="1" fillId="2" borderId="0" xfId="0" applyFont="1" applyFill="1"/>
    <xf numFmtId="6" fontId="1" fillId="2" borderId="0" xfId="0" applyNumberFormat="1" applyFont="1" applyFill="1"/>
    <xf numFmtId="0" fontId="1" fillId="3" borderId="1" xfId="0" applyFont="1" applyFill="1" applyBorder="1"/>
    <xf numFmtId="6" fontId="0" fillId="3" borderId="1" xfId="0" applyNumberFormat="1" applyFill="1" applyBorder="1"/>
    <xf numFmtId="6" fontId="1" fillId="3" borderId="1" xfId="0" applyNumberFormat="1" applyFont="1" applyFill="1" applyBorder="1"/>
    <xf numFmtId="0" fontId="1" fillId="4" borderId="1" xfId="0" applyFont="1" applyFill="1" applyBorder="1"/>
    <xf numFmtId="6" fontId="0" fillId="4" borderId="1" xfId="0" applyNumberFormat="1" applyFill="1" applyBorder="1"/>
    <xf numFmtId="6" fontId="1" fillId="4" borderId="1" xfId="0" applyNumberFormat="1" applyFont="1" applyFill="1" applyBorder="1"/>
    <xf numFmtId="0" fontId="1" fillId="0" borderId="1" xfId="0" applyNumberFormat="1" applyFont="1" applyBorder="1"/>
    <xf numFmtId="0" fontId="1" fillId="5" borderId="1" xfId="0" applyFont="1" applyFill="1" applyBorder="1"/>
    <xf numFmtId="6" fontId="1" fillId="5" borderId="1" xfId="0" applyNumberFormat="1" applyFont="1" applyFill="1" applyBorder="1"/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6" borderId="0" xfId="0" applyFont="1" applyFill="1" applyAlignment="1">
      <alignment wrapText="1"/>
    </xf>
    <xf numFmtId="6" fontId="1" fillId="6" borderId="0" xfId="0" applyNumberFormat="1" applyFont="1" applyFill="1"/>
    <xf numFmtId="0" fontId="1" fillId="0" borderId="1" xfId="0" applyFont="1" applyBorder="1" applyAlignment="1">
      <alignment wrapText="1"/>
    </xf>
    <xf numFmtId="0" fontId="1" fillId="6" borderId="2" xfId="0" applyFont="1" applyFill="1" applyBorder="1"/>
    <xf numFmtId="6" fontId="1" fillId="6" borderId="2" xfId="0" applyNumberFormat="1" applyFont="1" applyFill="1" applyBorder="1"/>
    <xf numFmtId="0" fontId="1" fillId="6" borderId="0" xfId="0" applyFont="1" applyFill="1"/>
    <xf numFmtId="0" fontId="1" fillId="7" borderId="2" xfId="0" applyFont="1" applyFill="1" applyBorder="1"/>
    <xf numFmtId="6" fontId="0" fillId="7" borderId="2" xfId="0" applyNumberFormat="1" applyFill="1" applyBorder="1"/>
    <xf numFmtId="0" fontId="1" fillId="7" borderId="0" xfId="0" applyFont="1" applyFill="1"/>
    <xf numFmtId="6" fontId="1" fillId="7" borderId="0" xfId="0" applyNumberFormat="1" applyFont="1" applyFill="1"/>
    <xf numFmtId="0" fontId="1" fillId="8" borderId="0" xfId="0" applyFont="1" applyFill="1"/>
    <xf numFmtId="6" fontId="1" fillId="8" borderId="0" xfId="0" applyNumberFormat="1" applyFont="1" applyFill="1"/>
    <xf numFmtId="0" fontId="1" fillId="8" borderId="2" xfId="0" applyFont="1" applyFill="1" applyBorder="1"/>
    <xf numFmtId="6" fontId="0" fillId="8" borderId="2" xfId="0" applyNumberFormat="1" applyFill="1" applyBorder="1"/>
    <xf numFmtId="0" fontId="1" fillId="5" borderId="0" xfId="0" applyFont="1" applyFill="1"/>
    <xf numFmtId="6" fontId="1" fillId="5" borderId="0" xfId="0" applyNumberFormat="1" applyFont="1" applyFill="1"/>
    <xf numFmtId="0" fontId="1" fillId="5" borderId="2" xfId="0" applyFont="1" applyFill="1" applyBorder="1"/>
    <xf numFmtId="164" fontId="0" fillId="5" borderId="2" xfId="0" applyNumberFormat="1" applyFill="1" applyBorder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1" fontId="0" fillId="0" borderId="1" xfId="0" applyNumberFormat="1" applyBorder="1"/>
    <xf numFmtId="173" fontId="0" fillId="0" borderId="0" xfId="0" applyNumberFormat="1"/>
    <xf numFmtId="174" fontId="0" fillId="0" borderId="0" xfId="0" applyNumberFormat="1"/>
    <xf numFmtId="0" fontId="1" fillId="6" borderId="1" xfId="0" applyFont="1" applyFill="1" applyBorder="1"/>
  </cellXfs>
  <cellStyles count="2">
    <cellStyle name="Normal" xfId="0" builtinId="0"/>
    <cellStyle name="Percent" xfId="1" builtinId="5"/>
  </cellStyles>
  <dxfs count="11">
    <dxf>
      <numFmt numFmtId="10" formatCode="#,##0\ &quot;€&quot;;[Red]\-#,##0\ &quot;€&quot;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10" formatCode="#,##0\ &quot;€&quot;;[Red]\-#,##0\ &quot;€&quot;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10" formatCode="#,##0\ &quot;€&quot;;[Red]\-#,##0\ &quot;€&quot;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10" formatCode="#,##0\ &quot;€&quot;;[Red]\-#,##0\ &quot;€&quot;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10" formatCode="#,##0\ &quot;€&quot;;[Red]\-#,##0\ &quot;€&quot;"/>
      <alignment horizontal="general" vertical="bottom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strike/>
        <u/>
      </font>
    </dxf>
    <dxf>
      <font>
        <strike/>
        <u/>
      </font>
    </dxf>
    <dxf>
      <font>
        <strike val="0"/>
        <u val="doubl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Table Style 1" pivot="0" count="3" xr9:uid="{67E96F2F-D7BF-4118-9F56-73AA47E3F838}">
      <tableStyleElement type="totalRow" dxfId="8"/>
      <tableStyleElement type="firstRowStripe" dxfId="9"/>
      <tableStyleElement type="lastTotal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68A0CF-6F64-40CD-8BBD-91947DC4B1B7}" name="Table1" displayName="Table1" ref="A1:F19" totalsRowShown="0" headerRowDxfId="10" headerRowBorderDxfId="6">
  <autoFilter ref="A1:F19" xr:uid="{7F68A0CF-6F64-40CD-8BBD-91947DC4B1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A61A545-83B0-4348-9AB9-7BDEB543ECFC}" name="(thousands of euro)" dataDxfId="5"/>
    <tableColumn id="6" xr3:uid="{B64D4814-B95E-4268-B203-76CEA43ED831}" name="2019" dataDxfId="4"/>
    <tableColumn id="5" xr3:uid="{DC75388F-3B36-4C54-850E-D083A3088F7D}" name="2020" dataDxfId="3"/>
    <tableColumn id="4" xr3:uid="{FFB7C7D8-2563-4878-B86E-54C2610F4C1D}" name="2021" dataDxfId="2"/>
    <tableColumn id="3" xr3:uid="{6BB45C77-A449-43E3-8CA9-6CDE423FC41F}" name="2022" dataDxfId="1"/>
    <tableColumn id="2" xr3:uid="{039EB9D4-DBC4-49DC-8CCD-3133FBBCDEF6}" name="202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4DC5-20A4-4624-A7FC-AA74A3379BBC}">
  <dimension ref="A1:B3"/>
  <sheetViews>
    <sheetView workbookViewId="0">
      <selection activeCell="B8" sqref="B8"/>
    </sheetView>
  </sheetViews>
  <sheetFormatPr defaultRowHeight="14.4" x14ac:dyDescent="0.55000000000000004"/>
  <sheetData>
    <row r="1" spans="1:2" x14ac:dyDescent="0.55000000000000004">
      <c r="A1" t="s">
        <v>117</v>
      </c>
      <c r="B1" s="54">
        <v>0.02</v>
      </c>
    </row>
    <row r="2" spans="1:2" x14ac:dyDescent="0.55000000000000004">
      <c r="A2" t="s">
        <v>118</v>
      </c>
    </row>
    <row r="3" spans="1:2" x14ac:dyDescent="0.55000000000000004">
      <c r="A3" t="s">
        <v>116</v>
      </c>
      <c r="B3" s="54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E1FA-E967-47B0-B93E-C43E58801B3E}">
  <dimension ref="A1:K37"/>
  <sheetViews>
    <sheetView tabSelected="1" workbookViewId="0">
      <selection activeCell="A3" sqref="A3"/>
    </sheetView>
  </sheetViews>
  <sheetFormatPr defaultRowHeight="14.4" x14ac:dyDescent="0.55000000000000004"/>
  <cols>
    <col min="1" max="1" width="25.05078125" bestFit="1" customWidth="1"/>
    <col min="2" max="2" width="12.15625" bestFit="1" customWidth="1"/>
    <col min="3" max="6" width="11.68359375" bestFit="1" customWidth="1"/>
    <col min="7" max="11" width="7.05078125" bestFit="1" customWidth="1"/>
  </cols>
  <sheetData>
    <row r="1" spans="1:11" x14ac:dyDescent="0.55000000000000004">
      <c r="A1" s="4" t="s">
        <v>142</v>
      </c>
      <c r="B1" s="55">
        <v>0.24</v>
      </c>
      <c r="D1" t="s">
        <v>145</v>
      </c>
    </row>
    <row r="3" spans="1:11" ht="14.7" thickBot="1" x14ac:dyDescent="0.6">
      <c r="A3" s="62" t="s">
        <v>124</v>
      </c>
      <c r="B3" s="62">
        <v>2019</v>
      </c>
      <c r="C3" s="62">
        <v>2020</v>
      </c>
      <c r="D3" s="62">
        <v>2021</v>
      </c>
      <c r="E3" s="62">
        <v>2022</v>
      </c>
      <c r="F3" s="62">
        <v>2023</v>
      </c>
      <c r="G3" s="62" t="s">
        <v>132</v>
      </c>
      <c r="H3" s="62" t="s">
        <v>133</v>
      </c>
      <c r="I3" s="62" t="s">
        <v>134</v>
      </c>
      <c r="J3" s="62" t="s">
        <v>135</v>
      </c>
      <c r="K3" s="62" t="s">
        <v>136</v>
      </c>
    </row>
    <row r="4" spans="1:11" x14ac:dyDescent="0.55000000000000004">
      <c r="A4" t="s">
        <v>123</v>
      </c>
      <c r="B4" s="11">
        <f>income_statement!B2</f>
        <v>3221443</v>
      </c>
      <c r="C4" s="11">
        <f>income_statement!C2</f>
        <v>3222411</v>
      </c>
      <c r="D4" s="11">
        <f>income_statement!D2</f>
        <v>3445551</v>
      </c>
      <c r="E4" s="11">
        <f>income_statement!E2</f>
        <v>3995519</v>
      </c>
      <c r="F4" s="11">
        <f>income_statement!F2</f>
        <v>4317489</v>
      </c>
    </row>
    <row r="5" spans="1:11" x14ac:dyDescent="0.55000000000000004">
      <c r="A5" t="s">
        <v>120</v>
      </c>
      <c r="B5" s="11">
        <f>income_statement!B9</f>
        <v>728104</v>
      </c>
      <c r="C5" s="11">
        <f>income_statement!C9</f>
        <v>780801</v>
      </c>
      <c r="D5" s="11">
        <f>income_statement!D9</f>
        <v>794644</v>
      </c>
      <c r="E5" s="11">
        <f>income_statement!E9</f>
        <v>883676</v>
      </c>
      <c r="F5" s="11">
        <f>income_statement!F9</f>
        <v>1243215</v>
      </c>
    </row>
    <row r="6" spans="1:11" x14ac:dyDescent="0.55000000000000004">
      <c r="A6" t="s">
        <v>119</v>
      </c>
      <c r="B6" s="11">
        <f>income_statement!B12</f>
        <v>468238</v>
      </c>
      <c r="C6" s="11">
        <f>income_statement!C12</f>
        <v>523890</v>
      </c>
      <c r="D6" s="11">
        <f>income_statement!D12</f>
        <v>545596</v>
      </c>
      <c r="E6" s="11">
        <f>income_statement!E12</f>
        <v>494776</v>
      </c>
      <c r="F6" s="11">
        <f>income_statement!F12</f>
        <v>984790</v>
      </c>
    </row>
    <row r="7" spans="1:11" x14ac:dyDescent="0.55000000000000004">
      <c r="A7" t="s">
        <v>143</v>
      </c>
      <c r="B7" s="11">
        <f>B6*(1-$B$1)</f>
        <v>355860.88</v>
      </c>
      <c r="C7" s="11">
        <f>C6*(1-$B$1)</f>
        <v>398156.4</v>
      </c>
      <c r="D7" s="11">
        <f>D6*(1-$B$1)</f>
        <v>414652.96</v>
      </c>
      <c r="E7" s="11">
        <f>E6*(1-$B$1)</f>
        <v>376029.76</v>
      </c>
      <c r="F7" s="11">
        <f>F6*(1-$B$1)</f>
        <v>748440.4</v>
      </c>
    </row>
    <row r="8" spans="1:11" x14ac:dyDescent="0.55000000000000004">
      <c r="A8" t="s">
        <v>147</v>
      </c>
      <c r="B8" s="11">
        <f>income_statement!B19</f>
        <v>385910</v>
      </c>
      <c r="C8" s="11">
        <f>income_statement!C19</f>
        <v>560472</v>
      </c>
      <c r="D8" s="11">
        <f>income_statement!D19</f>
        <v>542300</v>
      </c>
      <c r="E8" s="11">
        <f>income_statement!E19</f>
        <v>458779</v>
      </c>
      <c r="F8" s="11">
        <f>income_statement!F19</f>
        <v>966813</v>
      </c>
    </row>
    <row r="10" spans="1:11" x14ac:dyDescent="0.55000000000000004">
      <c r="A10" t="s">
        <v>148</v>
      </c>
    </row>
    <row r="11" spans="1:11" x14ac:dyDescent="0.55000000000000004">
      <c r="A11" t="s">
        <v>146</v>
      </c>
    </row>
    <row r="13" spans="1:11" x14ac:dyDescent="0.55000000000000004">
      <c r="A13" t="s">
        <v>139</v>
      </c>
      <c r="B13" s="11">
        <f>SUM(balance_sheet!B30,balance_sheet!B40,balance_sheet!B41)</f>
        <v>1275779</v>
      </c>
      <c r="C13" s="11">
        <f>SUM(balance_sheet!C30,balance_sheet!C40,balance_sheet!C41)</f>
        <v>1232168</v>
      </c>
      <c r="D13" s="11">
        <f>SUM(balance_sheet!D30,balance_sheet!D40,balance_sheet!D41)</f>
        <v>1137062</v>
      </c>
      <c r="E13" s="11">
        <f>SUM(balance_sheet!E30,balance_sheet!E40,balance_sheet!E41)</f>
        <v>1214722</v>
      </c>
      <c r="F13" s="11">
        <f>SUM(balance_sheet!F30,balance_sheet!F40,balance_sheet!F41)</f>
        <v>608888</v>
      </c>
    </row>
    <row r="14" spans="1:11" ht="14.7" thickBot="1" x14ac:dyDescent="0.6">
      <c r="A14" s="8" t="s">
        <v>140</v>
      </c>
      <c r="B14" s="12">
        <f>balance_sheet!B22</f>
        <v>837403</v>
      </c>
      <c r="C14" s="12">
        <f>balance_sheet!C22</f>
        <v>1218279</v>
      </c>
      <c r="D14" s="12">
        <f>balance_sheet!D22</f>
        <v>1203611</v>
      </c>
      <c r="E14" s="12">
        <f>balance_sheet!E22</f>
        <v>1341488</v>
      </c>
      <c r="F14" s="12">
        <f>balance_sheet!F22</f>
        <v>1120712</v>
      </c>
    </row>
    <row r="15" spans="1:11" x14ac:dyDescent="0.55000000000000004">
      <c r="A15" s="4" t="s">
        <v>138</v>
      </c>
      <c r="B15" s="14">
        <f>B13-B14</f>
        <v>438376</v>
      </c>
      <c r="C15" s="14">
        <f t="shared" ref="C15:F15" si="0">C13-C14</f>
        <v>13889</v>
      </c>
      <c r="D15" s="14">
        <f t="shared" si="0"/>
        <v>-66549</v>
      </c>
      <c r="E15" s="14">
        <f t="shared" si="0"/>
        <v>-126766</v>
      </c>
      <c r="F15" s="14">
        <f t="shared" si="0"/>
        <v>-511824</v>
      </c>
    </row>
    <row r="16" spans="1:11" ht="14.7" thickBot="1" x14ac:dyDescent="0.6">
      <c r="A16" s="8" t="s">
        <v>99</v>
      </c>
      <c r="B16" s="12">
        <f>balance_sheet!B61</f>
        <v>3690821</v>
      </c>
      <c r="C16" s="12">
        <f>balance_sheet!C61</f>
        <v>3603007</v>
      </c>
      <c r="D16" s="12">
        <f>balance_sheet!D61</f>
        <v>4375204</v>
      </c>
      <c r="E16" s="12">
        <f>balance_sheet!E61</f>
        <v>4911457</v>
      </c>
      <c r="F16" s="12">
        <f>balance_sheet!F61</f>
        <v>5632028</v>
      </c>
    </row>
    <row r="17" spans="1:11" x14ac:dyDescent="0.55000000000000004">
      <c r="A17" t="s">
        <v>137</v>
      </c>
      <c r="B17" s="11">
        <f>SUM(B15:B16)</f>
        <v>4129197</v>
      </c>
      <c r="C17" s="11">
        <f t="shared" ref="C17:F17" si="1">SUM(C15:C16)</f>
        <v>3616896</v>
      </c>
      <c r="D17" s="11">
        <f t="shared" si="1"/>
        <v>4308655</v>
      </c>
      <c r="E17" s="11">
        <f t="shared" si="1"/>
        <v>4784691</v>
      </c>
      <c r="F17" s="11">
        <f t="shared" si="1"/>
        <v>5120204</v>
      </c>
    </row>
    <row r="19" spans="1:11" x14ac:dyDescent="0.55000000000000004">
      <c r="A19" t="s">
        <v>141</v>
      </c>
      <c r="B19" s="61">
        <v>385671</v>
      </c>
      <c r="C19" s="61">
        <v>560246</v>
      </c>
      <c r="D19" s="61">
        <v>541903</v>
      </c>
      <c r="E19" s="61">
        <v>458786</v>
      </c>
      <c r="F19" s="61">
        <v>966545</v>
      </c>
    </row>
    <row r="20" spans="1:11" x14ac:dyDescent="0.55000000000000004">
      <c r="A20" t="s">
        <v>152</v>
      </c>
      <c r="B20" s="60">
        <v>17.899999999999999</v>
      </c>
      <c r="C20" s="60">
        <v>17.489999999999998</v>
      </c>
      <c r="D20" s="60">
        <v>22.71</v>
      </c>
      <c r="E20" s="60">
        <v>25.5</v>
      </c>
      <c r="F20" s="60">
        <v>29.24</v>
      </c>
    </row>
    <row r="21" spans="1:11" ht="14.7" thickBot="1" x14ac:dyDescent="0.6">
      <c r="A21" s="8" t="s">
        <v>144</v>
      </c>
      <c r="B21" s="59">
        <v>191409874</v>
      </c>
      <c r="C21" s="59">
        <v>192288607</v>
      </c>
      <c r="D21" s="59">
        <v>192131838</v>
      </c>
      <c r="E21" s="59">
        <v>186377503</v>
      </c>
      <c r="F21" s="59">
        <v>185131838</v>
      </c>
    </row>
    <row r="22" spans="1:11" x14ac:dyDescent="0.55000000000000004">
      <c r="A22" t="s">
        <v>121</v>
      </c>
      <c r="B22" s="58">
        <v>1.8779999999999999</v>
      </c>
      <c r="C22" s="58">
        <v>2.7490000000000001</v>
      </c>
      <c r="D22" s="58">
        <f>D19/D21 *1000</f>
        <v>2.8204747617102379</v>
      </c>
      <c r="E22" s="58">
        <f>E19/E21 *1000</f>
        <v>2.4615953782791045</v>
      </c>
      <c r="F22" s="58">
        <f>F19/F21 *1000</f>
        <v>5.2208469944537574</v>
      </c>
    </row>
    <row r="23" spans="1:11" x14ac:dyDescent="0.55000000000000004">
      <c r="B23" s="58"/>
      <c r="C23" s="58"/>
      <c r="D23" s="58"/>
      <c r="E23" s="58"/>
      <c r="F23" s="58"/>
    </row>
    <row r="24" spans="1:11" x14ac:dyDescent="0.55000000000000004">
      <c r="A24" t="s">
        <v>150</v>
      </c>
      <c r="B24" s="58">
        <v>26559</v>
      </c>
      <c r="C24" s="58">
        <v>31802</v>
      </c>
      <c r="D24" s="58">
        <v>48033</v>
      </c>
      <c r="E24" s="58">
        <v>74053</v>
      </c>
      <c r="F24" s="58">
        <v>83309</v>
      </c>
    </row>
    <row r="25" spans="1:11" x14ac:dyDescent="0.55000000000000004">
      <c r="A25" t="s">
        <v>151</v>
      </c>
      <c r="B25" s="15">
        <f>B24/B21*1000</f>
        <v>0.13875459737254725</v>
      </c>
      <c r="C25" s="15">
        <v>0.25</v>
      </c>
      <c r="D25" s="15">
        <v>0.4</v>
      </c>
      <c r="E25" s="15">
        <v>0.45</v>
      </c>
      <c r="F25" s="15">
        <v>0.6</v>
      </c>
    </row>
    <row r="26" spans="1:11" x14ac:dyDescent="0.55000000000000004">
      <c r="B26" s="58"/>
      <c r="C26" s="58"/>
      <c r="D26" s="58"/>
      <c r="E26" s="58"/>
      <c r="F26" s="58"/>
    </row>
    <row r="28" spans="1:11" x14ac:dyDescent="0.55000000000000004">
      <c r="A28" t="s">
        <v>149</v>
      </c>
      <c r="B28" s="61">
        <f>SUM(B19,B15)</f>
        <v>824047</v>
      </c>
      <c r="C28" s="61">
        <f>SUM(C19,C15)</f>
        <v>574135</v>
      </c>
      <c r="D28" s="61">
        <f>SUM(D19,D15)</f>
        <v>475354</v>
      </c>
      <c r="E28" s="61">
        <f>SUM(E19,E15)</f>
        <v>332020</v>
      </c>
      <c r="F28" s="61">
        <f>SUM(F19,F15)</f>
        <v>454721</v>
      </c>
    </row>
    <row r="30" spans="1:11" ht="14.7" thickBot="1" x14ac:dyDescent="0.6">
      <c r="A30" s="62" t="s">
        <v>125</v>
      </c>
      <c r="B30" s="62">
        <v>2019</v>
      </c>
      <c r="C30" s="62">
        <v>2020</v>
      </c>
      <c r="D30" s="62">
        <v>2021</v>
      </c>
      <c r="E30" s="62">
        <v>2022</v>
      </c>
      <c r="F30" s="62">
        <v>2023</v>
      </c>
      <c r="G30" s="62" t="s">
        <v>132</v>
      </c>
      <c r="H30" s="62" t="s">
        <v>133</v>
      </c>
      <c r="I30" s="62" t="s">
        <v>134</v>
      </c>
      <c r="J30" s="62" t="s">
        <v>135</v>
      </c>
      <c r="K30" s="62" t="s">
        <v>136</v>
      </c>
    </row>
    <row r="31" spans="1:11" x14ac:dyDescent="0.55000000000000004">
      <c r="A31" t="s">
        <v>126</v>
      </c>
      <c r="B31" s="56">
        <f>B6/B4</f>
        <v>0.14535039111354756</v>
      </c>
      <c r="C31" s="56">
        <f>C6/C4</f>
        <v>0.16257702695280024</v>
      </c>
      <c r="D31" s="56">
        <f>D6/D4</f>
        <v>0.15834796814791016</v>
      </c>
      <c r="E31" s="56">
        <f>E6/E4</f>
        <v>0.12383272360862256</v>
      </c>
      <c r="F31" s="56">
        <f>F6/F4</f>
        <v>0.2280932273365375</v>
      </c>
      <c r="G31" s="56" t="e">
        <f>G6/G4</f>
        <v>#DIV/0!</v>
      </c>
      <c r="H31" s="56" t="e">
        <f>H6/H4</f>
        <v>#DIV/0!</v>
      </c>
      <c r="I31" s="56" t="e">
        <f>I6/I4</f>
        <v>#DIV/0!</v>
      </c>
      <c r="J31" s="56" t="e">
        <f>J6/J4</f>
        <v>#DIV/0!</v>
      </c>
      <c r="K31" s="56" t="e">
        <f>K6/K4</f>
        <v>#DIV/0!</v>
      </c>
    </row>
    <row r="32" spans="1:11" x14ac:dyDescent="0.55000000000000004">
      <c r="A32" t="s">
        <v>127</v>
      </c>
      <c r="B32" s="56">
        <f>B7/B17</f>
        <v>8.618161836308609E-2</v>
      </c>
      <c r="C32" s="56">
        <f>C7/C17</f>
        <v>0.11008234685210745</v>
      </c>
      <c r="D32" s="56">
        <f>D7/D17</f>
        <v>9.6237215557987352E-2</v>
      </c>
      <c r="E32" s="56">
        <f>E7/E17</f>
        <v>7.8590186910711693E-2</v>
      </c>
      <c r="F32" s="56">
        <f>F7/F17</f>
        <v>0.1461739415070181</v>
      </c>
      <c r="G32" s="56"/>
      <c r="H32" s="56"/>
      <c r="I32" s="56"/>
      <c r="J32" s="56"/>
      <c r="K32" s="56"/>
    </row>
    <row r="33" spans="1:6" x14ac:dyDescent="0.55000000000000004">
      <c r="A33" t="s">
        <v>128</v>
      </c>
      <c r="B33" s="56">
        <f>B28/B5</f>
        <v>1.1317710107347303</v>
      </c>
      <c r="C33" s="56">
        <f>C28/C5</f>
        <v>0.73531540046695631</v>
      </c>
      <c r="D33" s="56">
        <f>D28/D5</f>
        <v>0.59819743180594076</v>
      </c>
      <c r="E33" s="56">
        <f>E28/E5</f>
        <v>0.37572594480329896</v>
      </c>
      <c r="F33" s="56">
        <f>F28/F5</f>
        <v>0.36576215698813158</v>
      </c>
    </row>
    <row r="34" spans="1:6" x14ac:dyDescent="0.55000000000000004">
      <c r="A34" t="s">
        <v>129</v>
      </c>
      <c r="B34" s="57">
        <f>B20/B22</f>
        <v>9.531416400425984</v>
      </c>
      <c r="C34" s="57">
        <f t="shared" ref="C34:F34" si="2">C20/C22</f>
        <v>6.3623135685703884</v>
      </c>
      <c r="D34" s="57">
        <f t="shared" si="2"/>
        <v>8.0518359207828709</v>
      </c>
      <c r="E34" s="57">
        <f t="shared" si="2"/>
        <v>10.359135471657812</v>
      </c>
      <c r="F34" s="57">
        <f t="shared" si="2"/>
        <v>5.6006238127764361</v>
      </c>
    </row>
    <row r="35" spans="1:6" x14ac:dyDescent="0.55000000000000004">
      <c r="A35" t="s">
        <v>130</v>
      </c>
    </row>
    <row r="36" spans="1:6" x14ac:dyDescent="0.55000000000000004">
      <c r="A36" t="s">
        <v>131</v>
      </c>
      <c r="B36" s="56">
        <f>B25/B20</f>
        <v>7.7516534844998472E-3</v>
      </c>
      <c r="C36" s="56">
        <f t="shared" ref="C36:F36" si="3">C25/C20</f>
        <v>1.4293882218410521E-2</v>
      </c>
      <c r="D36" s="56">
        <f t="shared" si="3"/>
        <v>1.7613386173491855E-2</v>
      </c>
      <c r="E36" s="56">
        <f t="shared" si="3"/>
        <v>1.7647058823529412E-2</v>
      </c>
      <c r="F36" s="56">
        <f t="shared" si="3"/>
        <v>2.0519835841313269E-2</v>
      </c>
    </row>
    <row r="37" spans="1:6" x14ac:dyDescent="0.55000000000000004">
      <c r="A37" t="s">
        <v>122</v>
      </c>
      <c r="B37" s="56">
        <f>B15/B14</f>
        <v>0.52349466147123902</v>
      </c>
      <c r="C37" s="56">
        <f>C15/C14</f>
        <v>1.1400508422126622E-2</v>
      </c>
      <c r="D37" s="56">
        <f>D15/D14</f>
        <v>-5.5291119805319158E-2</v>
      </c>
      <c r="E37" s="56">
        <f>E15/E14</f>
        <v>-9.4496559044881509E-2</v>
      </c>
      <c r="F37" s="56">
        <f>F15/F14</f>
        <v>-0.4566953865042937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showGridLines="0" workbookViewId="0">
      <selection activeCell="B13" sqref="B13"/>
    </sheetView>
  </sheetViews>
  <sheetFormatPr defaultRowHeight="14.4" x14ac:dyDescent="0.55000000000000004"/>
  <cols>
    <col min="1" max="1" width="33.20703125" bestFit="1" customWidth="1"/>
    <col min="2" max="2" width="13.89453125" customWidth="1"/>
    <col min="3" max="6" width="13.89453125" bestFit="1" customWidth="1"/>
  </cols>
  <sheetData>
    <row r="1" spans="1:6" ht="14.7" thickBot="1" x14ac:dyDescent="0.6">
      <c r="A1" s="5" t="s">
        <v>24</v>
      </c>
      <c r="B1" s="35" t="s">
        <v>30</v>
      </c>
      <c r="C1" s="35" t="s">
        <v>29</v>
      </c>
      <c r="D1" s="35" t="s">
        <v>28</v>
      </c>
      <c r="E1" s="35" t="s">
        <v>27</v>
      </c>
      <c r="F1" s="34" t="s">
        <v>26</v>
      </c>
    </row>
    <row r="2" spans="1:6" x14ac:dyDescent="0.55000000000000004">
      <c r="A2" s="36" t="s">
        <v>3</v>
      </c>
      <c r="B2" s="37">
        <v>3221443</v>
      </c>
      <c r="C2" s="37">
        <v>3222411</v>
      </c>
      <c r="D2" s="37">
        <v>3445551</v>
      </c>
      <c r="E2" s="37">
        <v>3995519</v>
      </c>
      <c r="F2" s="37">
        <v>4317489</v>
      </c>
    </row>
    <row r="3" spans="1:6" ht="28.8" x14ac:dyDescent="0.55000000000000004">
      <c r="A3" s="1" t="s">
        <v>4</v>
      </c>
      <c r="B3" s="11">
        <v>12228</v>
      </c>
      <c r="C3" s="11">
        <v>-18868</v>
      </c>
      <c r="D3" s="11">
        <v>-21137</v>
      </c>
      <c r="E3" s="11">
        <v>64521</v>
      </c>
      <c r="F3" s="11">
        <v>50372</v>
      </c>
    </row>
    <row r="4" spans="1:6" x14ac:dyDescent="0.55000000000000004">
      <c r="A4" s="1" t="s">
        <v>0</v>
      </c>
      <c r="B4" s="11">
        <v>52136</v>
      </c>
      <c r="C4" s="11">
        <v>50189</v>
      </c>
      <c r="D4" s="11">
        <v>73647</v>
      </c>
      <c r="E4" s="11">
        <v>54744</v>
      </c>
      <c r="F4" s="11">
        <v>57467</v>
      </c>
    </row>
    <row r="5" spans="1:6" ht="28.8" x14ac:dyDescent="0.55000000000000004">
      <c r="A5" s="1" t="s">
        <v>5</v>
      </c>
      <c r="B5" s="11">
        <v>-1204228</v>
      </c>
      <c r="C5" s="11">
        <v>-1154951</v>
      </c>
      <c r="D5" s="11">
        <v>-1334977</v>
      </c>
      <c r="E5" s="11">
        <v>-1698338</v>
      </c>
      <c r="F5" s="11">
        <v>-1620437</v>
      </c>
    </row>
    <row r="6" spans="1:6" x14ac:dyDescent="0.55000000000000004">
      <c r="A6" s="1" t="s">
        <v>1</v>
      </c>
      <c r="B6" s="11">
        <v>-764710</v>
      </c>
      <c r="C6" s="11">
        <v>-736190</v>
      </c>
      <c r="D6" s="11">
        <v>-781666</v>
      </c>
      <c r="E6" s="11">
        <v>-886784</v>
      </c>
      <c r="F6" s="11">
        <v>-886919</v>
      </c>
    </row>
    <row r="7" spans="1:6" x14ac:dyDescent="0.55000000000000004">
      <c r="A7" s="1" t="s">
        <v>6</v>
      </c>
      <c r="B7" s="11">
        <v>-518379</v>
      </c>
      <c r="C7" s="11">
        <v>-508785</v>
      </c>
      <c r="D7" s="11">
        <v>-513335</v>
      </c>
      <c r="E7" s="11">
        <v>-559985</v>
      </c>
      <c r="F7" s="11">
        <v>-589300</v>
      </c>
    </row>
    <row r="8" spans="1:6" x14ac:dyDescent="0.55000000000000004">
      <c r="A8" s="7" t="s">
        <v>2</v>
      </c>
      <c r="B8" s="13">
        <v>-70386</v>
      </c>
      <c r="C8" s="13">
        <v>-73005</v>
      </c>
      <c r="D8" s="13">
        <v>-73439</v>
      </c>
      <c r="E8" s="13">
        <v>-86001</v>
      </c>
      <c r="F8" s="13">
        <v>-85457</v>
      </c>
    </row>
    <row r="9" spans="1:6" x14ac:dyDescent="0.55000000000000004">
      <c r="A9" s="36" t="s">
        <v>10</v>
      </c>
      <c r="B9" s="37">
        <f>SUM(B2:B8)</f>
        <v>728104</v>
      </c>
      <c r="C9" s="37">
        <f t="shared" ref="C9" si="0">SUM(C2:C8)</f>
        <v>780801</v>
      </c>
      <c r="D9" s="37">
        <f>SUM(D2:D8)</f>
        <v>794644</v>
      </c>
      <c r="E9" s="37">
        <f>SUM(E2:E8)</f>
        <v>883676</v>
      </c>
      <c r="F9" s="37">
        <f>SUM(F2:F8)</f>
        <v>1243215</v>
      </c>
    </row>
    <row r="10" spans="1:6" x14ac:dyDescent="0.55000000000000004">
      <c r="A10" s="1" t="s">
        <v>8</v>
      </c>
      <c r="B10" s="11">
        <v>-259866</v>
      </c>
      <c r="C10" s="11">
        <v>-256911</v>
      </c>
      <c r="D10" s="11">
        <v>-249048</v>
      </c>
      <c r="E10" s="11">
        <v>-259252</v>
      </c>
      <c r="F10" s="11">
        <v>-248237</v>
      </c>
    </row>
    <row r="11" spans="1:6" x14ac:dyDescent="0.55000000000000004">
      <c r="A11" s="7" t="s">
        <v>7</v>
      </c>
      <c r="B11" s="13">
        <v>0</v>
      </c>
      <c r="C11" s="13">
        <v>0</v>
      </c>
      <c r="D11" s="13">
        <v>0</v>
      </c>
      <c r="E11" s="13">
        <v>-129648</v>
      </c>
      <c r="F11" s="13">
        <v>-10188</v>
      </c>
    </row>
    <row r="12" spans="1:6" x14ac:dyDescent="0.55000000000000004">
      <c r="A12" s="36" t="s">
        <v>9</v>
      </c>
      <c r="B12" s="37">
        <f>SUM(B9:B11)</f>
        <v>468238</v>
      </c>
      <c r="C12" s="37">
        <f t="shared" ref="C12" si="1">SUM(C9:C11)</f>
        <v>523890</v>
      </c>
      <c r="D12" s="37">
        <f>SUM(D9:D11)</f>
        <v>545596</v>
      </c>
      <c r="E12" s="37">
        <f>SUM(E9:E11)</f>
        <v>494776</v>
      </c>
      <c r="F12" s="37">
        <f>SUM(F9:F11)</f>
        <v>984790</v>
      </c>
    </row>
    <row r="13" spans="1:6" ht="28.8" x14ac:dyDescent="0.55000000000000004">
      <c r="A13" s="1" t="s">
        <v>11</v>
      </c>
      <c r="B13" s="11">
        <v>73837</v>
      </c>
      <c r="C13" s="11">
        <v>173080</v>
      </c>
      <c r="D13" s="11">
        <v>106056</v>
      </c>
      <c r="E13" s="11">
        <v>117551</v>
      </c>
      <c r="F13" s="11">
        <v>161236</v>
      </c>
    </row>
    <row r="14" spans="1:6" x14ac:dyDescent="0.55000000000000004">
      <c r="A14" s="1" t="s">
        <v>12</v>
      </c>
      <c r="B14" s="11">
        <v>-1495</v>
      </c>
      <c r="C14" s="11">
        <v>3602</v>
      </c>
      <c r="D14" s="11">
        <v>18000</v>
      </c>
      <c r="E14" s="11">
        <v>97</v>
      </c>
      <c r="F14" s="11">
        <v>241</v>
      </c>
    </row>
    <row r="15" spans="1:6" x14ac:dyDescent="0.55000000000000004">
      <c r="A15" s="1" t="s">
        <v>21</v>
      </c>
      <c r="B15" s="11">
        <v>59895</v>
      </c>
      <c r="C15" s="11">
        <v>106742</v>
      </c>
      <c r="D15" s="11">
        <v>63440</v>
      </c>
      <c r="E15" s="11">
        <v>123194</v>
      </c>
      <c r="F15" s="11">
        <v>98091</v>
      </c>
    </row>
    <row r="16" spans="1:6" x14ac:dyDescent="0.55000000000000004">
      <c r="A16" s="7" t="s">
        <v>22</v>
      </c>
      <c r="B16" s="13">
        <v>-118519</v>
      </c>
      <c r="C16" s="13">
        <v>-107055</v>
      </c>
      <c r="D16" s="13">
        <v>-97840</v>
      </c>
      <c r="E16" s="13">
        <v>-146322</v>
      </c>
      <c r="F16" s="13">
        <v>-103489</v>
      </c>
    </row>
    <row r="17" spans="1:7" x14ac:dyDescent="0.55000000000000004">
      <c r="A17" s="36" t="s">
        <v>23</v>
      </c>
      <c r="B17" s="37">
        <f>SUM(B12:B16)</f>
        <v>481956</v>
      </c>
      <c r="C17" s="37">
        <f t="shared" ref="C17" si="2">SUM(C12:C16)</f>
        <v>700259</v>
      </c>
      <c r="D17" s="37">
        <f>SUM(D12:D16)</f>
        <v>635252</v>
      </c>
      <c r="E17" s="37">
        <f>SUM(E12:E16)</f>
        <v>589296</v>
      </c>
      <c r="F17" s="37">
        <f>SUM(F12:F16)</f>
        <v>1140869</v>
      </c>
    </row>
    <row r="18" spans="1:7" ht="14.7" thickBot="1" x14ac:dyDescent="0.6">
      <c r="A18" s="5" t="s">
        <v>13</v>
      </c>
      <c r="B18" s="12">
        <v>-96046</v>
      </c>
      <c r="C18" s="12">
        <v>-139787</v>
      </c>
      <c r="D18" s="12">
        <v>-92952</v>
      </c>
      <c r="E18" s="12">
        <v>-130517</v>
      </c>
      <c r="F18" s="12">
        <v>-174056</v>
      </c>
    </row>
    <row r="19" spans="1:7" x14ac:dyDescent="0.55000000000000004">
      <c r="A19" s="36" t="s">
        <v>14</v>
      </c>
      <c r="B19" s="37">
        <f>SUM(B17:B18)</f>
        <v>385910</v>
      </c>
      <c r="C19" s="37">
        <f t="shared" ref="C19" si="3">SUM(C17:C18)</f>
        <v>560472</v>
      </c>
      <c r="D19" s="37">
        <f>SUM(D17:D18)</f>
        <v>542300</v>
      </c>
      <c r="E19" s="37">
        <f>SUM(E17:E18)</f>
        <v>458779</v>
      </c>
      <c r="F19" s="37">
        <f>SUM(F17:F18)</f>
        <v>966813</v>
      </c>
    </row>
    <row r="20" spans="1:7" x14ac:dyDescent="0.55000000000000004">
      <c r="A20" s="1"/>
      <c r="C20" s="11"/>
      <c r="D20" s="11"/>
      <c r="E20" s="11"/>
      <c r="F20" s="11"/>
      <c r="G20" s="11"/>
    </row>
    <row r="21" spans="1:7" x14ac:dyDescent="0.55000000000000004">
      <c r="A21" s="2" t="s">
        <v>15</v>
      </c>
      <c r="C21" s="11"/>
      <c r="D21" s="11"/>
      <c r="E21" s="11"/>
      <c r="F21" s="11"/>
      <c r="G21" s="11"/>
    </row>
    <row r="22" spans="1:7" x14ac:dyDescent="0.55000000000000004">
      <c r="A22" s="1" t="s">
        <v>19</v>
      </c>
      <c r="B22" s="11">
        <v>385671</v>
      </c>
      <c r="C22" s="11">
        <v>560246</v>
      </c>
      <c r="D22" s="11">
        <v>541903</v>
      </c>
      <c r="E22" s="11">
        <v>458786</v>
      </c>
      <c r="F22" s="11">
        <v>996545</v>
      </c>
    </row>
    <row r="23" spans="1:7" x14ac:dyDescent="0.55000000000000004">
      <c r="A23" s="1" t="s">
        <v>20</v>
      </c>
      <c r="B23" s="11">
        <v>239</v>
      </c>
      <c r="C23" s="11">
        <v>226</v>
      </c>
      <c r="D23" s="11">
        <v>397</v>
      </c>
      <c r="E23" s="11">
        <v>-7</v>
      </c>
      <c r="F23" s="11">
        <v>268</v>
      </c>
    </row>
    <row r="25" spans="1:7" ht="14.7" thickBot="1" x14ac:dyDescent="0.6">
      <c r="A25" s="38" t="s">
        <v>16</v>
      </c>
      <c r="B25" s="8"/>
      <c r="C25" s="8"/>
      <c r="D25" s="8"/>
      <c r="E25" s="8"/>
      <c r="F25" s="8"/>
    </row>
    <row r="26" spans="1:7" x14ac:dyDescent="0.55000000000000004">
      <c r="A26" s="1" t="s">
        <v>17</v>
      </c>
    </row>
    <row r="27" spans="1:7" x14ac:dyDescent="0.55000000000000004">
      <c r="A27" s="3" t="s">
        <v>18</v>
      </c>
      <c r="B27">
        <v>1.8779999999999999</v>
      </c>
      <c r="C27">
        <v>2.7189999999999999</v>
      </c>
      <c r="D27">
        <v>2.82</v>
      </c>
      <c r="E27">
        <v>2.4620000000000002</v>
      </c>
      <c r="F27">
        <v>5.2210000000000001</v>
      </c>
    </row>
    <row r="28" spans="1:7" x14ac:dyDescent="0.55000000000000004">
      <c r="A28" t="s">
        <v>25</v>
      </c>
      <c r="B28">
        <v>1.9019999999999999</v>
      </c>
      <c r="C28">
        <v>2.7429999999999999</v>
      </c>
      <c r="D28">
        <v>0</v>
      </c>
      <c r="E28">
        <v>0</v>
      </c>
      <c r="F28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333B-DB41-45A8-96E2-B2A51EB9876A}">
  <dimension ref="A1:F63"/>
  <sheetViews>
    <sheetView showGridLines="0" topLeftCell="A25" workbookViewId="0">
      <selection activeCell="G6" sqref="G6"/>
    </sheetView>
  </sheetViews>
  <sheetFormatPr defaultColWidth="20" defaultRowHeight="14.4" x14ac:dyDescent="0.55000000000000004"/>
  <cols>
    <col min="1" max="1" width="39.41796875" customWidth="1"/>
    <col min="2" max="4" width="10.05078125" bestFit="1" customWidth="1"/>
    <col min="5" max="5" width="10.15625" bestFit="1" customWidth="1"/>
    <col min="6" max="6" width="10.3671875" bestFit="1" customWidth="1"/>
  </cols>
  <sheetData>
    <row r="1" spans="1:6" ht="14.7" thickBot="1" x14ac:dyDescent="0.6">
      <c r="A1" s="5" t="s">
        <v>24</v>
      </c>
      <c r="B1" s="31">
        <v>2019</v>
      </c>
      <c r="C1" s="31">
        <v>2020</v>
      </c>
      <c r="D1" s="31">
        <v>2021</v>
      </c>
      <c r="E1" s="31">
        <v>2022</v>
      </c>
      <c r="F1" s="31">
        <v>2023</v>
      </c>
    </row>
    <row r="2" spans="1:6" x14ac:dyDescent="0.55000000000000004">
      <c r="B2" s="11"/>
      <c r="C2" s="11"/>
      <c r="D2" s="11"/>
      <c r="E2" s="11"/>
      <c r="F2" s="11"/>
    </row>
    <row r="3" spans="1:6" ht="14.7" thickBot="1" x14ac:dyDescent="0.6">
      <c r="A3" s="28" t="s">
        <v>61</v>
      </c>
      <c r="B3" s="29"/>
      <c r="C3" s="29"/>
      <c r="D3" s="29"/>
      <c r="E3" s="29"/>
      <c r="F3" s="29"/>
    </row>
    <row r="4" spans="1:6" x14ac:dyDescent="0.55000000000000004">
      <c r="A4" s="9" t="s">
        <v>62</v>
      </c>
      <c r="B4" s="13"/>
      <c r="C4" s="13"/>
      <c r="D4" s="13"/>
      <c r="E4" s="13"/>
      <c r="F4" s="13"/>
    </row>
    <row r="5" spans="1:6" x14ac:dyDescent="0.55000000000000004">
      <c r="A5" t="s">
        <v>63</v>
      </c>
      <c r="B5" s="11">
        <v>619002</v>
      </c>
      <c r="C5" s="11">
        <v>603603</v>
      </c>
      <c r="D5" s="11">
        <v>608789</v>
      </c>
      <c r="E5" s="11">
        <v>509484</v>
      </c>
      <c r="F5" s="11">
        <v>508836</v>
      </c>
    </row>
    <row r="6" spans="1:6" x14ac:dyDescent="0.55000000000000004">
      <c r="A6" t="s">
        <v>115</v>
      </c>
      <c r="B6" s="11">
        <v>70814</v>
      </c>
      <c r="C6" s="11">
        <v>60718</v>
      </c>
      <c r="D6" s="11">
        <v>59419</v>
      </c>
      <c r="E6" s="11">
        <v>57503</v>
      </c>
      <c r="F6" s="11">
        <v>51890</v>
      </c>
    </row>
    <row r="7" spans="1:6" x14ac:dyDescent="0.55000000000000004">
      <c r="A7" t="s">
        <v>64</v>
      </c>
      <c r="B7" s="11">
        <v>99247</v>
      </c>
      <c r="C7" s="11">
        <v>87725</v>
      </c>
      <c r="D7" s="11">
        <v>78627</v>
      </c>
      <c r="E7" s="11">
        <v>77626</v>
      </c>
      <c r="F7" s="11">
        <v>74462</v>
      </c>
    </row>
    <row r="8" spans="1:6" x14ac:dyDescent="0.55000000000000004">
      <c r="A8" t="s">
        <v>65</v>
      </c>
      <c r="B8" s="11">
        <v>3149997</v>
      </c>
      <c r="C8" s="11">
        <v>2909405</v>
      </c>
      <c r="D8" s="11">
        <v>3076662</v>
      </c>
      <c r="E8" s="11">
        <v>3240124</v>
      </c>
      <c r="F8" s="11">
        <v>3150538</v>
      </c>
    </row>
    <row r="9" spans="1:6" x14ac:dyDescent="0.55000000000000004">
      <c r="A9" t="s">
        <v>66</v>
      </c>
      <c r="B9" s="11">
        <v>20796</v>
      </c>
      <c r="C9" s="11">
        <v>18762</v>
      </c>
      <c r="D9" s="11">
        <v>17697</v>
      </c>
      <c r="E9" s="11">
        <v>17561</v>
      </c>
      <c r="F9" s="11">
        <v>17524</v>
      </c>
    </row>
    <row r="10" spans="1:6" x14ac:dyDescent="0.55000000000000004">
      <c r="A10" t="s">
        <v>67</v>
      </c>
      <c r="B10" s="11">
        <v>517920</v>
      </c>
      <c r="C10" s="11">
        <v>409210</v>
      </c>
      <c r="D10" s="11">
        <v>462404</v>
      </c>
      <c r="E10" s="11">
        <v>537994</v>
      </c>
      <c r="F10" s="11">
        <v>633603</v>
      </c>
    </row>
    <row r="11" spans="1:6" x14ac:dyDescent="0.55000000000000004">
      <c r="A11" t="s">
        <v>68</v>
      </c>
      <c r="B11" s="11">
        <v>12204</v>
      </c>
      <c r="C11" s="11">
        <v>11402</v>
      </c>
      <c r="D11" s="11">
        <v>12222</v>
      </c>
      <c r="E11" s="11">
        <v>10595</v>
      </c>
      <c r="F11" s="11">
        <v>10726</v>
      </c>
    </row>
    <row r="12" spans="1:6" x14ac:dyDescent="0.55000000000000004">
      <c r="A12" t="s">
        <v>69</v>
      </c>
      <c r="B12" s="11">
        <v>72823</v>
      </c>
      <c r="C12" s="11">
        <v>81961</v>
      </c>
      <c r="D12" s="11">
        <v>81967</v>
      </c>
      <c r="E12" s="11">
        <v>64538</v>
      </c>
      <c r="F12" s="11">
        <v>97571</v>
      </c>
    </row>
    <row r="13" spans="1:6" x14ac:dyDescent="0.55000000000000004">
      <c r="A13" t="s">
        <v>70</v>
      </c>
      <c r="B13" s="11">
        <v>0</v>
      </c>
      <c r="C13" s="11">
        <v>0</v>
      </c>
      <c r="D13" s="11">
        <v>6905</v>
      </c>
      <c r="E13" s="11">
        <v>4435</v>
      </c>
      <c r="F13" s="11">
        <v>3698</v>
      </c>
    </row>
    <row r="14" spans="1:6" x14ac:dyDescent="0.55000000000000004">
      <c r="A14" t="s">
        <v>71</v>
      </c>
      <c r="B14" s="11">
        <v>0</v>
      </c>
      <c r="C14" s="11">
        <v>0</v>
      </c>
      <c r="D14" s="11">
        <v>6948</v>
      </c>
      <c r="E14" s="11">
        <v>11031</v>
      </c>
      <c r="F14" s="11">
        <v>0</v>
      </c>
    </row>
    <row r="15" spans="1:6" ht="14.7" thickBot="1" x14ac:dyDescent="0.6">
      <c r="A15" s="8" t="s">
        <v>72</v>
      </c>
      <c r="B15" s="12">
        <v>21932</v>
      </c>
      <c r="C15" s="12">
        <v>31019</v>
      </c>
      <c r="D15" s="12">
        <v>270305</v>
      </c>
      <c r="E15" s="12">
        <v>262268</v>
      </c>
      <c r="F15" s="12">
        <v>265271</v>
      </c>
    </row>
    <row r="16" spans="1:6" x14ac:dyDescent="0.55000000000000004">
      <c r="A16" s="4" t="s">
        <v>73</v>
      </c>
      <c r="B16" s="14">
        <f>SUM(B5:B15)</f>
        <v>4584735</v>
      </c>
      <c r="C16" s="14">
        <f>SUM(C5:C15)</f>
        <v>4213805</v>
      </c>
      <c r="D16" s="14">
        <f t="shared" ref="D16" si="0">SUM(D5:D15)</f>
        <v>4681945</v>
      </c>
      <c r="E16" s="14">
        <f>SUM(E5:E15)</f>
        <v>4793159</v>
      </c>
      <c r="F16" s="14">
        <f>SUM(F5:F15)</f>
        <v>4814119</v>
      </c>
    </row>
    <row r="17" spans="1:6" x14ac:dyDescent="0.55000000000000004">
      <c r="B17" s="11"/>
      <c r="C17" s="11"/>
      <c r="D17" s="11"/>
      <c r="E17" s="11"/>
      <c r="F17" s="11"/>
    </row>
    <row r="18" spans="1:6" x14ac:dyDescent="0.55000000000000004">
      <c r="A18" s="9" t="s">
        <v>74</v>
      </c>
      <c r="B18" s="13"/>
      <c r="C18" s="13"/>
      <c r="D18" s="13"/>
      <c r="E18" s="13"/>
      <c r="F18" s="13"/>
    </row>
    <row r="19" spans="1:6" x14ac:dyDescent="0.55000000000000004">
      <c r="A19" t="s">
        <v>75</v>
      </c>
      <c r="B19" s="11">
        <v>489299</v>
      </c>
      <c r="C19" s="11">
        <v>469360</v>
      </c>
      <c r="D19" s="11">
        <v>500010</v>
      </c>
      <c r="E19" s="11">
        <v>721023</v>
      </c>
      <c r="F19" s="11">
        <v>754269</v>
      </c>
    </row>
    <row r="20" spans="1:6" x14ac:dyDescent="0.55000000000000004">
      <c r="A20" t="s">
        <v>76</v>
      </c>
      <c r="B20" s="11">
        <v>414468</v>
      </c>
      <c r="C20" s="11">
        <v>399222</v>
      </c>
      <c r="D20" s="11">
        <v>455735</v>
      </c>
      <c r="E20" s="11">
        <v>541675</v>
      </c>
      <c r="F20" s="11">
        <v>565610</v>
      </c>
    </row>
    <row r="21" spans="1:6" x14ac:dyDescent="0.55000000000000004">
      <c r="A21" t="s">
        <v>77</v>
      </c>
      <c r="B21" s="11">
        <v>70514</v>
      </c>
      <c r="C21" s="11">
        <v>72204</v>
      </c>
      <c r="D21" s="11">
        <v>74593</v>
      </c>
      <c r="E21" s="11">
        <v>99348</v>
      </c>
      <c r="F21" s="11">
        <v>255225</v>
      </c>
    </row>
    <row r="22" spans="1:6" ht="14.7" thickBot="1" x14ac:dyDescent="0.6">
      <c r="A22" s="8" t="s">
        <v>78</v>
      </c>
      <c r="B22" s="12">
        <v>837403</v>
      </c>
      <c r="C22" s="12">
        <v>1218279</v>
      </c>
      <c r="D22" s="12">
        <v>1203611</v>
      </c>
      <c r="E22" s="12">
        <v>1341488</v>
      </c>
      <c r="F22" s="12">
        <v>1120712</v>
      </c>
    </row>
    <row r="23" spans="1:6" x14ac:dyDescent="0.55000000000000004">
      <c r="A23" s="4" t="s">
        <v>79</v>
      </c>
      <c r="B23" s="14">
        <f>SUM(B19:B22)</f>
        <v>1811684</v>
      </c>
      <c r="C23" s="14">
        <f>SUM(C19:C22)</f>
        <v>2159065</v>
      </c>
      <c r="D23" s="14">
        <f t="shared" ref="D23" si="1">SUM(D19:D22)</f>
        <v>2233949</v>
      </c>
      <c r="E23" s="14">
        <f>SUM(E19:E22)</f>
        <v>2703534</v>
      </c>
      <c r="F23" s="14">
        <f>SUM(F19:F22)</f>
        <v>2695816</v>
      </c>
    </row>
    <row r="24" spans="1:6" x14ac:dyDescent="0.55000000000000004">
      <c r="B24" s="11"/>
      <c r="C24" s="11"/>
      <c r="D24" s="11"/>
      <c r="E24" s="11"/>
      <c r="F24" s="11"/>
    </row>
    <row r="25" spans="1:6" ht="14.7" thickBot="1" x14ac:dyDescent="0.6">
      <c r="A25" s="8" t="s">
        <v>80</v>
      </c>
      <c r="B25" s="12">
        <v>6145</v>
      </c>
      <c r="C25" s="12">
        <v>13890</v>
      </c>
      <c r="D25" s="12">
        <v>5889</v>
      </c>
      <c r="E25" s="12">
        <v>6395</v>
      </c>
      <c r="F25" s="12">
        <v>105468</v>
      </c>
    </row>
    <row r="26" spans="1:6" ht="14.7" thickBot="1" x14ac:dyDescent="0.6">
      <c r="A26" s="28" t="s">
        <v>109</v>
      </c>
      <c r="B26" s="30">
        <f>SUM(B16,B23,B25)</f>
        <v>6402564</v>
      </c>
      <c r="C26" s="30">
        <f>SUM(C16,C23,C25)</f>
        <v>6386760</v>
      </c>
      <c r="D26" s="30">
        <f t="shared" ref="D26" si="2">SUM(D16,D23,D25)</f>
        <v>6921783</v>
      </c>
      <c r="E26" s="30">
        <f>SUM(E16,E23,E25)</f>
        <v>7503088</v>
      </c>
      <c r="F26" s="30">
        <f>SUM(F16,F23,F25)</f>
        <v>7615403</v>
      </c>
    </row>
    <row r="27" spans="1:6" x14ac:dyDescent="0.55000000000000004">
      <c r="B27" s="11"/>
      <c r="C27" s="11"/>
      <c r="D27" s="11"/>
      <c r="E27" s="11"/>
      <c r="F27" s="11"/>
    </row>
    <row r="28" spans="1:6" ht="14.7" thickBot="1" x14ac:dyDescent="0.6">
      <c r="A28" s="25" t="s">
        <v>81</v>
      </c>
      <c r="B28" s="26"/>
      <c r="C28" s="26"/>
      <c r="D28" s="26"/>
      <c r="E28" s="26"/>
      <c r="F28" s="26"/>
    </row>
    <row r="29" spans="1:6" x14ac:dyDescent="0.55000000000000004">
      <c r="A29" s="18" t="s">
        <v>82</v>
      </c>
      <c r="B29" s="19"/>
      <c r="C29" s="19"/>
      <c r="D29" s="19"/>
      <c r="E29" s="19"/>
      <c r="F29" s="19"/>
    </row>
    <row r="30" spans="1:6" x14ac:dyDescent="0.55000000000000004">
      <c r="A30" t="s">
        <v>83</v>
      </c>
      <c r="B30" s="11">
        <v>1235628</v>
      </c>
      <c r="C30" s="11">
        <v>1166309</v>
      </c>
      <c r="D30" s="11">
        <v>987951</v>
      </c>
      <c r="E30" s="11">
        <v>608150</v>
      </c>
      <c r="F30" s="11">
        <v>338697</v>
      </c>
    </row>
    <row r="31" spans="1:6" x14ac:dyDescent="0.55000000000000004">
      <c r="A31" t="s">
        <v>84</v>
      </c>
      <c r="B31" s="11">
        <v>74665</v>
      </c>
      <c r="C31" s="11">
        <v>64554</v>
      </c>
      <c r="D31" s="11">
        <v>55815</v>
      </c>
      <c r="E31" s="11">
        <v>58132</v>
      </c>
      <c r="F31" s="11">
        <v>56577</v>
      </c>
    </row>
    <row r="32" spans="1:6" x14ac:dyDescent="0.55000000000000004">
      <c r="A32" t="s">
        <v>71</v>
      </c>
      <c r="B32" s="11">
        <v>1412</v>
      </c>
      <c r="C32" s="11">
        <v>4060</v>
      </c>
      <c r="D32" s="11">
        <v>0</v>
      </c>
      <c r="E32" s="11">
        <v>0</v>
      </c>
      <c r="F32" s="11">
        <v>4787</v>
      </c>
    </row>
    <row r="33" spans="1:6" x14ac:dyDescent="0.55000000000000004">
      <c r="A33" t="s">
        <v>85</v>
      </c>
      <c r="B33" s="11">
        <v>442610</v>
      </c>
      <c r="C33" s="11">
        <v>445140</v>
      </c>
      <c r="D33" s="11">
        <v>364845</v>
      </c>
      <c r="E33" s="11">
        <v>268235</v>
      </c>
      <c r="F33" s="11">
        <v>267770</v>
      </c>
    </row>
    <row r="34" spans="1:6" x14ac:dyDescent="0.55000000000000004">
      <c r="A34" t="s">
        <v>86</v>
      </c>
      <c r="B34" s="11">
        <v>87104</v>
      </c>
      <c r="C34" s="11">
        <v>87800</v>
      </c>
      <c r="D34" s="11">
        <v>86416</v>
      </c>
      <c r="E34" s="11">
        <v>78956</v>
      </c>
      <c r="F34" s="11">
        <v>83820</v>
      </c>
    </row>
    <row r="35" spans="1:6" x14ac:dyDescent="0.55000000000000004">
      <c r="A35" t="s">
        <v>87</v>
      </c>
      <c r="B35" s="11">
        <v>366442</v>
      </c>
      <c r="C35" s="11">
        <v>334016</v>
      </c>
      <c r="D35" s="11">
        <v>371131</v>
      </c>
      <c r="E35" s="11">
        <v>401478</v>
      </c>
      <c r="F35" s="11">
        <v>385165</v>
      </c>
    </row>
    <row r="36" spans="1:6" ht="14.7" thickBot="1" x14ac:dyDescent="0.6">
      <c r="A36" s="8" t="s">
        <v>88</v>
      </c>
      <c r="B36" s="12">
        <v>9267</v>
      </c>
      <c r="C36" s="12">
        <v>9469</v>
      </c>
      <c r="D36" s="12">
        <v>6952</v>
      </c>
      <c r="E36" s="12">
        <v>7693</v>
      </c>
      <c r="F36" s="12">
        <v>5009</v>
      </c>
    </row>
    <row r="37" spans="1:6" x14ac:dyDescent="0.55000000000000004">
      <c r="A37" s="4" t="s">
        <v>89</v>
      </c>
      <c r="B37" s="14">
        <f>SUM(B30:B36)</f>
        <v>2217128</v>
      </c>
      <c r="C37" s="14">
        <f>SUM(C30:C36)</f>
        <v>2111348</v>
      </c>
      <c r="D37" s="14">
        <f>SUM(D30:D36)</f>
        <v>1873110</v>
      </c>
      <c r="E37" s="14">
        <f>SUM(E30:E36)</f>
        <v>1422644</v>
      </c>
      <c r="F37" s="14">
        <f>SUM(F30:F36)</f>
        <v>1141825</v>
      </c>
    </row>
    <row r="38" spans="1:6" x14ac:dyDescent="0.55000000000000004">
      <c r="B38" s="11"/>
      <c r="C38" s="11"/>
      <c r="D38" s="11"/>
      <c r="E38" s="11"/>
      <c r="F38" s="11"/>
    </row>
    <row r="39" spans="1:6" x14ac:dyDescent="0.55000000000000004">
      <c r="A39" s="9" t="s">
        <v>90</v>
      </c>
      <c r="B39" s="13"/>
      <c r="C39" s="13"/>
      <c r="D39" s="13"/>
      <c r="E39" s="13"/>
      <c r="F39" s="13"/>
    </row>
    <row r="40" spans="1:6" x14ac:dyDescent="0.55000000000000004">
      <c r="A40" t="s">
        <v>91</v>
      </c>
      <c r="B40" s="11">
        <v>26414</v>
      </c>
      <c r="C40" s="11">
        <v>52958</v>
      </c>
      <c r="D40" s="11">
        <v>136635</v>
      </c>
      <c r="E40" s="11">
        <v>594028</v>
      </c>
      <c r="F40" s="11">
        <v>265226</v>
      </c>
    </row>
    <row r="41" spans="1:6" x14ac:dyDescent="0.55000000000000004">
      <c r="A41" t="s">
        <v>92</v>
      </c>
      <c r="B41" s="11">
        <v>13737</v>
      </c>
      <c r="C41" s="11">
        <v>12901</v>
      </c>
      <c r="D41" s="11">
        <v>12476</v>
      </c>
      <c r="E41" s="11">
        <v>12544</v>
      </c>
      <c r="F41" s="11">
        <v>4965</v>
      </c>
    </row>
    <row r="42" spans="1:6" x14ac:dyDescent="0.55000000000000004">
      <c r="A42" t="s">
        <v>93</v>
      </c>
      <c r="B42" s="11">
        <v>22527</v>
      </c>
      <c r="C42" s="11">
        <v>21443</v>
      </c>
      <c r="D42" s="11">
        <v>22450</v>
      </c>
      <c r="E42" s="11">
        <v>20260</v>
      </c>
      <c r="F42" s="11">
        <v>19651</v>
      </c>
    </row>
    <row r="43" spans="1:6" x14ac:dyDescent="0.55000000000000004">
      <c r="A43" t="s">
        <v>94</v>
      </c>
      <c r="B43" s="11">
        <v>235365</v>
      </c>
      <c r="C43" s="11">
        <v>229247</v>
      </c>
      <c r="D43" s="11">
        <v>294043</v>
      </c>
      <c r="E43" s="11">
        <v>324293</v>
      </c>
      <c r="F43" s="11">
        <v>315729</v>
      </c>
    </row>
    <row r="44" spans="1:6" x14ac:dyDescent="0.55000000000000004">
      <c r="A44" t="s">
        <v>95</v>
      </c>
      <c r="B44" s="11">
        <v>34398</v>
      </c>
      <c r="C44" s="11">
        <v>56056</v>
      </c>
      <c r="D44" s="11">
        <v>32072</v>
      </c>
      <c r="E44" s="11">
        <v>35038</v>
      </c>
      <c r="F44" s="11">
        <v>64056</v>
      </c>
    </row>
    <row r="45" spans="1:6" x14ac:dyDescent="0.55000000000000004">
      <c r="A45" t="s">
        <v>96</v>
      </c>
      <c r="B45" s="11">
        <v>28479</v>
      </c>
      <c r="C45" s="11">
        <v>47986</v>
      </c>
      <c r="D45" s="11">
        <v>64626</v>
      </c>
      <c r="E45" s="11">
        <v>61992</v>
      </c>
      <c r="F45" s="11">
        <v>25225</v>
      </c>
    </row>
    <row r="46" spans="1:6" ht="14.7" thickBot="1" x14ac:dyDescent="0.6">
      <c r="A46" s="8" t="s">
        <v>97</v>
      </c>
      <c r="B46" s="12">
        <v>133695</v>
      </c>
      <c r="C46" s="12">
        <v>251814</v>
      </c>
      <c r="D46" s="12">
        <v>111167</v>
      </c>
      <c r="E46" s="12">
        <v>120832</v>
      </c>
      <c r="F46" s="12">
        <v>136344</v>
      </c>
    </row>
    <row r="47" spans="1:6" x14ac:dyDescent="0.55000000000000004">
      <c r="A47" s="4" t="s">
        <v>98</v>
      </c>
      <c r="B47" s="14">
        <f>SUM(B40:B46)</f>
        <v>494615</v>
      </c>
      <c r="C47" s="14">
        <f>SUM(C40:C46)</f>
        <v>672405</v>
      </c>
      <c r="D47" s="14">
        <f t="shared" ref="D47" si="3">SUM(D40:D46)</f>
        <v>673469</v>
      </c>
      <c r="E47" s="14">
        <f>SUM(E40:E46)</f>
        <v>1168987</v>
      </c>
      <c r="F47" s="14">
        <f>SUM(F40:F46)</f>
        <v>831196</v>
      </c>
    </row>
    <row r="49" spans="1:6" ht="14.7" thickBot="1" x14ac:dyDescent="0.6">
      <c r="A49" s="20" t="s">
        <v>110</v>
      </c>
      <c r="B49" s="22">
        <v>0</v>
      </c>
      <c r="C49" s="22">
        <v>0</v>
      </c>
      <c r="D49" s="22">
        <v>0</v>
      </c>
      <c r="E49" s="22">
        <v>0</v>
      </c>
      <c r="F49" s="22">
        <v>10354</v>
      </c>
    </row>
    <row r="50" spans="1:6" ht="14.7" thickBot="1" x14ac:dyDescent="0.6">
      <c r="A50" s="25" t="s">
        <v>111</v>
      </c>
      <c r="B50" s="27">
        <f>SUM(B37,B47,B49)</f>
        <v>2711743</v>
      </c>
      <c r="C50" s="27">
        <f>SUM(C37,C47,C49)</f>
        <v>2783753</v>
      </c>
      <c r="D50" s="27">
        <f t="shared" ref="D50" si="4">SUM(D37,D47,D49)</f>
        <v>2546579</v>
      </c>
      <c r="E50" s="27">
        <f>SUM(E37,E47,E49)</f>
        <v>2591631</v>
      </c>
      <c r="F50" s="27">
        <f>SUM(F37,F47,F49)</f>
        <v>1983375</v>
      </c>
    </row>
    <row r="51" spans="1:6" x14ac:dyDescent="0.55000000000000004">
      <c r="A51" s="4"/>
      <c r="B51" s="14"/>
      <c r="C51" s="14"/>
      <c r="D51" s="14"/>
      <c r="E51" s="14"/>
      <c r="F51" s="14"/>
    </row>
    <row r="52" spans="1:6" ht="14.7" thickBot="1" x14ac:dyDescent="0.6">
      <c r="A52" s="16" t="s">
        <v>99</v>
      </c>
      <c r="B52" s="17"/>
      <c r="C52" s="17"/>
      <c r="D52" s="17"/>
      <c r="E52" s="17"/>
      <c r="F52" s="17"/>
    </row>
    <row r="53" spans="1:6" x14ac:dyDescent="0.55000000000000004">
      <c r="A53" s="18" t="s">
        <v>100</v>
      </c>
      <c r="B53" s="21"/>
      <c r="C53" s="21"/>
      <c r="D53" s="21"/>
      <c r="E53" s="21"/>
      <c r="F53" s="21"/>
    </row>
    <row r="54" spans="1:6" x14ac:dyDescent="0.55000000000000004">
      <c r="A54" t="s">
        <v>101</v>
      </c>
      <c r="B54" s="11">
        <v>123637</v>
      </c>
      <c r="C54" s="11">
        <v>123637</v>
      </c>
      <c r="D54" s="11">
        <v>123637</v>
      </c>
      <c r="E54" s="11">
        <v>123637</v>
      </c>
      <c r="F54" s="11">
        <v>123637</v>
      </c>
    </row>
    <row r="55" spans="1:6" x14ac:dyDescent="0.55000000000000004">
      <c r="A55" t="s">
        <v>102</v>
      </c>
      <c r="B55" s="11">
        <v>458696</v>
      </c>
      <c r="C55" s="11">
        <v>458696</v>
      </c>
      <c r="D55" s="11">
        <v>458696</v>
      </c>
      <c r="E55" s="11">
        <v>458696</v>
      </c>
      <c r="F55" s="11">
        <v>458696</v>
      </c>
    </row>
    <row r="56" spans="1:6" x14ac:dyDescent="0.55000000000000004">
      <c r="A56" t="s">
        <v>103</v>
      </c>
      <c r="B56" s="11">
        <v>116798</v>
      </c>
      <c r="C56" s="11">
        <v>-314922</v>
      </c>
      <c r="D56" s="11">
        <v>-59094</v>
      </c>
      <c r="E56" s="11">
        <v>183290</v>
      </c>
      <c r="F56" s="11">
        <v>50455</v>
      </c>
    </row>
    <row r="57" spans="1:6" x14ac:dyDescent="0.55000000000000004">
      <c r="A57" t="s">
        <v>104</v>
      </c>
      <c r="B57" s="11">
        <v>2986360</v>
      </c>
      <c r="C57" s="11">
        <v>3337796</v>
      </c>
      <c r="D57" s="11">
        <v>3853886</v>
      </c>
      <c r="E57" s="11">
        <v>4271170</v>
      </c>
      <c r="F57" s="11">
        <v>5124484</v>
      </c>
    </row>
    <row r="58" spans="1:6" x14ac:dyDescent="0.55000000000000004">
      <c r="A58" s="10" t="s">
        <v>105</v>
      </c>
      <c r="B58" s="13">
        <v>-373</v>
      </c>
      <c r="C58" s="13">
        <v>-7699</v>
      </c>
      <c r="D58" s="13">
        <v>-7699</v>
      </c>
      <c r="E58" s="13">
        <v>-130917</v>
      </c>
      <c r="F58" s="13">
        <v>-130917</v>
      </c>
    </row>
    <row r="59" spans="1:6" x14ac:dyDescent="0.55000000000000004">
      <c r="A59" s="4" t="s">
        <v>107</v>
      </c>
      <c r="B59" s="14">
        <f>SUM(B53:B58)</f>
        <v>3685118</v>
      </c>
      <c r="C59" s="14">
        <f>SUM(C53:C58)</f>
        <v>3597508</v>
      </c>
      <c r="D59" s="14">
        <f t="shared" ref="D59" si="5">SUM(D53:D58)</f>
        <v>4369426</v>
      </c>
      <c r="E59" s="14">
        <f>SUM(E53:E58)</f>
        <v>4905876</v>
      </c>
      <c r="F59" s="14">
        <f>SUM(F53:F58)</f>
        <v>5626355</v>
      </c>
    </row>
    <row r="60" spans="1:6" ht="14.7" thickBot="1" x14ac:dyDescent="0.6">
      <c r="A60" s="8" t="s">
        <v>106</v>
      </c>
      <c r="B60" s="12">
        <v>5703</v>
      </c>
      <c r="C60" s="12">
        <v>5499</v>
      </c>
      <c r="D60" s="12">
        <v>5778</v>
      </c>
      <c r="E60" s="12">
        <v>5581</v>
      </c>
      <c r="F60" s="12">
        <v>5673</v>
      </c>
    </row>
    <row r="61" spans="1:6" x14ac:dyDescent="0.55000000000000004">
      <c r="A61" s="23" t="s">
        <v>108</v>
      </c>
      <c r="B61" s="24">
        <f>SUM(B59:B60)</f>
        <v>3690821</v>
      </c>
      <c r="C61" s="24">
        <f>SUM(C59:C60)</f>
        <v>3603007</v>
      </c>
      <c r="D61" s="24">
        <f t="shared" ref="D61" si="6">SUM(D59:D60)</f>
        <v>4375204</v>
      </c>
      <c r="E61" s="24">
        <f>SUM(E59:E60)</f>
        <v>4911457</v>
      </c>
      <c r="F61" s="24">
        <f>SUM(F59:F60)</f>
        <v>5632028</v>
      </c>
    </row>
    <row r="62" spans="1:6" ht="14.7" thickBot="1" x14ac:dyDescent="0.6">
      <c r="A62" s="8"/>
      <c r="B62" s="8"/>
      <c r="C62" s="8"/>
      <c r="D62" s="8"/>
      <c r="E62" s="8"/>
      <c r="F62" s="8"/>
    </row>
    <row r="63" spans="1:6" ht="14.7" thickBot="1" x14ac:dyDescent="0.6">
      <c r="A63" s="32" t="s">
        <v>112</v>
      </c>
      <c r="B63" s="33">
        <f>SUM(B61,B50)</f>
        <v>6402564</v>
      </c>
      <c r="C63" s="33">
        <f>SUM(C61,C50)</f>
        <v>6386760</v>
      </c>
      <c r="D63" s="33">
        <f t="shared" ref="D63" si="7">SUM(D61,D50)</f>
        <v>6921783</v>
      </c>
      <c r="E63" s="33">
        <f>SUM(E61,E50)</f>
        <v>7503088</v>
      </c>
      <c r="F63" s="33">
        <f>SUM(F61,F50)</f>
        <v>7615403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6A6D-CDAA-479D-98EC-AAFD6F7BE32F}">
  <dimension ref="A1:F37"/>
  <sheetViews>
    <sheetView showGridLines="0" workbookViewId="0">
      <selection activeCell="G10" sqref="G10"/>
    </sheetView>
  </sheetViews>
  <sheetFormatPr defaultColWidth="17.41796875" defaultRowHeight="14.4" x14ac:dyDescent="0.55000000000000004"/>
  <cols>
    <col min="1" max="1" width="49.5234375" customWidth="1"/>
    <col min="2" max="5" width="10.15625" bestFit="1" customWidth="1"/>
    <col min="6" max="6" width="9.20703125" bestFit="1" customWidth="1"/>
  </cols>
  <sheetData>
    <row r="1" spans="1:6" ht="14.7" thickBot="1" x14ac:dyDescent="0.6">
      <c r="A1" s="5" t="s">
        <v>24</v>
      </c>
      <c r="B1" s="6">
        <v>2023</v>
      </c>
      <c r="C1" s="6">
        <v>2022</v>
      </c>
      <c r="D1" s="6">
        <v>2021</v>
      </c>
      <c r="E1" s="6">
        <v>2020</v>
      </c>
      <c r="F1" s="6">
        <v>2019</v>
      </c>
    </row>
    <row r="3" spans="1:6" x14ac:dyDescent="0.55000000000000004">
      <c r="A3" s="52" t="s">
        <v>31</v>
      </c>
      <c r="B3" s="53"/>
      <c r="C3" s="53"/>
      <c r="D3" s="53"/>
      <c r="E3" s="53"/>
      <c r="F3" s="53"/>
    </row>
    <row r="4" spans="1:6" x14ac:dyDescent="0.55000000000000004">
      <c r="A4" t="s">
        <v>32</v>
      </c>
      <c r="B4" s="11">
        <v>1049678</v>
      </c>
      <c r="C4" s="11">
        <v>575435</v>
      </c>
      <c r="D4" s="11">
        <v>752376</v>
      </c>
      <c r="E4" s="11">
        <v>743874</v>
      </c>
      <c r="F4" s="11">
        <v>691452</v>
      </c>
    </row>
    <row r="5" spans="1:6" x14ac:dyDescent="0.55000000000000004">
      <c r="A5" t="s">
        <v>33</v>
      </c>
      <c r="B5" s="11">
        <v>-35668</v>
      </c>
      <c r="C5" s="11">
        <v>-26821</v>
      </c>
      <c r="D5" s="11">
        <v>-26345</v>
      </c>
      <c r="E5" s="11">
        <v>-29196</v>
      </c>
      <c r="F5" s="11">
        <v>-31698</v>
      </c>
    </row>
    <row r="6" spans="1:6" ht="14.7" thickBot="1" x14ac:dyDescent="0.6">
      <c r="A6" s="8" t="s">
        <v>34</v>
      </c>
      <c r="B6" s="12">
        <v>-195206</v>
      </c>
      <c r="C6" s="12">
        <v>-153899</v>
      </c>
      <c r="D6" s="12">
        <v>-134374</v>
      </c>
      <c r="E6" s="12">
        <v>-125868</v>
      </c>
      <c r="F6" s="12">
        <v>-84275</v>
      </c>
    </row>
    <row r="7" spans="1:6" x14ac:dyDescent="0.55000000000000004">
      <c r="A7" s="50" t="s">
        <v>35</v>
      </c>
      <c r="B7" s="51">
        <f>SUM(B4:B6)</f>
        <v>818804</v>
      </c>
      <c r="C7" s="51">
        <f>SUM(C4:C6)</f>
        <v>394715</v>
      </c>
      <c r="D7" s="51">
        <f t="shared" ref="D7:F7" si="0">SUM(D4:D6)</f>
        <v>591657</v>
      </c>
      <c r="E7" s="51">
        <f t="shared" si="0"/>
        <v>588810</v>
      </c>
      <c r="F7" s="51">
        <f t="shared" si="0"/>
        <v>575479</v>
      </c>
    </row>
    <row r="8" spans="1:6" x14ac:dyDescent="0.55000000000000004">
      <c r="B8" s="11"/>
      <c r="C8" s="11"/>
      <c r="D8" s="11"/>
      <c r="E8" s="11"/>
      <c r="F8" s="11"/>
    </row>
    <row r="9" spans="1:6" x14ac:dyDescent="0.55000000000000004">
      <c r="A9" s="48" t="s">
        <v>36</v>
      </c>
      <c r="B9" s="49"/>
      <c r="C9" s="49"/>
      <c r="D9" s="49"/>
      <c r="E9" s="49"/>
      <c r="F9" s="49"/>
    </row>
    <row r="10" spans="1:6" x14ac:dyDescent="0.55000000000000004">
      <c r="A10" t="s">
        <v>37</v>
      </c>
      <c r="B10" s="11">
        <v>-5692</v>
      </c>
      <c r="C10" s="11">
        <v>-1433</v>
      </c>
      <c r="D10" s="11">
        <v>-3124</v>
      </c>
      <c r="E10" s="11">
        <v>-5239</v>
      </c>
      <c r="F10" s="11">
        <v>-7067</v>
      </c>
    </row>
    <row r="11" spans="1:6" x14ac:dyDescent="0.55000000000000004">
      <c r="A11" t="s">
        <v>38</v>
      </c>
      <c r="B11" s="11">
        <v>-298012</v>
      </c>
      <c r="C11" s="11">
        <v>-265305</v>
      </c>
      <c r="D11" s="11">
        <v>-211323</v>
      </c>
      <c r="E11" s="11">
        <v>-222900</v>
      </c>
      <c r="F11" s="11">
        <v>-250017</v>
      </c>
    </row>
    <row r="12" spans="1:6" x14ac:dyDescent="0.55000000000000004">
      <c r="A12" t="s">
        <v>113</v>
      </c>
      <c r="B12" s="11">
        <v>0</v>
      </c>
      <c r="C12" s="11">
        <v>0</v>
      </c>
      <c r="D12" s="11">
        <v>-639</v>
      </c>
      <c r="E12" s="11">
        <v>0</v>
      </c>
      <c r="F12" s="11">
        <v>-76423</v>
      </c>
    </row>
    <row r="13" spans="1:6" x14ac:dyDescent="0.55000000000000004">
      <c r="A13" t="s">
        <v>39</v>
      </c>
      <c r="B13" s="11">
        <v>-5815</v>
      </c>
      <c r="C13" s="11">
        <v>-4085</v>
      </c>
      <c r="D13" s="11">
        <v>-2605</v>
      </c>
      <c r="E13" s="11">
        <v>-167</v>
      </c>
      <c r="F13" s="11">
        <v>-4161</v>
      </c>
    </row>
    <row r="14" spans="1:6" x14ac:dyDescent="0.55000000000000004">
      <c r="A14" t="s">
        <v>40</v>
      </c>
      <c r="B14" s="11">
        <v>20370</v>
      </c>
      <c r="C14" s="11">
        <v>11694</v>
      </c>
      <c r="D14" s="11">
        <v>21561</v>
      </c>
      <c r="E14" s="11">
        <v>8112</v>
      </c>
      <c r="F14" s="11">
        <v>11976</v>
      </c>
    </row>
    <row r="15" spans="1:6" x14ac:dyDescent="0.55000000000000004">
      <c r="A15" t="s">
        <v>41</v>
      </c>
      <c r="B15" s="11">
        <v>1600</v>
      </c>
      <c r="C15" s="11">
        <v>465</v>
      </c>
      <c r="D15" s="11">
        <v>18001</v>
      </c>
      <c r="E15" s="11">
        <v>5982</v>
      </c>
      <c r="F15" s="11">
        <v>467</v>
      </c>
    </row>
    <row r="16" spans="1:6" x14ac:dyDescent="0.55000000000000004">
      <c r="A16" t="s">
        <v>42</v>
      </c>
      <c r="B16" s="11">
        <v>-153595</v>
      </c>
      <c r="C16" s="11">
        <v>17762</v>
      </c>
      <c r="D16" s="11">
        <v>-226519</v>
      </c>
      <c r="E16" s="11">
        <v>-3042</v>
      </c>
      <c r="F16" s="11">
        <v>7692</v>
      </c>
    </row>
    <row r="17" spans="1:6" x14ac:dyDescent="0.55000000000000004">
      <c r="A17" t="s">
        <v>43</v>
      </c>
      <c r="B17" s="11">
        <v>84663</v>
      </c>
      <c r="C17" s="11">
        <v>75751</v>
      </c>
      <c r="D17" s="11">
        <v>59823</v>
      </c>
      <c r="E17" s="11">
        <v>198161</v>
      </c>
      <c r="F17" s="11">
        <v>84384</v>
      </c>
    </row>
    <row r="18" spans="1:6" ht="14.7" thickBot="1" x14ac:dyDescent="0.6">
      <c r="A18" s="8" t="s">
        <v>44</v>
      </c>
      <c r="B18" s="12">
        <v>52371</v>
      </c>
      <c r="C18" s="12">
        <v>23989</v>
      </c>
      <c r="D18" s="12">
        <v>10789</v>
      </c>
      <c r="E18" s="12">
        <v>10454</v>
      </c>
      <c r="F18" s="12">
        <v>13448</v>
      </c>
    </row>
    <row r="19" spans="1:6" x14ac:dyDescent="0.55000000000000004">
      <c r="A19" s="46" t="s">
        <v>114</v>
      </c>
      <c r="B19" s="47">
        <f>SUM(B10:B18)</f>
        <v>-304110</v>
      </c>
      <c r="C19" s="47">
        <f t="shared" ref="C19:F19" si="1">SUM(C10:C18)</f>
        <v>-141162</v>
      </c>
      <c r="D19" s="47">
        <f t="shared" si="1"/>
        <v>-334036</v>
      </c>
      <c r="E19" s="47">
        <f t="shared" si="1"/>
        <v>-8639</v>
      </c>
      <c r="F19" s="47">
        <f t="shared" si="1"/>
        <v>-219701</v>
      </c>
    </row>
    <row r="20" spans="1:6" x14ac:dyDescent="0.55000000000000004">
      <c r="B20" s="11"/>
      <c r="C20" s="11"/>
      <c r="D20" s="11"/>
      <c r="E20" s="11"/>
      <c r="F20" s="11"/>
    </row>
    <row r="21" spans="1:6" x14ac:dyDescent="0.55000000000000004">
      <c r="A21" s="42" t="s">
        <v>45</v>
      </c>
      <c r="B21" s="43"/>
      <c r="C21" s="43"/>
      <c r="D21" s="43"/>
      <c r="E21" s="43"/>
      <c r="F21" s="43"/>
    </row>
    <row r="22" spans="1:6" x14ac:dyDescent="0.55000000000000004">
      <c r="A22" t="s">
        <v>46</v>
      </c>
      <c r="B22" s="11">
        <v>0</v>
      </c>
      <c r="C22" s="11">
        <v>200145</v>
      </c>
      <c r="D22" s="11">
        <v>0</v>
      </c>
      <c r="E22" s="11">
        <v>0</v>
      </c>
      <c r="F22" s="11">
        <v>249003</v>
      </c>
    </row>
    <row r="23" spans="1:6" x14ac:dyDescent="0.55000000000000004">
      <c r="A23" t="s">
        <v>47</v>
      </c>
      <c r="B23" s="11">
        <v>-595461</v>
      </c>
      <c r="C23" s="11">
        <v>-136792</v>
      </c>
      <c r="D23" s="11">
        <v>-111985</v>
      </c>
      <c r="E23" s="11">
        <v>-26414</v>
      </c>
      <c r="F23" s="11">
        <v>-150114</v>
      </c>
    </row>
    <row r="24" spans="1:6" x14ac:dyDescent="0.55000000000000004">
      <c r="A24" t="s">
        <v>48</v>
      </c>
      <c r="B24" s="11">
        <v>-4</v>
      </c>
      <c r="C24" s="11">
        <v>68</v>
      </c>
      <c r="D24" s="11">
        <v>-425</v>
      </c>
      <c r="E24" s="11">
        <v>-836</v>
      </c>
      <c r="F24" s="11">
        <v>-622</v>
      </c>
    </row>
    <row r="25" spans="1:6" x14ac:dyDescent="0.55000000000000004">
      <c r="A25" t="s">
        <v>49</v>
      </c>
      <c r="B25" s="11">
        <v>-21426</v>
      </c>
      <c r="C25" s="11">
        <v>-24525</v>
      </c>
      <c r="D25" s="11">
        <v>-23283</v>
      </c>
      <c r="E25" s="11">
        <v>-24707</v>
      </c>
      <c r="F25" s="11">
        <v>-26896</v>
      </c>
    </row>
    <row r="26" spans="1:6" x14ac:dyDescent="0.55000000000000004">
      <c r="A26" t="s">
        <v>50</v>
      </c>
      <c r="B26" s="11">
        <v>-4226</v>
      </c>
      <c r="C26" s="11">
        <v>5408</v>
      </c>
      <c r="D26" s="11">
        <v>-3938</v>
      </c>
      <c r="E26" s="11">
        <v>-13133</v>
      </c>
      <c r="F26" s="11">
        <v>-8471</v>
      </c>
    </row>
    <row r="27" spans="1:6" x14ac:dyDescent="0.55000000000000004">
      <c r="A27" t="s">
        <v>51</v>
      </c>
      <c r="B27" s="11">
        <v>-1586</v>
      </c>
      <c r="C27" s="11">
        <v>-3</v>
      </c>
      <c r="D27" s="11">
        <v>-1</v>
      </c>
      <c r="E27" s="11">
        <v>-29222</v>
      </c>
      <c r="F27" s="11">
        <v>-1663</v>
      </c>
    </row>
    <row r="28" spans="1:6" x14ac:dyDescent="0.55000000000000004">
      <c r="A28" t="s">
        <v>52</v>
      </c>
      <c r="B28" s="11">
        <v>0</v>
      </c>
      <c r="C28" s="11">
        <v>-123218</v>
      </c>
      <c r="D28" s="11">
        <v>0</v>
      </c>
      <c r="E28" s="11">
        <v>-7326</v>
      </c>
      <c r="F28" s="11">
        <v>0</v>
      </c>
    </row>
    <row r="29" spans="1:6" x14ac:dyDescent="0.55000000000000004">
      <c r="A29" t="s">
        <v>53</v>
      </c>
      <c r="B29" s="11">
        <v>-83309</v>
      </c>
      <c r="C29" s="11">
        <v>-73351</v>
      </c>
      <c r="D29" s="11">
        <v>-191880</v>
      </c>
      <c r="E29" s="11">
        <v>-31802</v>
      </c>
      <c r="F29" s="11">
        <v>-26559</v>
      </c>
    </row>
    <row r="30" spans="1:6" ht="14.7" thickBot="1" x14ac:dyDescent="0.6">
      <c r="A30" s="8" t="s">
        <v>54</v>
      </c>
      <c r="B30" s="12">
        <v>-1</v>
      </c>
      <c r="C30" s="12">
        <v>-136</v>
      </c>
      <c r="D30" s="12">
        <v>-59</v>
      </c>
      <c r="E30" s="12">
        <v>-190</v>
      </c>
      <c r="F30" s="12">
        <v>-289</v>
      </c>
    </row>
    <row r="31" spans="1:6" x14ac:dyDescent="0.55000000000000004">
      <c r="A31" s="44" t="s">
        <v>55</v>
      </c>
      <c r="B31" s="45">
        <f>SUM(B22:B30)</f>
        <v>-706013</v>
      </c>
      <c r="C31" s="45">
        <f t="shared" ref="C31:F31" si="2">SUM(C22:C30)</f>
        <v>-152404</v>
      </c>
      <c r="D31" s="45">
        <f t="shared" si="2"/>
        <v>-331571</v>
      </c>
      <c r="E31" s="45">
        <f t="shared" si="2"/>
        <v>-133630</v>
      </c>
      <c r="F31" s="45">
        <f t="shared" si="2"/>
        <v>34389</v>
      </c>
    </row>
    <row r="32" spans="1:6" x14ac:dyDescent="0.55000000000000004">
      <c r="B32" s="11"/>
      <c r="C32" s="11"/>
      <c r="D32" s="11"/>
      <c r="E32" s="11"/>
      <c r="F32" s="11"/>
    </row>
    <row r="33" spans="1:6" x14ac:dyDescent="0.55000000000000004">
      <c r="A33" s="39" t="s">
        <v>56</v>
      </c>
      <c r="B33" s="40">
        <f>SUM(B7,B19,B31)</f>
        <v>-191319</v>
      </c>
      <c r="C33" s="40">
        <f t="shared" ref="C33:F33" si="3">SUM(C7,C19,C31)</f>
        <v>101149</v>
      </c>
      <c r="D33" s="40">
        <f t="shared" si="3"/>
        <v>-73950</v>
      </c>
      <c r="E33" s="40">
        <f t="shared" si="3"/>
        <v>446541</v>
      </c>
      <c r="F33" s="40">
        <f t="shared" si="3"/>
        <v>390167</v>
      </c>
    </row>
    <row r="34" spans="1:6" x14ac:dyDescent="0.55000000000000004">
      <c r="A34" t="s">
        <v>57</v>
      </c>
      <c r="B34" s="11">
        <v>1341488</v>
      </c>
      <c r="C34" s="11">
        <v>1203611</v>
      </c>
      <c r="D34" s="11">
        <v>1218279</v>
      </c>
      <c r="E34" s="11">
        <v>837403</v>
      </c>
      <c r="F34" s="11">
        <v>440499</v>
      </c>
    </row>
    <row r="35" spans="1:6" x14ac:dyDescent="0.55000000000000004">
      <c r="A35" t="s">
        <v>58</v>
      </c>
      <c r="B35" s="11">
        <v>-29526</v>
      </c>
      <c r="C35" s="11">
        <v>36728</v>
      </c>
      <c r="D35" s="11">
        <v>59282</v>
      </c>
      <c r="E35" s="11">
        <v>-65641</v>
      </c>
      <c r="F35" s="11">
        <v>6794</v>
      </c>
    </row>
    <row r="36" spans="1:6" ht="14.7" thickBot="1" x14ac:dyDescent="0.6">
      <c r="A36" s="8" t="s">
        <v>59</v>
      </c>
      <c r="B36" s="12">
        <v>69</v>
      </c>
      <c r="C36" s="12">
        <v>0</v>
      </c>
      <c r="D36" s="12">
        <v>0</v>
      </c>
      <c r="E36" s="12">
        <v>-24</v>
      </c>
      <c r="F36" s="12">
        <v>-57</v>
      </c>
    </row>
    <row r="37" spans="1:6" x14ac:dyDescent="0.55000000000000004">
      <c r="A37" s="41" t="s">
        <v>60</v>
      </c>
      <c r="B37" s="37">
        <f>SUM(B33:B36)</f>
        <v>1120712</v>
      </c>
      <c r="C37" s="37">
        <f t="shared" ref="C37:F37" si="4">SUM(C33:C36)</f>
        <v>1341488</v>
      </c>
      <c r="D37" s="37">
        <f t="shared" si="4"/>
        <v>1203611</v>
      </c>
      <c r="E37" s="37">
        <f t="shared" si="4"/>
        <v>1218279</v>
      </c>
      <c r="F37" s="37">
        <f t="shared" si="4"/>
        <v>837403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1897-464E-4698-93F5-3EE1A720698F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7210-359B-40D0-B5CA-83EFA2834E49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9763-84F2-4BF8-B8A9-16F52912B2DE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6CD0-0E5F-4E0E-B225-D14CF5F0CAFC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highlights</vt:lpstr>
      <vt:lpstr>income_statement</vt:lpstr>
      <vt:lpstr>balance_sheet</vt:lpstr>
      <vt:lpstr>cash_flow_statement</vt:lpstr>
      <vt:lpstr>forecast</vt:lpstr>
      <vt:lpstr>dcf</vt:lpstr>
      <vt:lpstr>multiples_comparables</vt:lpstr>
      <vt:lpstr>sensitivity_analysis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Campus</dc:creator>
  <cp:lastModifiedBy>Daniele Campus</cp:lastModifiedBy>
  <dcterms:created xsi:type="dcterms:W3CDTF">2015-06-05T18:19:34Z</dcterms:created>
  <dcterms:modified xsi:type="dcterms:W3CDTF">2025-03-22T16:57:01Z</dcterms:modified>
</cp:coreProperties>
</file>