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e\OneDrive\GitHub\myportfolio\xlsx\"/>
    </mc:Choice>
  </mc:AlternateContent>
  <xr:revisionPtr revIDLastSave="0" documentId="13_ncr:1_{B67B8E68-9111-4423-844A-1B534CD4331C}" xr6:coauthVersionLast="47" xr6:coauthVersionMax="47" xr10:uidLastSave="{00000000-0000-0000-0000-000000000000}"/>
  <bookViews>
    <workbookView xWindow="2502" yWindow="2502" windowWidth="17280" windowHeight="8904" xr2:uid="{00000000-000D-0000-FFFF-FFFF00000000}"/>
  </bookViews>
  <sheets>
    <sheet name="QUOTE" sheetId="5" r:id="rId1"/>
    <sheet name="var_cov" sheetId="4" r:id="rId2"/>
    <sheet name="matr_sqm" sheetId="3" r:id="rId3"/>
    <sheet name="corr_matrix" sheetId="12" r:id="rId4"/>
    <sheet name="Returns" sheetId="2" r:id="rId5"/>
    <sheet name="Prices" sheetId="1" r:id="rId6"/>
    <sheet name="quote2" sheetId="11" r:id="rId7"/>
    <sheet name="corr_matrix2" sheetId="10" r:id="rId8"/>
    <sheet name="quote1" sheetId="9" r:id="rId9"/>
    <sheet name="corr_matrix1" sheetId="7" r:id="rId10"/>
  </sheets>
  <definedNames>
    <definedName name="solver_adj" localSheetId="0" hidden="1">QUOTE!$B$2:$B$9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QUOTE!$B$10</definedName>
    <definedName name="solver_lhs2" localSheetId="0" hidden="1">QUOTE!$B$2:$B$4</definedName>
    <definedName name="solver_lhs3" localSheetId="0" hidden="1">QUOTE!$B$6</definedName>
    <definedName name="solver_lhs4" localSheetId="0" hidden="1">QUOTE!$B$7:$B$9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QUOTE!$I$10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1</definedName>
    <definedName name="solver_rhs2" localSheetId="0" hidden="1">0.15</definedName>
    <definedName name="solver_rhs3" localSheetId="0" hidden="1">0.18</definedName>
    <definedName name="solver_rhs4" localSheetId="0" hidden="1">0.08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0.08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5" l="1" a="1"/>
  <c r="B14" i="5" s="1"/>
  <c r="C2" i="5" a="1"/>
  <c r="C2" i="5" s="1"/>
  <c r="B2" i="4" a="1"/>
  <c r="B2" i="4" s="1"/>
  <c r="A73" i="3" a="1"/>
  <c r="A73" i="3" s="1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A21" i="3"/>
  <c r="B21" i="3"/>
  <c r="C21" i="3"/>
  <c r="D21" i="3"/>
  <c r="E21" i="3"/>
  <c r="F21" i="3"/>
  <c r="G21" i="3"/>
  <c r="H21" i="3"/>
  <c r="A22" i="3"/>
  <c r="B22" i="3"/>
  <c r="C22" i="3"/>
  <c r="D22" i="3"/>
  <c r="E22" i="3"/>
  <c r="F22" i="3"/>
  <c r="G22" i="3"/>
  <c r="H22" i="3"/>
  <c r="A23" i="3"/>
  <c r="B23" i="3"/>
  <c r="C23" i="3"/>
  <c r="D23" i="3"/>
  <c r="E23" i="3"/>
  <c r="F23" i="3"/>
  <c r="G23" i="3"/>
  <c r="H23" i="3"/>
  <c r="A24" i="3"/>
  <c r="B24" i="3"/>
  <c r="C24" i="3"/>
  <c r="D24" i="3"/>
  <c r="E24" i="3"/>
  <c r="F24" i="3"/>
  <c r="G24" i="3"/>
  <c r="H24" i="3"/>
  <c r="A25" i="3"/>
  <c r="B25" i="3"/>
  <c r="C25" i="3"/>
  <c r="D25" i="3"/>
  <c r="E25" i="3"/>
  <c r="F25" i="3"/>
  <c r="G25" i="3"/>
  <c r="H25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A31" i="3"/>
  <c r="B31" i="3"/>
  <c r="C31" i="3"/>
  <c r="D31" i="3"/>
  <c r="E31" i="3"/>
  <c r="F31" i="3"/>
  <c r="G31" i="3"/>
  <c r="H31" i="3"/>
  <c r="A32" i="3"/>
  <c r="B32" i="3"/>
  <c r="C32" i="3"/>
  <c r="D32" i="3"/>
  <c r="E32" i="3"/>
  <c r="F32" i="3"/>
  <c r="G32" i="3"/>
  <c r="H32" i="3"/>
  <c r="A33" i="3"/>
  <c r="B33" i="3"/>
  <c r="C33" i="3"/>
  <c r="D33" i="3"/>
  <c r="E33" i="3"/>
  <c r="F33" i="3"/>
  <c r="G33" i="3"/>
  <c r="H33" i="3"/>
  <c r="A34" i="3"/>
  <c r="B34" i="3"/>
  <c r="C34" i="3"/>
  <c r="D34" i="3"/>
  <c r="E34" i="3"/>
  <c r="F34" i="3"/>
  <c r="G34" i="3"/>
  <c r="H34" i="3"/>
  <c r="A35" i="3"/>
  <c r="B35" i="3"/>
  <c r="C35" i="3"/>
  <c r="D35" i="3"/>
  <c r="E35" i="3"/>
  <c r="F35" i="3"/>
  <c r="G35" i="3"/>
  <c r="H35" i="3"/>
  <c r="A36" i="3"/>
  <c r="B36" i="3"/>
  <c r="C36" i="3"/>
  <c r="D36" i="3"/>
  <c r="E36" i="3"/>
  <c r="F36" i="3"/>
  <c r="G36" i="3"/>
  <c r="H36" i="3"/>
  <c r="A37" i="3"/>
  <c r="B37" i="3"/>
  <c r="C37" i="3"/>
  <c r="D37" i="3"/>
  <c r="E37" i="3"/>
  <c r="F37" i="3"/>
  <c r="G37" i="3"/>
  <c r="H37" i="3"/>
  <c r="A38" i="3"/>
  <c r="B38" i="3"/>
  <c r="C38" i="3"/>
  <c r="D38" i="3"/>
  <c r="E38" i="3"/>
  <c r="F38" i="3"/>
  <c r="G38" i="3"/>
  <c r="H38" i="3"/>
  <c r="A39" i="3"/>
  <c r="B39" i="3"/>
  <c r="C39" i="3"/>
  <c r="D39" i="3"/>
  <c r="E39" i="3"/>
  <c r="F39" i="3"/>
  <c r="G39" i="3"/>
  <c r="H39" i="3"/>
  <c r="A40" i="3"/>
  <c r="B40" i="3"/>
  <c r="C40" i="3"/>
  <c r="D40" i="3"/>
  <c r="E40" i="3"/>
  <c r="F40" i="3"/>
  <c r="G40" i="3"/>
  <c r="H40" i="3"/>
  <c r="A41" i="3"/>
  <c r="B41" i="3"/>
  <c r="C41" i="3"/>
  <c r="D41" i="3"/>
  <c r="E41" i="3"/>
  <c r="F41" i="3"/>
  <c r="G41" i="3"/>
  <c r="H41" i="3"/>
  <c r="A42" i="3"/>
  <c r="B42" i="3"/>
  <c r="C42" i="3"/>
  <c r="D42" i="3"/>
  <c r="E42" i="3"/>
  <c r="F42" i="3"/>
  <c r="G42" i="3"/>
  <c r="H42" i="3"/>
  <c r="A43" i="3"/>
  <c r="B43" i="3"/>
  <c r="C43" i="3"/>
  <c r="D43" i="3"/>
  <c r="E43" i="3"/>
  <c r="F43" i="3"/>
  <c r="G43" i="3"/>
  <c r="H43" i="3"/>
  <c r="A44" i="3"/>
  <c r="B44" i="3"/>
  <c r="C44" i="3"/>
  <c r="D44" i="3"/>
  <c r="E44" i="3"/>
  <c r="F44" i="3"/>
  <c r="G44" i="3"/>
  <c r="H44" i="3"/>
  <c r="A45" i="3"/>
  <c r="B45" i="3"/>
  <c r="C45" i="3"/>
  <c r="D45" i="3"/>
  <c r="E45" i="3"/>
  <c r="F45" i="3"/>
  <c r="G45" i="3"/>
  <c r="H45" i="3"/>
  <c r="A46" i="3"/>
  <c r="B46" i="3"/>
  <c r="C46" i="3"/>
  <c r="D46" i="3"/>
  <c r="E46" i="3"/>
  <c r="F46" i="3"/>
  <c r="G46" i="3"/>
  <c r="H46" i="3"/>
  <c r="A47" i="3"/>
  <c r="B47" i="3"/>
  <c r="C47" i="3"/>
  <c r="D47" i="3"/>
  <c r="E47" i="3"/>
  <c r="F47" i="3"/>
  <c r="G47" i="3"/>
  <c r="H47" i="3"/>
  <c r="A48" i="3"/>
  <c r="B48" i="3"/>
  <c r="C48" i="3"/>
  <c r="D48" i="3"/>
  <c r="E48" i="3"/>
  <c r="F48" i="3"/>
  <c r="G48" i="3"/>
  <c r="H48" i="3"/>
  <c r="A49" i="3"/>
  <c r="B49" i="3"/>
  <c r="C49" i="3"/>
  <c r="D49" i="3"/>
  <c r="E49" i="3"/>
  <c r="F49" i="3"/>
  <c r="G49" i="3"/>
  <c r="H49" i="3"/>
  <c r="A50" i="3"/>
  <c r="B50" i="3"/>
  <c r="C50" i="3"/>
  <c r="D50" i="3"/>
  <c r="E50" i="3"/>
  <c r="F50" i="3"/>
  <c r="G50" i="3"/>
  <c r="H50" i="3"/>
  <c r="A51" i="3"/>
  <c r="B51" i="3"/>
  <c r="C51" i="3"/>
  <c r="D51" i="3"/>
  <c r="E51" i="3"/>
  <c r="F51" i="3"/>
  <c r="G51" i="3"/>
  <c r="H51" i="3"/>
  <c r="A52" i="3"/>
  <c r="B52" i="3"/>
  <c r="C52" i="3"/>
  <c r="D52" i="3"/>
  <c r="E52" i="3"/>
  <c r="F52" i="3"/>
  <c r="G52" i="3"/>
  <c r="H52" i="3"/>
  <c r="A53" i="3"/>
  <c r="B53" i="3"/>
  <c r="C53" i="3"/>
  <c r="D53" i="3"/>
  <c r="E53" i="3"/>
  <c r="F53" i="3"/>
  <c r="G53" i="3"/>
  <c r="H53" i="3"/>
  <c r="A54" i="3"/>
  <c r="B54" i="3"/>
  <c r="C54" i="3"/>
  <c r="D54" i="3"/>
  <c r="E54" i="3"/>
  <c r="F54" i="3"/>
  <c r="G54" i="3"/>
  <c r="H54" i="3"/>
  <c r="A55" i="3"/>
  <c r="B55" i="3"/>
  <c r="C55" i="3"/>
  <c r="D55" i="3"/>
  <c r="E55" i="3"/>
  <c r="F55" i="3"/>
  <c r="G55" i="3"/>
  <c r="H55" i="3"/>
  <c r="A56" i="3"/>
  <c r="B56" i="3"/>
  <c r="C56" i="3"/>
  <c r="D56" i="3"/>
  <c r="E56" i="3"/>
  <c r="F56" i="3"/>
  <c r="G56" i="3"/>
  <c r="H56" i="3"/>
  <c r="A57" i="3"/>
  <c r="B57" i="3"/>
  <c r="C57" i="3"/>
  <c r="D57" i="3"/>
  <c r="E57" i="3"/>
  <c r="F57" i="3"/>
  <c r="G57" i="3"/>
  <c r="H57" i="3"/>
  <c r="A58" i="3"/>
  <c r="B58" i="3"/>
  <c r="C58" i="3"/>
  <c r="D58" i="3"/>
  <c r="E58" i="3"/>
  <c r="F58" i="3"/>
  <c r="G58" i="3"/>
  <c r="H58" i="3"/>
  <c r="A59" i="3"/>
  <c r="B59" i="3"/>
  <c r="C59" i="3"/>
  <c r="D59" i="3"/>
  <c r="E59" i="3"/>
  <c r="F59" i="3"/>
  <c r="G59" i="3"/>
  <c r="H59" i="3"/>
  <c r="A60" i="3"/>
  <c r="B60" i="3"/>
  <c r="C60" i="3"/>
  <c r="D60" i="3"/>
  <c r="E60" i="3"/>
  <c r="F60" i="3"/>
  <c r="G60" i="3"/>
  <c r="H60" i="3"/>
  <c r="A61" i="3"/>
  <c r="B61" i="3"/>
  <c r="C61" i="3"/>
  <c r="D61" i="3"/>
  <c r="E61" i="3"/>
  <c r="F61" i="3"/>
  <c r="G61" i="3"/>
  <c r="H61" i="3"/>
  <c r="A62" i="3"/>
  <c r="B62" i="3"/>
  <c r="C62" i="3"/>
  <c r="D62" i="3"/>
  <c r="E62" i="3"/>
  <c r="F62" i="3"/>
  <c r="G62" i="3"/>
  <c r="H62" i="3"/>
  <c r="A63" i="3"/>
  <c r="B63" i="3"/>
  <c r="C63" i="3"/>
  <c r="D63" i="3"/>
  <c r="E63" i="3"/>
  <c r="F63" i="3"/>
  <c r="G63" i="3"/>
  <c r="H63" i="3"/>
  <c r="A64" i="3"/>
  <c r="B64" i="3"/>
  <c r="C64" i="3"/>
  <c r="D64" i="3"/>
  <c r="E64" i="3"/>
  <c r="F64" i="3"/>
  <c r="G64" i="3"/>
  <c r="H64" i="3"/>
  <c r="A65" i="3"/>
  <c r="B65" i="3"/>
  <c r="C65" i="3"/>
  <c r="D65" i="3"/>
  <c r="E65" i="3"/>
  <c r="F65" i="3"/>
  <c r="G65" i="3"/>
  <c r="H65" i="3"/>
  <c r="A66" i="3"/>
  <c r="B66" i="3"/>
  <c r="C66" i="3"/>
  <c r="D66" i="3"/>
  <c r="E66" i="3"/>
  <c r="F66" i="3"/>
  <c r="G66" i="3"/>
  <c r="H66" i="3"/>
  <c r="A67" i="3"/>
  <c r="B67" i="3"/>
  <c r="C67" i="3"/>
  <c r="D67" i="3"/>
  <c r="E67" i="3"/>
  <c r="F67" i="3"/>
  <c r="G67" i="3"/>
  <c r="H67" i="3"/>
  <c r="A68" i="3"/>
  <c r="B68" i="3"/>
  <c r="C68" i="3"/>
  <c r="D68" i="3"/>
  <c r="E68" i="3"/>
  <c r="F68" i="3"/>
  <c r="G68" i="3"/>
  <c r="H68" i="3"/>
  <c r="A69" i="3"/>
  <c r="B69" i="3"/>
  <c r="C69" i="3"/>
  <c r="D69" i="3"/>
  <c r="E69" i="3"/>
  <c r="F69" i="3"/>
  <c r="G69" i="3"/>
  <c r="H69" i="3"/>
  <c r="A70" i="3"/>
  <c r="B70" i="3"/>
  <c r="C70" i="3"/>
  <c r="D70" i="3"/>
  <c r="E70" i="3"/>
  <c r="F70" i="3"/>
  <c r="G70" i="3"/>
  <c r="H70" i="3"/>
  <c r="B1" i="3"/>
  <c r="C1" i="3"/>
  <c r="D1" i="3"/>
  <c r="E1" i="3"/>
  <c r="F1" i="3"/>
  <c r="G1" i="3"/>
  <c r="H1" i="3"/>
  <c r="A1" i="3"/>
  <c r="C73" i="2" l="1"/>
  <c r="D73" i="2"/>
  <c r="E73" i="2"/>
  <c r="F73" i="2"/>
  <c r="G73" i="2"/>
  <c r="H73" i="2"/>
  <c r="I73" i="2"/>
  <c r="C74" i="2"/>
  <c r="D74" i="2"/>
  <c r="E74" i="2"/>
  <c r="F74" i="2"/>
  <c r="G74" i="2"/>
  <c r="H74" i="2"/>
  <c r="I74" i="2"/>
  <c r="C75" i="2"/>
  <c r="D75" i="2"/>
  <c r="E75" i="2"/>
  <c r="F75" i="2"/>
  <c r="G75" i="2"/>
  <c r="H75" i="2"/>
  <c r="I75" i="2"/>
  <c r="B75" i="2"/>
  <c r="B74" i="2"/>
  <c r="B73" i="2"/>
  <c r="B1" i="2"/>
  <c r="C1" i="2"/>
  <c r="D1" i="2"/>
  <c r="E1" i="2"/>
  <c r="F1" i="2"/>
  <c r="G1" i="2"/>
  <c r="H1" i="2"/>
  <c r="I1" i="2"/>
  <c r="A1" i="2"/>
  <c r="A2" i="5" a="1"/>
  <c r="A2" i="5" s="1"/>
  <c r="A2" i="4" l="1" a="1"/>
  <c r="A2" i="4" s="1"/>
  <c r="B1" i="4" s="1" a="1"/>
  <c r="B1" i="4" s="1"/>
  <c r="B10" i="5"/>
  <c r="G2" i="5" l="1" a="1"/>
  <c r="G2" i="5" s="1"/>
  <c r="H2" i="5" s="1"/>
  <c r="H9" i="5" l="1"/>
  <c r="H8" i="5"/>
  <c r="H7" i="5"/>
  <c r="H6" i="5"/>
  <c r="H5" i="5"/>
  <c r="H4" i="5"/>
  <c r="H3" i="5"/>
  <c r="B15" i="5" l="1"/>
  <c r="B16" i="5"/>
  <c r="B17" i="5" s="1"/>
  <c r="H10" i="5"/>
  <c r="H11" i="5" s="1"/>
  <c r="F9" i="5" l="1"/>
  <c r="D5" i="5"/>
  <c r="E5" i="5" s="1"/>
  <c r="D4" i="5"/>
  <c r="E4" i="5" s="1"/>
  <c r="D7" i="5"/>
  <c r="E7" i="5" s="1"/>
  <c r="D6" i="5"/>
  <c r="E6" i="5" s="1"/>
  <c r="D3" i="5"/>
  <c r="E3" i="5" s="1"/>
  <c r="D8" i="5"/>
  <c r="E8" i="5" s="1"/>
  <c r="D9" i="5"/>
  <c r="E9" i="5" s="1"/>
  <c r="F8" i="5"/>
  <c r="D2" i="5"/>
  <c r="E2" i="5" s="1"/>
  <c r="F6" i="5"/>
  <c r="F4" i="5"/>
  <c r="F5" i="5"/>
  <c r="F3" i="5"/>
  <c r="F2" i="5"/>
  <c r="F7" i="5"/>
  <c r="I9" i="5" l="1"/>
  <c r="I2" i="5"/>
  <c r="I8" i="5"/>
  <c r="I4" i="5"/>
  <c r="I5" i="5"/>
  <c r="I6" i="5"/>
  <c r="I7" i="5"/>
  <c r="F10" i="5"/>
  <c r="I3" i="5"/>
  <c r="E10" i="5"/>
  <c r="I10" i="5" l="1"/>
  <c r="B1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<sst xmlns="http://schemas.openxmlformats.org/spreadsheetml/2006/main" count="81" uniqueCount="39">
  <si>
    <t>Assets</t>
  </si>
  <si>
    <t>Quote</t>
  </si>
  <si>
    <t>VarCov*Quote</t>
  </si>
  <si>
    <t>MRC*</t>
  </si>
  <si>
    <t>TRC*</t>
  </si>
  <si>
    <t>ERC*</t>
  </si>
  <si>
    <t>Avg Ret</t>
  </si>
  <si>
    <t>Weighted Ret</t>
  </si>
  <si>
    <t>Squared Error</t>
  </si>
  <si>
    <t>Tot</t>
  </si>
  <si>
    <t>STD DEV</t>
  </si>
  <si>
    <t>Monthly Ret</t>
  </si>
  <si>
    <t>Annual Ret</t>
  </si>
  <si>
    <t>DATI PTF</t>
  </si>
  <si>
    <t>Var</t>
  </si>
  <si>
    <t>Std Dev</t>
  </si>
  <si>
    <t>Expected ret</t>
  </si>
  <si>
    <t>Actual ret</t>
  </si>
  <si>
    <t>SSE</t>
  </si>
  <si>
    <t>*MRC/TRC/ERC = Marginal/Total/Expected Risk Contribution</t>
  </si>
  <si>
    <t>MATRICE SCARTI QUADRATICI MEDI TRASPOSTA</t>
  </si>
  <si>
    <t>US Quality</t>
  </si>
  <si>
    <t>World Low Volatility</t>
  </si>
  <si>
    <t>EU Gov bonds 7-10y</t>
  </si>
  <si>
    <t>EU Inflation-Linked</t>
  </si>
  <si>
    <t>EU Overnight</t>
  </si>
  <si>
    <t>US Short Treasury</t>
  </si>
  <si>
    <t>ETC GOLD</t>
  </si>
  <si>
    <t>Dates</t>
  </si>
  <si>
    <t>devst</t>
  </si>
  <si>
    <t>rend medio</t>
  </si>
  <si>
    <t>rend storico</t>
  </si>
  <si>
    <t>World Momentum</t>
  </si>
  <si>
    <t>World Healthcare</t>
  </si>
  <si>
    <t>US TIPS 0-5y</t>
  </si>
  <si>
    <t>Momentum Global</t>
  </si>
  <si>
    <t>Consumer Staples Global</t>
  </si>
  <si>
    <t>Healthcare Global</t>
  </si>
  <si>
    <t>Small Cap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</si>
</sst>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yyyy\-mm\-dd"/>
    <numFmt numFmtId="165" formatCode="0.000%"/>
    <numFmt numFmtId="166" formatCode="_-* #,##0.0000000_-;\-* #,##0.0000000_-;_-* &quot;-&quot;??_-;_-@_-"/>
    <numFmt numFmtId="167" formatCode="0.0000000"/>
    <numFmt numFmtId="168" formatCode="_-* #,##0.000000000_-;\-* #,##0.000000000_-;_-* &quot;-&quot;??_-;_-@_-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64" fontId="0" fillId="0" borderId="0" xfId="0" applyNumberFormat="1"/>
    <xf numFmtId="165" fontId="0" fillId="0" borderId="0" xfId="2" applyNumberFormat="1" applyFont="1"/>
    <xf numFmtId="165" fontId="1" fillId="0" borderId="0" xfId="2" applyNumberFormat="1" applyFont="1"/>
    <xf numFmtId="165" fontId="4" fillId="2" borderId="0" xfId="2" applyNumberFormat="1" applyFont="1" applyFill="1"/>
    <xf numFmtId="165" fontId="0" fillId="2" borderId="0" xfId="2" applyNumberFormat="1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6" fontId="3" fillId="2" borderId="3" xfId="1" applyNumberFormat="1" applyFont="1" applyFill="1" applyBorder="1" applyAlignment="1">
      <alignment horizontal="center"/>
    </xf>
    <xf numFmtId="0" fontId="0" fillId="6" borderId="0" xfId="0" applyFill="1"/>
    <xf numFmtId="165" fontId="0" fillId="7" borderId="6" xfId="2" applyNumberFormat="1" applyFont="1" applyFill="1" applyBorder="1" applyAlignment="1">
      <alignment horizontal="center"/>
    </xf>
    <xf numFmtId="167" fontId="0" fillId="6" borderId="0" xfId="0" applyNumberFormat="1" applyFill="1"/>
    <xf numFmtId="165" fontId="0" fillId="6" borderId="0" xfId="2" applyNumberFormat="1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0" fontId="0" fillId="6" borderId="1" xfId="0" applyFill="1" applyBorder="1"/>
    <xf numFmtId="0" fontId="3" fillId="9" borderId="1" xfId="0" applyFont="1" applyFill="1" applyBorder="1" applyAlignment="1">
      <alignment horizontal="right"/>
    </xf>
    <xf numFmtId="165" fontId="3" fillId="9" borderId="3" xfId="2" applyNumberFormat="1" applyFont="1" applyFill="1" applyBorder="1" applyAlignment="1">
      <alignment horizontal="center"/>
    </xf>
    <xf numFmtId="167" fontId="0" fillId="6" borderId="2" xfId="0" applyNumberFormat="1" applyFill="1" applyBorder="1"/>
    <xf numFmtId="167" fontId="0" fillId="9" borderId="1" xfId="0" applyNumberFormat="1" applyFill="1" applyBorder="1" applyAlignment="1">
      <alignment horizontal="right"/>
    </xf>
    <xf numFmtId="165" fontId="0" fillId="9" borderId="2" xfId="2" applyNumberFormat="1" applyFont="1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11" fontId="0" fillId="0" borderId="0" xfId="0" applyNumberFormat="1"/>
    <xf numFmtId="10" fontId="0" fillId="6" borderId="5" xfId="2" applyNumberFormat="1" applyFont="1" applyFill="1" applyBorder="1" applyAlignment="1">
      <alignment horizontal="center"/>
    </xf>
    <xf numFmtId="165" fontId="0" fillId="6" borderId="0" xfId="2" applyNumberFormat="1" applyFont="1" applyFill="1"/>
    <xf numFmtId="168" fontId="0" fillId="2" borderId="4" xfId="1" applyNumberFormat="1" applyFont="1" applyFill="1" applyBorder="1"/>
    <xf numFmtId="168" fontId="0" fillId="2" borderId="6" xfId="1" applyNumberFormat="1" applyFont="1" applyFill="1" applyBorder="1"/>
    <xf numFmtId="168" fontId="0" fillId="2" borderId="3" xfId="0" applyNumberFormat="1" applyFill="1" applyBorder="1"/>
    <xf numFmtId="0" fontId="0" fillId="0" borderId="8" xfId="0" applyBorder="1"/>
    <xf numFmtId="0" fontId="5" fillId="0" borderId="11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/>
    <xf numFmtId="165" fontId="0" fillId="0" borderId="10" xfId="2" applyNumberFormat="1" applyFont="1" applyBorder="1"/>
    <xf numFmtId="0" fontId="4" fillId="0" borderId="0" xfId="0" applyFont="1"/>
    <xf numFmtId="165" fontId="0" fillId="0" borderId="0" xfId="2" applyNumberFormat="1" applyFont="1" applyBorder="1"/>
    <xf numFmtId="165" fontId="0" fillId="0" borderId="0" xfId="0" applyNumberFormat="1"/>
    <xf numFmtId="0" fontId="4" fillId="0" borderId="8" xfId="0" applyFont="1" applyBorder="1"/>
    <xf numFmtId="165" fontId="0" fillId="0" borderId="8" xfId="2" applyNumberFormat="1" applyFont="1" applyBorder="1"/>
    <xf numFmtId="0" fontId="5" fillId="0" borderId="0" xfId="0" applyFont="1"/>
    <xf numFmtId="0" fontId="3" fillId="3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0" xfId="0" quotePrefix="1"/>
    <xf numFmtId="0" fontId="6" fillId="0" borderId="0" xfId="0" applyFont="1"/>
    <xf numFmtId="0" fontId="0" fillId="10" borderId="1" xfId="0" applyFill="1" applyBorder="1" applyAlignment="1">
      <alignment horizontal="right"/>
    </xf>
    <xf numFmtId="165" fontId="0" fillId="10" borderId="2" xfId="2" applyNumberFormat="1" applyFont="1" applyFill="1" applyBorder="1" applyAlignment="1">
      <alignment horizontal="center"/>
    </xf>
    <xf numFmtId="0" fontId="0" fillId="0" borderId="9" xfId="0" applyBorder="1"/>
    <xf numFmtId="14" fontId="7" fillId="0" borderId="0" xfId="0" applyNumberFormat="1" applyFont="1"/>
  </cellXfs>
  <cellStyles count="3">
    <cellStyle name="Migliaia" xfId="1" builtinId="3"/>
    <cellStyle name="Normale" xfId="0" builtinId="0"/>
    <cellStyle name="Percentuale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6600"/>
      <color rgb="FFFFCC66"/>
      <color rgb="FF3399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Portfolio AA</a:t>
            </a:r>
          </a:p>
        </c:rich>
      </c:tx>
      <c:layout>
        <c:manualLayout>
          <c:xMode val="edge"/>
          <c:yMode val="edge"/>
          <c:x val="0.46464311210083853"/>
          <c:y val="2.77777300738171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5D-4253-8FB6-A66E9973BE05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A5D-4253-8FB6-A66E9973BE05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5D-4253-8FB6-A66E9973BE05}"/>
              </c:ext>
            </c:extLst>
          </c:dPt>
          <c:dPt>
            <c:idx val="3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A5D-4253-8FB6-A66E9973BE05}"/>
              </c:ext>
            </c:extLst>
          </c:dPt>
          <c:dPt>
            <c:idx val="4"/>
            <c:bubble3D val="0"/>
            <c:explosion val="1"/>
            <c:spPr>
              <a:solidFill>
                <a:srgbClr val="0070C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A5D-4253-8FB6-A66E9973BE05}"/>
              </c:ext>
            </c:extLst>
          </c:dPt>
          <c:dPt>
            <c:idx val="5"/>
            <c:bubble3D val="0"/>
            <c:spPr>
              <a:solidFill>
                <a:srgbClr val="3399FF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A5D-4253-8FB6-A66E9973BE05}"/>
              </c:ext>
            </c:extLst>
          </c:dPt>
          <c:dPt>
            <c:idx val="6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A5D-4253-8FB6-A66E9973BE05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5D-4253-8FB6-A66E9973BE05}"/>
              </c:ext>
            </c:extLst>
          </c:dPt>
          <c:dLbls>
            <c:dLbl>
              <c:idx val="0"/>
              <c:layout>
                <c:manualLayout>
                  <c:x val="3.3829499323410096E-2"/>
                  <c:y val="2.835706417526821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1D4A3FB-840A-474E-AE75-A821A3F0A9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EEB17C94-BCC9-417D-AA9F-FE212B25CCEF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A5D-4253-8FB6-A66E9973BE05}"/>
                </c:ext>
              </c:extLst>
            </c:dLbl>
            <c:dLbl>
              <c:idx val="1"/>
              <c:layout>
                <c:manualLayout>
                  <c:x val="2.4808299503833845E-2"/>
                  <c:y val="-9.270286810003677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38FA435-17EF-4E41-B281-A5143CC2B384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1791E695-CE54-4273-9A76-10D82BBC1A69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47337858139857"/>
                      <c:h val="0.144002284688507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A5D-4253-8FB6-A66E9973BE05}"/>
                </c:ext>
              </c:extLst>
            </c:dLbl>
            <c:dLbl>
              <c:idx val="2"/>
              <c:layout>
                <c:manualLayout>
                  <c:x val="0.12667558131688192"/>
                  <c:y val="-4.872084642269457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D171F4-21EA-43D8-B1A0-793AA3051925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FA97EE52-9F4D-4C07-86B2-39417C1F8755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63509246729815"/>
                      <c:h val="9.9636495819701923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A5D-4253-8FB6-A66E9973BE05}"/>
                </c:ext>
              </c:extLst>
            </c:dLbl>
            <c:dLbl>
              <c:idx val="3"/>
              <c:layout>
                <c:manualLayout>
                  <c:x val="-2.4808121921160439E-2"/>
                  <c:y val="-1.3599336365051372E-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044F53F-4378-434A-9BC1-8E937EE643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A1DAF75C-E433-4046-A9D0-46B41D7305E7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08398594965886"/>
                      <c:h val="0.1368395142317054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A5D-4253-8FB6-A66E9973BE05}"/>
                </c:ext>
              </c:extLst>
            </c:dLbl>
            <c:dLbl>
              <c:idx val="4"/>
              <c:layout>
                <c:manualLayout>
                  <c:x val="-2.0297699594046009E-2"/>
                  <c:y val="2.417962003454218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67E883E-17C2-4E4E-B8AF-166421A32C6D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50D42BA2-147A-4F86-B4C5-DED060AC21EA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355218622029486"/>
                      <c:h val="0.1440023241369637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CA5D-4253-8FB6-A66E9973BE05}"/>
                </c:ext>
              </c:extLst>
            </c:dLbl>
            <c:dLbl>
              <c:idx val="5"/>
              <c:layout>
                <c:manualLayout>
                  <c:x val="-2.3680738317723823E-2"/>
                  <c:y val="2.416085295037595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29C33AA-2DAF-4192-9015-84AD804EE0B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30AF8E5F-80B0-4EF3-9D48-4A5891AD9A24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930085701398281"/>
                      <c:h val="9.9636625732664241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A5D-4253-8FB6-A66E9973BE05}"/>
                </c:ext>
              </c:extLst>
            </c:dLbl>
            <c:dLbl>
              <c:idx val="6"/>
              <c:layout>
                <c:manualLayout>
                  <c:x val="-8.3446098331078036E-2"/>
                  <c:y val="1.88984537554567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8CF701-EF6D-4BA3-947C-3494C6A79771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7735BC17-F35F-4515-8280-05CF2CF71230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CA5D-4253-8FB6-A66E9973BE05}"/>
                </c:ext>
              </c:extLst>
            </c:dLbl>
            <c:dLbl>
              <c:idx val="7"/>
              <c:layout>
                <c:manualLayout>
                  <c:x val="-3.8340099233198054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456D8F5-2733-49FE-B576-E450EF7BA87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[NOME CATEGORIA]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2B63E5DF-2782-466B-9C5F-69ED836EE9E1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[PERCENTUALE]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A5D-4253-8FB6-A66E9973BE0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QUOTE!$A$2:$A$9</c:f>
              <c:strCache>
                <c:ptCount val="8"/>
                <c:pt idx="0">
                  <c:v>World Momentum</c:v>
                </c:pt>
                <c:pt idx="1">
                  <c:v>US Quality</c:v>
                </c:pt>
                <c:pt idx="2">
                  <c:v>World Low Volatility</c:v>
                </c:pt>
                <c:pt idx="3">
                  <c:v>EU Gov bonds 7-10y</c:v>
                </c:pt>
                <c:pt idx="4">
                  <c:v>EU Inflation-Linked</c:v>
                </c:pt>
                <c:pt idx="5">
                  <c:v>EU Overnight</c:v>
                </c:pt>
                <c:pt idx="6">
                  <c:v>US Short Treasury</c:v>
                </c:pt>
                <c:pt idx="7">
                  <c:v>ETC GOLD</c:v>
                </c:pt>
              </c:strCache>
            </c:strRef>
          </c:cat>
          <c:val>
            <c:numRef>
              <c:f>QUOTE!$B$2:$B$9</c:f>
              <c:numCache>
                <c:formatCode>0.00%</c:formatCode>
                <c:ptCount val="8"/>
                <c:pt idx="0">
                  <c:v>0.25</c:v>
                </c:pt>
                <c:pt idx="1">
                  <c:v>0.2</c:v>
                </c:pt>
                <c:pt idx="2">
                  <c:v>0.15</c:v>
                </c:pt>
                <c:pt idx="3">
                  <c:v>0.15</c:v>
                </c:pt>
                <c:pt idx="4">
                  <c:v>0</c:v>
                </c:pt>
                <c:pt idx="5">
                  <c:v>0.1</c:v>
                </c:pt>
                <c:pt idx="6">
                  <c:v>0.05</c:v>
                </c:pt>
                <c:pt idx="7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D-4253-8FB6-A66E9973BE0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118110</xdr:rowOff>
    </xdr:from>
    <xdr:to>
      <xdr:col>18</xdr:col>
      <xdr:colOff>156210</xdr:colOff>
      <xdr:row>20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34331C5-BE2A-B955-86F1-760B3FF70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323850</xdr:colOff>
      <xdr:row>13</xdr:row>
      <xdr:rowOff>19050</xdr:rowOff>
    </xdr:from>
    <xdr:ext cx="93345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14:m>
                <m:oMath xmlns:m="http://schemas.openxmlformats.org/officeDocument/2006/math"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l-GR" sz="1100" b="0" i="1" kern="1200">
                          <a:latin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𝑤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  <m:r>
                    <a:rPr lang="el-GR" sz="1100" b="0" i="1" kern="1200">
                      <a:latin typeface="Cambria Math" panose="02040503050406030204" pitchFamily="18" charset="0"/>
                    </a:rPr>
                    <m:t>𝛴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𝑤</m:t>
                  </m:r>
                </m:oMath>
              </a14:m>
              <a:endParaRPr lang="it-IT" sz="1100" b="0" kern="12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:r>
                <a:rPr lang="el-GR" sz="1100" b="0" i="0" kern="1200">
                  <a:latin typeface="Cambria Math" panose="02040503050406030204" pitchFamily="18" charset="0"/>
                </a:rPr>
                <a:t>𝜎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2=𝑤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𝑇</a:t>
              </a:r>
              <a:r>
                <a:rPr lang="el-GR" sz="1100" b="0" i="0" kern="1200">
                  <a:latin typeface="Cambria Math" panose="02040503050406030204" pitchFamily="18" charset="0"/>
                </a:rPr>
                <a:t> 𝛴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𝑤</a:t>
              </a:r>
              <a:endParaRPr lang="it-IT" sz="1100" b="0" kern="12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259080</xdr:colOff>
      <xdr:row>22</xdr:row>
      <xdr:rowOff>26670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AC0FE94D-AD40-6526-43B8-4EA849F46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40840" cy="4050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259080</xdr:colOff>
      <xdr:row>21</xdr:row>
      <xdr:rowOff>26670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ECEF2969-3B33-4C4E-F063-3661DE0B6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40840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6B5-A7F3-4945-BF6E-77EA59518F99}">
  <dimension ref="A1:I20"/>
  <sheetViews>
    <sheetView showGridLines="0" tabSelected="1" zoomScale="85" zoomScaleNormal="85" workbookViewId="0">
      <selection activeCell="G15" sqref="G15"/>
    </sheetView>
  </sheetViews>
  <sheetFormatPr defaultRowHeight="14.4" x14ac:dyDescent="0.55000000000000004"/>
  <cols>
    <col min="1" max="1" width="26.26171875" customWidth="1"/>
    <col min="2" max="2" width="8.578125" bestFit="1" customWidth="1"/>
    <col min="3" max="3" width="12.578125" bestFit="1" customWidth="1"/>
    <col min="4" max="4" width="12.26171875" bestFit="1" customWidth="1"/>
    <col min="5" max="5" width="11.26171875" customWidth="1"/>
    <col min="6" max="6" width="9.15625" bestFit="1" customWidth="1"/>
    <col min="7" max="7" width="10.41796875" bestFit="1" customWidth="1"/>
    <col min="8" max="8" width="11.83984375" bestFit="1" customWidth="1"/>
    <col min="9" max="9" width="12.26171875" bestFit="1" customWidth="1"/>
  </cols>
  <sheetData>
    <row r="1" spans="1:9" ht="14.7" thickBot="1" x14ac:dyDescent="0.6">
      <c r="A1" s="40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9" t="s">
        <v>8</v>
      </c>
    </row>
    <row r="2" spans="1:9" x14ac:dyDescent="0.55000000000000004">
      <c r="A2" s="41" t="str" cm="1">
        <f t="array" ref="A2:A9">TRANSPOSE(Prices!B1:I1)</f>
        <v>World Momentum</v>
      </c>
      <c r="B2" s="24">
        <v>0.25</v>
      </c>
      <c r="C2" s="10" cm="1">
        <f t="array" ref="C2:C9">MMULT(var_cov!B2:I9,B2:B9)</f>
        <v>1.0971069071120845E-3</v>
      </c>
      <c r="D2" s="10">
        <f t="shared" ref="D2:D9" si="0">C2/$B$15</f>
        <v>4.2567580614334896E-2</v>
      </c>
      <c r="E2" s="11">
        <f>D2*B2</f>
        <v>1.0641895153583724E-2</v>
      </c>
      <c r="F2" s="12">
        <f t="shared" ref="F2:F9" si="1">$B$15/9</f>
        <v>2.8636996911176917E-3</v>
      </c>
      <c r="G2" s="25" cm="1">
        <f t="array" ref="G2:G9">TRANSPOSE(Returns!B74:I74)</f>
        <v>1.1086726534673514E-2</v>
      </c>
      <c r="H2" s="13">
        <f>G2*B2</f>
        <v>2.7716816336683784E-3</v>
      </c>
      <c r="I2" s="26">
        <f>(E2-F2)^2</f>
        <v>6.0500324652327177E-5</v>
      </c>
    </row>
    <row r="3" spans="1:9" x14ac:dyDescent="0.55000000000000004">
      <c r="A3" s="42" t="str">
        <v>US Quality</v>
      </c>
      <c r="B3" s="24">
        <v>0.2</v>
      </c>
      <c r="C3" s="10">
        <v>9.6924070454488956E-4</v>
      </c>
      <c r="D3" s="10">
        <f t="shared" si="0"/>
        <v>3.7606391462809599E-2</v>
      </c>
      <c r="E3" s="11">
        <f t="shared" ref="E3:E8" si="2">D3*B3</f>
        <v>7.5212782925619202E-3</v>
      </c>
      <c r="F3" s="12">
        <f t="shared" si="1"/>
        <v>2.8636996911176917E-3</v>
      </c>
      <c r="G3" s="25">
        <v>1.3348468011165902E-2</v>
      </c>
      <c r="H3" s="13">
        <f t="shared" ref="H3:H9" si="3">G3*B3</f>
        <v>2.6696936022331808E-3</v>
      </c>
      <c r="I3" s="27">
        <f t="shared" ref="I3:I9" si="4">(E3-F3)^2</f>
        <v>2.1693038428631175E-5</v>
      </c>
    </row>
    <row r="4" spans="1:9" x14ac:dyDescent="0.55000000000000004">
      <c r="A4" s="42" t="str">
        <v>World Low Volatility</v>
      </c>
      <c r="B4" s="24">
        <v>0.15</v>
      </c>
      <c r="C4" s="10">
        <v>7.8876441000266979E-4</v>
      </c>
      <c r="D4" s="10">
        <f t="shared" si="0"/>
        <v>3.0603938769183887E-2</v>
      </c>
      <c r="E4" s="11">
        <f t="shared" si="2"/>
        <v>4.5905908153775826E-3</v>
      </c>
      <c r="F4" s="12">
        <f t="shared" si="1"/>
        <v>2.8636996911176917E-3</v>
      </c>
      <c r="G4" s="25">
        <v>5.4861810830713091E-3</v>
      </c>
      <c r="H4" s="13">
        <f t="shared" si="3"/>
        <v>8.2292716246069636E-4</v>
      </c>
      <c r="I4" s="27">
        <f t="shared" si="4"/>
        <v>2.9821529550475903E-6</v>
      </c>
    </row>
    <row r="5" spans="1:9" x14ac:dyDescent="0.55000000000000004">
      <c r="A5" s="42" t="str">
        <v>EU Gov bonds 7-10y</v>
      </c>
      <c r="B5" s="24">
        <v>0.15</v>
      </c>
      <c r="C5" s="10">
        <v>3.1466509999662383E-4</v>
      </c>
      <c r="D5" s="10">
        <f t="shared" si="0"/>
        <v>1.2208957872558176E-2</v>
      </c>
      <c r="E5" s="11">
        <f t="shared" si="2"/>
        <v>1.8313436808837264E-3</v>
      </c>
      <c r="F5" s="12">
        <f t="shared" si="1"/>
        <v>2.8636996911176917E-3</v>
      </c>
      <c r="G5" s="25">
        <v>-1.0937067140029907E-3</v>
      </c>
      <c r="H5" s="13">
        <f t="shared" si="3"/>
        <v>-1.6405600710044861E-4</v>
      </c>
      <c r="I5" s="27">
        <f t="shared" si="4"/>
        <v>1.0657589318661909E-6</v>
      </c>
    </row>
    <row r="6" spans="1:9" x14ac:dyDescent="0.55000000000000004">
      <c r="A6" s="42" t="str">
        <v>EU Inflation-Linked</v>
      </c>
      <c r="B6" s="24">
        <v>0</v>
      </c>
      <c r="C6" s="10">
        <v>3.7851249627146041E-4</v>
      </c>
      <c r="D6" s="10">
        <f t="shared" si="0"/>
        <v>1.4686227107056605E-2</v>
      </c>
      <c r="E6" s="11">
        <f t="shared" si="2"/>
        <v>0</v>
      </c>
      <c r="F6" s="12">
        <f t="shared" si="1"/>
        <v>2.8636996911176917E-3</v>
      </c>
      <c r="G6" s="25">
        <v>1.5292894756477108E-3</v>
      </c>
      <c r="H6" s="13">
        <f t="shared" si="3"/>
        <v>0</v>
      </c>
      <c r="I6" s="27">
        <f t="shared" si="4"/>
        <v>8.2007759209075621E-6</v>
      </c>
    </row>
    <row r="7" spans="1:9" x14ac:dyDescent="0.55000000000000004">
      <c r="A7" s="42" t="str">
        <v>EU Overnight</v>
      </c>
      <c r="B7" s="24">
        <v>0.1</v>
      </c>
      <c r="C7" s="10">
        <v>4.3169546393280928E-5</v>
      </c>
      <c r="D7" s="10">
        <f t="shared" si="0"/>
        <v>1.6749718138384829E-3</v>
      </c>
      <c r="E7" s="11">
        <f t="shared" si="2"/>
        <v>1.674971813838483E-4</v>
      </c>
      <c r="F7" s="12">
        <f t="shared" si="1"/>
        <v>2.8636996911176917E-3</v>
      </c>
      <c r="G7" s="25">
        <v>6.947822973255469E-4</v>
      </c>
      <c r="H7" s="13">
        <f t="shared" si="3"/>
        <v>6.947822973255469E-5</v>
      </c>
      <c r="I7" s="27">
        <f t="shared" si="4"/>
        <v>7.2695079734950751E-6</v>
      </c>
    </row>
    <row r="8" spans="1:9" x14ac:dyDescent="0.55000000000000004">
      <c r="A8" s="42" t="str">
        <v>US Short Treasury</v>
      </c>
      <c r="B8" s="24">
        <v>0.05</v>
      </c>
      <c r="C8" s="10">
        <v>3.5099468028169535E-5</v>
      </c>
      <c r="D8" s="10">
        <f t="shared" si="0"/>
        <v>1.3618540044946907E-3</v>
      </c>
      <c r="E8" s="11">
        <f t="shared" si="2"/>
        <v>6.809270022473453E-5</v>
      </c>
      <c r="F8" s="12">
        <f t="shared" si="1"/>
        <v>2.8636996911176917E-3</v>
      </c>
      <c r="G8" s="25">
        <v>1.9552581648986486E-3</v>
      </c>
      <c r="H8" s="13">
        <f t="shared" si="3"/>
        <v>9.7762908244932432E-5</v>
      </c>
      <c r="I8" s="27">
        <f t="shared" si="4"/>
        <v>7.8154184475295737E-6</v>
      </c>
    </row>
    <row r="9" spans="1:9" ht="14.7" thickBot="1" x14ac:dyDescent="0.6">
      <c r="A9" s="42" t="str">
        <v>ETC GOLD</v>
      </c>
      <c r="B9" s="24">
        <v>0.1</v>
      </c>
      <c r="C9" s="10">
        <v>2.4551627365882876E-4</v>
      </c>
      <c r="D9" s="10">
        <f t="shared" si="0"/>
        <v>9.5259939604368776E-3</v>
      </c>
      <c r="E9" s="11">
        <f>D9*B9</f>
        <v>9.525993960436878E-4</v>
      </c>
      <c r="F9" s="12">
        <f t="shared" si="1"/>
        <v>2.8636996911176917E-3</v>
      </c>
      <c r="G9" s="25">
        <v>1.1870168912863346E-2</v>
      </c>
      <c r="H9" s="13">
        <f t="shared" si="3"/>
        <v>1.1870168912863346E-3</v>
      </c>
      <c r="I9" s="27">
        <f t="shared" si="4"/>
        <v>3.6523043378319444E-6</v>
      </c>
    </row>
    <row r="10" spans="1:9" ht="14.7" thickBot="1" x14ac:dyDescent="0.6">
      <c r="A10" s="43" t="s">
        <v>9</v>
      </c>
      <c r="B10" s="14">
        <f>SUM(B2:B9)</f>
        <v>1</v>
      </c>
      <c r="C10" s="15"/>
      <c r="D10" s="16" t="s">
        <v>10</v>
      </c>
      <c r="E10" s="17">
        <f>SUM(E2:E9)</f>
        <v>2.5773297220059228E-2</v>
      </c>
      <c r="F10" s="18">
        <f>SUM(F2:F9)</f>
        <v>2.2909597528941533E-2</v>
      </c>
      <c r="G10" s="19" t="s">
        <v>11</v>
      </c>
      <c r="H10" s="20">
        <f>SUM(H2:H9)</f>
        <v>7.454504420525628E-3</v>
      </c>
      <c r="I10" s="28">
        <f>SUM(I2:I9)</f>
        <v>1.1317928164763628E-4</v>
      </c>
    </row>
    <row r="11" spans="1:9" ht="14.7" thickBot="1" x14ac:dyDescent="0.6">
      <c r="A11" s="21"/>
      <c r="B11" s="22"/>
      <c r="C11" s="22"/>
      <c r="D11" s="22"/>
      <c r="E11" s="22"/>
      <c r="F11" s="22"/>
      <c r="G11" s="46" t="s">
        <v>12</v>
      </c>
      <c r="H11" s="47">
        <f>(H10+1)^12-1</f>
        <v>9.3214329677464569E-2</v>
      </c>
      <c r="I11" s="48"/>
    </row>
    <row r="13" spans="1:9" ht="14.7" thickBot="1" x14ac:dyDescent="0.6">
      <c r="A13" s="31" t="s">
        <v>13</v>
      </c>
      <c r="B13" s="31"/>
    </row>
    <row r="14" spans="1:9" x14ac:dyDescent="0.55000000000000004">
      <c r="A14" s="32" t="s">
        <v>14</v>
      </c>
      <c r="B14" s="33" cm="1">
        <f t="array" ref="B14">MMULT(MMULT(TRANSPOSE(B2:B9),var_cov!B2:I9),B2:B9)</f>
        <v>6.6426284959351261E-4</v>
      </c>
      <c r="C14" s="44"/>
      <c r="G14" s="45"/>
    </row>
    <row r="15" spans="1:9" x14ac:dyDescent="0.55000000000000004">
      <c r="A15" s="34" t="s">
        <v>15</v>
      </c>
      <c r="B15" s="35">
        <f>SQRT(B14)</f>
        <v>2.5773297220059225E-2</v>
      </c>
    </row>
    <row r="16" spans="1:9" x14ac:dyDescent="0.55000000000000004">
      <c r="A16" s="34" t="s">
        <v>16</v>
      </c>
      <c r="B16" s="36">
        <f>SUM(H2:H9)</f>
        <v>7.454504420525628E-3</v>
      </c>
    </row>
    <row r="17" spans="1:2" x14ac:dyDescent="0.55000000000000004">
      <c r="A17" s="34" t="s">
        <v>17</v>
      </c>
      <c r="B17" s="36">
        <f>(B16+1)^12-1</f>
        <v>9.3214329677464569E-2</v>
      </c>
    </row>
    <row r="18" spans="1:2" ht="14.7" thickBot="1" x14ac:dyDescent="0.6">
      <c r="A18" s="37" t="s">
        <v>18</v>
      </c>
      <c r="B18" s="38">
        <f>I10</f>
        <v>1.1317928164763628E-4</v>
      </c>
    </row>
    <row r="20" spans="1:2" x14ac:dyDescent="0.55000000000000004">
      <c r="A20" s="39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E512-C8FE-4FBB-80DA-49E4BE48BE3B}">
  <dimension ref="A1:I13"/>
  <sheetViews>
    <sheetView showGridLines="0" workbookViewId="0">
      <selection activeCell="B3" sqref="B3"/>
    </sheetView>
  </sheetViews>
  <sheetFormatPr defaultColWidth="28.26171875" defaultRowHeight="14.4" x14ac:dyDescent="0.55000000000000004"/>
  <sheetData>
    <row r="1" spans="1:9" x14ac:dyDescent="0.55000000000000004">
      <c r="B1" t="str" cm="1">
        <f t="array" ref="B1:I1">TRANSPOSE(_xlfn.ANCHORARRAY(A2))</f>
        <v>World Momentum</v>
      </c>
      <c r="C1" t="str">
        <v>US Quality</v>
      </c>
      <c r="D1" t="str">
        <v>World Low Volatility</v>
      </c>
      <c r="E1" t="str">
        <v>EU Gov bonds 7-10y</v>
      </c>
      <c r="F1" t="str">
        <v>EU Inflation-Linked</v>
      </c>
      <c r="G1" t="str">
        <v>EU Overnight</v>
      </c>
      <c r="H1" t="str">
        <v>US Short Treasury</v>
      </c>
      <c r="I1" t="str">
        <v>ETC GOLD</v>
      </c>
    </row>
    <row r="2" spans="1:9" x14ac:dyDescent="0.55000000000000004">
      <c r="A2" t="str" cm="1">
        <f t="array" ref="A2:A9">TRANSPOSE(Returns!B1:I1)</f>
        <v>World Momentum</v>
      </c>
      <c r="B2" cm="1">
        <f t="array" ref="B2:I9">MMULT(matr_sqm!A73:BR80,matr_sqm!A1:H70)/70</f>
        <v>2.0913841263611255E-3</v>
      </c>
      <c r="C2">
        <v>1.5012494727072317E-3</v>
      </c>
      <c r="D2">
        <v>1.2861382150505839E-3</v>
      </c>
      <c r="E2">
        <v>3.3799611525577668E-4</v>
      </c>
      <c r="F2">
        <v>4.7521500494775544E-4</v>
      </c>
      <c r="G2">
        <v>7.472549789097021E-6</v>
      </c>
      <c r="H2">
        <v>1.9972449508364788E-6</v>
      </c>
      <c r="I2">
        <v>2.9543714207951174E-4</v>
      </c>
    </row>
    <row r="3" spans="1:9" x14ac:dyDescent="0.55000000000000004">
      <c r="A3" t="str">
        <v>US Quality</v>
      </c>
      <c r="B3">
        <v>1.5012494727072317E-3</v>
      </c>
      <c r="C3">
        <v>1.9338347847201881E-3</v>
      </c>
      <c r="D3">
        <v>1.078002343132602E-3</v>
      </c>
      <c r="E3">
        <v>3.1943338265763826E-4</v>
      </c>
      <c r="F3">
        <v>5.0071113554717617E-4</v>
      </c>
      <c r="G3">
        <v>-1.8697017963740146E-5</v>
      </c>
      <c r="H3">
        <v>-2.797467202432733E-5</v>
      </c>
      <c r="I3">
        <v>8.1445595309831006E-6</v>
      </c>
    </row>
    <row r="4" spans="1:9" x14ac:dyDescent="0.55000000000000004">
      <c r="A4" t="str">
        <v>World Low Volatility</v>
      </c>
      <c r="B4">
        <v>1.2861382150505839E-3</v>
      </c>
      <c r="C4">
        <v>1.078002343132602E-3</v>
      </c>
      <c r="D4">
        <v>1.1738398994641794E-3</v>
      </c>
      <c r="E4">
        <v>3.8320008636936066E-4</v>
      </c>
      <c r="F4">
        <v>4.7699744439507814E-4</v>
      </c>
      <c r="G4">
        <v>6.0659018748404281E-5</v>
      </c>
      <c r="H4">
        <v>5.0649552685736176E-5</v>
      </c>
      <c r="I4">
        <v>9.4750102293453086E-5</v>
      </c>
    </row>
    <row r="5" spans="1:9" x14ac:dyDescent="0.55000000000000004">
      <c r="A5" t="str">
        <v>EU Gov bonds 7-10y</v>
      </c>
      <c r="B5">
        <v>3.3799611525577668E-4</v>
      </c>
      <c r="C5">
        <v>3.1943338265763826E-4</v>
      </c>
      <c r="D5">
        <v>3.8320008636936066E-4</v>
      </c>
      <c r="E5">
        <v>5.4965698018612404E-4</v>
      </c>
      <c r="F5">
        <v>4.4254777801287608E-4</v>
      </c>
      <c r="G5">
        <v>1.3090047396606145E-4</v>
      </c>
      <c r="H5">
        <v>1.179665108802685E-4</v>
      </c>
      <c r="I5">
        <v>7.3624617272096974E-5</v>
      </c>
    </row>
    <row r="6" spans="1:9" x14ac:dyDescent="0.55000000000000004">
      <c r="A6" t="str">
        <v>EU Inflation-Linked</v>
      </c>
      <c r="B6">
        <v>4.7521500494775544E-4</v>
      </c>
      <c r="C6">
        <v>5.0071113554717617E-4</v>
      </c>
      <c r="D6">
        <v>4.7699744439507814E-4</v>
      </c>
      <c r="E6">
        <v>4.4254777801287608E-4</v>
      </c>
      <c r="F6">
        <v>5.0593807210867563E-4</v>
      </c>
      <c r="G6">
        <v>9.8476672715289571E-5</v>
      </c>
      <c r="H6">
        <v>8.3432347122843148E-5</v>
      </c>
      <c r="I6">
        <v>7.6154499362220902E-5</v>
      </c>
    </row>
    <row r="7" spans="1:9" x14ac:dyDescent="0.55000000000000004">
      <c r="A7" t="str">
        <v>EU Overnight</v>
      </c>
      <c r="B7">
        <v>7.472549789097021E-6</v>
      </c>
      <c r="C7">
        <v>-1.8697017963740146E-5</v>
      </c>
      <c r="D7">
        <v>6.0659018748404281E-5</v>
      </c>
      <c r="E7">
        <v>1.3090047396606145E-4</v>
      </c>
      <c r="F7">
        <v>9.8476672715289571E-5</v>
      </c>
      <c r="G7">
        <v>1.1058949221732714E-4</v>
      </c>
      <c r="H7">
        <v>9.7636626467431911E-5</v>
      </c>
      <c r="I7">
        <v>3.6610808648053009E-6</v>
      </c>
    </row>
    <row r="8" spans="1:9" x14ac:dyDescent="0.55000000000000004">
      <c r="A8" t="str">
        <v>US Short Treasury</v>
      </c>
      <c r="B8">
        <v>1.9972449508364788E-6</v>
      </c>
      <c r="C8">
        <v>-2.797467202432733E-5</v>
      </c>
      <c r="D8">
        <v>5.0649552685736176E-5</v>
      </c>
      <c r="E8">
        <v>1.179665108802685E-4</v>
      </c>
      <c r="F8">
        <v>8.3432347122843148E-5</v>
      </c>
      <c r="G8">
        <v>9.7636626467431911E-5</v>
      </c>
      <c r="H8">
        <v>8.7246290051282686E-5</v>
      </c>
      <c r="I8">
        <v>7.7670451111786056E-6</v>
      </c>
    </row>
    <row r="9" spans="1:9" x14ac:dyDescent="0.55000000000000004">
      <c r="A9" t="str">
        <v>ETC GOLD</v>
      </c>
      <c r="B9">
        <v>2.9543714207951174E-4</v>
      </c>
      <c r="C9">
        <v>8.1445595309831006E-6</v>
      </c>
      <c r="D9">
        <v>9.4750102293453086E-5</v>
      </c>
      <c r="E9">
        <v>7.3624617272096974E-5</v>
      </c>
      <c r="F9">
        <v>7.6154499362220902E-5</v>
      </c>
      <c r="G9">
        <v>3.6610808648053009E-6</v>
      </c>
      <c r="H9">
        <v>7.7670451111786056E-6</v>
      </c>
      <c r="I9">
        <v>1.4401740795588226E-3</v>
      </c>
    </row>
    <row r="13" spans="1:9" x14ac:dyDescent="0.55000000000000004">
      <c r="A13" s="23"/>
    </row>
  </sheetData>
  <conditionalFormatting sqref="B2:J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6580-278D-4413-A326-CB3B7B4D7C3F}">
  <dimension ref="A1:BR81"/>
  <sheetViews>
    <sheetView topLeftCell="AW61" workbookViewId="0">
      <selection activeCell="H85" sqref="H85"/>
    </sheetView>
  </sheetViews>
  <sheetFormatPr defaultRowHeight="14.4" x14ac:dyDescent="0.55000000000000004"/>
  <sheetData>
    <row r="1" spans="1:11" x14ac:dyDescent="0.55000000000000004">
      <c r="A1" s="2">
        <f>Returns!B2-Returns!$B$74</f>
        <v>9.2222344674862868E-3</v>
      </c>
      <c r="B1" s="2">
        <f>Returns!C2-Returns!$B$74</f>
        <v>6.3021490437279847E-3</v>
      </c>
      <c r="C1" s="2">
        <f>Returns!D2-Returns!$B$74</f>
        <v>-6.6194265788080339E-3</v>
      </c>
      <c r="D1" s="2">
        <f>Returns!E2-Returns!$B$74</f>
        <v>-1.6280132699952155E-2</v>
      </c>
      <c r="E1" s="2">
        <f>Returns!F2-Returns!$B$74</f>
        <v>-9.7299444776420239E-3</v>
      </c>
      <c r="F1" s="2">
        <f>Returns!G2-Returns!$B$74</f>
        <v>-1.0660970594980773E-2</v>
      </c>
      <c r="G1" s="2">
        <f>Returns!H2-Returns!$B$74</f>
        <v>-1.0887020617588223E-2</v>
      </c>
      <c r="H1" s="2">
        <f>Returns!I2-Returns!$B$74</f>
        <v>2.4195494382045855E-3</v>
      </c>
      <c r="I1" s="2"/>
      <c r="J1" s="2"/>
      <c r="K1" s="2"/>
    </row>
    <row r="2" spans="1:11" x14ac:dyDescent="0.55000000000000004">
      <c r="A2" s="2">
        <f>Returns!B3-Returns!$B$74</f>
        <v>-3.5933311327368114E-2</v>
      </c>
      <c r="B2" s="2">
        <f>Returns!C3-Returns!$B$74</f>
        <v>-3.3835786550547614E-2</v>
      </c>
      <c r="C2" s="2">
        <f>Returns!D3-Returns!$B$74</f>
        <v>-6.326118616392902E-2</v>
      </c>
      <c r="D2" s="2">
        <f>Returns!E3-Returns!$B$74</f>
        <v>-2.8581262893430416E-2</v>
      </c>
      <c r="E2" s="2">
        <f>Returns!F3-Returns!$B$74</f>
        <v>-2.6216730769827612E-2</v>
      </c>
      <c r="F2" s="2">
        <f>Returns!G3-Returns!$B$74</f>
        <v>-7.9788244334162931E-3</v>
      </c>
      <c r="G2" s="2">
        <f>Returns!H3-Returns!$B$74</f>
        <v>-6.5727254398948937E-3</v>
      </c>
      <c r="H2" s="2">
        <f>Returns!I3-Returns!$B$74</f>
        <v>-1.7917174094428775E-2</v>
      </c>
      <c r="I2" s="2"/>
    </row>
    <row r="3" spans="1:11" x14ac:dyDescent="0.55000000000000004">
      <c r="A3" s="2">
        <f>Returns!B4-Returns!$B$74</f>
        <v>2.8511634065771591E-2</v>
      </c>
      <c r="B3" s="2">
        <f>Returns!C4-Returns!$B$74</f>
        <v>6.5325744442022479E-2</v>
      </c>
      <c r="C3" s="2">
        <f>Returns!D4-Returns!$B$74</f>
        <v>2.213287681148849E-2</v>
      </c>
      <c r="D3" s="2">
        <f>Returns!E4-Returns!$B$74</f>
        <v>1.5092960595266087E-2</v>
      </c>
      <c r="E3" s="2">
        <f>Returns!F4-Returns!$B$74</f>
        <v>6.7258165612146866E-3</v>
      </c>
      <c r="F3" s="2">
        <f>Returns!G4-Returns!$B$74</f>
        <v>-8.8005904673625346E-3</v>
      </c>
      <c r="G3" s="2">
        <f>Returns!H4-Returns!$B$74</f>
        <v>-7.260313510234314E-3</v>
      </c>
      <c r="H3" s="2">
        <f>Returns!I4-Returns!$B$74</f>
        <v>-1.3139861682319674E-2</v>
      </c>
      <c r="I3" s="2"/>
    </row>
    <row r="4" spans="1:11" x14ac:dyDescent="0.55000000000000004">
      <c r="A4" s="2">
        <f>Returns!B5-Returns!$B$74</f>
        <v>-1.5613328016846284E-2</v>
      </c>
      <c r="B4" s="2">
        <f>Returns!C5-Returns!$B$74</f>
        <v>7.239807852004088E-3</v>
      </c>
      <c r="C4" s="2">
        <f>Returns!D5-Returns!$B$74</f>
        <v>-3.0714503476819213E-2</v>
      </c>
      <c r="D4" s="2">
        <f>Returns!E5-Returns!$B$74</f>
        <v>-2.7106241639698811E-2</v>
      </c>
      <c r="E4" s="2">
        <f>Returns!F5-Returns!$B$74</f>
        <v>-1.9612572456944866E-2</v>
      </c>
      <c r="F4" s="2">
        <f>Returns!G5-Returns!$B$74</f>
        <v>-8.3467723770985144E-3</v>
      </c>
      <c r="G4" s="2">
        <f>Returns!H5-Returns!$B$74</f>
        <v>-7.549959382702023E-3</v>
      </c>
      <c r="H4" s="2">
        <f>Returns!I5-Returns!$B$74</f>
        <v>5.7683562796368694E-2</v>
      </c>
      <c r="I4" s="2"/>
    </row>
    <row r="5" spans="1:11" x14ac:dyDescent="0.55000000000000004">
      <c r="A5" s="2">
        <f>Returns!B6-Returns!$B$74</f>
        <v>1.0493239272702086E-2</v>
      </c>
      <c r="B5" s="2">
        <f>Returns!C6-Returns!$B$74</f>
        <v>-2.7559439887330731E-3</v>
      </c>
      <c r="C5" s="2">
        <f>Returns!D6-Returns!$B$74</f>
        <v>-5.8250980636725333E-3</v>
      </c>
      <c r="D5" s="2">
        <f>Returns!E6-Returns!$B$74</f>
        <v>5.0864708113168861E-3</v>
      </c>
      <c r="E5" s="2">
        <f>Returns!F6-Returns!$B$74</f>
        <v>3.0742352510383861E-3</v>
      </c>
      <c r="F5" s="2">
        <f>Returns!G6-Returns!$B$74</f>
        <v>-8.1923701243603042E-3</v>
      </c>
      <c r="G5" s="2">
        <f>Returns!H6-Returns!$B$74</f>
        <v>-6.8182962338510433E-3</v>
      </c>
      <c r="H5" s="2">
        <f>Returns!I6-Returns!$B$74</f>
        <v>3.2562788874900189E-2</v>
      </c>
      <c r="I5" s="2"/>
    </row>
    <row r="6" spans="1:11" x14ac:dyDescent="0.55000000000000004">
      <c r="A6" s="2">
        <f>Returns!B7-Returns!$B$74</f>
        <v>5.4971937147433852E-3</v>
      </c>
      <c r="B6" s="2">
        <f>Returns!C7-Returns!$B$74</f>
        <v>-6.2160927426258535E-3</v>
      </c>
      <c r="C6" s="2">
        <f>Returns!D7-Returns!$B$74</f>
        <v>3.1106671465088685E-2</v>
      </c>
      <c r="D6" s="2">
        <f>Returns!E7-Returns!$B$74</f>
        <v>-8.6574316969903441E-3</v>
      </c>
      <c r="E6" s="2">
        <f>Returns!F7-Returns!$B$74</f>
        <v>-1.5741213194087555E-2</v>
      </c>
      <c r="F6" s="2">
        <f>Returns!G7-Returns!$B$74</f>
        <v>-7.962723706001644E-3</v>
      </c>
      <c r="G6" s="2">
        <f>Returns!H7-Returns!$B$74</f>
        <v>-6.0006970947282237E-3</v>
      </c>
      <c r="H6" s="2">
        <f>Returns!I7-Returns!$B$74</f>
        <v>4.9646384104138665E-4</v>
      </c>
      <c r="I6" s="2"/>
    </row>
    <row r="7" spans="1:11" x14ac:dyDescent="0.55000000000000004">
      <c r="A7" s="2">
        <f>Returns!B8-Returns!$B$74</f>
        <v>-3.2303445323511017E-2</v>
      </c>
      <c r="B7" s="2">
        <f>Returns!C8-Returns!$B$74</f>
        <v>-2.2075730424524716E-2</v>
      </c>
      <c r="C7" s="2">
        <f>Returns!D8-Returns!$B$74</f>
        <v>3.479508081138679E-2</v>
      </c>
      <c r="D7" s="2">
        <f>Returns!E8-Returns!$B$74</f>
        <v>1.4698700807743886E-2</v>
      </c>
      <c r="E7" s="2">
        <f>Returns!F8-Returns!$B$74</f>
        <v>7.0642612618420867E-3</v>
      </c>
      <c r="F7" s="2">
        <f>Returns!G8-Returns!$B$74</f>
        <v>-8.1009047411345035E-3</v>
      </c>
      <c r="G7" s="2">
        <f>Returns!H8-Returns!$B$74</f>
        <v>-5.9745988925104434E-3</v>
      </c>
      <c r="H7" s="2">
        <f>Returns!I8-Returns!$B$74</f>
        <v>1.8636534658659887E-2</v>
      </c>
      <c r="I7" s="2"/>
    </row>
    <row r="8" spans="1:11" x14ac:dyDescent="0.55000000000000004">
      <c r="A8" s="2">
        <f>Returns!B9-Returns!$B$74</f>
        <v>4.336072739642869E-2</v>
      </c>
      <c r="B8" s="2">
        <f>Returns!C9-Returns!$B$74</f>
        <v>5.4008694031954595E-2</v>
      </c>
      <c r="C8" s="2">
        <f>Returns!D9-Returns!$B$74</f>
        <v>5.2669354420030855E-3</v>
      </c>
      <c r="D8" s="2">
        <f>Returns!E9-Returns!$B$74</f>
        <v>-8.4251905829262827E-3</v>
      </c>
      <c r="E8" s="2">
        <f>Returns!F9-Returns!$B$74</f>
        <v>-1.7792218560314814E-2</v>
      </c>
      <c r="F8" s="2">
        <f>Returns!G9-Returns!$B$74</f>
        <v>-8.286576779717383E-3</v>
      </c>
      <c r="G8" s="2">
        <f>Returns!H9-Returns!$B$74</f>
        <v>-7.3370045081258533E-3</v>
      </c>
      <c r="H8" s="2">
        <f>Returns!I9-Returns!$B$74</f>
        <v>-4.0425961182612852E-5</v>
      </c>
      <c r="I8" s="2"/>
    </row>
    <row r="9" spans="1:11" x14ac:dyDescent="0.55000000000000004">
      <c r="A9" s="2">
        <f>Returns!B10-Returns!$B$74</f>
        <v>2.7547013842080088E-2</v>
      </c>
      <c r="B9" s="2">
        <f>Returns!C10-Returns!$B$74</f>
        <v>6.8666170456911872E-3</v>
      </c>
      <c r="C9" s="2">
        <f>Returns!D10-Returns!$B$74</f>
        <v>2.7018515650562864E-3</v>
      </c>
      <c r="D9" s="2">
        <f>Returns!E10-Returns!$B$74</f>
        <v>-1.3347527540830625E-2</v>
      </c>
      <c r="E9" s="2">
        <f>Returns!F10-Returns!$B$74</f>
        <v>-1.5067415247407782E-2</v>
      </c>
      <c r="F9" s="2">
        <f>Returns!G10-Returns!$B$74</f>
        <v>-7.758018470258414E-3</v>
      </c>
      <c r="G9" s="2">
        <f>Returns!H10-Returns!$B$74</f>
        <v>-6.3276944411825835E-3</v>
      </c>
      <c r="H9" s="2">
        <f>Returns!I10-Returns!$B$74</f>
        <v>-1.166521142800841E-2</v>
      </c>
      <c r="I9" s="2"/>
    </row>
    <row r="10" spans="1:11" x14ac:dyDescent="0.55000000000000004">
      <c r="A10" s="2">
        <f>Returns!B11-Returns!$B$74</f>
        <v>-4.6202858922184509E-2</v>
      </c>
      <c r="B10" s="2">
        <f>Returns!C11-Returns!$B$74</f>
        <v>-3.5760430483776216E-2</v>
      </c>
      <c r="C10" s="2">
        <f>Returns!D11-Returns!$B$74</f>
        <v>-4.5788080048003013E-2</v>
      </c>
      <c r="D10" s="2">
        <f>Returns!E11-Returns!$B$74</f>
        <v>-2.7238777166515515E-2</v>
      </c>
      <c r="E10" s="2">
        <f>Returns!F11-Returns!$B$74</f>
        <v>-1.6541376088961605E-2</v>
      </c>
      <c r="F10" s="2">
        <f>Returns!G11-Returns!$B$74</f>
        <v>-8.0921707300741132E-3</v>
      </c>
      <c r="G10" s="2">
        <f>Returns!H11-Returns!$B$74</f>
        <v>-6.7050666577655434E-3</v>
      </c>
      <c r="H10" s="2">
        <f>Returns!I11-Returns!$B$74</f>
        <v>3.5588015325534489E-2</v>
      </c>
      <c r="I10" s="2"/>
    </row>
    <row r="11" spans="1:11" x14ac:dyDescent="0.55000000000000004">
      <c r="A11" s="2">
        <f>Returns!B12-Returns!$B$74</f>
        <v>3.9126052408976687E-2</v>
      </c>
      <c r="B11" s="2">
        <f>Returns!C12-Returns!$B$74</f>
        <v>1.8074474420000687E-2</v>
      </c>
      <c r="C11" s="2">
        <f>Returns!D12-Returns!$B$74</f>
        <v>1.3592611896856085E-2</v>
      </c>
      <c r="D11" s="2">
        <f>Returns!E12-Returns!$B$74</f>
        <v>2.4676494182428697E-4</v>
      </c>
      <c r="E11" s="2">
        <f>Returns!F12-Returns!$B$74</f>
        <v>-2.1212820610628132E-3</v>
      </c>
      <c r="F11" s="2">
        <f>Returns!G12-Returns!$B$74</f>
        <v>-7.4091154820999337E-3</v>
      </c>
      <c r="G11" s="2">
        <f>Returns!H12-Returns!$B$74</f>
        <v>-7.2811925048186735E-3</v>
      </c>
      <c r="H11" s="2">
        <f>Returns!I12-Returns!$B$74</f>
        <v>7.4652571121309685E-2</v>
      </c>
      <c r="I11" s="2"/>
    </row>
    <row r="12" spans="1:11" x14ac:dyDescent="0.55000000000000004">
      <c r="A12" s="2">
        <f>Returns!B13-Returns!$B$74</f>
        <v>7.2861597690659682E-2</v>
      </c>
      <c r="B12" s="2">
        <f>Returns!C13-Returns!$B$74</f>
        <v>4.6798908080630086E-2</v>
      </c>
      <c r="C12" s="2">
        <f>Returns!D13-Returns!$B$74</f>
        <v>-5.8639471575979134E-3</v>
      </c>
      <c r="D12" s="2">
        <f>Returns!E13-Returns!$B$74</f>
        <v>-2.5456301316842414E-2</v>
      </c>
      <c r="E12" s="2">
        <f>Returns!F13-Returns!$B$74</f>
        <v>-1.6208833903670724E-2</v>
      </c>
      <c r="F12" s="2">
        <f>Returns!G13-Returns!$B$74</f>
        <v>-8.0532546279319835E-3</v>
      </c>
      <c r="G12" s="2">
        <f>Returns!H13-Returns!$B$74</f>
        <v>-6.9779705251649636E-3</v>
      </c>
      <c r="H12" s="2">
        <f>Returns!I13-Returns!$B$74</f>
        <v>0.20968637113514649</v>
      </c>
      <c r="I12" s="2"/>
    </row>
    <row r="13" spans="1:11" x14ac:dyDescent="0.55000000000000004">
      <c r="A13" s="2">
        <f>Returns!B14-Returns!$B$74</f>
        <v>4.168119513325199E-2</v>
      </c>
      <c r="B13" s="2">
        <f>Returns!C14-Returns!$B$74</f>
        <v>3.5530354718533691E-2</v>
      </c>
      <c r="C13" s="2">
        <f>Returns!D14-Returns!$B$74</f>
        <v>1.6071679005046989E-2</v>
      </c>
      <c r="D13" s="2">
        <f>Returns!E14-Returns!$B$74</f>
        <v>-1.6407595045432374E-2</v>
      </c>
      <c r="E13" s="2">
        <f>Returns!F14-Returns!$B$74</f>
        <v>-1.8319735178377754E-2</v>
      </c>
      <c r="F13" s="2">
        <f>Returns!G14-Returns!$B$74</f>
        <v>-7.7237641864782939E-3</v>
      </c>
      <c r="G13" s="2">
        <f>Returns!H14-Returns!$B$74</f>
        <v>-7.1581476616531733E-3</v>
      </c>
      <c r="H13" s="2">
        <f>Returns!I14-Returns!$B$74</f>
        <v>-1.1086726534673514E-2</v>
      </c>
      <c r="I13" s="2"/>
    </row>
    <row r="14" spans="1:11" x14ac:dyDescent="0.55000000000000004">
      <c r="A14" s="2">
        <f>Returns!B15-Returns!$B$74</f>
        <v>3.959353844665809E-2</v>
      </c>
      <c r="B14" s="2">
        <f>Returns!C15-Returns!$B$74</f>
        <v>3.0084176583183991E-2</v>
      </c>
      <c r="C14" s="2">
        <f>Returns!D15-Returns!$B$74</f>
        <v>1.6121846555701584E-2</v>
      </c>
      <c r="D14" s="2">
        <f>Returns!E15-Returns!$B$74</f>
        <v>2.8782997728399887E-2</v>
      </c>
      <c r="E14" s="2">
        <f>Returns!F15-Returns!$B$74</f>
        <v>1.3112974866308488E-2</v>
      </c>
      <c r="F14" s="2">
        <f>Returns!G15-Returns!$B$74</f>
        <v>-7.8447300360212045E-3</v>
      </c>
      <c r="G14" s="2">
        <f>Returns!H15-Returns!$B$74</f>
        <v>-6.3502436750102935E-3</v>
      </c>
      <c r="H14" s="2">
        <f>Returns!I15-Returns!$B$74</f>
        <v>-1.1086726534673514E-2</v>
      </c>
      <c r="I14" s="2"/>
    </row>
    <row r="15" spans="1:11" x14ac:dyDescent="0.55000000000000004">
      <c r="A15" s="2">
        <f>Returns!B16-Returns!$B$74</f>
        <v>7.9013398309324578E-2</v>
      </c>
      <c r="B15" s="2">
        <f>Returns!C16-Returns!$B$74</f>
        <v>3.9925572797148791E-2</v>
      </c>
      <c r="C15" s="2">
        <f>Returns!D16-Returns!$B$74</f>
        <v>4.4539549899754186E-2</v>
      </c>
      <c r="D15" s="2">
        <f>Returns!E16-Returns!$B$74</f>
        <v>2.238473719330699E-2</v>
      </c>
      <c r="E15" s="2">
        <f>Returns!F16-Returns!$B$74</f>
        <v>1.5744641162391083E-2</v>
      </c>
      <c r="F15" s="2">
        <f>Returns!G16-Returns!$B$74</f>
        <v>-7.7013675844666537E-3</v>
      </c>
      <c r="G15" s="2">
        <f>Returns!H16-Returns!$B$74</f>
        <v>-5.7295487900917335E-3</v>
      </c>
      <c r="H15" s="2">
        <f>Returns!I16-Returns!$B$74</f>
        <v>-1.1086726534673514E-2</v>
      </c>
      <c r="I15" s="2"/>
    </row>
    <row r="16" spans="1:11" x14ac:dyDescent="0.55000000000000004">
      <c r="A16" s="2">
        <f>Returns!B17-Returns!$B$74</f>
        <v>-3.3558666940779115E-2</v>
      </c>
      <c r="B16" s="2">
        <f>Returns!C17-Returns!$B$74</f>
        <v>-3.4162149560055012E-2</v>
      </c>
      <c r="C16" s="2">
        <f>Returns!D17-Returns!$B$74</f>
        <v>-2.8414365488497913E-2</v>
      </c>
      <c r="D16" s="2">
        <f>Returns!E17-Returns!$B$74</f>
        <v>-3.8933495203295433E-3</v>
      </c>
      <c r="E16" s="2">
        <f>Returns!F17-Returns!$B$74</f>
        <v>-9.4705180591403929E-3</v>
      </c>
      <c r="F16" s="2">
        <f>Returns!G17-Returns!$B$74</f>
        <v>-8.2322422855616827E-3</v>
      </c>
      <c r="G16" s="2">
        <f>Returns!H17-Returns!$B$74</f>
        <v>-6.6023582218369039E-3</v>
      </c>
      <c r="H16" s="2">
        <f>Returns!I17-Returns!$B$74</f>
        <v>-1.1086726534673514E-2</v>
      </c>
      <c r="I16" s="2"/>
    </row>
    <row r="17" spans="1:9" x14ac:dyDescent="0.55000000000000004">
      <c r="A17" s="2">
        <f>Returns!B18-Returns!$B$74</f>
        <v>-5.1017100260192912E-2</v>
      </c>
      <c r="B17" s="2">
        <f>Returns!C18-Returns!$B$74</f>
        <v>-3.5306175211655612E-2</v>
      </c>
      <c r="C17" s="2">
        <f>Returns!D18-Returns!$B$74</f>
        <v>-3.7521517104476515E-2</v>
      </c>
      <c r="D17" s="2">
        <f>Returns!E18-Returns!$B$74</f>
        <v>-4.2154333204744411E-2</v>
      </c>
      <c r="E17" s="2">
        <f>Returns!F18-Returns!$B$74</f>
        <v>-4.5421860472293712E-2</v>
      </c>
      <c r="F17" s="2">
        <f>Returns!G18-Returns!$B$74</f>
        <v>-7.8329448463959027E-3</v>
      </c>
      <c r="G17" s="2">
        <f>Returns!H18-Returns!$B$74</f>
        <v>-6.9777299507203733E-3</v>
      </c>
      <c r="H17" s="2">
        <f>Returns!I18-Returns!$B$74</f>
        <v>-1.1086726534673514E-2</v>
      </c>
      <c r="I17" s="2"/>
    </row>
    <row r="18" spans="1:9" x14ac:dyDescent="0.55000000000000004">
      <c r="A18" s="2">
        <f>Returns!B19-Returns!$B$74</f>
        <v>-2.2014314377743514E-2</v>
      </c>
      <c r="B18" s="2">
        <f>Returns!C19-Returns!$B$74</f>
        <v>4.478194926929387E-3</v>
      </c>
      <c r="C18" s="2">
        <f>Returns!D19-Returns!$B$74</f>
        <v>-2.3962263015360214E-2</v>
      </c>
      <c r="D18" s="2">
        <f>Returns!E19-Returns!$B$74</f>
        <v>-6.581930499218124E-3</v>
      </c>
      <c r="E18" s="2">
        <f>Returns!F19-Returns!$B$74</f>
        <v>-1.3710749575206843E-2</v>
      </c>
      <c r="F18" s="2">
        <f>Returns!G19-Returns!$B$74</f>
        <v>-7.8701032070763143E-3</v>
      </c>
      <c r="G18" s="2">
        <f>Returns!H19-Returns!$B$74</f>
        <v>-6.5733524062443933E-3</v>
      </c>
      <c r="H18" s="2">
        <f>Returns!I19-Returns!$B$74</f>
        <v>-1.1086726534673514E-2</v>
      </c>
      <c r="I18" s="2"/>
    </row>
    <row r="19" spans="1:9" x14ac:dyDescent="0.55000000000000004">
      <c r="A19" s="2">
        <f>Returns!B20-Returns!$B$74</f>
        <v>1.3058477754326085E-2</v>
      </c>
      <c r="B19" s="2">
        <f>Returns!C20-Returns!$B$74</f>
        <v>1.7575060476429288E-2</v>
      </c>
      <c r="C19" s="2">
        <f>Returns!D20-Returns!$B$74</f>
        <v>3.7216088577544867E-3</v>
      </c>
      <c r="D19" s="2">
        <f>Returns!E20-Returns!$B$74</f>
        <v>-1.3415086006344603E-2</v>
      </c>
      <c r="E19" s="2">
        <f>Returns!F20-Returns!$B$74</f>
        <v>-5.9009620863351136E-3</v>
      </c>
      <c r="F19" s="2">
        <f>Returns!G20-Returns!$B$74</f>
        <v>-8.5702171203395038E-3</v>
      </c>
      <c r="G19" s="2">
        <f>Returns!H20-Returns!$B$74</f>
        <v>-6.5528895034852536E-3</v>
      </c>
      <c r="H19" s="2">
        <f>Returns!I20-Returns!$B$74</f>
        <v>-1.1086726534673514E-2</v>
      </c>
      <c r="I19" s="2"/>
    </row>
    <row r="20" spans="1:9" x14ac:dyDescent="0.55000000000000004">
      <c r="A20" s="2">
        <f>Returns!B21-Returns!$B$74</f>
        <v>5.4053149397078983E-2</v>
      </c>
      <c r="B20" s="2">
        <f>Returns!C21-Returns!$B$74</f>
        <v>2.9003770572981487E-2</v>
      </c>
      <c r="C20" s="2">
        <f>Returns!D21-Returns!$B$74</f>
        <v>1.9619018506408188E-2</v>
      </c>
      <c r="D20" s="2">
        <f>Returns!E21-Returns!$B$74</f>
        <v>-1.5668193144877714E-2</v>
      </c>
      <c r="E20" s="2">
        <f>Returns!F21-Returns!$B$74</f>
        <v>-1.5271396529657633E-2</v>
      </c>
      <c r="F20" s="2">
        <f>Returns!G21-Returns!$B$74</f>
        <v>-8.1500234720426838E-3</v>
      </c>
      <c r="G20" s="2">
        <f>Returns!H21-Returns!$B$74</f>
        <v>-7.1288581547682139E-3</v>
      </c>
      <c r="H20" s="2">
        <f>Returns!I21-Returns!$B$74</f>
        <v>-1.1086726534673514E-2</v>
      </c>
      <c r="I20" s="2"/>
    </row>
    <row r="21" spans="1:9" x14ac:dyDescent="0.55000000000000004">
      <c r="A21" s="2">
        <f>Returns!B22-Returns!$B$74</f>
        <v>-6.043087567677681E-2</v>
      </c>
      <c r="B21" s="2">
        <f>Returns!C22-Returns!$B$74</f>
        <v>3.3811151954931687E-2</v>
      </c>
      <c r="C21" s="2">
        <f>Returns!D22-Returns!$B$74</f>
        <v>-5.2896780730023414E-2</v>
      </c>
      <c r="D21" s="2">
        <f>Returns!E22-Returns!$B$74</f>
        <v>-4.3502022971960135E-3</v>
      </c>
      <c r="E21" s="2">
        <f>Returns!F22-Returns!$B$74</f>
        <v>-2.6015000686697137E-3</v>
      </c>
      <c r="F21" s="2">
        <f>Returns!G22-Returns!$B$74</f>
        <v>-8.6142783492897945E-3</v>
      </c>
      <c r="G21" s="2">
        <f>Returns!H22-Returns!$B$74</f>
        <v>-7.9101663817951438E-3</v>
      </c>
      <c r="H21" s="2">
        <f>Returns!I22-Returns!$B$74</f>
        <v>-1.1086726534673514E-2</v>
      </c>
      <c r="I21" s="2"/>
    </row>
    <row r="22" spans="1:9" x14ac:dyDescent="0.55000000000000004">
      <c r="A22" s="2">
        <f>Returns!B23-Returns!$B$74</f>
        <v>1.7078408280227483E-2</v>
      </c>
      <c r="B22" s="2">
        <f>Returns!C23-Returns!$B$74</f>
        <v>-8.2862071704837247E-3</v>
      </c>
      <c r="C22" s="2">
        <f>Returns!D23-Returns!$B$74</f>
        <v>1.6858055757035188E-2</v>
      </c>
      <c r="D22" s="2">
        <f>Returns!E23-Returns!$B$74</f>
        <v>-1.2269254314523914E-2</v>
      </c>
      <c r="E22" s="2">
        <f>Returns!F23-Returns!$B$74</f>
        <v>-9.8730605528359241E-3</v>
      </c>
      <c r="F22" s="2">
        <f>Returns!G23-Returns!$B$74</f>
        <v>-8.8400823766250844E-3</v>
      </c>
      <c r="G22" s="2">
        <f>Returns!H23-Returns!$B$74</f>
        <v>-8.4990798066047445E-3</v>
      </c>
      <c r="H22" s="2">
        <f>Returns!I23-Returns!$B$74</f>
        <v>-1.1086726534673514E-2</v>
      </c>
      <c r="I22" s="2"/>
    </row>
    <row r="23" spans="1:9" x14ac:dyDescent="0.55000000000000004">
      <c r="A23" s="2">
        <f>Returns!B24-Returns!$B$74</f>
        <v>-4.4372877757142236E-3</v>
      </c>
      <c r="B23" s="2">
        <f>Returns!C24-Returns!$B$74</f>
        <v>3.5248220758708586E-4</v>
      </c>
      <c r="C23" s="2">
        <f>Returns!D24-Returns!$B$74</f>
        <v>2.4444454703834488E-2</v>
      </c>
      <c r="D23" s="2">
        <f>Returns!E24-Returns!$B$74</f>
        <v>1.8582212517641285E-2</v>
      </c>
      <c r="E23" s="2">
        <f>Returns!F24-Returns!$B$74</f>
        <v>2.8135700527388858E-3</v>
      </c>
      <c r="F23" s="2">
        <f>Returns!G24-Returns!$B$74</f>
        <v>-8.7769382556804228E-3</v>
      </c>
      <c r="G23" s="2">
        <f>Returns!H24-Returns!$B$74</f>
        <v>-5.5752706688941235E-3</v>
      </c>
      <c r="H23" s="2">
        <f>Returns!I24-Returns!$B$74</f>
        <v>-1.1086726534673514E-2</v>
      </c>
      <c r="I23" s="2"/>
    </row>
    <row r="24" spans="1:9" x14ac:dyDescent="0.55000000000000004">
      <c r="A24" s="2">
        <f>Returns!B25-Returns!$B$74</f>
        <v>-3.7520842782992517E-2</v>
      </c>
      <c r="B24" s="2">
        <f>Returns!C25-Returns!$B$74</f>
        <v>-3.4020527789127538E-3</v>
      </c>
      <c r="C24" s="2">
        <f>Returns!D25-Returns!$B$74</f>
        <v>-3.9556517764168714E-2</v>
      </c>
      <c r="D24" s="2">
        <f>Returns!E25-Returns!$B$74</f>
        <v>-3.5179231042705615E-2</v>
      </c>
      <c r="E24" s="2">
        <f>Returns!F25-Returns!$B$74</f>
        <v>-1.2906438762612153E-2</v>
      </c>
      <c r="F24" s="2">
        <f>Returns!G25-Returns!$B$74</f>
        <v>-9.4022446769944038E-3</v>
      </c>
      <c r="G24" s="2">
        <f>Returns!H25-Returns!$B$74</f>
        <v>-7.7270127678866138E-3</v>
      </c>
      <c r="H24" s="2">
        <f>Returns!I25-Returns!$B$74</f>
        <v>-1.1086726534673514E-2</v>
      </c>
      <c r="I24" s="2"/>
    </row>
    <row r="25" spans="1:9" x14ac:dyDescent="0.55000000000000004">
      <c r="A25" s="2">
        <f>Returns!B26-Returns!$B$74</f>
        <v>-3.2940425405155139E-3</v>
      </c>
      <c r="B25" s="2">
        <f>Returns!C26-Returns!$B$74</f>
        <v>3.4482639589351785E-2</v>
      </c>
      <c r="C25" s="2">
        <f>Returns!D26-Returns!$B$74</f>
        <v>-2.9531816624291281E-4</v>
      </c>
      <c r="D25" s="2">
        <f>Returns!E26-Returns!$B$74</f>
        <v>2.033745857824449E-2</v>
      </c>
      <c r="E25" s="2">
        <f>Returns!F26-Returns!$B$74</f>
        <v>7.1170251244167867E-3</v>
      </c>
      <c r="F25" s="2">
        <f>Returns!G26-Returns!$B$74</f>
        <v>-9.6616744940539144E-3</v>
      </c>
      <c r="G25" s="2">
        <f>Returns!H26-Returns!$B$74</f>
        <v>-8.9079524059386041E-3</v>
      </c>
      <c r="H25" s="2">
        <f>Returns!I26-Returns!$B$74</f>
        <v>-1.1086726534673514E-2</v>
      </c>
      <c r="I25" s="2"/>
    </row>
    <row r="26" spans="1:9" x14ac:dyDescent="0.55000000000000004">
      <c r="A26" s="2">
        <f>Returns!B27-Returns!$B$74</f>
        <v>-2.6432918474389812E-2</v>
      </c>
      <c r="B26" s="2">
        <f>Returns!C27-Returns!$B$74</f>
        <v>-7.249587543835892E-2</v>
      </c>
      <c r="C26" s="2">
        <f>Returns!D27-Returns!$B$74</f>
        <v>-1.5027988123815395E-2</v>
      </c>
      <c r="D26" s="2">
        <f>Returns!E27-Returns!$B$74</f>
        <v>-6.2711565074353215E-2</v>
      </c>
      <c r="E26" s="2">
        <f>Returns!F27-Returns!$B$74</f>
        <v>-6.1117507983299714E-2</v>
      </c>
      <c r="F26" s="2">
        <f>Returns!G27-Returns!$B$74</f>
        <v>-9.6206976360085333E-3</v>
      </c>
      <c r="G26" s="2">
        <f>Returns!H27-Returns!$B$74</f>
        <v>-6.310669912335024E-3</v>
      </c>
      <c r="H26" s="2">
        <f>Returns!I27-Returns!$B$74</f>
        <v>-1.1086726534673514E-2</v>
      </c>
      <c r="I26" s="2"/>
    </row>
    <row r="27" spans="1:9" x14ac:dyDescent="0.55000000000000004">
      <c r="A27" s="2">
        <f>Returns!B28-Returns!$B$74</f>
        <v>3.2488694682132488E-2</v>
      </c>
      <c r="B27" s="2">
        <f>Returns!C28-Returns!$B$74</f>
        <v>-1.0547849684789995E-2</v>
      </c>
      <c r="C27" s="2">
        <f>Returns!D28-Returns!$B$74</f>
        <v>3.5015204805923787E-2</v>
      </c>
      <c r="D27" s="2">
        <f>Returns!E28-Returns!$B$74</f>
        <v>1.0540756164887288E-2</v>
      </c>
      <c r="E27" s="2">
        <f>Returns!F28-Returns!$B$74</f>
        <v>2.4171974648515088E-2</v>
      </c>
      <c r="F27" s="2">
        <f>Returns!G28-Returns!$B$74</f>
        <v>-1.0212211573172697E-2</v>
      </c>
      <c r="G27" s="2">
        <f>Returns!H28-Returns!$B$74</f>
        <v>-7.892447398697924E-3</v>
      </c>
      <c r="H27" s="2">
        <f>Returns!I28-Returns!$B$74</f>
        <v>-1.1086726534673514E-2</v>
      </c>
      <c r="I27" s="2"/>
    </row>
    <row r="28" spans="1:9" x14ac:dyDescent="0.55000000000000004">
      <c r="A28" s="2">
        <f>Returns!B29-Returns!$B$74</f>
        <v>7.485867153264418E-2</v>
      </c>
      <c r="B28" s="2">
        <f>Returns!C29-Returns!$B$74</f>
        <v>4.1085216058829491E-2</v>
      </c>
      <c r="C28" s="2">
        <f>Returns!D29-Returns!$B$74</f>
        <v>3.3549113276724489E-2</v>
      </c>
      <c r="D28" s="2">
        <f>Returns!E29-Returns!$B$74</f>
        <v>-5.3390766054837637E-3</v>
      </c>
      <c r="E28" s="2">
        <f>Returns!F29-Returns!$B$74</f>
        <v>2.1025745855448787E-2</v>
      </c>
      <c r="F28" s="2">
        <f>Returns!G29-Returns!$B$74</f>
        <v>-1.0620041552673426E-2</v>
      </c>
      <c r="G28" s="2">
        <f>Returns!H29-Returns!$B$74</f>
        <v>-9.9874329504743842E-3</v>
      </c>
      <c r="H28" s="2">
        <f>Returns!I29-Returns!$B$74</f>
        <v>-1.1086726534673514E-2</v>
      </c>
      <c r="I28" s="2"/>
    </row>
    <row r="29" spans="1:9" x14ac:dyDescent="0.55000000000000004">
      <c r="A29" s="2">
        <f>Returns!B30-Returns!$B$74</f>
        <v>-7.9474084162673625E-2</v>
      </c>
      <c r="B29" s="2">
        <f>Returns!C30-Returns!$B$74</f>
        <v>-7.2209015694297621E-2</v>
      </c>
      <c r="C29" s="2">
        <f>Returns!D30-Returns!$B$74</f>
        <v>-7.1943457473039915E-2</v>
      </c>
      <c r="D29" s="2">
        <f>Returns!E30-Returns!$B$74</f>
        <v>-5.6976236483823411E-2</v>
      </c>
      <c r="E29" s="2">
        <f>Returns!F30-Returns!$B$74</f>
        <v>-7.0646334788075221E-2</v>
      </c>
      <c r="F29" s="2">
        <f>Returns!G30-Returns!$B$74</f>
        <v>-1.0872771122269193E-2</v>
      </c>
      <c r="G29" s="2">
        <f>Returns!H30-Returns!$B$74</f>
        <v>-1.0005901958601234E-2</v>
      </c>
      <c r="H29" s="2">
        <f>Returns!I30-Returns!$B$74</f>
        <v>-1.1086726534673514E-2</v>
      </c>
      <c r="I29" s="2"/>
    </row>
    <row r="30" spans="1:9" x14ac:dyDescent="0.55000000000000004">
      <c r="A30" s="2">
        <f>Returns!B31-Returns!$B$74</f>
        <v>-2.6665294161079912E-2</v>
      </c>
      <c r="B30" s="2">
        <f>Returns!C31-Returns!$B$74</f>
        <v>-3.2551801604353316E-2</v>
      </c>
      <c r="C30" s="2">
        <f>Returns!D31-Returns!$B$74</f>
        <v>-3.4079340534989816E-2</v>
      </c>
      <c r="D30" s="2">
        <f>Returns!E31-Returns!$B$74</f>
        <v>-6.917369960219362E-2</v>
      </c>
      <c r="E30" s="2">
        <f>Returns!F31-Returns!$B$74</f>
        <v>-5.6664050748708415E-2</v>
      </c>
      <c r="F30" s="2">
        <f>Returns!G31-Returns!$B$74</f>
        <v>-1.1349205542471702E-2</v>
      </c>
      <c r="G30" s="2">
        <f>Returns!H31-Returns!$B$74</f>
        <v>-9.8902481194760843E-3</v>
      </c>
      <c r="H30" s="2">
        <f>Returns!I31-Returns!$B$74</f>
        <v>-1.1086726534673514E-2</v>
      </c>
      <c r="I30" s="2"/>
    </row>
    <row r="31" spans="1:9" x14ac:dyDescent="0.55000000000000004">
      <c r="A31" s="2">
        <f>Returns!B32-Returns!$B$74</f>
        <v>3.0241960991369291E-2</v>
      </c>
      <c r="B31" s="2">
        <f>Returns!C32-Returns!$B$74</f>
        <v>9.8393105292295488E-2</v>
      </c>
      <c r="C31" s="2">
        <f>Returns!D32-Returns!$B$74</f>
        <v>2.1943497986701886E-2</v>
      </c>
      <c r="D31" s="2">
        <f>Returns!E32-Returns!$B$74</f>
        <v>3.5315878645461186E-2</v>
      </c>
      <c r="E31" s="2">
        <f>Returns!F32-Returns!$B$74</f>
        <v>4.4367429234111987E-2</v>
      </c>
      <c r="F31" s="2">
        <f>Returns!G32-Returns!$B$74</f>
        <v>-1.1407472504088184E-2</v>
      </c>
      <c r="G31" s="2">
        <f>Returns!H32-Returns!$B$74</f>
        <v>-1.0387947099228573E-2</v>
      </c>
      <c r="H31" s="2">
        <f>Returns!I32-Returns!$B$74</f>
        <v>-1.1086726534673514E-2</v>
      </c>
      <c r="I31" s="2"/>
    </row>
    <row r="32" spans="1:9" x14ac:dyDescent="0.55000000000000004">
      <c r="A32" s="2">
        <f>Returns!B33-Returns!$B$74</f>
        <v>-8.6774010430066315E-2</v>
      </c>
      <c r="B32" s="2">
        <f>Returns!C33-Returns!$B$74</f>
        <v>-7.7364827190962923E-2</v>
      </c>
      <c r="C32" s="2">
        <f>Returns!D33-Returns!$B$74</f>
        <v>-5.2531084066929412E-2</v>
      </c>
      <c r="D32" s="2">
        <f>Returns!E33-Returns!$B$74</f>
        <v>-2.9800831225960313E-2</v>
      </c>
      <c r="E32" s="2">
        <f>Returns!F33-Returns!$B$74</f>
        <v>-4.2285530431057212E-2</v>
      </c>
      <c r="F32" s="2">
        <f>Returns!G33-Returns!$B$74</f>
        <v>-1.1834426036229357E-2</v>
      </c>
      <c r="G32" s="2">
        <f>Returns!H33-Returns!$B$74</f>
        <v>-1.2083865927231036E-2</v>
      </c>
      <c r="H32" s="2">
        <f>Returns!I33-Returns!$B$74</f>
        <v>-1.1086726534673514E-2</v>
      </c>
      <c r="I32" s="2"/>
    </row>
    <row r="33" spans="1:9" x14ac:dyDescent="0.55000000000000004">
      <c r="A33" s="2">
        <f>Returns!B34-Returns!$B$74</f>
        <v>-3.5977941263747412E-2</v>
      </c>
      <c r="B33" s="2">
        <f>Returns!C34-Returns!$B$74</f>
        <v>-5.6723880122810509E-2</v>
      </c>
      <c r="C33" s="2">
        <f>Returns!D34-Returns!$B$74</f>
        <v>-3.4706048644838311E-2</v>
      </c>
      <c r="D33" s="2">
        <f>Returns!E34-Returns!$B$74</f>
        <v>-2.6943177676140816E-2</v>
      </c>
      <c r="E33" s="2">
        <f>Returns!F34-Returns!$B$74</f>
        <v>-4.8471456096190212E-2</v>
      </c>
      <c r="F33" s="2">
        <f>Returns!G34-Returns!$B$74</f>
        <v>-1.1853323147760048E-2</v>
      </c>
      <c r="G33" s="2">
        <f>Returns!H34-Returns!$B$74</f>
        <v>-1.028846338499117E-2</v>
      </c>
      <c r="H33" s="2">
        <f>Returns!I34-Returns!$B$74</f>
        <v>-1.1086726534673514E-2</v>
      </c>
      <c r="I33" s="2"/>
    </row>
    <row r="34" spans="1:9" x14ac:dyDescent="0.55000000000000004">
      <c r="A34" s="2">
        <f>Returns!B35-Returns!$B$74</f>
        <v>-0.11469096985439951</v>
      </c>
      <c r="B34" s="2">
        <f>Returns!C35-Returns!$B$74</f>
        <v>-3.4134240075534013E-2</v>
      </c>
      <c r="C34" s="2">
        <f>Returns!D35-Returns!$B$74</f>
        <v>-5.2059395538022211E-2</v>
      </c>
      <c r="D34" s="2">
        <f>Returns!E35-Returns!$B$74</f>
        <v>-4.9808689160891914E-2</v>
      </c>
      <c r="E34" s="2">
        <f>Returns!F35-Returns!$B$74</f>
        <v>-2.1120394007763311E-2</v>
      </c>
      <c r="F34" s="2">
        <f>Returns!G35-Returns!$B$74</f>
        <v>-1.139711844701779E-2</v>
      </c>
      <c r="G34" s="2">
        <f>Returns!H35-Returns!$B$74</f>
        <v>-1.1086726534673514E-2</v>
      </c>
      <c r="H34" s="2">
        <f>Returns!I35-Returns!$B$74</f>
        <v>-1.1086726534673514E-2</v>
      </c>
      <c r="I34" s="2"/>
    </row>
    <row r="35" spans="1:9" x14ac:dyDescent="0.55000000000000004">
      <c r="A35" s="2">
        <f>Returns!B36-Returns!$B$74</f>
        <v>4.4587747265186085E-2</v>
      </c>
      <c r="B35" s="2">
        <f>Returns!C36-Returns!$B$74</f>
        <v>5.2155604806574295E-2</v>
      </c>
      <c r="C35" s="2">
        <f>Returns!D36-Returns!$B$74</f>
        <v>3.8380182682998087E-2</v>
      </c>
      <c r="D35" s="2">
        <f>Returns!E36-Returns!$B$74</f>
        <v>-4.0937469507273512E-2</v>
      </c>
      <c r="E35" s="2">
        <f>Returns!F36-Returns!$B$74</f>
        <v>1.0077266490648986E-2</v>
      </c>
      <c r="F35" s="2">
        <f>Returns!G36-Returns!$B$74</f>
        <v>-1.179441329678948E-2</v>
      </c>
      <c r="G35" s="2">
        <f>Returns!H36-Returns!$B$74</f>
        <v>-1.1485698867059352E-2</v>
      </c>
      <c r="H35" s="2">
        <f>Returns!I36-Returns!$B$74</f>
        <v>-1.1086726534673514E-2</v>
      </c>
      <c r="I35" s="2"/>
    </row>
    <row r="36" spans="1:9" x14ac:dyDescent="0.55000000000000004">
      <c r="A36" s="2">
        <f>Returns!B37-Returns!$B$74</f>
        <v>-2.4734170287720913E-2</v>
      </c>
      <c r="B36" s="2">
        <f>Returns!C37-Returns!$B$74</f>
        <v>-3.9672965807200415E-2</v>
      </c>
      <c r="C36" s="2">
        <f>Returns!D37-Returns!$B$74</f>
        <v>-2.0951726653511464E-2</v>
      </c>
      <c r="D36" s="2">
        <f>Returns!E37-Returns!$B$74</f>
        <v>-3.0054109805023911E-2</v>
      </c>
      <c r="E36" s="2">
        <f>Returns!F37-Returns!$B$74</f>
        <v>-1.016204083193189E-2</v>
      </c>
      <c r="F36" s="2">
        <f>Returns!G37-Returns!$B$74</f>
        <v>-1.1551768548125835E-2</v>
      </c>
      <c r="G36" s="2">
        <f>Returns!H37-Returns!$B$74</f>
        <v>-1.1286172914072906E-2</v>
      </c>
      <c r="H36" s="2">
        <f>Returns!I37-Returns!$B$74</f>
        <v>-1.1086726534673514E-2</v>
      </c>
      <c r="I36" s="2"/>
    </row>
    <row r="37" spans="1:9" x14ac:dyDescent="0.55000000000000004">
      <c r="A37" s="2">
        <f>Returns!B38-Returns!$B$74</f>
        <v>-0.10219720899810722</v>
      </c>
      <c r="B37" s="2">
        <f>Returns!C38-Returns!$B$74</f>
        <v>-8.9100923248235417E-2</v>
      </c>
      <c r="C37" s="2">
        <f>Returns!D38-Returns!$B$74</f>
        <v>-7.3860492159926822E-2</v>
      </c>
      <c r="D37" s="2">
        <f>Returns!E38-Returns!$B$74</f>
        <v>-2.4246939270244613E-2</v>
      </c>
      <c r="E37" s="2">
        <f>Returns!F38-Returns!$B$74</f>
        <v>-1.6105114677639584E-2</v>
      </c>
      <c r="F37" s="2">
        <f>Returns!G38-Returns!$B$74</f>
        <v>-1.1764499317904071E-2</v>
      </c>
      <c r="G37" s="2">
        <f>Returns!H38-Returns!$B$74</f>
        <v>-1.1485247668255589E-2</v>
      </c>
      <c r="H37" s="2">
        <f>Returns!I38-Returns!$B$74</f>
        <v>-1.1086726534673514E-2</v>
      </c>
      <c r="I37" s="2"/>
    </row>
    <row r="38" spans="1:9" x14ac:dyDescent="0.55000000000000004">
      <c r="A38" s="2">
        <f>Returns!B39-Returns!$B$74</f>
        <v>8.1787570935926857E-3</v>
      </c>
      <c r="B38" s="2">
        <f>Returns!C39-Returns!$B$74</f>
        <v>2.0960787766432787E-2</v>
      </c>
      <c r="C38" s="2">
        <f>Returns!D39-Returns!$B$74</f>
        <v>4.221931842778829E-2</v>
      </c>
      <c r="D38" s="2">
        <f>Returns!E39-Returns!$B$74</f>
        <v>-2.5934911598532916E-2</v>
      </c>
      <c r="E38" s="2">
        <f>Returns!F39-Returns!$B$74</f>
        <v>-9.4950803284228839E-3</v>
      </c>
      <c r="F38" s="2">
        <f>Returns!G39-Returns!$B$74</f>
        <v>-1.1706052365027137E-2</v>
      </c>
      <c r="G38" s="2">
        <f>Returns!H39-Returns!$B$74</f>
        <v>-1.128605369123919E-2</v>
      </c>
      <c r="H38" s="2">
        <f>Returns!I39-Returns!$B$74</f>
        <v>-1.1086726534673514E-2</v>
      </c>
      <c r="I38" s="2"/>
    </row>
    <row r="39" spans="1:9" x14ac:dyDescent="0.55000000000000004">
      <c r="A39" s="2">
        <f>Returns!B40-Returns!$B$74</f>
        <v>-4.0167507696368412E-2</v>
      </c>
      <c r="B39" s="2">
        <f>Returns!C40-Returns!$B$74</f>
        <v>1.4060219275604887E-2</v>
      </c>
      <c r="C39" s="2">
        <f>Returns!D40-Returns!$B$74</f>
        <v>-2.5733237043650416E-2</v>
      </c>
      <c r="D39" s="2">
        <f>Returns!E40-Returns!$B$74</f>
        <v>8.9739418835669878E-3</v>
      </c>
      <c r="E39" s="2">
        <f>Returns!F40-Returns!$B$74</f>
        <v>2.585153400323786E-3</v>
      </c>
      <c r="F39" s="2">
        <f>Returns!G40-Returns!$B$74</f>
        <v>-1.1744304465552463E-2</v>
      </c>
      <c r="G39" s="2">
        <f>Returns!H40-Returns!$B$74</f>
        <v>-1.1086726534673514E-2</v>
      </c>
      <c r="H39" s="2">
        <f>Returns!I40-Returns!$B$74</f>
        <v>-1.1086726534673514E-2</v>
      </c>
      <c r="I39" s="2"/>
    </row>
    <row r="40" spans="1:9" x14ac:dyDescent="0.55000000000000004">
      <c r="A40" s="2">
        <f>Returns!B41-Returns!$B$74</f>
        <v>5.6963853005188282E-2</v>
      </c>
      <c r="B40" s="2">
        <f>Returns!C41-Returns!$B$74</f>
        <v>5.5767449303095483E-2</v>
      </c>
      <c r="C40" s="2">
        <f>Returns!D41-Returns!$B$74</f>
        <v>1.7128628410787189E-2</v>
      </c>
      <c r="D40" s="2">
        <f>Returns!E41-Returns!$B$74</f>
        <v>-2.4965084948115411E-2</v>
      </c>
      <c r="E40" s="2">
        <f>Returns!F41-Returns!$B$74</f>
        <v>-1.0236833019386321E-2</v>
      </c>
      <c r="F40" s="2">
        <f>Returns!G41-Returns!$B$74</f>
        <v>-1.1579611594305256E-2</v>
      </c>
      <c r="G40" s="2">
        <f>Returns!H41-Returns!$B$74</f>
        <v>-1.1086726534673514E-2</v>
      </c>
      <c r="H40" s="2">
        <f>Returns!I41-Returns!$B$74</f>
        <v>-1.1086726534673514E-2</v>
      </c>
      <c r="I40" s="2"/>
    </row>
    <row r="41" spans="1:9" x14ac:dyDescent="0.55000000000000004">
      <c r="A41" s="2">
        <f>Returns!B42-Returns!$B$74</f>
        <v>-4.3554281446266115E-2</v>
      </c>
      <c r="B41" s="2">
        <f>Returns!C42-Returns!$B$74</f>
        <v>-5.047150304655651E-2</v>
      </c>
      <c r="C41" s="2">
        <f>Returns!D42-Returns!$B$74</f>
        <v>-5.4471375621685511E-2</v>
      </c>
      <c r="D41" s="2">
        <f>Returns!E42-Returns!$B$74</f>
        <v>-2.4174914742075615E-2</v>
      </c>
      <c r="E41" s="2">
        <f>Returns!F42-Returns!$B$74</f>
        <v>-7.5898935955743237E-3</v>
      </c>
      <c r="F41" s="2">
        <f>Returns!G42-Returns!$B$74</f>
        <v>-1.1627692908454274E-2</v>
      </c>
      <c r="G41" s="2">
        <f>Returns!H42-Returns!$B$74</f>
        <v>-1.1206308527049786E-2</v>
      </c>
      <c r="H41" s="2">
        <f>Returns!I42-Returns!$B$74</f>
        <v>-1.1086726534673514E-2</v>
      </c>
      <c r="I41" s="2"/>
    </row>
    <row r="42" spans="1:9" x14ac:dyDescent="0.55000000000000004">
      <c r="A42" s="2">
        <f>Returns!B43-Returns!$B$74</f>
        <v>2.1664339968252289E-2</v>
      </c>
      <c r="B42" s="2">
        <f>Returns!C43-Returns!$B$74</f>
        <v>2.453534993826699E-2</v>
      </c>
      <c r="C42" s="2">
        <f>Returns!D43-Returns!$B$74</f>
        <v>6.2650047440701868E-3</v>
      </c>
      <c r="D42" s="2">
        <f>Returns!E43-Returns!$B$74</f>
        <v>-1.7266213502808592E-2</v>
      </c>
      <c r="E42" s="2">
        <f>Returns!F43-Returns!$B$74</f>
        <v>-1.3129435430181463E-2</v>
      </c>
      <c r="F42" s="2">
        <f>Returns!G43-Returns!$B$74</f>
        <v>-1.1752835655338073E-2</v>
      </c>
      <c r="G42" s="2">
        <f>Returns!H43-Returns!$B$74</f>
        <v>-1.1086726534673514E-2</v>
      </c>
      <c r="H42" s="2">
        <f>Returns!I43-Returns!$B$74</f>
        <v>-1.1086726534673514E-2</v>
      </c>
      <c r="I42" s="2"/>
    </row>
    <row r="43" spans="1:9" x14ac:dyDescent="0.55000000000000004">
      <c r="A43" s="2">
        <f>Returns!B44-Returns!$B$74</f>
        <v>6.2066891149422879E-3</v>
      </c>
      <c r="B43" s="2">
        <f>Returns!C44-Returns!$B$74</f>
        <v>2.1931609775954486E-2</v>
      </c>
      <c r="C43" s="2">
        <f>Returns!D44-Returns!$B$74</f>
        <v>1.8217981200106585E-2</v>
      </c>
      <c r="D43" s="2">
        <f>Returns!E44-Returns!$B$74</f>
        <v>6.9502863414826876E-3</v>
      </c>
      <c r="E43" s="2">
        <f>Returns!F44-Returns!$B$74</f>
        <v>1.5744244833559386E-2</v>
      </c>
      <c r="F43" s="2">
        <f>Returns!G44-Returns!$B$74</f>
        <v>-1.1646316086558023E-2</v>
      </c>
      <c r="G43" s="2">
        <f>Returns!H44-Returns!$B$74</f>
        <v>-1.1086726534673514E-2</v>
      </c>
      <c r="H43" s="2">
        <f>Returns!I44-Returns!$B$74</f>
        <v>2.6094186854553586E-2</v>
      </c>
      <c r="I43" s="2"/>
    </row>
    <row r="44" spans="1:9" x14ac:dyDescent="0.55000000000000004">
      <c r="A44" s="2">
        <f>Returns!B45-Returns!$B$74</f>
        <v>-1.5568571838513942E-3</v>
      </c>
      <c r="B44" s="2">
        <f>Returns!C45-Returns!$B$74</f>
        <v>4.839503177571669E-2</v>
      </c>
      <c r="C44" s="2">
        <f>Returns!D45-Returns!$B$74</f>
        <v>-6.207848990245784E-3</v>
      </c>
      <c r="D44" s="2">
        <f>Returns!E45-Returns!$B$74</f>
        <v>-6.4015828418669237E-3</v>
      </c>
      <c r="E44" s="2">
        <f>Returns!F45-Returns!$B$74</f>
        <v>-7.4465271967019634E-3</v>
      </c>
      <c r="F44" s="2">
        <f>Returns!G45-Returns!$B$74</f>
        <v>-1.168460410241306E-2</v>
      </c>
      <c r="G44" s="2">
        <f>Returns!H45-Returns!$B$74</f>
        <v>-1.1086726534673514E-2</v>
      </c>
      <c r="H44" s="2">
        <f>Returns!I45-Returns!$B$74</f>
        <v>-5.2512324997491713E-2</v>
      </c>
      <c r="I44" s="2"/>
    </row>
    <row r="45" spans="1:9" x14ac:dyDescent="0.55000000000000004">
      <c r="A45" s="2">
        <f>Returns!B46-Returns!$B$74</f>
        <v>-2.3347408743289715E-2</v>
      </c>
      <c r="B45" s="2">
        <f>Returns!C46-Returns!$B$74</f>
        <v>-1.1675321532704947E-2</v>
      </c>
      <c r="C45" s="2">
        <f>Returns!D46-Returns!$B$74</f>
        <v>1.2090296705191185E-2</v>
      </c>
      <c r="D45" s="2">
        <f>Returns!E46-Returns!$B$74</f>
        <v>-1.14401959635339E-2</v>
      </c>
      <c r="E45" s="2">
        <f>Returns!F46-Returns!$B$74</f>
        <v>-5.1307094919002434E-3</v>
      </c>
      <c r="F45" s="2">
        <f>Returns!G46-Returns!$B$74</f>
        <v>-1.1645668929196879E-2</v>
      </c>
      <c r="G45" s="2">
        <f>Returns!H46-Returns!$B$74</f>
        <v>-1.1186315128559105E-2</v>
      </c>
      <c r="H45" s="2">
        <f>Returns!I46-Returns!$B$74</f>
        <v>4.6582566716947688E-2</v>
      </c>
      <c r="I45" s="2"/>
    </row>
    <row r="46" spans="1:9" x14ac:dyDescent="0.55000000000000004">
      <c r="A46" s="2">
        <f>Returns!B47-Returns!$B$74</f>
        <v>5.8094603412578182E-2</v>
      </c>
      <c r="B46" s="2">
        <f>Returns!C47-Returns!$B$74</f>
        <v>9.7015869778104852E-3</v>
      </c>
      <c r="C46" s="2">
        <f>Returns!D47-Returns!$B$74</f>
        <v>1.4887336593230485E-2</v>
      </c>
      <c r="D46" s="2">
        <f>Returns!E47-Returns!$B$74</f>
        <v>-2.1060030232716125E-2</v>
      </c>
      <c r="E46" s="2">
        <f>Returns!F47-Returns!$B$74</f>
        <v>-1.7443295489837415E-2</v>
      </c>
      <c r="F46" s="2">
        <f>Returns!G47-Returns!$B$74</f>
        <v>-1.1568381888735041E-2</v>
      </c>
      <c r="G46" s="2">
        <f>Returns!H47-Returns!$B$74</f>
        <v>-1.0987128021912091E-2</v>
      </c>
      <c r="H46" s="2">
        <f>Returns!I47-Returns!$B$74</f>
        <v>2.2192402626588711E-4</v>
      </c>
      <c r="I46" s="2"/>
    </row>
    <row r="47" spans="1:9" x14ac:dyDescent="0.55000000000000004">
      <c r="A47" s="2">
        <f>Returns!B48-Returns!$B$74</f>
        <v>-1.2943903829991934E-2</v>
      </c>
      <c r="B47" s="2">
        <f>Returns!C48-Returns!$B$74</f>
        <v>6.4802013765142788E-2</v>
      </c>
      <c r="C47" s="2">
        <f>Returns!D48-Returns!$B$74</f>
        <v>3.6030667213840586E-2</v>
      </c>
      <c r="D47" s="2">
        <f>Returns!E48-Returns!$B$74</f>
        <v>-5.4120582027737335E-3</v>
      </c>
      <c r="E47" s="2">
        <f>Returns!F48-Returns!$B$74</f>
        <v>1.1277945401354487E-2</v>
      </c>
      <c r="F47" s="2">
        <f>Returns!G48-Returns!$B$74</f>
        <v>-1.180861457666787E-2</v>
      </c>
      <c r="G47" s="2">
        <f>Returns!H48-Returns!$B$74</f>
        <v>-1.100689253836023E-2</v>
      </c>
      <c r="H47" s="2">
        <f>Returns!I48-Returns!$B$74</f>
        <v>8.4927682190246868E-3</v>
      </c>
      <c r="I47" s="2"/>
    </row>
    <row r="48" spans="1:9" x14ac:dyDescent="0.55000000000000004">
      <c r="A48" s="2">
        <f>Returns!B49-Returns!$B$74</f>
        <v>-1.6460357079156655E-2</v>
      </c>
      <c r="B48" s="2">
        <f>Returns!C49-Returns!$B$74</f>
        <v>2.6193729817108387E-2</v>
      </c>
      <c r="C48" s="2">
        <f>Returns!D49-Returns!$B$74</f>
        <v>-2.5992404186132814E-2</v>
      </c>
      <c r="D48" s="2">
        <f>Returns!E49-Returns!$B$74</f>
        <v>-2.9990360980515315E-2</v>
      </c>
      <c r="E48" s="2">
        <f>Returns!F49-Returns!$B$74</f>
        <v>-2.4964563827529814E-2</v>
      </c>
      <c r="F48" s="2">
        <f>Returns!G49-Returns!$B$74</f>
        <v>-1.1654294374003055E-2</v>
      </c>
      <c r="G48" s="2">
        <f>Returns!H49-Returns!$B$74</f>
        <v>-1.1186429360727829E-2</v>
      </c>
      <c r="H48" s="2">
        <f>Returns!I49-Returns!$B$74</f>
        <v>-8.0838556091618025E-2</v>
      </c>
      <c r="I48" s="2"/>
    </row>
    <row r="49" spans="1:9" x14ac:dyDescent="0.55000000000000004">
      <c r="A49" s="2">
        <f>Returns!B50-Returns!$B$74</f>
        <v>-9.0863550234401326E-4</v>
      </c>
      <c r="B49" s="2">
        <f>Returns!C50-Returns!$B$74</f>
        <v>-1.7350106998673395E-2</v>
      </c>
      <c r="C49" s="2">
        <f>Returns!D50-Returns!$B$74</f>
        <v>-2.6688512385476815E-2</v>
      </c>
      <c r="D49" s="2">
        <f>Returns!E50-Returns!$B$74</f>
        <v>-1.5084502057166323E-2</v>
      </c>
      <c r="E49" s="2">
        <f>Returns!F50-Returns!$B$74</f>
        <v>-7.6719897618047735E-3</v>
      </c>
      <c r="F49" s="2">
        <f>Returns!G50-Returns!$B$74</f>
        <v>-1.1586740509535948E-2</v>
      </c>
      <c r="G49" s="2">
        <f>Returns!H50-Returns!$B$74</f>
        <v>-1.0787847633578146E-2</v>
      </c>
      <c r="H49" s="2">
        <f>Returns!I50-Returns!$B$74</f>
        <v>-1.4515261034410865E-2</v>
      </c>
      <c r="I49" s="2"/>
    </row>
    <row r="50" spans="1:9" x14ac:dyDescent="0.55000000000000004">
      <c r="A50" s="2">
        <f>Returns!B51-Returns!$B$74</f>
        <v>4.1967958084648288E-2</v>
      </c>
      <c r="B50" s="2">
        <f>Returns!C51-Returns!$B$74</f>
        <v>-2.077664961382784E-3</v>
      </c>
      <c r="C50" s="2">
        <f>Returns!D51-Returns!$B$74</f>
        <v>1.4437085895571985E-2</v>
      </c>
      <c r="D50" s="2">
        <f>Returns!E51-Returns!$B$74</f>
        <v>-9.4937646628597237E-3</v>
      </c>
      <c r="E50" s="2">
        <f>Returns!F51-Returns!$B$74</f>
        <v>-5.1983055372127234E-3</v>
      </c>
      <c r="F50" s="2">
        <f>Returns!G51-Returns!$B$74</f>
        <v>-1.1692157214143678E-2</v>
      </c>
      <c r="G50" s="2">
        <f>Returns!H51-Returns!$B$74</f>
        <v>-1.1086726534673514E-2</v>
      </c>
      <c r="H50" s="2">
        <f>Returns!I51-Returns!$B$74</f>
        <v>1.9394698546313788E-2</v>
      </c>
      <c r="I50" s="2"/>
    </row>
    <row r="51" spans="1:9" x14ac:dyDescent="0.55000000000000004">
      <c r="A51" s="2">
        <f>Returns!B52-Returns!$B$74</f>
        <v>7.3902094432224077E-2</v>
      </c>
      <c r="B51" s="2">
        <f>Returns!C52-Returns!$B$74</f>
        <v>7.0658698602933084E-2</v>
      </c>
      <c r="C51" s="2">
        <f>Returns!D52-Returns!$B$74</f>
        <v>5.1451224530504082E-2</v>
      </c>
      <c r="D51" s="2">
        <f>Returns!E52-Returns!$B$74</f>
        <v>-1.0270739713130134E-2</v>
      </c>
      <c r="E51" s="2">
        <f>Returns!F52-Returns!$B$74</f>
        <v>4.3138887241291855E-3</v>
      </c>
      <c r="F51" s="2">
        <f>Returns!G52-Returns!$B$74</f>
        <v>-1.1806888513242015E-2</v>
      </c>
      <c r="G51" s="2">
        <f>Returns!H52-Returns!$B$74</f>
        <v>-1.0887646958674774E-2</v>
      </c>
      <c r="H51" s="2">
        <f>Returns!I52-Returns!$B$74</f>
        <v>-8.8014712234072021E-2</v>
      </c>
      <c r="I51" s="2"/>
    </row>
    <row r="52" spans="1:9" x14ac:dyDescent="0.55000000000000004">
      <c r="A52" s="2">
        <f>Returns!B53-Returns!$B$74</f>
        <v>-4.561137948037431E-2</v>
      </c>
      <c r="B52" s="2">
        <f>Returns!C53-Returns!$B$74</f>
        <v>-3.7014763579610012E-2</v>
      </c>
      <c r="C52" s="2">
        <f>Returns!D53-Returns!$B$74</f>
        <v>-4.3780577822425011E-2</v>
      </c>
      <c r="D52" s="2">
        <f>Returns!E53-Returns!$B$74</f>
        <v>-2.2632862709249229E-3</v>
      </c>
      <c r="E52" s="2">
        <f>Returns!F53-Returns!$B$74</f>
        <v>-1.4831864006806233E-3</v>
      </c>
      <c r="F52" s="2">
        <f>Returns!G53-Returns!$B$74</f>
        <v>-1.1509048015421791E-2</v>
      </c>
      <c r="G52" s="2">
        <f>Returns!H53-Returns!$B$74</f>
        <v>-1.1186362740237593E-2</v>
      </c>
      <c r="H52" s="2">
        <f>Returns!I53-Returns!$B$74</f>
        <v>-8.8435290325655138E-3</v>
      </c>
      <c r="I52" s="2"/>
    </row>
    <row r="53" spans="1:9" x14ac:dyDescent="0.55000000000000004">
      <c r="A53" s="2">
        <f>Returns!B54-Returns!$B$74</f>
        <v>-3.0896004267372011E-2</v>
      </c>
      <c r="B53" s="2">
        <f>Returns!C54-Returns!$B$74</f>
        <v>-2.5470149301334514E-2</v>
      </c>
      <c r="C53" s="2">
        <f>Returns!D54-Returns!$B$74</f>
        <v>-2.4414882235037412E-2</v>
      </c>
      <c r="D53" s="2">
        <f>Returns!E54-Returns!$B$74</f>
        <v>-4.1198116207961412E-4</v>
      </c>
      <c r="E53" s="2">
        <f>Returns!F54-Returns!$B$74</f>
        <v>-1.1954872568102954E-2</v>
      </c>
      <c r="F53" s="2">
        <f>Returns!G54-Returns!$B$74</f>
        <v>-1.1748586689565183E-2</v>
      </c>
      <c r="G53" s="2">
        <f>Returns!H54-Returns!$B$74</f>
        <v>-1.0927729938264236E-2</v>
      </c>
      <c r="H53" s="2">
        <f>Returns!I54-Returns!$B$74</f>
        <v>-3.2780917986786111E-2</v>
      </c>
      <c r="I53" s="2"/>
    </row>
    <row r="54" spans="1:9" x14ac:dyDescent="0.55000000000000004">
      <c r="A54" s="2">
        <f>Returns!B55-Returns!$B$74</f>
        <v>5.5006372965820484E-2</v>
      </c>
      <c r="B54" s="2">
        <f>Returns!C55-Returns!$B$74</f>
        <v>6.1240288075551284E-2</v>
      </c>
      <c r="C54" s="2">
        <f>Returns!D55-Returns!$B$74</f>
        <v>1.8752143295062987E-2</v>
      </c>
      <c r="D54" s="2">
        <f>Returns!E55-Returns!$B$74</f>
        <v>-1.7112465773404913E-2</v>
      </c>
      <c r="E54" s="2">
        <f>Returns!F55-Returns!$B$74</f>
        <v>-1.2455603367785555E-2</v>
      </c>
      <c r="F54" s="2">
        <f>Returns!G55-Returns!$B$74</f>
        <v>-1.1479853268959334E-2</v>
      </c>
      <c r="G54" s="2">
        <f>Returns!H55-Returns!$B$74</f>
        <v>-1.0987490049342569E-2</v>
      </c>
      <c r="H54" s="2">
        <f>Returns!I55-Returns!$B$74</f>
        <v>-2.6519777434258214E-2</v>
      </c>
      <c r="I54" s="2"/>
    </row>
    <row r="55" spans="1:9" x14ac:dyDescent="0.55000000000000004">
      <c r="A55" s="2">
        <f>Returns!B56-Returns!$B$74</f>
        <v>6.0356807513437895E-2</v>
      </c>
      <c r="B55" s="2">
        <f>Returns!C56-Returns!$B$74</f>
        <v>-1.5113564821945534E-2</v>
      </c>
      <c r="C55" s="2">
        <f>Returns!D56-Returns!$B$74</f>
        <v>2.284995717834979E-2</v>
      </c>
      <c r="D55" s="2">
        <f>Returns!E56-Returns!$B$74</f>
        <v>-2.4990044074940029E-3</v>
      </c>
      <c r="E55" s="2">
        <f>Returns!F56-Returns!$B$74</f>
        <v>6.6526966527623872E-3</v>
      </c>
      <c r="F55" s="2">
        <f>Returns!G56-Returns!$B$74</f>
        <v>-1.1814950680925357E-2</v>
      </c>
      <c r="G55" s="2">
        <f>Returns!H56-Returns!$B$74</f>
        <v>-1.0789247699718058E-2</v>
      </c>
      <c r="H55" s="2">
        <f>Returns!I56-Returns!$B$74</f>
        <v>4.2164263575190791E-2</v>
      </c>
      <c r="I55" s="2"/>
    </row>
    <row r="56" spans="1:9" x14ac:dyDescent="0.55000000000000004">
      <c r="A56" s="2">
        <f>Returns!B57-Returns!$B$74</f>
        <v>4.1626096173864091E-2</v>
      </c>
      <c r="B56" s="2">
        <f>Returns!C57-Returns!$B$74</f>
        <v>-1.7900532535052242E-2</v>
      </c>
      <c r="C56" s="2">
        <f>Returns!D57-Returns!$B$74</f>
        <v>-1.1908775767159702E-2</v>
      </c>
      <c r="D56" s="2">
        <f>Returns!E57-Returns!$B$74</f>
        <v>-6.742277411201144E-4</v>
      </c>
      <c r="E56" s="2">
        <f>Returns!F57-Returns!$B$74</f>
        <v>1.1468950765299588E-2</v>
      </c>
      <c r="F56" s="2">
        <f>Returns!G57-Returns!$B$74</f>
        <v>-1.1689950748737849E-2</v>
      </c>
      <c r="G56" s="2">
        <f>Returns!H57-Returns!$B$74</f>
        <v>-1.0987450673870353E-2</v>
      </c>
      <c r="H56" s="2">
        <f>Returns!I57-Returns!$B$74</f>
        <v>6.3109377814511858E-3</v>
      </c>
      <c r="I56" s="2"/>
    </row>
    <row r="57" spans="1:9" x14ac:dyDescent="0.55000000000000004">
      <c r="A57" s="2">
        <f>Returns!B58-Returns!$B$74</f>
        <v>3.4215870643145185E-2</v>
      </c>
      <c r="B57" s="2">
        <f>Returns!C58-Returns!$B$74</f>
        <v>1.3499659399463087E-2</v>
      </c>
      <c r="C57" s="2">
        <f>Returns!D58-Returns!$B$74</f>
        <v>1.1182210592862488E-2</v>
      </c>
      <c r="D57" s="2">
        <f>Returns!E58-Returns!$B$74</f>
        <v>-7.1687911288665336E-3</v>
      </c>
      <c r="E57" s="2">
        <f>Returns!F58-Returns!$B$74</f>
        <v>-5.979853474293694E-3</v>
      </c>
      <c r="F57" s="2">
        <f>Returns!G58-Returns!$B$74</f>
        <v>-1.1670469096245412E-2</v>
      </c>
      <c r="G57" s="2">
        <f>Returns!H58-Returns!$B$74</f>
        <v>-1.1285132478553834E-2</v>
      </c>
      <c r="H57" s="2">
        <f>Returns!I58-Returns!$B$74</f>
        <v>-8.9654666574275343E-3</v>
      </c>
      <c r="I57" s="2"/>
    </row>
    <row r="58" spans="1:9" x14ac:dyDescent="0.55000000000000004">
      <c r="A58" s="2">
        <f>Returns!B59-Returns!$B$74</f>
        <v>6.6285399852145682E-2</v>
      </c>
      <c r="B58" s="2">
        <f>Returns!C59-Returns!$B$74</f>
        <v>9.7612651338444476E-2</v>
      </c>
      <c r="C58" s="2">
        <f>Returns!D59-Returns!$B$74</f>
        <v>4.7396644201976187E-2</v>
      </c>
      <c r="D58" s="2">
        <f>Returns!E59-Returns!$B$74</f>
        <v>-1.1086726534673514E-2</v>
      </c>
      <c r="E58" s="2">
        <f>Returns!F59-Returns!$B$74</f>
        <v>-5.8570972347520836E-3</v>
      </c>
      <c r="F58" s="2">
        <f>Returns!G59-Returns!$B$74</f>
        <v>-1.2014158655016477E-2</v>
      </c>
      <c r="G58" s="2">
        <f>Returns!H59-Returns!$B$74</f>
        <v>-1.138419374548077E-2</v>
      </c>
      <c r="H58" s="2">
        <f>Returns!I59-Returns!$B$74</f>
        <v>4.9817721833122088E-2</v>
      </c>
      <c r="I58" s="2"/>
    </row>
    <row r="59" spans="1:9" x14ac:dyDescent="0.55000000000000004">
      <c r="A59" s="2">
        <f>Returns!B60-Returns!$B$74</f>
        <v>-8.1938408505321622E-2</v>
      </c>
      <c r="B59" s="2">
        <f>Returns!C60-Returns!$B$74</f>
        <v>-9.9304013278622719E-2</v>
      </c>
      <c r="C59" s="2">
        <f>Returns!D60-Returns!$B$74</f>
        <v>-8.9570293670649517E-2</v>
      </c>
      <c r="D59" s="2">
        <f>Returns!E60-Returns!$B$74</f>
        <v>-2.5342941961238614E-2</v>
      </c>
      <c r="E59" s="2">
        <f>Returns!F60-Returns!$B$74</f>
        <v>-6.6211636385450218E-2</v>
      </c>
      <c r="F59" s="2">
        <f>Returns!G60-Returns!$B$74</f>
        <v>-1.1182349253376961E-2</v>
      </c>
      <c r="G59" s="2">
        <f>Returns!H60-Returns!$B$74</f>
        <v>-5.8904010691829736E-3</v>
      </c>
      <c r="H59" s="2">
        <f>Returns!I60-Returns!$B$74</f>
        <v>3.6138906551745863E-3</v>
      </c>
      <c r="I59" s="2"/>
    </row>
    <row r="60" spans="1:9" x14ac:dyDescent="0.55000000000000004">
      <c r="A60" s="2">
        <f>Returns!B61-Returns!$B$74</f>
        <v>-9.9068133357497923E-2</v>
      </c>
      <c r="B60" s="2">
        <f>Returns!C61-Returns!$B$74</f>
        <v>-0.10062434368498571</v>
      </c>
      <c r="C60" s="2">
        <f>Returns!D61-Returns!$B$74</f>
        <v>-0.10063895365606162</v>
      </c>
      <c r="D60" s="2">
        <f>Returns!E61-Returns!$B$74</f>
        <v>-1.8381236916479242E-2</v>
      </c>
      <c r="E60" s="2">
        <f>Returns!F61-Returns!$B$74</f>
        <v>-2.4371756294636313E-2</v>
      </c>
      <c r="F60" s="2">
        <f>Returns!G61-Returns!$B$74</f>
        <v>-1.1583630109499638E-2</v>
      </c>
      <c r="G60" s="2">
        <f>Returns!H61-Returns!$B$74</f>
        <v>-8.9077575176459943E-3</v>
      </c>
      <c r="H60" s="2">
        <f>Returns!I61-Returns!$B$74</f>
        <v>-2.4491948979182242E-3</v>
      </c>
      <c r="I60" s="2"/>
    </row>
    <row r="61" spans="1:9" x14ac:dyDescent="0.55000000000000004">
      <c r="A61" s="2">
        <f>Returns!B62-Returns!$B$74</f>
        <v>2.3989455211128087E-2</v>
      </c>
      <c r="B61" s="2">
        <f>Returns!C62-Returns!$B$74</f>
        <v>-5.8915985756738338E-3</v>
      </c>
      <c r="C61" s="2">
        <f>Returns!D62-Returns!$B$74</f>
        <v>1.1228706655011385E-2</v>
      </c>
      <c r="D61" s="2">
        <f>Returns!E62-Returns!$B$74</f>
        <v>1.4079016031247385E-2</v>
      </c>
      <c r="E61" s="2">
        <f>Returns!F62-Returns!$B$74</f>
        <v>8.8502918900407856E-3</v>
      </c>
      <c r="F61" s="2">
        <f>Returns!G62-Returns!$B$74</f>
        <v>-1.1612004737573562E-2</v>
      </c>
      <c r="G61" s="2">
        <f>Returns!H62-Returns!$B$74</f>
        <v>-9.6979012727090239E-3</v>
      </c>
      <c r="H61" s="2">
        <f>Returns!I62-Returns!$B$74</f>
        <v>4.847701545306559E-2</v>
      </c>
      <c r="I61" s="2"/>
    </row>
    <row r="62" spans="1:9" x14ac:dyDescent="0.55000000000000004">
      <c r="A62" s="2">
        <f>Returns!B63-Returns!$B$74</f>
        <v>1.0047884073002186E-2</v>
      </c>
      <c r="B62" s="2">
        <f>Returns!C63-Returns!$B$74</f>
        <v>2.7211198359306868E-3</v>
      </c>
      <c r="C62" s="2">
        <f>Returns!D63-Returns!$B$74</f>
        <v>-4.8535364074411315E-4</v>
      </c>
      <c r="D62" s="2">
        <f>Returns!E63-Returns!$B$74</f>
        <v>-1.9258712541678595E-2</v>
      </c>
      <c r="E62" s="2">
        <f>Returns!F63-Returns!$B$74</f>
        <v>-1.3589698401464113E-2</v>
      </c>
      <c r="F62" s="2">
        <f>Returns!G63-Returns!$B$74</f>
        <v>-1.1716677862177055E-2</v>
      </c>
      <c r="G62" s="2">
        <f>Returns!H63-Returns!$B$74</f>
        <v>-9.4972203701253928E-3</v>
      </c>
      <c r="H62" s="2">
        <f>Returns!I63-Returns!$B$74</f>
        <v>5.5837695197161873E-3</v>
      </c>
      <c r="I62" s="2"/>
    </row>
    <row r="63" spans="1:9" x14ac:dyDescent="0.55000000000000004">
      <c r="A63" s="2">
        <f>Returns!B64-Returns!$B$74</f>
        <v>1.6576717407724387E-2</v>
      </c>
      <c r="B63" s="2">
        <f>Returns!C64-Returns!$B$74</f>
        <v>4.9130625142233791E-2</v>
      </c>
      <c r="C63" s="2">
        <f>Returns!D64-Returns!$B$74</f>
        <v>6.1378639631728613E-4</v>
      </c>
      <c r="D63" s="2">
        <f>Returns!E64-Returns!$B$74</f>
        <v>-2.2562809101441414E-2</v>
      </c>
      <c r="E63" s="2">
        <f>Returns!F64-Returns!$B$74</f>
        <v>-1.8449917843236185E-2</v>
      </c>
      <c r="F63" s="2">
        <f>Returns!G64-Returns!$B$74</f>
        <v>-1.1630456435917142E-2</v>
      </c>
      <c r="G63" s="2">
        <f>Returns!H64-Returns!$B$74</f>
        <v>-1.0191775367106854E-2</v>
      </c>
      <c r="H63" s="2">
        <f>Returns!I64-Returns!$B$74</f>
        <v>-3.1145987817290617E-2</v>
      </c>
      <c r="I63" s="2"/>
    </row>
    <row r="64" spans="1:9" x14ac:dyDescent="0.55000000000000004">
      <c r="A64" s="2">
        <f>Returns!B65-Returns!$B$74</f>
        <v>-2.2466931879951309E-4</v>
      </c>
      <c r="B64" s="2">
        <f>Returns!C65-Returns!$B$74</f>
        <v>-1.4395967923164823E-2</v>
      </c>
      <c r="C64" s="2">
        <f>Returns!D65-Returns!$B$74</f>
        <v>-6.974741304058004E-3</v>
      </c>
      <c r="D64" s="2">
        <f>Returns!E65-Returns!$B$74</f>
        <v>-2.1229472968104311E-2</v>
      </c>
      <c r="E64" s="2">
        <f>Returns!F65-Returns!$B$74</f>
        <v>-1.4732408348047954E-2</v>
      </c>
      <c r="F64" s="2">
        <f>Returns!G65-Returns!$B$74</f>
        <v>-1.1668254119992777E-2</v>
      </c>
      <c r="G64" s="2">
        <f>Returns!H65-Returns!$B$74</f>
        <v>-8.4949827402203641E-3</v>
      </c>
      <c r="H64" s="2">
        <f>Returns!I65-Returns!$B$74</f>
        <v>-4.3552577702548534E-3</v>
      </c>
      <c r="I64" s="2"/>
    </row>
    <row r="65" spans="1:70" x14ac:dyDescent="0.55000000000000004">
      <c r="A65" s="2">
        <f>Returns!B66-Returns!$B$74</f>
        <v>-1.6145388576805746E-2</v>
      </c>
      <c r="B65" s="2">
        <f>Returns!C66-Returns!$B$74</f>
        <v>1.7537743202545183E-2</v>
      </c>
      <c r="C65" s="2">
        <f>Returns!D66-Returns!$B$74</f>
        <v>6.0107374143848584E-4</v>
      </c>
      <c r="D65" s="2">
        <f>Returns!E66-Returns!$B$74</f>
        <v>-1.5617107845179603E-2</v>
      </c>
      <c r="E65" s="2">
        <f>Returns!F66-Returns!$B$74</f>
        <v>-1.6458792882602824E-2</v>
      </c>
      <c r="F65" s="2">
        <f>Returns!G66-Returns!$B$74</f>
        <v>-1.1610808497050368E-2</v>
      </c>
      <c r="G65" s="2">
        <f>Returns!H66-Returns!$B$74</f>
        <v>-9.7313839289626045E-3</v>
      </c>
      <c r="H65" s="2">
        <f>Returns!I66-Returns!$B$74</f>
        <v>-4.3218298026056014E-2</v>
      </c>
      <c r="I65" s="2"/>
    </row>
    <row r="66" spans="1:70" x14ac:dyDescent="0.55000000000000004">
      <c r="A66" s="2">
        <f>Returns!B67-Returns!$B$74</f>
        <v>-2.2902147186757014E-2</v>
      </c>
      <c r="B66" s="2">
        <f>Returns!C67-Returns!$B$74</f>
        <v>-2.9315552154974611E-2</v>
      </c>
      <c r="C66" s="2">
        <f>Returns!D67-Returns!$B$74</f>
        <v>-5.7731422482801449E-4</v>
      </c>
      <c r="D66" s="2">
        <f>Returns!E67-Returns!$B$74</f>
        <v>9.3429905429069874E-3</v>
      </c>
      <c r="E66" s="2">
        <f>Returns!F67-Returns!$B$74</f>
        <v>2.2502468315272871E-3</v>
      </c>
      <c r="F66" s="2">
        <f>Returns!G67-Returns!$B$74</f>
        <v>-1.1591506613829622E-2</v>
      </c>
      <c r="G66" s="2">
        <f>Returns!H67-Returns!$B$74</f>
        <v>-8.8131627418262439E-3</v>
      </c>
      <c r="H66" s="2">
        <f>Returns!I67-Returns!$B$74</f>
        <v>7.2855225657229877E-2</v>
      </c>
      <c r="I66" s="2"/>
    </row>
    <row r="67" spans="1:70" x14ac:dyDescent="0.55000000000000004">
      <c r="A67" s="2">
        <f>Returns!B68-Returns!$B$74</f>
        <v>1.0500934815148287E-2</v>
      </c>
      <c r="B67" s="2">
        <f>Returns!C68-Returns!$B$74</f>
        <v>4.0510708355728488E-2</v>
      </c>
      <c r="C67" s="2">
        <f>Returns!D68-Returns!$B$74</f>
        <v>1.5830479798399858E-3</v>
      </c>
      <c r="D67" s="2">
        <f>Returns!E68-Returns!$B$74</f>
        <v>4.9736295121753874E-3</v>
      </c>
      <c r="E67" s="2">
        <f>Returns!F68-Returns!$B$74</f>
        <v>1.7612743099737184E-2</v>
      </c>
      <c r="F67" s="2">
        <f>Returns!G68-Returns!$B$74</f>
        <v>-1.1619778323705027E-2</v>
      </c>
      <c r="G67" s="2">
        <f>Returns!H68-Returns!$B$74</f>
        <v>-9.5026398098816932E-3</v>
      </c>
      <c r="H67" s="2">
        <f>Returns!I68-Returns!$B$74</f>
        <v>2.3021162347912086E-2</v>
      </c>
      <c r="I67" s="2"/>
    </row>
    <row r="68" spans="1:70" x14ac:dyDescent="0.55000000000000004">
      <c r="A68" s="2">
        <f>Returns!B69-Returns!$B$74</f>
        <v>4.7650144564085985E-2</v>
      </c>
      <c r="B68" s="2">
        <f>Returns!C69-Returns!$B$74</f>
        <v>2.8089909331775388E-2</v>
      </c>
      <c r="C68" s="2">
        <f>Returns!D69-Returns!$B$74</f>
        <v>3.4040414009520487E-2</v>
      </c>
      <c r="D68" s="2">
        <f>Returns!E69-Returns!$B$74</f>
        <v>9.0858310228098867E-3</v>
      </c>
      <c r="E68" s="2">
        <f>Returns!F69-Returns!$B$74</f>
        <v>1.1191673797959585E-2</v>
      </c>
      <c r="F68" s="2">
        <f>Returns!G69-Returns!$B$74</f>
        <v>-1.1457836818675233E-2</v>
      </c>
      <c r="G68" s="2">
        <f>Returns!H69-Returns!$B$74</f>
        <v>-8.3067050801600133E-3</v>
      </c>
      <c r="H68" s="2">
        <f>Returns!I69-Returns!$B$74</f>
        <v>5.1710970758156387E-2</v>
      </c>
      <c r="I68" s="2"/>
    </row>
    <row r="69" spans="1:70" x14ac:dyDescent="0.55000000000000004">
      <c r="A69" s="2">
        <f>Returns!B70-Returns!$B$74</f>
        <v>-4.0891210104779113E-2</v>
      </c>
      <c r="B69" s="2">
        <f>Returns!C70-Returns!$B$74</f>
        <v>-6.3916908706707215E-2</v>
      </c>
      <c r="C69" s="2">
        <f>Returns!D70-Returns!$B$74</f>
        <v>-1.8447367538602374E-2</v>
      </c>
      <c r="D69" s="2">
        <f>Returns!E70-Returns!$B$74</f>
        <v>6.4042956108348661E-4</v>
      </c>
      <c r="E69" s="2">
        <f>Returns!F70-Returns!$B$74</f>
        <v>-1.1134476214546824E-2</v>
      </c>
      <c r="F69" s="2">
        <f>Returns!G70-Returns!$B$74</f>
        <v>-1.159079609641816E-2</v>
      </c>
      <c r="G69" s="2">
        <f>Returns!H70-Returns!$B$74</f>
        <v>-8.7977859742436847E-3</v>
      </c>
      <c r="H69" s="2">
        <f>Returns!I70-Returns!$B$74</f>
        <v>6.8698190688380855E-3</v>
      </c>
      <c r="I69" s="2"/>
    </row>
    <row r="70" spans="1:70" x14ac:dyDescent="0.55000000000000004">
      <c r="A70" s="2">
        <f>Returns!B71-Returns!$B$74</f>
        <v>1.9380050873808584E-2</v>
      </c>
      <c r="B70" s="2">
        <f>Returns!C71-Returns!$B$74</f>
        <v>2.6602935653167986E-2</v>
      </c>
      <c r="C70" s="2">
        <f>Returns!D71-Returns!$B$74</f>
        <v>-1.1037743739570841E-3</v>
      </c>
      <c r="D70" s="2">
        <f>Returns!E71-Returns!$B$74</f>
        <v>-1.1638431463992288E-2</v>
      </c>
      <c r="E70" s="2">
        <f>Returns!F71-Returns!$B$74</f>
        <v>-6.1971993333092539E-3</v>
      </c>
      <c r="F70" s="2">
        <f>Returns!G71-Returns!$B$74</f>
        <v>-1.1599965258125395E-2</v>
      </c>
      <c r="G70" s="2">
        <f>Returns!H71-Returns!$B$74</f>
        <v>-9.1925086799729532E-3</v>
      </c>
      <c r="H70" s="2">
        <f>Returns!I71-Returns!$B$74</f>
        <v>-1.8572058544545075E-2</v>
      </c>
      <c r="I70" s="2"/>
    </row>
    <row r="72" spans="1:70" x14ac:dyDescent="0.55000000000000004">
      <c r="A72" s="4" t="s">
        <v>20</v>
      </c>
      <c r="B72" s="5"/>
      <c r="C72" s="5"/>
      <c r="D72" s="5"/>
      <c r="E72" s="5"/>
      <c r="F72" s="2"/>
      <c r="G72" s="2"/>
      <c r="H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spans="1:70" x14ac:dyDescent="0.55000000000000004">
      <c r="A73" s="2" cm="1">
        <f t="array" ref="A73:BR80">TRANSPOSE(A1:H70)</f>
        <v>9.2222344674862868E-3</v>
      </c>
      <c r="B73" s="2">
        <v>-3.5933311327368114E-2</v>
      </c>
      <c r="C73" s="2">
        <v>2.8511634065771591E-2</v>
      </c>
      <c r="D73" s="2">
        <v>-1.5613328016846284E-2</v>
      </c>
      <c r="E73" s="2">
        <v>1.0493239272702086E-2</v>
      </c>
      <c r="F73" s="2">
        <v>5.4971937147433852E-3</v>
      </c>
      <c r="G73" s="2">
        <v>-3.2303445323511017E-2</v>
      </c>
      <c r="H73" s="2">
        <v>4.336072739642869E-2</v>
      </c>
      <c r="I73">
        <v>2.7547013842080088E-2</v>
      </c>
      <c r="J73" s="2">
        <v>-4.6202858922184509E-2</v>
      </c>
      <c r="K73" s="2">
        <v>3.9126052408976687E-2</v>
      </c>
      <c r="L73" s="2">
        <v>7.2861597690659682E-2</v>
      </c>
      <c r="M73" s="2">
        <v>4.168119513325199E-2</v>
      </c>
      <c r="N73" s="2">
        <v>3.959353844665809E-2</v>
      </c>
      <c r="O73" s="2">
        <v>7.9013398309324578E-2</v>
      </c>
      <c r="P73" s="2">
        <v>-3.3558666940779115E-2</v>
      </c>
      <c r="Q73" s="2">
        <v>-5.1017100260192912E-2</v>
      </c>
      <c r="R73" s="2">
        <v>-2.2014314377743514E-2</v>
      </c>
      <c r="S73" s="2">
        <v>1.3058477754326085E-2</v>
      </c>
      <c r="T73" s="2">
        <v>5.4053149397078983E-2</v>
      </c>
      <c r="U73" s="2">
        <v>-6.043087567677681E-2</v>
      </c>
      <c r="V73" s="2">
        <v>1.7078408280227483E-2</v>
      </c>
      <c r="W73" s="2">
        <v>-4.4372877757142236E-3</v>
      </c>
      <c r="X73" s="2">
        <v>-3.7520842782992517E-2</v>
      </c>
      <c r="Y73" s="2">
        <v>-3.2940425405155139E-3</v>
      </c>
      <c r="Z73" s="2">
        <v>-2.6432918474389812E-2</v>
      </c>
      <c r="AA73" s="2">
        <v>3.2488694682132488E-2</v>
      </c>
      <c r="AB73" s="2">
        <v>7.485867153264418E-2</v>
      </c>
      <c r="AC73" s="2">
        <v>-7.9474084162673625E-2</v>
      </c>
      <c r="AD73" s="2">
        <v>-2.6665294161079912E-2</v>
      </c>
      <c r="AE73" s="2">
        <v>3.0241960991369291E-2</v>
      </c>
      <c r="AF73" s="2">
        <v>-8.6774010430066315E-2</v>
      </c>
      <c r="AG73" s="2">
        <v>-3.5977941263747412E-2</v>
      </c>
      <c r="AH73" s="2">
        <v>-0.11469096985439951</v>
      </c>
      <c r="AI73" s="2">
        <v>4.4587747265186085E-2</v>
      </c>
      <c r="AJ73" s="2">
        <v>-2.4734170287720913E-2</v>
      </c>
      <c r="AK73" s="2">
        <v>-0.10219720899810722</v>
      </c>
      <c r="AL73" s="2">
        <v>8.1787570935926857E-3</v>
      </c>
      <c r="AM73" s="2">
        <v>-4.0167507696368412E-2</v>
      </c>
      <c r="AN73" s="2">
        <v>5.6963853005188282E-2</v>
      </c>
      <c r="AO73" s="2">
        <v>-4.3554281446266115E-2</v>
      </c>
      <c r="AP73" s="2">
        <v>2.1664339968252289E-2</v>
      </c>
      <c r="AQ73" s="2">
        <v>6.2066891149422879E-3</v>
      </c>
      <c r="AR73" s="2">
        <v>-1.5568571838513942E-3</v>
      </c>
      <c r="AS73" s="2">
        <v>-2.3347408743289715E-2</v>
      </c>
      <c r="AT73" s="2">
        <v>5.8094603412578182E-2</v>
      </c>
      <c r="AU73" s="2">
        <v>-1.2943903829991934E-2</v>
      </c>
      <c r="AV73" s="2">
        <v>-1.6460357079156655E-2</v>
      </c>
      <c r="AW73" s="2">
        <v>-9.0863550234401326E-4</v>
      </c>
      <c r="AX73" s="2">
        <v>4.1967958084648288E-2</v>
      </c>
      <c r="AY73" s="2">
        <v>7.3902094432224077E-2</v>
      </c>
      <c r="AZ73" s="2">
        <v>-4.561137948037431E-2</v>
      </c>
      <c r="BA73" s="2">
        <v>-3.0896004267372011E-2</v>
      </c>
      <c r="BB73" s="2">
        <v>5.5006372965820484E-2</v>
      </c>
      <c r="BC73" s="2">
        <v>6.0356807513437895E-2</v>
      </c>
      <c r="BD73" s="2">
        <v>4.1626096173864091E-2</v>
      </c>
      <c r="BE73" s="2">
        <v>3.4215870643145185E-2</v>
      </c>
      <c r="BF73" s="2">
        <v>6.6285399852145682E-2</v>
      </c>
      <c r="BG73" s="2">
        <v>-8.1938408505321622E-2</v>
      </c>
      <c r="BH73" s="2">
        <v>-9.9068133357497923E-2</v>
      </c>
      <c r="BI73" s="2">
        <v>2.3989455211128087E-2</v>
      </c>
      <c r="BJ73" s="2">
        <v>1.0047884073002186E-2</v>
      </c>
      <c r="BK73" s="2">
        <v>1.6576717407724387E-2</v>
      </c>
      <c r="BL73" s="2">
        <v>-2.2466931879951309E-4</v>
      </c>
      <c r="BM73" s="2">
        <v>-1.6145388576805746E-2</v>
      </c>
      <c r="BN73" s="2">
        <v>-2.2902147186757014E-2</v>
      </c>
      <c r="BO73" s="2">
        <v>1.0500934815148287E-2</v>
      </c>
      <c r="BP73" s="2">
        <v>4.7650144564085985E-2</v>
      </c>
      <c r="BQ73" s="2">
        <v>-4.0891210104779113E-2</v>
      </c>
      <c r="BR73" s="2">
        <v>1.9380050873808584E-2</v>
      </c>
    </row>
    <row r="74" spans="1:70" x14ac:dyDescent="0.55000000000000004">
      <c r="A74" s="2">
        <v>6.3021490437279847E-3</v>
      </c>
      <c r="B74" s="2">
        <v>-3.3835786550547614E-2</v>
      </c>
      <c r="C74" s="2">
        <v>6.5325744442022479E-2</v>
      </c>
      <c r="D74" s="2">
        <v>7.239807852004088E-3</v>
      </c>
      <c r="E74" s="2">
        <v>-2.7559439887330731E-3</v>
      </c>
      <c r="F74" s="2">
        <v>-6.2160927426258535E-3</v>
      </c>
      <c r="G74" s="2">
        <v>-2.2075730424524716E-2</v>
      </c>
      <c r="H74" s="2">
        <v>5.4008694031954595E-2</v>
      </c>
      <c r="I74">
        <v>6.8666170456911872E-3</v>
      </c>
      <c r="J74" s="2">
        <v>-3.5760430483776216E-2</v>
      </c>
      <c r="K74" s="2">
        <v>1.8074474420000687E-2</v>
      </c>
      <c r="L74" s="2">
        <v>4.6798908080630086E-2</v>
      </c>
      <c r="M74" s="2">
        <v>3.5530354718533691E-2</v>
      </c>
      <c r="N74" s="2">
        <v>3.0084176583183991E-2</v>
      </c>
      <c r="O74" s="2">
        <v>3.9925572797148791E-2</v>
      </c>
      <c r="P74" s="2">
        <v>-3.4162149560055012E-2</v>
      </c>
      <c r="Q74" s="2">
        <v>-3.5306175211655612E-2</v>
      </c>
      <c r="R74" s="2">
        <v>4.478194926929387E-3</v>
      </c>
      <c r="S74" s="2">
        <v>1.7575060476429288E-2</v>
      </c>
      <c r="T74" s="2">
        <v>2.9003770572981487E-2</v>
      </c>
      <c r="U74" s="2">
        <v>3.3811151954931687E-2</v>
      </c>
      <c r="V74" s="2">
        <v>-8.2862071704837247E-3</v>
      </c>
      <c r="W74" s="2">
        <v>3.5248220758708586E-4</v>
      </c>
      <c r="X74" s="2">
        <v>-3.4020527789127538E-3</v>
      </c>
      <c r="Y74" s="2">
        <v>3.4482639589351785E-2</v>
      </c>
      <c r="Z74" s="2">
        <v>-7.249587543835892E-2</v>
      </c>
      <c r="AA74" s="2">
        <v>-1.0547849684789995E-2</v>
      </c>
      <c r="AB74" s="2">
        <v>4.1085216058829491E-2</v>
      </c>
      <c r="AC74" s="2">
        <v>-7.2209015694297621E-2</v>
      </c>
      <c r="AD74" s="2">
        <v>-3.2551801604353316E-2</v>
      </c>
      <c r="AE74" s="2">
        <v>9.8393105292295488E-2</v>
      </c>
      <c r="AF74" s="2">
        <v>-7.7364827190962923E-2</v>
      </c>
      <c r="AG74" s="2">
        <v>-5.6723880122810509E-2</v>
      </c>
      <c r="AH74" s="2">
        <v>-3.4134240075534013E-2</v>
      </c>
      <c r="AI74" s="2">
        <v>5.2155604806574295E-2</v>
      </c>
      <c r="AJ74" s="2">
        <v>-3.9672965807200415E-2</v>
      </c>
      <c r="AK74" s="2">
        <v>-8.9100923248235417E-2</v>
      </c>
      <c r="AL74" s="2">
        <v>2.0960787766432787E-2</v>
      </c>
      <c r="AM74" s="2">
        <v>1.4060219275604887E-2</v>
      </c>
      <c r="AN74" s="2">
        <v>5.5767449303095483E-2</v>
      </c>
      <c r="AO74" s="2">
        <v>-5.047150304655651E-2</v>
      </c>
      <c r="AP74" s="2">
        <v>2.453534993826699E-2</v>
      </c>
      <c r="AQ74" s="2">
        <v>2.1931609775954486E-2</v>
      </c>
      <c r="AR74" s="2">
        <v>4.839503177571669E-2</v>
      </c>
      <c r="AS74" s="2">
        <v>-1.1675321532704947E-2</v>
      </c>
      <c r="AT74" s="2">
        <v>9.7015869778104852E-3</v>
      </c>
      <c r="AU74" s="2">
        <v>6.4802013765142788E-2</v>
      </c>
      <c r="AV74" s="2">
        <v>2.6193729817108387E-2</v>
      </c>
      <c r="AW74" s="2">
        <v>-1.7350106998673395E-2</v>
      </c>
      <c r="AX74" s="2">
        <v>-2.077664961382784E-3</v>
      </c>
      <c r="AY74" s="2">
        <v>7.0658698602933084E-2</v>
      </c>
      <c r="AZ74" s="2">
        <v>-3.7014763579610012E-2</v>
      </c>
      <c r="BA74" s="2">
        <v>-2.5470149301334514E-2</v>
      </c>
      <c r="BB74" s="2">
        <v>6.1240288075551284E-2</v>
      </c>
      <c r="BC74" s="2">
        <v>-1.5113564821945534E-2</v>
      </c>
      <c r="BD74" s="2">
        <v>-1.7900532535052242E-2</v>
      </c>
      <c r="BE74" s="2">
        <v>1.3499659399463087E-2</v>
      </c>
      <c r="BF74" s="2">
        <v>9.7612651338444476E-2</v>
      </c>
      <c r="BG74" s="2">
        <v>-9.9304013278622719E-2</v>
      </c>
      <c r="BH74" s="2">
        <v>-0.10062434368498571</v>
      </c>
      <c r="BI74" s="2">
        <v>-5.8915985756738338E-3</v>
      </c>
      <c r="BJ74" s="2">
        <v>2.7211198359306868E-3</v>
      </c>
      <c r="BK74" s="2">
        <v>4.9130625142233791E-2</v>
      </c>
      <c r="BL74" s="2">
        <v>-1.4395967923164823E-2</v>
      </c>
      <c r="BM74" s="2">
        <v>1.7537743202545183E-2</v>
      </c>
      <c r="BN74" s="2">
        <v>-2.9315552154974611E-2</v>
      </c>
      <c r="BO74" s="2">
        <v>4.0510708355728488E-2</v>
      </c>
      <c r="BP74" s="2">
        <v>2.8089909331775388E-2</v>
      </c>
      <c r="BQ74" s="2">
        <v>-6.3916908706707215E-2</v>
      </c>
      <c r="BR74" s="2">
        <v>2.6602935653167986E-2</v>
      </c>
    </row>
    <row r="75" spans="1:70" x14ac:dyDescent="0.55000000000000004">
      <c r="A75" s="2">
        <v>-6.6194265788080339E-3</v>
      </c>
      <c r="B75" s="2">
        <v>-6.326118616392902E-2</v>
      </c>
      <c r="C75" s="2">
        <v>2.213287681148849E-2</v>
      </c>
      <c r="D75" s="2">
        <v>-3.0714503476819213E-2</v>
      </c>
      <c r="E75" s="2">
        <v>-5.8250980636725333E-3</v>
      </c>
      <c r="F75" s="2">
        <v>3.1106671465088685E-2</v>
      </c>
      <c r="G75" s="2">
        <v>3.479508081138679E-2</v>
      </c>
      <c r="H75" s="2">
        <v>5.2669354420030855E-3</v>
      </c>
      <c r="I75">
        <v>2.7018515650562864E-3</v>
      </c>
      <c r="J75" s="2">
        <v>-4.5788080048003013E-2</v>
      </c>
      <c r="K75" s="2">
        <v>1.3592611896856085E-2</v>
      </c>
      <c r="L75" s="2">
        <v>-5.8639471575979134E-3</v>
      </c>
      <c r="M75" s="2">
        <v>1.6071679005046989E-2</v>
      </c>
      <c r="N75" s="2">
        <v>1.6121846555701584E-2</v>
      </c>
      <c r="O75" s="2">
        <v>4.4539549899754186E-2</v>
      </c>
      <c r="P75" s="2">
        <v>-2.8414365488497913E-2</v>
      </c>
      <c r="Q75" s="2">
        <v>-3.7521517104476515E-2</v>
      </c>
      <c r="R75" s="2">
        <v>-2.3962263015360214E-2</v>
      </c>
      <c r="S75" s="2">
        <v>3.7216088577544867E-3</v>
      </c>
      <c r="T75" s="2">
        <v>1.9619018506408188E-2</v>
      </c>
      <c r="U75" s="2">
        <v>-5.2896780730023414E-2</v>
      </c>
      <c r="V75" s="2">
        <v>1.6858055757035188E-2</v>
      </c>
      <c r="W75" s="2">
        <v>2.4444454703834488E-2</v>
      </c>
      <c r="X75" s="2">
        <v>-3.9556517764168714E-2</v>
      </c>
      <c r="Y75" s="2">
        <v>-2.9531816624291281E-4</v>
      </c>
      <c r="Z75" s="2">
        <v>-1.5027988123815395E-2</v>
      </c>
      <c r="AA75" s="2">
        <v>3.5015204805923787E-2</v>
      </c>
      <c r="AB75" s="2">
        <v>3.3549113276724489E-2</v>
      </c>
      <c r="AC75" s="2">
        <v>-7.1943457473039915E-2</v>
      </c>
      <c r="AD75" s="2">
        <v>-3.4079340534989816E-2</v>
      </c>
      <c r="AE75" s="2">
        <v>2.1943497986701886E-2</v>
      </c>
      <c r="AF75" s="2">
        <v>-5.2531084066929412E-2</v>
      </c>
      <c r="AG75" s="2">
        <v>-3.4706048644838311E-2</v>
      </c>
      <c r="AH75" s="2">
        <v>-5.2059395538022211E-2</v>
      </c>
      <c r="AI75" s="2">
        <v>3.8380182682998087E-2</v>
      </c>
      <c r="AJ75" s="2">
        <v>-2.0951726653511464E-2</v>
      </c>
      <c r="AK75" s="2">
        <v>-7.3860492159926822E-2</v>
      </c>
      <c r="AL75" s="2">
        <v>4.221931842778829E-2</v>
      </c>
      <c r="AM75" s="2">
        <v>-2.5733237043650416E-2</v>
      </c>
      <c r="AN75" s="2">
        <v>1.7128628410787189E-2</v>
      </c>
      <c r="AO75" s="2">
        <v>-5.4471375621685511E-2</v>
      </c>
      <c r="AP75" s="2">
        <v>6.2650047440701868E-3</v>
      </c>
      <c r="AQ75" s="2">
        <v>1.8217981200106585E-2</v>
      </c>
      <c r="AR75" s="2">
        <v>-6.207848990245784E-3</v>
      </c>
      <c r="AS75" s="2">
        <v>1.2090296705191185E-2</v>
      </c>
      <c r="AT75" s="2">
        <v>1.4887336593230485E-2</v>
      </c>
      <c r="AU75" s="2">
        <v>3.6030667213840586E-2</v>
      </c>
      <c r="AV75" s="2">
        <v>-2.5992404186132814E-2</v>
      </c>
      <c r="AW75" s="2">
        <v>-2.6688512385476815E-2</v>
      </c>
      <c r="AX75" s="2">
        <v>1.4437085895571985E-2</v>
      </c>
      <c r="AY75" s="2">
        <v>5.1451224530504082E-2</v>
      </c>
      <c r="AZ75" s="2">
        <v>-4.3780577822425011E-2</v>
      </c>
      <c r="BA75" s="2">
        <v>-2.4414882235037412E-2</v>
      </c>
      <c r="BB75" s="2">
        <v>1.8752143295062987E-2</v>
      </c>
      <c r="BC75" s="2">
        <v>2.284995717834979E-2</v>
      </c>
      <c r="BD75" s="2">
        <v>-1.1908775767159702E-2</v>
      </c>
      <c r="BE75" s="2">
        <v>1.1182210592862488E-2</v>
      </c>
      <c r="BF75" s="2">
        <v>4.7396644201976187E-2</v>
      </c>
      <c r="BG75" s="2">
        <v>-8.9570293670649517E-2</v>
      </c>
      <c r="BH75" s="2">
        <v>-0.10063895365606162</v>
      </c>
      <c r="BI75" s="2">
        <v>1.1228706655011385E-2</v>
      </c>
      <c r="BJ75" s="2">
        <v>-4.8535364074411315E-4</v>
      </c>
      <c r="BK75" s="2">
        <v>6.1378639631728613E-4</v>
      </c>
      <c r="BL75" s="2">
        <v>-6.974741304058004E-3</v>
      </c>
      <c r="BM75" s="2">
        <v>6.0107374143848584E-4</v>
      </c>
      <c r="BN75" s="2">
        <v>-5.7731422482801449E-4</v>
      </c>
      <c r="BO75" s="2">
        <v>1.5830479798399858E-3</v>
      </c>
      <c r="BP75" s="2">
        <v>3.4040414009520487E-2</v>
      </c>
      <c r="BQ75" s="2">
        <v>-1.8447367538602374E-2</v>
      </c>
      <c r="BR75" s="2">
        <v>-1.1037743739570841E-3</v>
      </c>
    </row>
    <row r="76" spans="1:70" x14ac:dyDescent="0.55000000000000004">
      <c r="A76" s="2">
        <v>-1.6280132699952155E-2</v>
      </c>
      <c r="B76" s="2">
        <v>-2.8581262893430416E-2</v>
      </c>
      <c r="C76" s="2">
        <v>1.5092960595266087E-2</v>
      </c>
      <c r="D76" s="2">
        <v>-2.7106241639698811E-2</v>
      </c>
      <c r="E76" s="2">
        <v>5.0864708113168861E-3</v>
      </c>
      <c r="F76" s="2">
        <v>-8.6574316969903441E-3</v>
      </c>
      <c r="G76" s="2">
        <v>1.4698700807743886E-2</v>
      </c>
      <c r="H76" s="2">
        <v>-8.4251905829262827E-3</v>
      </c>
      <c r="I76">
        <v>-1.3347527540830625E-2</v>
      </c>
      <c r="J76" s="2">
        <v>-2.7238777166515515E-2</v>
      </c>
      <c r="K76" s="2">
        <v>2.4676494182428697E-4</v>
      </c>
      <c r="L76" s="2">
        <v>-2.5456301316842414E-2</v>
      </c>
      <c r="M76" s="2">
        <v>-1.6407595045432374E-2</v>
      </c>
      <c r="N76" s="2">
        <v>2.8782997728399887E-2</v>
      </c>
      <c r="O76" s="2">
        <v>2.238473719330699E-2</v>
      </c>
      <c r="P76" s="2">
        <v>-3.8933495203295433E-3</v>
      </c>
      <c r="Q76" s="2">
        <v>-4.2154333204744411E-2</v>
      </c>
      <c r="R76" s="2">
        <v>-6.581930499218124E-3</v>
      </c>
      <c r="S76" s="2">
        <v>-1.3415086006344603E-2</v>
      </c>
      <c r="T76" s="2">
        <v>-1.5668193144877714E-2</v>
      </c>
      <c r="U76" s="2">
        <v>-4.3502022971960135E-3</v>
      </c>
      <c r="V76" s="2">
        <v>-1.2269254314523914E-2</v>
      </c>
      <c r="W76" s="2">
        <v>1.8582212517641285E-2</v>
      </c>
      <c r="X76" s="2">
        <v>-3.5179231042705615E-2</v>
      </c>
      <c r="Y76" s="2">
        <v>2.033745857824449E-2</v>
      </c>
      <c r="Z76" s="2">
        <v>-6.2711565074353215E-2</v>
      </c>
      <c r="AA76" s="2">
        <v>1.0540756164887288E-2</v>
      </c>
      <c r="AB76" s="2">
        <v>-5.3390766054837637E-3</v>
      </c>
      <c r="AC76" s="2">
        <v>-5.6976236483823411E-2</v>
      </c>
      <c r="AD76" s="2">
        <v>-6.917369960219362E-2</v>
      </c>
      <c r="AE76" s="2">
        <v>3.5315878645461186E-2</v>
      </c>
      <c r="AF76" s="2">
        <v>-2.9800831225960313E-2</v>
      </c>
      <c r="AG76" s="2">
        <v>-2.6943177676140816E-2</v>
      </c>
      <c r="AH76" s="2">
        <v>-4.9808689160891914E-2</v>
      </c>
      <c r="AI76" s="2">
        <v>-4.0937469507273512E-2</v>
      </c>
      <c r="AJ76" s="2">
        <v>-3.0054109805023911E-2</v>
      </c>
      <c r="AK76" s="2">
        <v>-2.4246939270244613E-2</v>
      </c>
      <c r="AL76" s="2">
        <v>-2.5934911598532916E-2</v>
      </c>
      <c r="AM76" s="2">
        <v>8.9739418835669878E-3</v>
      </c>
      <c r="AN76" s="2">
        <v>-2.4965084948115411E-2</v>
      </c>
      <c r="AO76" s="2">
        <v>-2.4174914742075615E-2</v>
      </c>
      <c r="AP76" s="2">
        <v>-1.7266213502808592E-2</v>
      </c>
      <c r="AQ76" s="2">
        <v>6.9502863414826876E-3</v>
      </c>
      <c r="AR76" s="2">
        <v>-6.4015828418669237E-3</v>
      </c>
      <c r="AS76" s="2">
        <v>-1.14401959635339E-2</v>
      </c>
      <c r="AT76" s="2">
        <v>-2.1060030232716125E-2</v>
      </c>
      <c r="AU76" s="2">
        <v>-5.4120582027737335E-3</v>
      </c>
      <c r="AV76" s="2">
        <v>-2.9990360980515315E-2</v>
      </c>
      <c r="AW76" s="2">
        <v>-1.5084502057166323E-2</v>
      </c>
      <c r="AX76" s="2">
        <v>-9.4937646628597237E-3</v>
      </c>
      <c r="AY76" s="2">
        <v>-1.0270739713130134E-2</v>
      </c>
      <c r="AZ76" s="2">
        <v>-2.2632862709249229E-3</v>
      </c>
      <c r="BA76" s="2">
        <v>-4.1198116207961412E-4</v>
      </c>
      <c r="BB76" s="2">
        <v>-1.7112465773404913E-2</v>
      </c>
      <c r="BC76" s="2">
        <v>-2.4990044074940029E-3</v>
      </c>
      <c r="BD76" s="2">
        <v>-6.742277411201144E-4</v>
      </c>
      <c r="BE76" s="2">
        <v>-7.1687911288665336E-3</v>
      </c>
      <c r="BF76" s="2">
        <v>-1.1086726534673514E-2</v>
      </c>
      <c r="BG76" s="2">
        <v>-2.5342941961238614E-2</v>
      </c>
      <c r="BH76" s="2">
        <v>-1.8381236916479242E-2</v>
      </c>
      <c r="BI76" s="2">
        <v>1.4079016031247385E-2</v>
      </c>
      <c r="BJ76" s="2">
        <v>-1.9258712541678595E-2</v>
      </c>
      <c r="BK76" s="2">
        <v>-2.2562809101441414E-2</v>
      </c>
      <c r="BL76" s="2">
        <v>-2.1229472968104311E-2</v>
      </c>
      <c r="BM76" s="2">
        <v>-1.5617107845179603E-2</v>
      </c>
      <c r="BN76" s="2">
        <v>9.3429905429069874E-3</v>
      </c>
      <c r="BO76" s="2">
        <v>4.9736295121753874E-3</v>
      </c>
      <c r="BP76" s="2">
        <v>9.0858310228098867E-3</v>
      </c>
      <c r="BQ76" s="2">
        <v>6.4042956108348661E-4</v>
      </c>
      <c r="BR76" s="2">
        <v>-1.1638431463992288E-2</v>
      </c>
    </row>
    <row r="77" spans="1:70" x14ac:dyDescent="0.55000000000000004">
      <c r="A77" s="2">
        <v>-9.7299444776420239E-3</v>
      </c>
      <c r="B77" s="2">
        <v>-2.6216730769827612E-2</v>
      </c>
      <c r="C77" s="2">
        <v>6.7258165612146866E-3</v>
      </c>
      <c r="D77" s="2">
        <v>-1.9612572456944866E-2</v>
      </c>
      <c r="E77" s="2">
        <v>3.0742352510383861E-3</v>
      </c>
      <c r="F77" s="2">
        <v>-1.5741213194087555E-2</v>
      </c>
      <c r="G77" s="2">
        <v>7.0642612618420867E-3</v>
      </c>
      <c r="H77" s="2">
        <v>-1.7792218560314814E-2</v>
      </c>
      <c r="I77">
        <v>-1.5067415247407782E-2</v>
      </c>
      <c r="J77" s="2">
        <v>-1.6541376088961605E-2</v>
      </c>
      <c r="K77" s="2">
        <v>-2.1212820610628132E-3</v>
      </c>
      <c r="L77" s="2">
        <v>-1.6208833903670724E-2</v>
      </c>
      <c r="M77" s="2">
        <v>-1.8319735178377754E-2</v>
      </c>
      <c r="N77" s="2">
        <v>1.3112974866308488E-2</v>
      </c>
      <c r="O77" s="2">
        <v>1.5744641162391083E-2</v>
      </c>
      <c r="P77" s="2">
        <v>-9.4705180591403929E-3</v>
      </c>
      <c r="Q77" s="2">
        <v>-4.5421860472293712E-2</v>
      </c>
      <c r="R77" s="2">
        <v>-1.3710749575206843E-2</v>
      </c>
      <c r="S77" s="2">
        <v>-5.9009620863351136E-3</v>
      </c>
      <c r="T77" s="2">
        <v>-1.5271396529657633E-2</v>
      </c>
      <c r="U77" s="2">
        <v>-2.6015000686697137E-3</v>
      </c>
      <c r="V77" s="2">
        <v>-9.8730605528359241E-3</v>
      </c>
      <c r="W77" s="2">
        <v>2.8135700527388858E-3</v>
      </c>
      <c r="X77" s="2">
        <v>-1.2906438762612153E-2</v>
      </c>
      <c r="Y77" s="2">
        <v>7.1170251244167867E-3</v>
      </c>
      <c r="Z77" s="2">
        <v>-6.1117507983299714E-2</v>
      </c>
      <c r="AA77" s="2">
        <v>2.4171974648515088E-2</v>
      </c>
      <c r="AB77" s="2">
        <v>2.1025745855448787E-2</v>
      </c>
      <c r="AC77" s="2">
        <v>-7.0646334788075221E-2</v>
      </c>
      <c r="AD77" s="2">
        <v>-5.6664050748708415E-2</v>
      </c>
      <c r="AE77" s="2">
        <v>4.4367429234111987E-2</v>
      </c>
      <c r="AF77" s="2">
        <v>-4.2285530431057212E-2</v>
      </c>
      <c r="AG77" s="2">
        <v>-4.8471456096190212E-2</v>
      </c>
      <c r="AH77" s="2">
        <v>-2.1120394007763311E-2</v>
      </c>
      <c r="AI77" s="2">
        <v>1.0077266490648986E-2</v>
      </c>
      <c r="AJ77" s="2">
        <v>-1.016204083193189E-2</v>
      </c>
      <c r="AK77" s="2">
        <v>-1.6105114677639584E-2</v>
      </c>
      <c r="AL77" s="2">
        <v>-9.4950803284228839E-3</v>
      </c>
      <c r="AM77" s="2">
        <v>2.585153400323786E-3</v>
      </c>
      <c r="AN77" s="2">
        <v>-1.0236833019386321E-2</v>
      </c>
      <c r="AO77" s="2">
        <v>-7.5898935955743237E-3</v>
      </c>
      <c r="AP77" s="2">
        <v>-1.3129435430181463E-2</v>
      </c>
      <c r="AQ77" s="2">
        <v>1.5744244833559386E-2</v>
      </c>
      <c r="AR77" s="2">
        <v>-7.4465271967019634E-3</v>
      </c>
      <c r="AS77" s="2">
        <v>-5.1307094919002434E-3</v>
      </c>
      <c r="AT77" s="2">
        <v>-1.7443295489837415E-2</v>
      </c>
      <c r="AU77" s="2">
        <v>1.1277945401354487E-2</v>
      </c>
      <c r="AV77" s="2">
        <v>-2.4964563827529814E-2</v>
      </c>
      <c r="AW77" s="2">
        <v>-7.6719897618047735E-3</v>
      </c>
      <c r="AX77" s="2">
        <v>-5.1983055372127234E-3</v>
      </c>
      <c r="AY77" s="2">
        <v>4.3138887241291855E-3</v>
      </c>
      <c r="AZ77" s="2">
        <v>-1.4831864006806233E-3</v>
      </c>
      <c r="BA77" s="2">
        <v>-1.1954872568102954E-2</v>
      </c>
      <c r="BB77" s="2">
        <v>-1.2455603367785555E-2</v>
      </c>
      <c r="BC77" s="2">
        <v>6.6526966527623872E-3</v>
      </c>
      <c r="BD77" s="2">
        <v>1.1468950765299588E-2</v>
      </c>
      <c r="BE77" s="2">
        <v>-5.979853474293694E-3</v>
      </c>
      <c r="BF77" s="2">
        <v>-5.8570972347520836E-3</v>
      </c>
      <c r="BG77" s="2">
        <v>-6.6211636385450218E-2</v>
      </c>
      <c r="BH77" s="2">
        <v>-2.4371756294636313E-2</v>
      </c>
      <c r="BI77" s="2">
        <v>8.8502918900407856E-3</v>
      </c>
      <c r="BJ77" s="2">
        <v>-1.3589698401464113E-2</v>
      </c>
      <c r="BK77" s="2">
        <v>-1.8449917843236185E-2</v>
      </c>
      <c r="BL77" s="2">
        <v>-1.4732408348047954E-2</v>
      </c>
      <c r="BM77" s="2">
        <v>-1.6458792882602824E-2</v>
      </c>
      <c r="BN77" s="2">
        <v>2.2502468315272871E-3</v>
      </c>
      <c r="BO77" s="2">
        <v>1.7612743099737184E-2</v>
      </c>
      <c r="BP77" s="2">
        <v>1.1191673797959585E-2</v>
      </c>
      <c r="BQ77" s="2">
        <v>-1.1134476214546824E-2</v>
      </c>
      <c r="BR77" s="2">
        <v>-6.1971993333092539E-3</v>
      </c>
    </row>
    <row r="78" spans="1:70" x14ac:dyDescent="0.55000000000000004">
      <c r="A78" s="2">
        <v>-1.0660970594980773E-2</v>
      </c>
      <c r="B78" s="2">
        <v>-7.9788244334162931E-3</v>
      </c>
      <c r="C78" s="2">
        <v>-8.8005904673625346E-3</v>
      </c>
      <c r="D78" s="2">
        <v>-8.3467723770985144E-3</v>
      </c>
      <c r="E78" s="2">
        <v>-8.1923701243603042E-3</v>
      </c>
      <c r="F78" s="2">
        <v>-7.962723706001644E-3</v>
      </c>
      <c r="G78" s="2">
        <v>-8.1009047411345035E-3</v>
      </c>
      <c r="H78" s="2">
        <v>-8.286576779717383E-3</v>
      </c>
      <c r="I78">
        <v>-7.758018470258414E-3</v>
      </c>
      <c r="J78" s="2">
        <v>-8.0921707300741132E-3</v>
      </c>
      <c r="K78" s="2">
        <v>-7.4091154820999337E-3</v>
      </c>
      <c r="L78" s="2">
        <v>-8.0532546279319835E-3</v>
      </c>
      <c r="M78" s="2">
        <v>-7.7237641864782939E-3</v>
      </c>
      <c r="N78" s="2">
        <v>-7.8447300360212045E-3</v>
      </c>
      <c r="O78" s="2">
        <v>-7.7013675844666537E-3</v>
      </c>
      <c r="P78" s="2">
        <v>-8.2322422855616827E-3</v>
      </c>
      <c r="Q78" s="2">
        <v>-7.8329448463959027E-3</v>
      </c>
      <c r="R78" s="2">
        <v>-7.8701032070763143E-3</v>
      </c>
      <c r="S78" s="2">
        <v>-8.5702171203395038E-3</v>
      </c>
      <c r="T78" s="2">
        <v>-8.1500234720426838E-3</v>
      </c>
      <c r="U78" s="2">
        <v>-8.6142783492897945E-3</v>
      </c>
      <c r="V78" s="2">
        <v>-8.8400823766250844E-3</v>
      </c>
      <c r="W78" s="2">
        <v>-8.7769382556804228E-3</v>
      </c>
      <c r="X78" s="2">
        <v>-9.4022446769944038E-3</v>
      </c>
      <c r="Y78" s="2">
        <v>-9.6616744940539144E-3</v>
      </c>
      <c r="Z78" s="2">
        <v>-9.6206976360085333E-3</v>
      </c>
      <c r="AA78" s="2">
        <v>-1.0212211573172697E-2</v>
      </c>
      <c r="AB78" s="2">
        <v>-1.0620041552673426E-2</v>
      </c>
      <c r="AC78" s="2">
        <v>-1.0872771122269193E-2</v>
      </c>
      <c r="AD78" s="2">
        <v>-1.1349205542471702E-2</v>
      </c>
      <c r="AE78" s="2">
        <v>-1.1407472504088184E-2</v>
      </c>
      <c r="AF78" s="2">
        <v>-1.1834426036229357E-2</v>
      </c>
      <c r="AG78" s="2">
        <v>-1.1853323147760048E-2</v>
      </c>
      <c r="AH78" s="2">
        <v>-1.139711844701779E-2</v>
      </c>
      <c r="AI78" s="2">
        <v>-1.179441329678948E-2</v>
      </c>
      <c r="AJ78" s="2">
        <v>-1.1551768548125835E-2</v>
      </c>
      <c r="AK78" s="2">
        <v>-1.1764499317904071E-2</v>
      </c>
      <c r="AL78" s="2">
        <v>-1.1706052365027137E-2</v>
      </c>
      <c r="AM78" s="2">
        <v>-1.1744304465552463E-2</v>
      </c>
      <c r="AN78" s="2">
        <v>-1.1579611594305256E-2</v>
      </c>
      <c r="AO78" s="2">
        <v>-1.1627692908454274E-2</v>
      </c>
      <c r="AP78" s="2">
        <v>-1.1752835655338073E-2</v>
      </c>
      <c r="AQ78" s="2">
        <v>-1.1646316086558023E-2</v>
      </c>
      <c r="AR78" s="2">
        <v>-1.168460410241306E-2</v>
      </c>
      <c r="AS78" s="2">
        <v>-1.1645668929196879E-2</v>
      </c>
      <c r="AT78" s="2">
        <v>-1.1568381888735041E-2</v>
      </c>
      <c r="AU78" s="2">
        <v>-1.180861457666787E-2</v>
      </c>
      <c r="AV78" s="2">
        <v>-1.1654294374003055E-2</v>
      </c>
      <c r="AW78" s="2">
        <v>-1.1586740509535948E-2</v>
      </c>
      <c r="AX78" s="2">
        <v>-1.1692157214143678E-2</v>
      </c>
      <c r="AY78" s="2">
        <v>-1.1806888513242015E-2</v>
      </c>
      <c r="AZ78" s="2">
        <v>-1.1509048015421791E-2</v>
      </c>
      <c r="BA78" s="2">
        <v>-1.1748586689565183E-2</v>
      </c>
      <c r="BB78" s="2">
        <v>-1.1479853268959334E-2</v>
      </c>
      <c r="BC78" s="2">
        <v>-1.1814950680925357E-2</v>
      </c>
      <c r="BD78" s="2">
        <v>-1.1689950748737849E-2</v>
      </c>
      <c r="BE78" s="2">
        <v>-1.1670469096245412E-2</v>
      </c>
      <c r="BF78" s="2">
        <v>-1.2014158655016477E-2</v>
      </c>
      <c r="BG78" s="2">
        <v>-1.1182349253376961E-2</v>
      </c>
      <c r="BH78" s="2">
        <v>-1.1583630109499638E-2</v>
      </c>
      <c r="BI78" s="2">
        <v>-1.1612004737573562E-2</v>
      </c>
      <c r="BJ78" s="2">
        <v>-1.1716677862177055E-2</v>
      </c>
      <c r="BK78" s="2">
        <v>-1.1630456435917142E-2</v>
      </c>
      <c r="BL78" s="2">
        <v>-1.1668254119992777E-2</v>
      </c>
      <c r="BM78" s="2">
        <v>-1.1610808497050368E-2</v>
      </c>
      <c r="BN78" s="2">
        <v>-1.1591506613829622E-2</v>
      </c>
      <c r="BO78" s="2">
        <v>-1.1619778323705027E-2</v>
      </c>
      <c r="BP78" s="2">
        <v>-1.1457836818675233E-2</v>
      </c>
      <c r="BQ78" s="2">
        <v>-1.159079609641816E-2</v>
      </c>
      <c r="BR78" s="2">
        <v>-1.1599965258125395E-2</v>
      </c>
    </row>
    <row r="79" spans="1:70" x14ac:dyDescent="0.55000000000000004">
      <c r="A79" s="2">
        <v>-1.0887020617588223E-2</v>
      </c>
      <c r="B79" s="2">
        <v>-6.5727254398948937E-3</v>
      </c>
      <c r="C79" s="2">
        <v>-7.260313510234314E-3</v>
      </c>
      <c r="D79" s="2">
        <v>-7.549959382702023E-3</v>
      </c>
      <c r="E79" s="2">
        <v>-6.8182962338510433E-3</v>
      </c>
      <c r="F79" s="2">
        <v>-6.0006970947282237E-3</v>
      </c>
      <c r="G79" s="2">
        <v>-5.9745988925104434E-3</v>
      </c>
      <c r="H79" s="2">
        <v>-7.3370045081258533E-3</v>
      </c>
      <c r="I79">
        <v>-6.3276944411825835E-3</v>
      </c>
      <c r="J79" s="2">
        <v>-6.7050666577655434E-3</v>
      </c>
      <c r="K79" s="2">
        <v>-7.2811925048186735E-3</v>
      </c>
      <c r="L79" s="2">
        <v>-6.9779705251649636E-3</v>
      </c>
      <c r="M79" s="2">
        <v>-7.1581476616531733E-3</v>
      </c>
      <c r="N79" s="2">
        <v>-6.3502436750102935E-3</v>
      </c>
      <c r="O79" s="2">
        <v>-5.7295487900917335E-3</v>
      </c>
      <c r="P79" s="2">
        <v>-6.6023582218369039E-3</v>
      </c>
      <c r="Q79" s="2">
        <v>-6.9777299507203733E-3</v>
      </c>
      <c r="R79" s="2">
        <v>-6.5733524062443933E-3</v>
      </c>
      <c r="S79" s="2">
        <v>-6.5528895034852536E-3</v>
      </c>
      <c r="T79" s="2">
        <v>-7.1288581547682139E-3</v>
      </c>
      <c r="U79" s="2">
        <v>-7.9101663817951438E-3</v>
      </c>
      <c r="V79" s="2">
        <v>-8.4990798066047445E-3</v>
      </c>
      <c r="W79" s="2">
        <v>-5.5752706688941235E-3</v>
      </c>
      <c r="X79" s="2">
        <v>-7.7270127678866138E-3</v>
      </c>
      <c r="Y79" s="2">
        <v>-8.9079524059386041E-3</v>
      </c>
      <c r="Z79" s="2">
        <v>-6.310669912335024E-3</v>
      </c>
      <c r="AA79" s="2">
        <v>-7.892447398697924E-3</v>
      </c>
      <c r="AB79" s="2">
        <v>-9.9874329504743842E-3</v>
      </c>
      <c r="AC79" s="2">
        <v>-1.0005901958601234E-2</v>
      </c>
      <c r="AD79" s="2">
        <v>-9.8902481194760843E-3</v>
      </c>
      <c r="AE79" s="2">
        <v>-1.0387947099228573E-2</v>
      </c>
      <c r="AF79" s="2">
        <v>-1.2083865927231036E-2</v>
      </c>
      <c r="AG79" s="2">
        <v>-1.028846338499117E-2</v>
      </c>
      <c r="AH79" s="2">
        <v>-1.1086726534673514E-2</v>
      </c>
      <c r="AI79" s="2">
        <v>-1.1485698867059352E-2</v>
      </c>
      <c r="AJ79" s="2">
        <v>-1.1286172914072906E-2</v>
      </c>
      <c r="AK79" s="2">
        <v>-1.1485247668255589E-2</v>
      </c>
      <c r="AL79" s="2">
        <v>-1.128605369123919E-2</v>
      </c>
      <c r="AM79" s="2">
        <v>-1.1086726534673514E-2</v>
      </c>
      <c r="AN79" s="2">
        <v>-1.1086726534673514E-2</v>
      </c>
      <c r="AO79" s="2">
        <v>-1.1206308527049786E-2</v>
      </c>
      <c r="AP79" s="2">
        <v>-1.1086726534673514E-2</v>
      </c>
      <c r="AQ79" s="2">
        <v>-1.1086726534673514E-2</v>
      </c>
      <c r="AR79" s="2">
        <v>-1.1086726534673514E-2</v>
      </c>
      <c r="AS79" s="2">
        <v>-1.1186315128559105E-2</v>
      </c>
      <c r="AT79" s="2">
        <v>-1.0987128021912091E-2</v>
      </c>
      <c r="AU79" s="2">
        <v>-1.100689253836023E-2</v>
      </c>
      <c r="AV79" s="2">
        <v>-1.1186429360727829E-2</v>
      </c>
      <c r="AW79" s="2">
        <v>-1.0787847633578146E-2</v>
      </c>
      <c r="AX79" s="2">
        <v>-1.1086726534673514E-2</v>
      </c>
      <c r="AY79" s="2">
        <v>-1.0887646958674774E-2</v>
      </c>
      <c r="AZ79" s="2">
        <v>-1.1186362740237593E-2</v>
      </c>
      <c r="BA79" s="2">
        <v>-1.0927729938264236E-2</v>
      </c>
      <c r="BB79" s="2">
        <v>-1.0987490049342569E-2</v>
      </c>
      <c r="BC79" s="2">
        <v>-1.0789247699718058E-2</v>
      </c>
      <c r="BD79" s="2">
        <v>-1.0987450673870353E-2</v>
      </c>
      <c r="BE79" s="2">
        <v>-1.1285132478553834E-2</v>
      </c>
      <c r="BF79" s="2">
        <v>-1.138419374548077E-2</v>
      </c>
      <c r="BG79" s="2">
        <v>-5.8904010691829736E-3</v>
      </c>
      <c r="BH79" s="2">
        <v>-8.9077575176459943E-3</v>
      </c>
      <c r="BI79" s="2">
        <v>-9.6979012727090239E-3</v>
      </c>
      <c r="BJ79" s="2">
        <v>-9.4972203701253928E-3</v>
      </c>
      <c r="BK79" s="2">
        <v>-1.0191775367106854E-2</v>
      </c>
      <c r="BL79" s="2">
        <v>-8.4949827402203641E-3</v>
      </c>
      <c r="BM79" s="2">
        <v>-9.7313839289626045E-3</v>
      </c>
      <c r="BN79" s="2">
        <v>-8.8131627418262439E-3</v>
      </c>
      <c r="BO79" s="2">
        <v>-9.5026398098816932E-3</v>
      </c>
      <c r="BP79" s="2">
        <v>-8.3067050801600133E-3</v>
      </c>
      <c r="BQ79" s="2">
        <v>-8.7977859742436847E-3</v>
      </c>
      <c r="BR79" s="2">
        <v>-9.1925086799729532E-3</v>
      </c>
    </row>
    <row r="80" spans="1:70" x14ac:dyDescent="0.55000000000000004">
      <c r="A80" s="2">
        <v>2.4195494382045855E-3</v>
      </c>
      <c r="B80" s="2">
        <v>-1.7917174094428775E-2</v>
      </c>
      <c r="C80" s="2">
        <v>-1.3139861682319674E-2</v>
      </c>
      <c r="D80" s="2">
        <v>5.7683562796368694E-2</v>
      </c>
      <c r="E80" s="2">
        <v>3.2562788874900189E-2</v>
      </c>
      <c r="F80" s="2">
        <v>4.9646384104138665E-4</v>
      </c>
      <c r="G80" s="2">
        <v>1.8636534658659887E-2</v>
      </c>
      <c r="H80" s="2">
        <v>-4.0425961182612852E-5</v>
      </c>
      <c r="I80">
        <v>-1.166521142800841E-2</v>
      </c>
      <c r="J80" s="2">
        <v>3.5588015325534489E-2</v>
      </c>
      <c r="K80" s="2">
        <v>7.4652571121309685E-2</v>
      </c>
      <c r="L80" s="2">
        <v>0.20968637113514649</v>
      </c>
      <c r="M80" s="2">
        <v>-1.1086726534673514E-2</v>
      </c>
      <c r="N80" s="2">
        <v>-1.1086726534673514E-2</v>
      </c>
      <c r="O80" s="2">
        <v>-1.1086726534673514E-2</v>
      </c>
      <c r="P80" s="2">
        <v>-1.1086726534673514E-2</v>
      </c>
      <c r="Q80" s="2">
        <v>-1.1086726534673514E-2</v>
      </c>
      <c r="R80" s="2">
        <v>-1.1086726534673514E-2</v>
      </c>
      <c r="S80" s="2">
        <v>-1.1086726534673514E-2</v>
      </c>
      <c r="T80" s="2">
        <v>-1.1086726534673514E-2</v>
      </c>
      <c r="U80" s="2">
        <v>-1.1086726534673514E-2</v>
      </c>
      <c r="V80" s="2">
        <v>-1.1086726534673514E-2</v>
      </c>
      <c r="W80" s="2">
        <v>-1.1086726534673514E-2</v>
      </c>
      <c r="X80" s="2">
        <v>-1.1086726534673514E-2</v>
      </c>
      <c r="Y80" s="2">
        <v>-1.1086726534673514E-2</v>
      </c>
      <c r="Z80" s="2">
        <v>-1.1086726534673514E-2</v>
      </c>
      <c r="AA80" s="2">
        <v>-1.1086726534673514E-2</v>
      </c>
      <c r="AB80" s="2">
        <v>-1.1086726534673514E-2</v>
      </c>
      <c r="AC80" s="2">
        <v>-1.1086726534673514E-2</v>
      </c>
      <c r="AD80" s="2">
        <v>-1.1086726534673514E-2</v>
      </c>
      <c r="AE80" s="2">
        <v>-1.1086726534673514E-2</v>
      </c>
      <c r="AF80" s="2">
        <v>-1.1086726534673514E-2</v>
      </c>
      <c r="AG80" s="2">
        <v>-1.1086726534673514E-2</v>
      </c>
      <c r="AH80" s="2">
        <v>-1.1086726534673514E-2</v>
      </c>
      <c r="AI80" s="2">
        <v>-1.1086726534673514E-2</v>
      </c>
      <c r="AJ80" s="2">
        <v>-1.1086726534673514E-2</v>
      </c>
      <c r="AK80" s="2">
        <v>-1.1086726534673514E-2</v>
      </c>
      <c r="AL80" s="2">
        <v>-1.1086726534673514E-2</v>
      </c>
      <c r="AM80" s="2">
        <v>-1.1086726534673514E-2</v>
      </c>
      <c r="AN80" s="2">
        <v>-1.1086726534673514E-2</v>
      </c>
      <c r="AO80" s="2">
        <v>-1.1086726534673514E-2</v>
      </c>
      <c r="AP80" s="2">
        <v>-1.1086726534673514E-2</v>
      </c>
      <c r="AQ80" s="2">
        <v>2.6094186854553586E-2</v>
      </c>
      <c r="AR80" s="2">
        <v>-5.2512324997491713E-2</v>
      </c>
      <c r="AS80" s="2">
        <v>4.6582566716947688E-2</v>
      </c>
      <c r="AT80" s="2">
        <v>2.2192402626588711E-4</v>
      </c>
      <c r="AU80" s="2">
        <v>8.4927682190246868E-3</v>
      </c>
      <c r="AV80" s="2">
        <v>-8.0838556091618025E-2</v>
      </c>
      <c r="AW80" s="2">
        <v>-1.4515261034410865E-2</v>
      </c>
      <c r="AX80" s="2">
        <v>1.9394698546313788E-2</v>
      </c>
      <c r="AY80" s="2">
        <v>-8.8014712234072021E-2</v>
      </c>
      <c r="AZ80" s="2">
        <v>-8.8435290325655138E-3</v>
      </c>
      <c r="BA80" s="2">
        <v>-3.2780917986786111E-2</v>
      </c>
      <c r="BB80" s="2">
        <v>-2.6519777434258214E-2</v>
      </c>
      <c r="BC80" s="2">
        <v>4.2164263575190791E-2</v>
      </c>
      <c r="BD80" s="2">
        <v>6.3109377814511858E-3</v>
      </c>
      <c r="BE80" s="2">
        <v>-8.9654666574275343E-3</v>
      </c>
      <c r="BF80" s="2">
        <v>4.9817721833122088E-2</v>
      </c>
      <c r="BG80" s="2">
        <v>3.6138906551745863E-3</v>
      </c>
      <c r="BH80" s="2">
        <v>-2.4491948979182242E-3</v>
      </c>
      <c r="BI80" s="2">
        <v>4.847701545306559E-2</v>
      </c>
      <c r="BJ80" s="2">
        <v>5.5837695197161873E-3</v>
      </c>
      <c r="BK80" s="2">
        <v>-3.1145987817290617E-2</v>
      </c>
      <c r="BL80" s="2">
        <v>-4.3552577702548534E-3</v>
      </c>
      <c r="BM80" s="2">
        <v>-4.3218298026056014E-2</v>
      </c>
      <c r="BN80" s="2">
        <v>7.2855225657229877E-2</v>
      </c>
      <c r="BO80" s="2">
        <v>2.3021162347912086E-2</v>
      </c>
      <c r="BP80" s="2">
        <v>5.1710970758156387E-2</v>
      </c>
      <c r="BQ80" s="2">
        <v>6.8698190688380855E-3</v>
      </c>
      <c r="BR80" s="2">
        <v>-1.8572058544545075E-2</v>
      </c>
    </row>
    <row r="81" spans="1:70" x14ac:dyDescent="0.55000000000000004">
      <c r="A81" s="2"/>
      <c r="B81" s="2"/>
      <c r="C81" s="2"/>
      <c r="D81" s="2"/>
      <c r="E81" s="2"/>
      <c r="F81" s="2"/>
      <c r="G81" s="2"/>
      <c r="H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B5DB-3E25-4BFA-9EDA-D83F01EA36D6}">
  <dimension ref="A1:I9"/>
  <sheetViews>
    <sheetView workbookViewId="0">
      <selection activeCell="C13" sqref="C13"/>
    </sheetView>
  </sheetViews>
  <sheetFormatPr defaultRowHeight="14.4" x14ac:dyDescent="0.55000000000000004"/>
  <cols>
    <col min="1" max="1" width="20.578125" bestFit="1" customWidth="1"/>
    <col min="2" max="3" width="12.26171875" bestFit="1" customWidth="1"/>
    <col min="4" max="4" width="17.41796875" bestFit="1" customWidth="1"/>
    <col min="5" max="5" width="17.26171875" bestFit="1" customWidth="1"/>
    <col min="6" max="6" width="21.41796875" bestFit="1" customWidth="1"/>
    <col min="7" max="7" width="16.26171875" bestFit="1" customWidth="1"/>
    <col min="8" max="8" width="11.83984375" bestFit="1" customWidth="1"/>
    <col min="9" max="9" width="15.578125" bestFit="1" customWidth="1"/>
  </cols>
  <sheetData>
    <row r="1" spans="1:9" x14ac:dyDescent="0.55000000000000004">
      <c r="A1" s="30"/>
      <c r="B1" s="30" t="s">
        <v>32</v>
      </c>
      <c r="C1" s="30" t="s">
        <v>21</v>
      </c>
      <c r="D1" s="30" t="s">
        <v>22</v>
      </c>
      <c r="E1" s="30" t="s">
        <v>23</v>
      </c>
      <c r="F1" s="30" t="s">
        <v>24</v>
      </c>
      <c r="G1" s="30" t="s">
        <v>25</v>
      </c>
      <c r="H1" s="30" t="s">
        <v>26</v>
      </c>
      <c r="I1" s="30" t="s">
        <v>27</v>
      </c>
    </row>
    <row r="2" spans="1:9" x14ac:dyDescent="0.55000000000000004">
      <c r="A2" t="s">
        <v>32</v>
      </c>
      <c r="B2">
        <v>1</v>
      </c>
    </row>
    <row r="3" spans="1:9" x14ac:dyDescent="0.55000000000000004">
      <c r="A3" t="s">
        <v>21</v>
      </c>
      <c r="B3">
        <v>0.74748322358691577</v>
      </c>
      <c r="C3">
        <v>1</v>
      </c>
    </row>
    <row r="4" spans="1:9" x14ac:dyDescent="0.55000000000000004">
      <c r="A4" t="s">
        <v>22</v>
      </c>
      <c r="B4">
        <v>0.83204653461630496</v>
      </c>
      <c r="C4">
        <v>0.73474301041043366</v>
      </c>
      <c r="D4">
        <v>1</v>
      </c>
    </row>
    <row r="5" spans="1:9" x14ac:dyDescent="0.55000000000000004">
      <c r="A5" t="s">
        <v>23</v>
      </c>
      <c r="B5">
        <v>0.36894655351859057</v>
      </c>
      <c r="C5">
        <v>0.39440421912350043</v>
      </c>
      <c r="D5">
        <v>0.46519246063007663</v>
      </c>
      <c r="E5">
        <v>1</v>
      </c>
    </row>
    <row r="6" spans="1:9" x14ac:dyDescent="0.55000000000000004">
      <c r="A6" t="s">
        <v>24</v>
      </c>
      <c r="B6">
        <v>0.51034282479702353</v>
      </c>
      <c r="C6">
        <v>0.58411347033251471</v>
      </c>
      <c r="D6">
        <v>0.61530280735381726</v>
      </c>
      <c r="E6">
        <v>0.79956462844260234</v>
      </c>
      <c r="F6">
        <v>1</v>
      </c>
    </row>
    <row r="7" spans="1:9" x14ac:dyDescent="0.55000000000000004">
      <c r="A7" t="s">
        <v>25</v>
      </c>
      <c r="B7">
        <v>0.10139510992737839</v>
      </c>
      <c r="C7">
        <v>6.7919309346594195E-2</v>
      </c>
      <c r="D7">
        <v>4.5134184551324869E-2</v>
      </c>
      <c r="E7">
        <v>0.13388368021334726</v>
      </c>
      <c r="F7">
        <v>-2.5711756899198142E-2</v>
      </c>
      <c r="G7">
        <v>1</v>
      </c>
    </row>
    <row r="8" spans="1:9" x14ac:dyDescent="0.55000000000000004">
      <c r="A8" t="s">
        <v>26</v>
      </c>
      <c r="B8">
        <v>2.222163140341233E-2</v>
      </c>
      <c r="C8">
        <v>-8.4827376722173845E-2</v>
      </c>
      <c r="D8">
        <v>-7.401083077845933E-3</v>
      </c>
      <c r="E8">
        <v>0.17122685581469427</v>
      </c>
      <c r="F8">
        <v>-9.5985235747930317E-2</v>
      </c>
      <c r="G8">
        <v>0.8660424370063734</v>
      </c>
      <c r="H8">
        <v>1</v>
      </c>
    </row>
    <row r="9" spans="1:9" ht="14.7" thickBot="1" x14ac:dyDescent="0.6">
      <c r="A9" s="29" t="s">
        <v>27</v>
      </c>
      <c r="B9" s="29">
        <v>0.17026808813311786</v>
      </c>
      <c r="C9" s="29">
        <v>3.8244436367636954E-3</v>
      </c>
      <c r="D9" s="29">
        <v>7.7303873255504904E-2</v>
      </c>
      <c r="E9" s="29">
        <v>0.10942240247392132</v>
      </c>
      <c r="F9" s="29">
        <v>0.10826779498069158</v>
      </c>
      <c r="G9" s="29">
        <v>0.19303086863984673</v>
      </c>
      <c r="H9" s="29">
        <v>0.20009913988839784</v>
      </c>
      <c r="I9" s="29">
        <v>1</v>
      </c>
    </row>
  </sheetData>
  <conditionalFormatting sqref="B2:I9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5"/>
  <sheetViews>
    <sheetView topLeftCell="A57" workbookViewId="0">
      <selection activeCell="B71" sqref="B71"/>
    </sheetView>
  </sheetViews>
  <sheetFormatPr defaultColWidth="11" defaultRowHeight="14.4" x14ac:dyDescent="0.55000000000000004"/>
  <cols>
    <col min="1" max="1" width="11.41796875" bestFit="1" customWidth="1"/>
    <col min="2" max="3" width="12.578125" bestFit="1" customWidth="1"/>
    <col min="4" max="4" width="18.578125" bestFit="1" customWidth="1"/>
    <col min="5" max="5" width="18.41796875" bestFit="1" customWidth="1"/>
    <col min="6" max="6" width="22.68359375" bestFit="1" customWidth="1"/>
    <col min="7" max="7" width="17.41796875" bestFit="1" customWidth="1"/>
    <col min="8" max="8" width="12.578125" bestFit="1" customWidth="1"/>
    <col min="9" max="9" width="16.41796875" bestFit="1" customWidth="1"/>
  </cols>
  <sheetData>
    <row r="1" spans="1:9" x14ac:dyDescent="0.55000000000000004">
      <c r="A1" t="str">
        <f>Prices!A1</f>
        <v>Dates</v>
      </c>
      <c r="B1" t="str">
        <f>Prices!B1</f>
        <v>World Momentum</v>
      </c>
      <c r="C1" t="str">
        <f>Prices!C1</f>
        <v>US Quality</v>
      </c>
      <c r="D1" t="str">
        <f>Prices!D1</f>
        <v>World Low Volatility</v>
      </c>
      <c r="E1" t="str">
        <f>Prices!E1</f>
        <v>EU Gov bonds 7-10y</v>
      </c>
      <c r="F1" t="str">
        <f>Prices!F1</f>
        <v>EU Inflation-Linked</v>
      </c>
      <c r="G1" t="str">
        <f>Prices!G1</f>
        <v>EU Overnight</v>
      </c>
      <c r="H1" t="str">
        <f>Prices!H1</f>
        <v>US Short Treasury</v>
      </c>
      <c r="I1" t="str">
        <f>Prices!I1</f>
        <v>ETC GOLD</v>
      </c>
    </row>
    <row r="2" spans="1:9" x14ac:dyDescent="0.55000000000000004">
      <c r="A2" s="49">
        <v>45663</v>
      </c>
      <c r="B2">
        <v>2.03089610021598E-2</v>
      </c>
      <c r="C2">
        <v>1.7388875578401498E-2</v>
      </c>
      <c r="D2">
        <v>4.4672999558654797E-3</v>
      </c>
      <c r="E2">
        <v>-5.19340616527864E-3</v>
      </c>
      <c r="F2">
        <v>1.3567820570314899E-3</v>
      </c>
      <c r="G2">
        <v>4.2575593969274001E-4</v>
      </c>
      <c r="H2">
        <v>1.9970591708529101E-4</v>
      </c>
      <c r="I2">
        <v>1.3506275972878099E-2</v>
      </c>
    </row>
    <row r="3" spans="1:9" x14ac:dyDescent="0.55000000000000004">
      <c r="A3" s="49">
        <v>45656</v>
      </c>
      <c r="B3">
        <v>-2.4846584792694599E-2</v>
      </c>
      <c r="C3">
        <v>-2.2749060015874099E-2</v>
      </c>
      <c r="D3">
        <v>-5.2174459629255501E-2</v>
      </c>
      <c r="E3">
        <v>-1.7494536358756901E-2</v>
      </c>
      <c r="F3">
        <v>-1.51300042351541E-2</v>
      </c>
      <c r="G3">
        <v>3.1079021012572201E-3</v>
      </c>
      <c r="H3">
        <v>4.51400109477862E-3</v>
      </c>
      <c r="I3">
        <v>-6.8304475597552603E-3</v>
      </c>
    </row>
    <row r="4" spans="1:9" x14ac:dyDescent="0.55000000000000004">
      <c r="A4" s="49">
        <v>45625</v>
      </c>
      <c r="B4">
        <v>3.9598360600445102E-2</v>
      </c>
      <c r="C4">
        <v>7.6412470976695998E-2</v>
      </c>
      <c r="D4">
        <v>3.3219603346162002E-2</v>
      </c>
      <c r="E4">
        <v>2.6179687129939601E-2</v>
      </c>
      <c r="F4">
        <v>1.78125430958882E-2</v>
      </c>
      <c r="G4">
        <v>2.28613606731098E-3</v>
      </c>
      <c r="H4">
        <v>3.8264130244392001E-3</v>
      </c>
      <c r="I4">
        <v>-2.0531351476461598E-3</v>
      </c>
    </row>
    <row r="5" spans="1:9" x14ac:dyDescent="0.55000000000000004">
      <c r="A5" s="49">
        <v>45596</v>
      </c>
      <c r="B5">
        <v>-4.5266014821727703E-3</v>
      </c>
      <c r="C5">
        <v>1.8326534386677602E-2</v>
      </c>
      <c r="D5">
        <v>-1.9627776942145701E-2</v>
      </c>
      <c r="E5">
        <v>-1.6019515105025299E-2</v>
      </c>
      <c r="F5">
        <v>-8.5258459222713502E-3</v>
      </c>
      <c r="G5">
        <v>2.7399541575750001E-3</v>
      </c>
      <c r="H5">
        <v>3.5367671519714902E-3</v>
      </c>
      <c r="I5">
        <v>6.8770289331042206E-2</v>
      </c>
    </row>
    <row r="6" spans="1:9" x14ac:dyDescent="0.55000000000000004">
      <c r="A6" s="49">
        <v>45565</v>
      </c>
      <c r="B6">
        <v>2.15799658073756E-2</v>
      </c>
      <c r="C6">
        <v>8.3307825459404405E-3</v>
      </c>
      <c r="D6">
        <v>5.2616284710009804E-3</v>
      </c>
      <c r="E6">
        <v>1.61731973459904E-2</v>
      </c>
      <c r="F6">
        <v>1.41609617857119E-2</v>
      </c>
      <c r="G6">
        <v>2.8943564103132099E-3</v>
      </c>
      <c r="H6">
        <v>4.2684303008224704E-3</v>
      </c>
      <c r="I6">
        <v>4.3649515409573701E-2</v>
      </c>
    </row>
    <row r="7" spans="1:9" x14ac:dyDescent="0.55000000000000004">
      <c r="A7" s="49">
        <v>45534</v>
      </c>
      <c r="B7">
        <v>1.6583920249416899E-2</v>
      </c>
      <c r="C7">
        <v>4.8706337920476602E-3</v>
      </c>
      <c r="D7">
        <v>4.2193397999762197E-2</v>
      </c>
      <c r="E7">
        <v>2.42929483768317E-3</v>
      </c>
      <c r="F7">
        <v>-4.6544866594140401E-3</v>
      </c>
      <c r="G7">
        <v>3.1240028286718701E-3</v>
      </c>
      <c r="H7">
        <v>5.08602943994529E-3</v>
      </c>
      <c r="I7">
        <v>1.15831903757149E-2</v>
      </c>
    </row>
    <row r="8" spans="1:9" x14ac:dyDescent="0.55000000000000004">
      <c r="A8" s="49">
        <v>45504</v>
      </c>
      <c r="B8">
        <v>-2.1216718788837501E-2</v>
      </c>
      <c r="C8">
        <v>-1.09890038898512E-2</v>
      </c>
      <c r="D8">
        <v>4.5881807346060302E-2</v>
      </c>
      <c r="E8">
        <v>2.57854273424174E-2</v>
      </c>
      <c r="F8">
        <v>1.81509877965156E-2</v>
      </c>
      <c r="G8">
        <v>2.9858217935390102E-3</v>
      </c>
      <c r="H8">
        <v>5.1121276421630703E-3</v>
      </c>
      <c r="I8">
        <v>2.9723261193333399E-2</v>
      </c>
    </row>
    <row r="9" spans="1:9" x14ac:dyDescent="0.55000000000000004">
      <c r="A9" s="49">
        <v>45471</v>
      </c>
      <c r="B9">
        <v>5.4447453931102202E-2</v>
      </c>
      <c r="C9">
        <v>6.5095420566628107E-2</v>
      </c>
      <c r="D9">
        <v>1.6353661976676599E-2</v>
      </c>
      <c r="E9">
        <v>2.6615359517472301E-3</v>
      </c>
      <c r="F9">
        <v>-6.7054920256413002E-3</v>
      </c>
      <c r="G9">
        <v>2.8001497549561302E-3</v>
      </c>
      <c r="H9">
        <v>3.7497220265476599E-3</v>
      </c>
      <c r="I9">
        <v>1.1046300573490901E-2</v>
      </c>
    </row>
    <row r="10" spans="1:9" x14ac:dyDescent="0.55000000000000004">
      <c r="A10" s="49">
        <v>45443</v>
      </c>
      <c r="B10">
        <v>3.86337403767536E-2</v>
      </c>
      <c r="C10">
        <v>1.7953343580364701E-2</v>
      </c>
      <c r="D10">
        <v>1.37885780997298E-2</v>
      </c>
      <c r="E10">
        <v>-2.2608010061571102E-3</v>
      </c>
      <c r="F10">
        <v>-3.9806887127342696E-3</v>
      </c>
      <c r="G10">
        <v>3.3287080644151001E-3</v>
      </c>
      <c r="H10">
        <v>4.7590320934909301E-3</v>
      </c>
      <c r="I10">
        <v>-5.7848489333489595E-4</v>
      </c>
    </row>
    <row r="11" spans="1:9" x14ac:dyDescent="0.55000000000000004">
      <c r="A11" s="49">
        <v>45412</v>
      </c>
      <c r="B11">
        <v>-3.5116132387510997E-2</v>
      </c>
      <c r="C11">
        <v>-2.4673703949102701E-2</v>
      </c>
      <c r="D11">
        <v>-3.4701353513329501E-2</v>
      </c>
      <c r="E11">
        <v>-1.6152050631842E-2</v>
      </c>
      <c r="F11">
        <v>-5.45464955428809E-3</v>
      </c>
      <c r="G11">
        <v>2.9945558045994E-3</v>
      </c>
      <c r="H11">
        <v>4.3816598769079703E-3</v>
      </c>
      <c r="I11">
        <v>4.6674741860208001E-2</v>
      </c>
    </row>
    <row r="12" spans="1:9" x14ac:dyDescent="0.55000000000000004">
      <c r="A12" s="49">
        <v>45379</v>
      </c>
      <c r="B12">
        <v>5.0212778943650199E-2</v>
      </c>
      <c r="C12">
        <v>2.9161200954674199E-2</v>
      </c>
      <c r="D12">
        <v>2.4679338431529599E-2</v>
      </c>
      <c r="E12">
        <v>1.1333491476497801E-2</v>
      </c>
      <c r="F12">
        <v>8.9654444736107005E-3</v>
      </c>
      <c r="G12">
        <v>3.6776110525735799E-3</v>
      </c>
      <c r="H12">
        <v>3.8055340298548401E-3</v>
      </c>
      <c r="I12">
        <v>8.5739297655983204E-2</v>
      </c>
    </row>
    <row r="13" spans="1:9" x14ac:dyDescent="0.55000000000000004">
      <c r="A13" s="49">
        <v>45351</v>
      </c>
      <c r="B13">
        <v>8.3948324225333201E-2</v>
      </c>
      <c r="C13">
        <v>5.7885634615303598E-2</v>
      </c>
      <c r="D13">
        <v>5.2227793770756002E-3</v>
      </c>
      <c r="E13">
        <v>-1.43695747821689E-2</v>
      </c>
      <c r="F13">
        <v>-5.1221073689972103E-3</v>
      </c>
      <c r="G13">
        <v>3.0334719067415302E-3</v>
      </c>
      <c r="H13">
        <v>4.1087560095085501E-3</v>
      </c>
      <c r="I13">
        <v>0.22077309766982001</v>
      </c>
    </row>
    <row r="14" spans="1:9" x14ac:dyDescent="0.55000000000000004">
      <c r="A14" s="49">
        <v>45322</v>
      </c>
      <c r="B14">
        <v>5.2767921667925502E-2</v>
      </c>
      <c r="C14">
        <v>4.6617081253207203E-2</v>
      </c>
      <c r="D14">
        <v>2.7158405539720501E-2</v>
      </c>
      <c r="E14">
        <v>-5.32086851075886E-3</v>
      </c>
      <c r="F14">
        <v>-7.2330086437042401E-3</v>
      </c>
      <c r="G14">
        <v>3.3629623481952202E-3</v>
      </c>
      <c r="H14">
        <v>3.9285788730203403E-3</v>
      </c>
      <c r="I14">
        <v>0</v>
      </c>
    </row>
    <row r="15" spans="1:9" x14ac:dyDescent="0.55000000000000004">
      <c r="A15" s="49">
        <v>45289</v>
      </c>
      <c r="B15">
        <v>5.0680264981331602E-2</v>
      </c>
      <c r="C15">
        <v>4.1170903117857503E-2</v>
      </c>
      <c r="D15">
        <v>2.72085730903751E-2</v>
      </c>
      <c r="E15">
        <v>3.9869724263073399E-2</v>
      </c>
      <c r="F15">
        <v>2.4199701400982002E-2</v>
      </c>
      <c r="G15">
        <v>3.24199649865231E-3</v>
      </c>
      <c r="H15">
        <v>4.7364828596632201E-3</v>
      </c>
      <c r="I15">
        <v>0</v>
      </c>
    </row>
    <row r="16" spans="1:9" x14ac:dyDescent="0.55000000000000004">
      <c r="A16" s="49">
        <v>45260</v>
      </c>
      <c r="B16">
        <v>9.0100124843998097E-2</v>
      </c>
      <c r="C16">
        <v>5.1012299331822303E-2</v>
      </c>
      <c r="D16">
        <v>5.5626276434427697E-2</v>
      </c>
      <c r="E16">
        <v>3.3471463727980502E-2</v>
      </c>
      <c r="F16">
        <v>2.6831367697064599E-2</v>
      </c>
      <c r="G16">
        <v>3.38535895020686E-3</v>
      </c>
      <c r="H16">
        <v>5.3571777445817802E-3</v>
      </c>
      <c r="I16">
        <v>0</v>
      </c>
    </row>
    <row r="17" spans="1:9" x14ac:dyDescent="0.55000000000000004">
      <c r="A17" s="49">
        <v>45230</v>
      </c>
      <c r="B17">
        <v>-2.24719404061056E-2</v>
      </c>
      <c r="C17">
        <v>-2.30754230253815E-2</v>
      </c>
      <c r="D17">
        <v>-1.7327638953824401E-2</v>
      </c>
      <c r="E17">
        <v>7.1933770143439704E-3</v>
      </c>
      <c r="F17">
        <v>1.6162084755331201E-3</v>
      </c>
      <c r="G17">
        <v>2.8544842491118301E-3</v>
      </c>
      <c r="H17">
        <v>4.4843683128366098E-3</v>
      </c>
      <c r="I17">
        <v>0</v>
      </c>
    </row>
    <row r="18" spans="1:9" x14ac:dyDescent="0.55000000000000004">
      <c r="A18" s="49">
        <v>45198</v>
      </c>
      <c r="B18">
        <v>-3.99303737255194E-2</v>
      </c>
      <c r="C18">
        <v>-2.42194486769821E-2</v>
      </c>
      <c r="D18">
        <v>-2.6434790569803E-2</v>
      </c>
      <c r="E18">
        <v>-3.1067606670070899E-2</v>
      </c>
      <c r="F18">
        <v>-3.4335133937620201E-2</v>
      </c>
      <c r="G18">
        <v>3.2537816882776101E-3</v>
      </c>
      <c r="H18">
        <v>4.1089965839531404E-3</v>
      </c>
      <c r="I18">
        <v>0</v>
      </c>
    </row>
    <row r="19" spans="1:9" x14ac:dyDescent="0.55000000000000004">
      <c r="A19" s="49">
        <v>45169</v>
      </c>
      <c r="B19">
        <v>-1.092758784307E-2</v>
      </c>
      <c r="C19">
        <v>1.5564921461602901E-2</v>
      </c>
      <c r="D19">
        <v>-1.28755364806867E-2</v>
      </c>
      <c r="E19">
        <v>4.5047960354553896E-3</v>
      </c>
      <c r="F19">
        <v>-2.6240230405333298E-3</v>
      </c>
      <c r="G19">
        <v>3.2166233275971999E-3</v>
      </c>
      <c r="H19">
        <v>4.5133741284291203E-3</v>
      </c>
      <c r="I19">
        <v>0</v>
      </c>
    </row>
    <row r="20" spans="1:9" x14ac:dyDescent="0.55000000000000004">
      <c r="A20" s="49">
        <v>45138</v>
      </c>
      <c r="B20">
        <v>2.4145204288999599E-2</v>
      </c>
      <c r="C20">
        <v>2.86617870111028E-2</v>
      </c>
      <c r="D20">
        <v>1.4808335392428E-2</v>
      </c>
      <c r="E20">
        <v>-2.3283594716710901E-3</v>
      </c>
      <c r="F20">
        <v>5.1857644483384001E-3</v>
      </c>
      <c r="G20">
        <v>2.5165094143340099E-3</v>
      </c>
      <c r="H20">
        <v>4.5338370311882601E-3</v>
      </c>
      <c r="I20">
        <v>0</v>
      </c>
    </row>
    <row r="21" spans="1:9" x14ac:dyDescent="0.55000000000000004">
      <c r="A21" s="49">
        <v>45107</v>
      </c>
      <c r="B21">
        <v>6.5139875931752494E-2</v>
      </c>
      <c r="C21">
        <v>4.0090497107654999E-2</v>
      </c>
      <c r="D21">
        <v>3.07057450410817E-2</v>
      </c>
      <c r="E21">
        <v>-4.5814666102041999E-3</v>
      </c>
      <c r="F21">
        <v>-4.1846699949841196E-3</v>
      </c>
      <c r="G21">
        <v>2.9367030626308299E-3</v>
      </c>
      <c r="H21">
        <v>3.9578683799052997E-3</v>
      </c>
      <c r="I21">
        <v>0</v>
      </c>
    </row>
    <row r="22" spans="1:9" x14ac:dyDescent="0.55000000000000004">
      <c r="A22" s="49">
        <v>45077</v>
      </c>
      <c r="B22">
        <v>-4.9344149142103298E-2</v>
      </c>
      <c r="C22">
        <v>4.4897878489605199E-2</v>
      </c>
      <c r="D22">
        <v>-4.1810054195349902E-2</v>
      </c>
      <c r="E22">
        <v>6.7365242374775001E-3</v>
      </c>
      <c r="F22">
        <v>8.4852264660038E-3</v>
      </c>
      <c r="G22">
        <v>2.47244818538372E-3</v>
      </c>
      <c r="H22">
        <v>3.1765601528783698E-3</v>
      </c>
      <c r="I22">
        <v>0</v>
      </c>
    </row>
    <row r="23" spans="1:9" x14ac:dyDescent="0.55000000000000004">
      <c r="A23" s="49">
        <v>45044</v>
      </c>
      <c r="B23">
        <v>2.8165134814900999E-2</v>
      </c>
      <c r="C23">
        <v>2.8005193641897899E-3</v>
      </c>
      <c r="D23">
        <v>2.79447822917087E-2</v>
      </c>
      <c r="E23">
        <v>-1.1825277798504E-3</v>
      </c>
      <c r="F23">
        <v>1.21366598183759E-3</v>
      </c>
      <c r="G23">
        <v>2.2466441580484301E-3</v>
      </c>
      <c r="H23">
        <v>2.5876467280687701E-3</v>
      </c>
      <c r="I23">
        <v>0</v>
      </c>
    </row>
    <row r="24" spans="1:9" x14ac:dyDescent="0.55000000000000004">
      <c r="A24" s="49">
        <v>45016</v>
      </c>
      <c r="B24">
        <v>6.6494387589592901E-3</v>
      </c>
      <c r="C24">
        <v>1.14392087422606E-2</v>
      </c>
      <c r="D24">
        <v>3.5531181238508E-2</v>
      </c>
      <c r="E24">
        <v>2.96689390523148E-2</v>
      </c>
      <c r="F24">
        <v>1.3900296587412399E-2</v>
      </c>
      <c r="G24">
        <v>2.30978827899309E-3</v>
      </c>
      <c r="H24">
        <v>5.5114558657793902E-3</v>
      </c>
      <c r="I24">
        <v>0</v>
      </c>
    </row>
    <row r="25" spans="1:9" x14ac:dyDescent="0.55000000000000004">
      <c r="A25" s="49">
        <v>44985</v>
      </c>
      <c r="B25">
        <v>-2.6434116248319001E-2</v>
      </c>
      <c r="C25">
        <v>7.6846737557607599E-3</v>
      </c>
      <c r="D25">
        <v>-2.8469791229495198E-2</v>
      </c>
      <c r="E25">
        <v>-2.40925045080321E-2</v>
      </c>
      <c r="F25">
        <v>-1.81971222793864E-3</v>
      </c>
      <c r="G25">
        <v>1.6844818576791101E-3</v>
      </c>
      <c r="H25">
        <v>3.3597137667868999E-3</v>
      </c>
      <c r="I25">
        <v>0</v>
      </c>
    </row>
    <row r="26" spans="1:9" x14ac:dyDescent="0.55000000000000004">
      <c r="A26" s="49">
        <v>44957</v>
      </c>
      <c r="B26">
        <v>7.7926839941579997E-3</v>
      </c>
      <c r="C26">
        <v>4.5569366124025297E-2</v>
      </c>
      <c r="D26">
        <v>1.0791408368430601E-2</v>
      </c>
      <c r="E26">
        <v>3.1424185112918002E-2</v>
      </c>
      <c r="F26">
        <v>1.82037516590903E-2</v>
      </c>
      <c r="G26">
        <v>1.4250520406195999E-3</v>
      </c>
      <c r="H26">
        <v>2.17877412873491E-3</v>
      </c>
      <c r="I26">
        <v>0</v>
      </c>
    </row>
    <row r="27" spans="1:9" x14ac:dyDescent="0.55000000000000004">
      <c r="A27" s="49">
        <v>44925</v>
      </c>
      <c r="B27">
        <v>-1.53461919397163E-2</v>
      </c>
      <c r="C27">
        <v>-6.1409148903685401E-2</v>
      </c>
      <c r="D27">
        <v>-3.94126158914188E-3</v>
      </c>
      <c r="E27">
        <v>-5.1624838539679703E-2</v>
      </c>
      <c r="F27">
        <v>-5.0030781448626202E-2</v>
      </c>
      <c r="G27">
        <v>1.46602889866498E-3</v>
      </c>
      <c r="H27">
        <v>4.7760566223384896E-3</v>
      </c>
      <c r="I27">
        <v>0</v>
      </c>
    </row>
    <row r="28" spans="1:9" x14ac:dyDescent="0.55000000000000004">
      <c r="A28" s="49">
        <v>44895</v>
      </c>
      <c r="B28">
        <v>4.3575421216806E-2</v>
      </c>
      <c r="C28">
        <v>5.3887684988351804E-4</v>
      </c>
      <c r="D28">
        <v>4.6101931340597299E-2</v>
      </c>
      <c r="E28">
        <v>2.1627482699560802E-2</v>
      </c>
      <c r="F28">
        <v>3.52587011831886E-2</v>
      </c>
      <c r="G28">
        <v>8.7451496150081599E-4</v>
      </c>
      <c r="H28">
        <v>3.1942791359755901E-3</v>
      </c>
      <c r="I28">
        <v>0</v>
      </c>
    </row>
    <row r="29" spans="1:9" x14ac:dyDescent="0.55000000000000004">
      <c r="A29" s="49">
        <v>44865</v>
      </c>
      <c r="B29">
        <v>8.5945398067317699E-2</v>
      </c>
      <c r="C29">
        <v>5.2171942593503003E-2</v>
      </c>
      <c r="D29">
        <v>4.4635839811398001E-2</v>
      </c>
      <c r="E29">
        <v>5.74764992918975E-3</v>
      </c>
      <c r="F29">
        <v>3.2112472390122299E-2</v>
      </c>
      <c r="G29">
        <v>4.6668498200008702E-4</v>
      </c>
      <c r="H29">
        <v>1.0992935841991299E-3</v>
      </c>
      <c r="I29">
        <v>0</v>
      </c>
    </row>
    <row r="30" spans="1:9" x14ac:dyDescent="0.55000000000000004">
      <c r="A30" s="49">
        <v>44834</v>
      </c>
      <c r="B30">
        <v>-6.8387357628000106E-2</v>
      </c>
      <c r="C30">
        <v>-6.1122289159624102E-2</v>
      </c>
      <c r="D30">
        <v>-6.0856730938366403E-2</v>
      </c>
      <c r="E30">
        <v>-4.58895099491499E-2</v>
      </c>
      <c r="F30">
        <v>-5.9559608253401702E-2</v>
      </c>
      <c r="G30">
        <v>2.13955412404321E-4</v>
      </c>
      <c r="H30">
        <v>1.0808245760722799E-3</v>
      </c>
      <c r="I30">
        <v>0</v>
      </c>
    </row>
    <row r="31" spans="1:9" x14ac:dyDescent="0.55000000000000004">
      <c r="A31" s="49">
        <v>44804</v>
      </c>
      <c r="B31">
        <v>-1.55785676264064E-2</v>
      </c>
      <c r="C31">
        <v>-2.14650750696798E-2</v>
      </c>
      <c r="D31">
        <v>-2.2992614000316301E-2</v>
      </c>
      <c r="E31">
        <v>-5.8086973067520101E-2</v>
      </c>
      <c r="F31">
        <v>-4.5577324214034903E-2</v>
      </c>
      <c r="G31">
        <v>-2.6247900779818899E-4</v>
      </c>
      <c r="H31">
        <v>1.19647841519743E-3</v>
      </c>
      <c r="I31">
        <v>0</v>
      </c>
    </row>
    <row r="32" spans="1:9" x14ac:dyDescent="0.55000000000000004">
      <c r="A32" s="49">
        <v>44771</v>
      </c>
      <c r="B32">
        <v>4.1328687526042802E-2</v>
      </c>
      <c r="C32">
        <v>0.10947983182696901</v>
      </c>
      <c r="D32">
        <v>3.3030224521375398E-2</v>
      </c>
      <c r="E32">
        <v>4.6402605180134698E-2</v>
      </c>
      <c r="F32">
        <v>5.5454155768785499E-2</v>
      </c>
      <c r="G32">
        <v>-3.2074596941467098E-4</v>
      </c>
      <c r="H32">
        <v>6.9877943544494102E-4</v>
      </c>
      <c r="I32">
        <v>0</v>
      </c>
    </row>
    <row r="33" spans="1:9" x14ac:dyDescent="0.55000000000000004">
      <c r="A33" s="49">
        <v>44742</v>
      </c>
      <c r="B33">
        <v>-7.5687283895392796E-2</v>
      </c>
      <c r="C33">
        <v>-6.6278100656289404E-2</v>
      </c>
      <c r="D33">
        <v>-4.14443575322559E-2</v>
      </c>
      <c r="E33">
        <v>-1.8714104691286801E-2</v>
      </c>
      <c r="F33">
        <v>-3.1198803896383701E-2</v>
      </c>
      <c r="G33">
        <v>-7.4769950155584297E-4</v>
      </c>
      <c r="H33">
        <v>-9.9713939255752205E-4</v>
      </c>
      <c r="I33">
        <v>0</v>
      </c>
    </row>
    <row r="34" spans="1:9" x14ac:dyDescent="0.55000000000000004">
      <c r="A34" s="49">
        <v>44712</v>
      </c>
      <c r="B34">
        <v>-2.48912147290739E-2</v>
      </c>
      <c r="C34">
        <v>-4.5637153588136997E-2</v>
      </c>
      <c r="D34">
        <v>-2.3619322110164799E-2</v>
      </c>
      <c r="E34">
        <v>-1.58564511414673E-2</v>
      </c>
      <c r="F34">
        <v>-3.73847295615167E-2</v>
      </c>
      <c r="G34">
        <v>-7.6659661308653405E-4</v>
      </c>
      <c r="H34">
        <v>7.9826314968234303E-4</v>
      </c>
      <c r="I34">
        <v>0</v>
      </c>
    </row>
    <row r="35" spans="1:9" x14ac:dyDescent="0.55000000000000004">
      <c r="A35" s="49">
        <v>44680</v>
      </c>
      <c r="B35">
        <v>-0.10360424331972599</v>
      </c>
      <c r="C35">
        <v>-2.3047513540860501E-2</v>
      </c>
      <c r="D35">
        <v>-4.09726690033487E-2</v>
      </c>
      <c r="E35">
        <v>-3.8721962626218402E-2</v>
      </c>
      <c r="F35">
        <v>-1.00336674730898E-2</v>
      </c>
      <c r="G35">
        <v>-3.1039191234427698E-4</v>
      </c>
      <c r="H35">
        <v>0</v>
      </c>
      <c r="I35">
        <v>0</v>
      </c>
    </row>
    <row r="36" spans="1:9" x14ac:dyDescent="0.55000000000000004">
      <c r="A36" s="49">
        <v>44651</v>
      </c>
      <c r="B36">
        <v>5.5674473799859597E-2</v>
      </c>
      <c r="C36">
        <v>6.3242331341247807E-2</v>
      </c>
      <c r="D36">
        <v>4.9466909217671599E-2</v>
      </c>
      <c r="E36">
        <v>-2.98507429726E-2</v>
      </c>
      <c r="F36">
        <v>2.11639930253225E-2</v>
      </c>
      <c r="G36">
        <v>-7.0768676211596703E-4</v>
      </c>
      <c r="H36">
        <v>-3.98972332385839E-4</v>
      </c>
      <c r="I36">
        <v>0</v>
      </c>
    </row>
    <row r="37" spans="1:9" x14ac:dyDescent="0.55000000000000004">
      <c r="A37" s="49">
        <v>44620</v>
      </c>
      <c r="B37">
        <v>-1.3647443753047399E-2</v>
      </c>
      <c r="C37">
        <v>-2.85862392725269E-2</v>
      </c>
      <c r="D37">
        <v>-9.8650001188379504E-3</v>
      </c>
      <c r="E37">
        <v>-1.8967383270350399E-2</v>
      </c>
      <c r="F37">
        <v>9.2468570274162299E-4</v>
      </c>
      <c r="G37">
        <v>-4.65042013452321E-4</v>
      </c>
      <c r="H37">
        <v>-1.9944637939939299E-4</v>
      </c>
      <c r="I37">
        <v>0</v>
      </c>
    </row>
    <row r="38" spans="1:9" x14ac:dyDescent="0.55000000000000004">
      <c r="A38" s="49">
        <v>44592</v>
      </c>
      <c r="B38">
        <v>-9.1110482463433701E-2</v>
      </c>
      <c r="C38">
        <v>-7.8014196713561898E-2</v>
      </c>
      <c r="D38">
        <v>-6.2773765625253303E-2</v>
      </c>
      <c r="E38">
        <v>-1.31602127355711E-2</v>
      </c>
      <c r="F38">
        <v>-5.0183881429660699E-3</v>
      </c>
      <c r="G38">
        <v>-6.7777278323055701E-4</v>
      </c>
      <c r="H38">
        <v>-3.9852113358207502E-4</v>
      </c>
      <c r="I38">
        <v>0</v>
      </c>
    </row>
    <row r="39" spans="1:9" x14ac:dyDescent="0.55000000000000004">
      <c r="A39" s="49">
        <v>44560</v>
      </c>
      <c r="B39">
        <v>1.9265483628266199E-2</v>
      </c>
      <c r="C39">
        <v>3.2047514301106299E-2</v>
      </c>
      <c r="D39">
        <v>5.3306044962461802E-2</v>
      </c>
      <c r="E39">
        <v>-1.48481850638594E-2</v>
      </c>
      <c r="F39">
        <v>1.59164620625063E-3</v>
      </c>
      <c r="G39">
        <v>-6.1932583035362299E-4</v>
      </c>
      <c r="H39">
        <v>-1.9932715656567599E-4</v>
      </c>
      <c r="I39">
        <v>0</v>
      </c>
    </row>
    <row r="40" spans="1:9" x14ac:dyDescent="0.55000000000000004">
      <c r="A40" s="49">
        <v>44530</v>
      </c>
      <c r="B40">
        <v>-2.9080781161694901E-2</v>
      </c>
      <c r="C40">
        <v>2.51469458102784E-2</v>
      </c>
      <c r="D40">
        <v>-1.46465105089769E-2</v>
      </c>
      <c r="E40">
        <v>2.0060668418240502E-2</v>
      </c>
      <c r="F40">
        <v>1.36718799349973E-2</v>
      </c>
      <c r="G40">
        <v>-6.5757793087895E-4</v>
      </c>
      <c r="H40">
        <v>0</v>
      </c>
      <c r="I40">
        <v>0</v>
      </c>
    </row>
    <row r="41" spans="1:9" x14ac:dyDescent="0.55000000000000004">
      <c r="A41" s="49">
        <v>44498</v>
      </c>
      <c r="B41">
        <v>6.8050579539861794E-2</v>
      </c>
      <c r="C41">
        <v>6.6854175837768995E-2</v>
      </c>
      <c r="D41">
        <v>2.8215354945460701E-2</v>
      </c>
      <c r="E41">
        <v>-1.3878358413441899E-2</v>
      </c>
      <c r="F41">
        <v>8.4989351528719204E-4</v>
      </c>
      <c r="G41">
        <v>-4.9288505963174202E-4</v>
      </c>
      <c r="H41">
        <v>0</v>
      </c>
      <c r="I41">
        <v>0</v>
      </c>
    </row>
    <row r="42" spans="1:9" x14ac:dyDescent="0.55000000000000004">
      <c r="A42" s="49">
        <v>44469</v>
      </c>
      <c r="B42">
        <v>-3.2467554911592603E-2</v>
      </c>
      <c r="C42">
        <v>-3.9384776511882998E-2</v>
      </c>
      <c r="D42">
        <v>-4.3384649087011999E-2</v>
      </c>
      <c r="E42">
        <v>-1.30881882074021E-2</v>
      </c>
      <c r="F42">
        <v>3.49683293909919E-3</v>
      </c>
      <c r="G42">
        <v>-5.4096637378075996E-4</v>
      </c>
      <c r="H42">
        <v>-1.19581992376272E-4</v>
      </c>
      <c r="I42">
        <v>0</v>
      </c>
    </row>
    <row r="43" spans="1:9" x14ac:dyDescent="0.55000000000000004">
      <c r="A43" s="49">
        <v>44439</v>
      </c>
      <c r="B43">
        <v>3.2751066502925801E-2</v>
      </c>
      <c r="C43">
        <v>3.5622076472940502E-2</v>
      </c>
      <c r="D43">
        <v>1.73517312787437E-2</v>
      </c>
      <c r="E43">
        <v>-6.1794869681350796E-3</v>
      </c>
      <c r="F43">
        <v>-2.0427088955079502E-3</v>
      </c>
      <c r="G43">
        <v>-6.6610912066455996E-4</v>
      </c>
      <c r="H43">
        <v>0</v>
      </c>
      <c r="I43">
        <v>0</v>
      </c>
    </row>
    <row r="44" spans="1:9" x14ac:dyDescent="0.55000000000000004">
      <c r="A44" s="49">
        <v>44407</v>
      </c>
      <c r="B44">
        <v>1.7293415649615802E-2</v>
      </c>
      <c r="C44">
        <v>3.3018336310627998E-2</v>
      </c>
      <c r="D44">
        <v>2.9304707734780101E-2</v>
      </c>
      <c r="E44">
        <v>1.8037012876156201E-2</v>
      </c>
      <c r="F44">
        <v>2.6830971368232901E-2</v>
      </c>
      <c r="G44">
        <v>-5.5958955188450997E-4</v>
      </c>
      <c r="H44">
        <v>0</v>
      </c>
      <c r="I44">
        <v>3.7180913389227098E-2</v>
      </c>
    </row>
    <row r="45" spans="1:9" x14ac:dyDescent="0.55000000000000004">
      <c r="A45" s="49">
        <v>44377</v>
      </c>
      <c r="B45">
        <v>9.5298693508221195E-3</v>
      </c>
      <c r="C45">
        <v>5.9481758310390202E-2</v>
      </c>
      <c r="D45">
        <v>4.8788775444277297E-3</v>
      </c>
      <c r="E45">
        <v>4.68514369280659E-3</v>
      </c>
      <c r="F45">
        <v>3.6401993379715498E-3</v>
      </c>
      <c r="G45">
        <v>-5.9787756773954604E-4</v>
      </c>
      <c r="H45">
        <v>0</v>
      </c>
      <c r="I45">
        <v>-4.1425598462818201E-2</v>
      </c>
    </row>
    <row r="46" spans="1:9" x14ac:dyDescent="0.55000000000000004">
      <c r="A46" s="49">
        <v>44344</v>
      </c>
      <c r="B46">
        <v>-1.2260682208616199E-2</v>
      </c>
      <c r="C46">
        <v>-5.8859499803143301E-4</v>
      </c>
      <c r="D46">
        <v>2.3177023239864699E-2</v>
      </c>
      <c r="E46">
        <v>-3.5346942886038701E-4</v>
      </c>
      <c r="F46">
        <v>5.9560170427732703E-3</v>
      </c>
      <c r="G46">
        <v>-5.5894239452336503E-4</v>
      </c>
      <c r="H46">
        <v>-9.95885938855912E-5</v>
      </c>
      <c r="I46">
        <v>5.76692932516212E-2</v>
      </c>
    </row>
    <row r="47" spans="1:9" x14ac:dyDescent="0.55000000000000004">
      <c r="A47" s="49">
        <v>44316</v>
      </c>
      <c r="B47">
        <v>6.9181329947251693E-2</v>
      </c>
      <c r="C47">
        <v>2.0788313512483999E-2</v>
      </c>
      <c r="D47">
        <v>2.5974063127903999E-2</v>
      </c>
      <c r="E47">
        <v>-9.9733036980426092E-3</v>
      </c>
      <c r="F47">
        <v>-6.3565689551639002E-3</v>
      </c>
      <c r="G47">
        <v>-4.8165535406152798E-4</v>
      </c>
      <c r="H47">
        <v>9.9598512761422993E-5</v>
      </c>
      <c r="I47">
        <v>1.1308650560939401E-2</v>
      </c>
    </row>
    <row r="48" spans="1:9" x14ac:dyDescent="0.55000000000000004">
      <c r="A48" s="49">
        <v>44286</v>
      </c>
      <c r="B48">
        <v>-1.8571772953184199E-3</v>
      </c>
      <c r="C48">
        <v>7.5888740299816307E-2</v>
      </c>
      <c r="D48">
        <v>4.7117393748514098E-2</v>
      </c>
      <c r="E48">
        <v>5.6746683318997801E-3</v>
      </c>
      <c r="F48">
        <v>2.2364671936028001E-2</v>
      </c>
      <c r="G48">
        <v>-7.2188804199435597E-4</v>
      </c>
      <c r="H48">
        <v>7.9833996313283305E-5</v>
      </c>
      <c r="I48">
        <v>1.95794947536982E-2</v>
      </c>
    </row>
    <row r="49" spans="1:9" x14ac:dyDescent="0.55000000000000004">
      <c r="A49" s="49">
        <v>44253</v>
      </c>
      <c r="B49">
        <v>-5.3736305444831399E-3</v>
      </c>
      <c r="C49">
        <v>3.7280456351781899E-2</v>
      </c>
      <c r="D49">
        <v>-1.4905677651459301E-2</v>
      </c>
      <c r="E49">
        <v>-1.89036344458418E-2</v>
      </c>
      <c r="F49">
        <v>-1.38778372928563E-2</v>
      </c>
      <c r="G49">
        <v>-5.6756783932954103E-4</v>
      </c>
      <c r="H49">
        <v>-9.9702826054315406E-5</v>
      </c>
      <c r="I49">
        <v>-6.9751829556944506E-2</v>
      </c>
    </row>
    <row r="50" spans="1:9" x14ac:dyDescent="0.55000000000000004">
      <c r="A50" s="49">
        <v>44225</v>
      </c>
      <c r="B50">
        <v>1.01780910323295E-2</v>
      </c>
      <c r="C50">
        <v>-6.26338046399988E-3</v>
      </c>
      <c r="D50">
        <v>-1.5601785850803299E-2</v>
      </c>
      <c r="E50">
        <v>-3.9977755224928097E-3</v>
      </c>
      <c r="F50">
        <v>3.4147367728687402E-3</v>
      </c>
      <c r="G50">
        <v>-5.0001397486243405E-4</v>
      </c>
      <c r="H50">
        <v>2.9887890109536698E-4</v>
      </c>
      <c r="I50">
        <v>-3.42853449973735E-3</v>
      </c>
    </row>
    <row r="51" spans="1:9" x14ac:dyDescent="0.55000000000000004">
      <c r="A51" s="49">
        <v>44195</v>
      </c>
      <c r="B51">
        <v>5.30546846193218E-2</v>
      </c>
      <c r="C51">
        <v>9.0090615732907296E-3</v>
      </c>
      <c r="D51">
        <v>2.5523812430245499E-2</v>
      </c>
      <c r="E51">
        <v>1.5929618718137899E-3</v>
      </c>
      <c r="F51">
        <v>5.8884209974607903E-3</v>
      </c>
      <c r="G51">
        <v>-6.0543067947016504E-4</v>
      </c>
      <c r="H51">
        <v>0</v>
      </c>
      <c r="I51">
        <v>3.04814250809873E-2</v>
      </c>
    </row>
    <row r="52" spans="1:9" x14ac:dyDescent="0.55000000000000004">
      <c r="A52" s="49">
        <v>44165</v>
      </c>
      <c r="B52">
        <v>8.4988820966897596E-2</v>
      </c>
      <c r="C52">
        <v>8.1745425137606603E-2</v>
      </c>
      <c r="D52">
        <v>6.2537951065177594E-2</v>
      </c>
      <c r="E52">
        <v>8.1598682154337997E-4</v>
      </c>
      <c r="F52">
        <v>1.5400615258802699E-2</v>
      </c>
      <c r="G52">
        <v>-7.2016197856850095E-4</v>
      </c>
      <c r="H52">
        <v>1.9907957599874001E-4</v>
      </c>
      <c r="I52">
        <v>-7.6927985699398502E-2</v>
      </c>
    </row>
    <row r="53" spans="1:9" x14ac:dyDescent="0.55000000000000004">
      <c r="A53" s="49">
        <v>44134</v>
      </c>
      <c r="B53">
        <v>-3.4524652945700798E-2</v>
      </c>
      <c r="C53">
        <v>-2.59280370449365E-2</v>
      </c>
      <c r="D53">
        <v>-3.2693851287751499E-2</v>
      </c>
      <c r="E53">
        <v>8.8234402637485908E-3</v>
      </c>
      <c r="F53">
        <v>9.6035401339928904E-3</v>
      </c>
      <c r="G53">
        <v>-4.2232148074827802E-4</v>
      </c>
      <c r="H53">
        <v>-9.9636205564079803E-5</v>
      </c>
      <c r="I53">
        <v>2.2431975021079999E-3</v>
      </c>
    </row>
    <row r="54" spans="1:9" x14ac:dyDescent="0.55000000000000004">
      <c r="A54" s="49">
        <v>44104</v>
      </c>
      <c r="B54">
        <v>-1.9809277732698499E-2</v>
      </c>
      <c r="C54">
        <v>-1.4383422766661E-2</v>
      </c>
      <c r="D54">
        <v>-1.33281557003639E-2</v>
      </c>
      <c r="E54">
        <v>1.06747453725939E-2</v>
      </c>
      <c r="F54">
        <v>-8.6814603342943997E-4</v>
      </c>
      <c r="G54">
        <v>-6.6186015489166905E-4</v>
      </c>
      <c r="H54">
        <v>1.5899659640927801E-4</v>
      </c>
      <c r="I54">
        <v>-2.1694191452112599E-2</v>
      </c>
    </row>
    <row r="55" spans="1:9" x14ac:dyDescent="0.55000000000000004">
      <c r="A55" s="49">
        <v>44071</v>
      </c>
      <c r="B55">
        <v>6.6093099500493996E-2</v>
      </c>
      <c r="C55">
        <v>7.2327014610224796E-2</v>
      </c>
      <c r="D55">
        <v>2.9838869829736499E-2</v>
      </c>
      <c r="E55">
        <v>-6.0257392387313997E-3</v>
      </c>
      <c r="F55">
        <v>-1.3688768331120401E-3</v>
      </c>
      <c r="G55">
        <v>-3.9312673428582002E-4</v>
      </c>
      <c r="H55">
        <v>9.9236485330944605E-5</v>
      </c>
      <c r="I55">
        <v>-1.54330508995847E-2</v>
      </c>
    </row>
    <row r="56" spans="1:9" x14ac:dyDescent="0.55000000000000004">
      <c r="A56" s="49">
        <v>44043</v>
      </c>
      <c r="B56">
        <v>7.1443534048111407E-2</v>
      </c>
      <c r="C56">
        <v>-4.02683828727202E-3</v>
      </c>
      <c r="D56">
        <v>3.3936683713023302E-2</v>
      </c>
      <c r="E56">
        <v>8.5877221271795107E-3</v>
      </c>
      <c r="F56">
        <v>1.7739423187435901E-2</v>
      </c>
      <c r="G56">
        <v>-7.2822414625184405E-4</v>
      </c>
      <c r="H56">
        <v>2.9747883495545601E-4</v>
      </c>
      <c r="I56">
        <v>5.3250990109864303E-2</v>
      </c>
    </row>
    <row r="57" spans="1:9" x14ac:dyDescent="0.55000000000000004">
      <c r="A57" s="49">
        <v>44012</v>
      </c>
      <c r="B57">
        <v>5.2712822708537603E-2</v>
      </c>
      <c r="C57">
        <v>-6.8138060003787304E-3</v>
      </c>
      <c r="D57">
        <v>-8.2204923248618801E-4</v>
      </c>
      <c r="E57">
        <v>1.0412498793553399E-2</v>
      </c>
      <c r="F57">
        <v>2.2555677299973102E-2</v>
      </c>
      <c r="G57">
        <v>-6.0322421406433502E-4</v>
      </c>
      <c r="H57">
        <v>9.9275860803160794E-5</v>
      </c>
      <c r="I57">
        <v>1.73976643161247E-2</v>
      </c>
    </row>
    <row r="58" spans="1:9" x14ac:dyDescent="0.55000000000000004">
      <c r="A58" s="49">
        <v>43980</v>
      </c>
      <c r="B58">
        <v>4.5302597177818697E-2</v>
      </c>
      <c r="C58">
        <v>2.45863859341366E-2</v>
      </c>
      <c r="D58">
        <v>2.2268937127536002E-2</v>
      </c>
      <c r="E58">
        <v>3.91793540580698E-3</v>
      </c>
      <c r="F58">
        <v>5.1068730603798197E-3</v>
      </c>
      <c r="G58">
        <v>-5.8374256157189797E-4</v>
      </c>
      <c r="H58">
        <v>-1.9840594388032001E-4</v>
      </c>
      <c r="I58">
        <v>2.1212598772459802E-3</v>
      </c>
    </row>
    <row r="59" spans="1:9" x14ac:dyDescent="0.55000000000000004">
      <c r="A59" s="49">
        <v>43951</v>
      </c>
      <c r="B59">
        <v>7.7372126386819201E-2</v>
      </c>
      <c r="C59">
        <v>0.10869937787311799</v>
      </c>
      <c r="D59">
        <v>5.8483370736649699E-2</v>
      </c>
      <c r="E59">
        <v>0</v>
      </c>
      <c r="F59">
        <v>5.2296292999214301E-3</v>
      </c>
      <c r="G59">
        <v>-9.2743212034296395E-4</v>
      </c>
      <c r="H59">
        <v>-2.9746721080725603E-4</v>
      </c>
      <c r="I59">
        <v>6.0904448367795599E-2</v>
      </c>
    </row>
    <row r="60" spans="1:9" x14ac:dyDescent="0.55000000000000004">
      <c r="A60" s="49">
        <v>43921</v>
      </c>
      <c r="B60">
        <v>-7.0851681970648103E-2</v>
      </c>
      <c r="C60">
        <v>-8.82172867439492E-2</v>
      </c>
      <c r="D60">
        <v>-7.8483567135975998E-2</v>
      </c>
      <c r="E60">
        <v>-1.42562154265651E-2</v>
      </c>
      <c r="F60">
        <v>-5.5124909850776699E-2</v>
      </c>
      <c r="G60">
        <v>-9.5622718703447504E-5</v>
      </c>
      <c r="H60">
        <v>5.1963254654905401E-3</v>
      </c>
      <c r="I60">
        <v>1.47006171898481E-2</v>
      </c>
    </row>
    <row r="61" spans="1:9" x14ac:dyDescent="0.55000000000000004">
      <c r="A61" s="49">
        <v>43889</v>
      </c>
      <c r="B61">
        <v>-8.7981406822824404E-2</v>
      </c>
      <c r="C61">
        <v>-8.9537617150312193E-2</v>
      </c>
      <c r="D61">
        <v>-8.9552227121388106E-2</v>
      </c>
      <c r="E61">
        <v>-7.29451038180573E-3</v>
      </c>
      <c r="F61">
        <v>-1.32850297599628E-2</v>
      </c>
      <c r="G61">
        <v>-4.9690357482612402E-4</v>
      </c>
      <c r="H61">
        <v>2.1789690170275198E-3</v>
      </c>
      <c r="I61">
        <v>8.6375316367552895E-3</v>
      </c>
    </row>
    <row r="62" spans="1:9" x14ac:dyDescent="0.55000000000000004">
      <c r="A62" s="49">
        <v>43861</v>
      </c>
      <c r="B62">
        <v>3.5076181745801599E-2</v>
      </c>
      <c r="C62">
        <v>5.1951279589996799E-3</v>
      </c>
      <c r="D62">
        <v>2.2315433189684899E-2</v>
      </c>
      <c r="E62">
        <v>2.5165742565920898E-2</v>
      </c>
      <c r="F62">
        <v>1.9937018424714299E-2</v>
      </c>
      <c r="G62">
        <v>-5.2527820290004801E-4</v>
      </c>
      <c r="H62">
        <v>1.38882526196449E-3</v>
      </c>
      <c r="I62">
        <v>5.9563741987739102E-2</v>
      </c>
    </row>
    <row r="63" spans="1:9" x14ac:dyDescent="0.55000000000000004">
      <c r="A63" s="49">
        <v>43829</v>
      </c>
      <c r="B63">
        <v>2.11346106076757E-2</v>
      </c>
      <c r="C63">
        <v>1.38078463706042E-2</v>
      </c>
      <c r="D63">
        <v>1.0601372893929401E-2</v>
      </c>
      <c r="E63">
        <v>-8.1719860070050797E-3</v>
      </c>
      <c r="F63">
        <v>-2.5029718667905999E-3</v>
      </c>
      <c r="G63">
        <v>-6.2995132750354199E-4</v>
      </c>
      <c r="H63">
        <v>1.58950616454812E-3</v>
      </c>
      <c r="I63">
        <v>1.6670496054389701E-2</v>
      </c>
    </row>
    <row r="64" spans="1:9" x14ac:dyDescent="0.55000000000000004">
      <c r="A64" s="49">
        <v>43798</v>
      </c>
      <c r="B64">
        <v>2.7663443942397899E-2</v>
      </c>
      <c r="C64">
        <v>6.0217351676907303E-2</v>
      </c>
      <c r="D64">
        <v>1.17005129309908E-2</v>
      </c>
      <c r="E64">
        <v>-1.14760825667679E-2</v>
      </c>
      <c r="F64">
        <v>-7.36319130856267E-3</v>
      </c>
      <c r="G64">
        <v>-5.4372990124362797E-4</v>
      </c>
      <c r="H64">
        <v>8.9495116756666004E-4</v>
      </c>
      <c r="I64">
        <v>-2.0059261282617102E-2</v>
      </c>
    </row>
    <row r="65" spans="1:9" x14ac:dyDescent="0.55000000000000004">
      <c r="A65" s="49">
        <v>43769</v>
      </c>
      <c r="B65">
        <v>1.0862057215874001E-2</v>
      </c>
      <c r="C65">
        <v>-3.30924138849131E-3</v>
      </c>
      <c r="D65">
        <v>4.1119852306155096E-3</v>
      </c>
      <c r="E65">
        <v>-1.0142746433430799E-2</v>
      </c>
      <c r="F65">
        <v>-3.6456818133744399E-3</v>
      </c>
      <c r="G65">
        <v>-5.8152758531926395E-4</v>
      </c>
      <c r="H65">
        <v>2.5917437944531501E-3</v>
      </c>
      <c r="I65">
        <v>6.7314687644186603E-3</v>
      </c>
    </row>
    <row r="66" spans="1:9" x14ac:dyDescent="0.55000000000000004">
      <c r="A66" s="49">
        <v>43738</v>
      </c>
      <c r="B66">
        <v>-5.0586620421322302E-3</v>
      </c>
      <c r="C66">
        <v>2.8624469737218699E-2</v>
      </c>
      <c r="D66">
        <v>1.1687800276112E-2</v>
      </c>
      <c r="E66">
        <v>-4.5303813105060896E-3</v>
      </c>
      <c r="F66">
        <v>-5.3720663479293104E-3</v>
      </c>
      <c r="G66">
        <v>-5.2408196237685402E-4</v>
      </c>
      <c r="H66">
        <v>1.3553426057109101E-3</v>
      </c>
      <c r="I66">
        <v>-3.2131571491382502E-2</v>
      </c>
    </row>
    <row r="67" spans="1:9" x14ac:dyDescent="0.55000000000000004">
      <c r="A67" s="49">
        <v>43707</v>
      </c>
      <c r="B67">
        <v>-1.18154206520835E-2</v>
      </c>
      <c r="C67">
        <v>-1.8228825620301099E-2</v>
      </c>
      <c r="D67">
        <v>1.0509412309845499E-2</v>
      </c>
      <c r="E67">
        <v>2.0429717077580501E-2</v>
      </c>
      <c r="F67">
        <v>1.3336973366200801E-2</v>
      </c>
      <c r="G67">
        <v>-5.04780079156109E-4</v>
      </c>
      <c r="H67">
        <v>2.2735637928472702E-3</v>
      </c>
      <c r="I67">
        <v>8.3941952191903396E-2</v>
      </c>
    </row>
    <row r="68" spans="1:9" x14ac:dyDescent="0.55000000000000004">
      <c r="A68" s="49">
        <v>43677</v>
      </c>
      <c r="B68">
        <v>2.1587661349821801E-2</v>
      </c>
      <c r="C68">
        <v>5.1597434890402E-2</v>
      </c>
      <c r="D68">
        <v>1.2669774514513499E-2</v>
      </c>
      <c r="E68">
        <v>1.6060356046848901E-2</v>
      </c>
      <c r="F68">
        <v>2.8699469634410699E-2</v>
      </c>
      <c r="G68">
        <v>-5.3305178903151297E-4</v>
      </c>
      <c r="H68">
        <v>1.5840867247918201E-3</v>
      </c>
      <c r="I68">
        <v>3.4107888882585598E-2</v>
      </c>
    </row>
    <row r="69" spans="1:9" x14ac:dyDescent="0.55000000000000004">
      <c r="A69" s="49">
        <v>43644</v>
      </c>
      <c r="B69">
        <v>5.8736871098759497E-2</v>
      </c>
      <c r="C69">
        <v>3.91766358664489E-2</v>
      </c>
      <c r="D69">
        <v>4.5127140544193999E-2</v>
      </c>
      <c r="E69">
        <v>2.01725575574834E-2</v>
      </c>
      <c r="F69">
        <v>2.2278400332633098E-2</v>
      </c>
      <c r="G69">
        <v>-3.7111028400171902E-4</v>
      </c>
      <c r="H69">
        <v>2.7800214545134999E-3</v>
      </c>
      <c r="I69">
        <v>6.2797697292829899E-2</v>
      </c>
    </row>
    <row r="70" spans="1:9" x14ac:dyDescent="0.55000000000000004">
      <c r="A70" s="49">
        <v>43616</v>
      </c>
      <c r="B70">
        <v>-2.9804483570105601E-2</v>
      </c>
      <c r="C70">
        <v>-5.2830182172033703E-2</v>
      </c>
      <c r="D70">
        <v>-7.3606410039288601E-3</v>
      </c>
      <c r="E70">
        <v>1.1727156095757E-2</v>
      </c>
      <c r="F70">
        <v>-4.7749679873310102E-5</v>
      </c>
      <c r="G70">
        <v>-5.04069561744647E-4</v>
      </c>
      <c r="H70">
        <v>2.2889405604298299E-3</v>
      </c>
      <c r="I70">
        <v>1.7956545603511599E-2</v>
      </c>
    </row>
    <row r="71" spans="1:9" x14ac:dyDescent="0.55000000000000004">
      <c r="A71" s="49">
        <v>43585</v>
      </c>
      <c r="B71">
        <v>3.0466777408482099E-2</v>
      </c>
      <c r="C71">
        <v>3.7689662187841498E-2</v>
      </c>
      <c r="D71">
        <v>9.9829521607164295E-3</v>
      </c>
      <c r="E71">
        <v>-5.5170492931877501E-4</v>
      </c>
      <c r="F71">
        <v>4.8895272013642598E-3</v>
      </c>
      <c r="G71">
        <v>-5.1323872345188104E-4</v>
      </c>
      <c r="H71">
        <v>1.89421785470056E-3</v>
      </c>
      <c r="I71">
        <v>-7.4853320098715601E-3</v>
      </c>
    </row>
    <row r="73" spans="1:9" x14ac:dyDescent="0.55000000000000004">
      <c r="A73" s="1" t="s">
        <v>29</v>
      </c>
      <c r="B73" s="2">
        <f>STDEV(B2:B71)</f>
        <v>4.6061850171654248E-2</v>
      </c>
      <c r="C73" s="2">
        <f t="shared" ref="C73:I73" si="0">STDEV(C2:C71)</f>
        <v>4.4234282677408893E-2</v>
      </c>
      <c r="D73" s="2">
        <f t="shared" si="0"/>
        <v>3.4044549949583898E-2</v>
      </c>
      <c r="E73" s="2">
        <f t="shared" si="0"/>
        <v>2.0176964130186055E-2</v>
      </c>
      <c r="F73" s="2">
        <f t="shared" si="0"/>
        <v>2.0508585274733641E-2</v>
      </c>
      <c r="G73" s="2">
        <f t="shared" si="0"/>
        <v>1.6231526978737738E-3</v>
      </c>
      <c r="H73" s="2">
        <f t="shared" si="0"/>
        <v>1.979533990014137E-3</v>
      </c>
      <c r="I73" s="2">
        <f t="shared" si="0"/>
        <v>3.821548757137222E-2</v>
      </c>
    </row>
    <row r="74" spans="1:9" x14ac:dyDescent="0.55000000000000004">
      <c r="A74" s="1" t="s">
        <v>30</v>
      </c>
      <c r="B74" s="2">
        <f>AVERAGE(B2:B71)</f>
        <v>1.1086726534673514E-2</v>
      </c>
      <c r="C74" s="2">
        <f t="shared" ref="C74:I74" si="1">AVERAGE(C2:C71)</f>
        <v>1.3348468011165902E-2</v>
      </c>
      <c r="D74" s="2">
        <f t="shared" si="1"/>
        <v>5.4861810830713091E-3</v>
      </c>
      <c r="E74" s="2">
        <f t="shared" si="1"/>
        <v>-1.0937067140029907E-3</v>
      </c>
      <c r="F74" s="2">
        <f t="shared" si="1"/>
        <v>1.5292894756477108E-3</v>
      </c>
      <c r="G74" s="2">
        <f t="shared" si="1"/>
        <v>6.947822973255469E-4</v>
      </c>
      <c r="H74" s="2">
        <f t="shared" si="1"/>
        <v>1.9552581648986486E-3</v>
      </c>
      <c r="I74" s="2">
        <f t="shared" si="1"/>
        <v>1.1870168912863346E-2</v>
      </c>
    </row>
    <row r="75" spans="1:9" x14ac:dyDescent="0.55000000000000004">
      <c r="A75" s="1" t="s">
        <v>31</v>
      </c>
      <c r="B75" s="3">
        <f>(Prices!B2-Prices!B72)/Prices!B72</f>
        <v>1.0120392593263923</v>
      </c>
      <c r="C75" s="3">
        <f>(Prices!C2-Prices!C72)/Prices!C72</f>
        <v>1.3674334779508457</v>
      </c>
      <c r="D75" s="3">
        <f>(Prices!D2-Prices!D72)/Prices!D72</f>
        <v>0.40887848877062705</v>
      </c>
      <c r="E75" s="3">
        <f>(Prices!E2-Prices!E72)/Prices!E72</f>
        <v>-8.6745875519424989E-2</v>
      </c>
      <c r="F75" s="3">
        <f>(Prices!F2-Prices!F72)/Prices!F72</f>
        <v>9.6735499816587495E-2</v>
      </c>
      <c r="G75" s="3">
        <f>(Prices!G2-Prices!G72)/Prices!G72</f>
        <v>4.9723890330666168E-2</v>
      </c>
      <c r="H75" s="3">
        <f>(Prices!H2-Prices!H72)/Prices!H72</f>
        <v>0.1463693157228049</v>
      </c>
      <c r="I75" s="3">
        <f>(Prices!I2-Prices!I72)/Prices!I72</f>
        <v>1.1799144735500253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opLeftCell="A46" workbookViewId="0">
      <selection activeCell="J43" sqref="J43"/>
    </sheetView>
  </sheetViews>
  <sheetFormatPr defaultColWidth="10.15625" defaultRowHeight="14.4" x14ac:dyDescent="0.55000000000000004"/>
  <cols>
    <col min="1" max="1" width="10.9453125"/>
    <col min="2" max="2" width="15.5234375" bestFit="1" customWidth="1"/>
    <col min="3" max="3" width="11.68359375" bestFit="1" customWidth="1"/>
    <col min="4" max="4" width="16.68359375" bestFit="1" customWidth="1"/>
    <col min="5" max="9" width="10.9453125"/>
  </cols>
  <sheetData>
    <row r="1" spans="1:9" x14ac:dyDescent="0.55000000000000004">
      <c r="A1" t="s">
        <v>28</v>
      </c>
      <c r="B1" t="s">
        <v>32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55000000000000004">
      <c r="A2" s="49">
        <v>45663</v>
      </c>
      <c r="B2">
        <v>81.889999389648395</v>
      </c>
      <c r="C2">
        <v>14.5100002288818</v>
      </c>
      <c r="D2">
        <v>66.330001831054702</v>
      </c>
      <c r="E2">
        <v>187.72000122070301</v>
      </c>
      <c r="F2">
        <v>228.78999328613301</v>
      </c>
      <c r="G2">
        <v>110.431999206543</v>
      </c>
      <c r="H2">
        <v>5.0079998970031703</v>
      </c>
      <c r="I2">
        <v>244.63000488281199</v>
      </c>
    </row>
    <row r="3" spans="1:9" x14ac:dyDescent="0.55000000000000004">
      <c r="A3" s="49">
        <v>45656</v>
      </c>
      <c r="B3">
        <v>80.260002136230497</v>
      </c>
      <c r="C3">
        <v>14.262000083923301</v>
      </c>
      <c r="D3">
        <v>66.035003662109403</v>
      </c>
      <c r="E3">
        <v>188.69999694824199</v>
      </c>
      <c r="F3">
        <v>228.47999572753901</v>
      </c>
      <c r="G3">
        <v>110.38500213623</v>
      </c>
      <c r="H3">
        <v>5.0069999694824201</v>
      </c>
      <c r="I3">
        <v>241.36999511718801</v>
      </c>
    </row>
    <row r="4" spans="1:9" x14ac:dyDescent="0.55000000000000004">
      <c r="A4" s="49">
        <v>45625</v>
      </c>
      <c r="B4">
        <v>82.305000305175795</v>
      </c>
      <c r="C4">
        <v>14.5939998626709</v>
      </c>
      <c r="D4">
        <v>69.669998168945298</v>
      </c>
      <c r="E4">
        <v>192.05999755859401</v>
      </c>
      <c r="F4">
        <v>231.99000549316401</v>
      </c>
      <c r="G4">
        <v>110.042999267578</v>
      </c>
      <c r="H4">
        <v>4.9844999313354501</v>
      </c>
      <c r="I4">
        <v>243.02999877929699</v>
      </c>
    </row>
    <row r="5" spans="1:9" x14ac:dyDescent="0.55000000000000004">
      <c r="A5" s="49">
        <v>45596</v>
      </c>
      <c r="B5">
        <v>79.169998168945298</v>
      </c>
      <c r="C5">
        <v>13.5579996109009</v>
      </c>
      <c r="D5">
        <v>67.430000305175795</v>
      </c>
      <c r="E5">
        <v>187.16020202636699</v>
      </c>
      <c r="F5">
        <v>227.92999267578099</v>
      </c>
      <c r="G5">
        <v>109.791999816895</v>
      </c>
      <c r="H5">
        <v>4.9654998779296902</v>
      </c>
      <c r="I5">
        <v>243.52999877929699</v>
      </c>
    </row>
    <row r="6" spans="1:9" x14ac:dyDescent="0.55000000000000004">
      <c r="A6" s="49">
        <v>45565</v>
      </c>
      <c r="B6">
        <v>79.529998779296903</v>
      </c>
      <c r="C6">
        <v>13.3140001296997</v>
      </c>
      <c r="D6">
        <v>68.779998779296903</v>
      </c>
      <c r="E6">
        <v>190.20722961425801</v>
      </c>
      <c r="F6">
        <v>229.88999938964801</v>
      </c>
      <c r="G6">
        <v>109.491996765137</v>
      </c>
      <c r="H6">
        <v>4.9479999542236301</v>
      </c>
      <c r="I6">
        <v>227.86000061035199</v>
      </c>
    </row>
    <row r="7" spans="1:9" x14ac:dyDescent="0.55000000000000004">
      <c r="A7" s="49">
        <v>45534</v>
      </c>
      <c r="B7">
        <v>77.849998474121094</v>
      </c>
      <c r="C7">
        <v>13.2040004730225</v>
      </c>
      <c r="D7">
        <v>68.419998168945298</v>
      </c>
      <c r="E7">
        <v>187.179931640625</v>
      </c>
      <c r="F7">
        <v>226.67999267578099</v>
      </c>
      <c r="G7">
        <v>109.17600250244099</v>
      </c>
      <c r="H7">
        <v>4.9269695281982404</v>
      </c>
      <c r="I7">
        <v>218.330001831055</v>
      </c>
    </row>
    <row r="8" spans="1:9" x14ac:dyDescent="0.55000000000000004">
      <c r="A8" s="49">
        <v>45504</v>
      </c>
      <c r="B8">
        <v>76.580001831054702</v>
      </c>
      <c r="C8">
        <v>13.1400003433228</v>
      </c>
      <c r="D8">
        <v>65.650001525878906</v>
      </c>
      <c r="E8">
        <v>186.726318359375</v>
      </c>
      <c r="F8">
        <v>227.74000549316401</v>
      </c>
      <c r="G8">
        <v>108.83599853515599</v>
      </c>
      <c r="H8">
        <v>4.90203762054443</v>
      </c>
      <c r="I8">
        <v>215.830001831055</v>
      </c>
    </row>
    <row r="9" spans="1:9" x14ac:dyDescent="0.55000000000000004">
      <c r="A9" s="49">
        <v>45471</v>
      </c>
      <c r="B9">
        <v>78.239997863769503</v>
      </c>
      <c r="C9">
        <v>13.28600025177</v>
      </c>
      <c r="D9">
        <v>62.7700004577637</v>
      </c>
      <c r="E9">
        <v>182.03253173828099</v>
      </c>
      <c r="F9">
        <v>223.67999267578099</v>
      </c>
      <c r="G9">
        <v>108.512001037598</v>
      </c>
      <c r="H9">
        <v>4.8771052360534703</v>
      </c>
      <c r="I9">
        <v>209.60000610351599</v>
      </c>
    </row>
    <row r="10" spans="1:9" x14ac:dyDescent="0.55000000000000004">
      <c r="A10" s="49">
        <v>45443</v>
      </c>
      <c r="B10">
        <v>74.199996948242202</v>
      </c>
      <c r="C10">
        <v>12.4739999771118</v>
      </c>
      <c r="D10">
        <v>61.759998321533203</v>
      </c>
      <c r="E10">
        <v>181.54933166503901</v>
      </c>
      <c r="F10">
        <v>225.19000244140599</v>
      </c>
      <c r="G10">
        <v>108.20899963378901</v>
      </c>
      <c r="H10">
        <v>4.85888576507568</v>
      </c>
      <c r="I10">
        <v>207.30999755859401</v>
      </c>
    </row>
    <row r="11" spans="1:9" x14ac:dyDescent="0.55000000000000004">
      <c r="A11" s="49">
        <v>45412</v>
      </c>
      <c r="B11">
        <v>71.440002441406193</v>
      </c>
      <c r="C11">
        <v>12.253999710083001</v>
      </c>
      <c r="D11">
        <v>60.919998168945298</v>
      </c>
      <c r="E11">
        <v>181.96070861816401</v>
      </c>
      <c r="F11">
        <v>226.08999633789099</v>
      </c>
      <c r="G11">
        <v>107.84999847412099</v>
      </c>
      <c r="H11">
        <v>4.8358716964721697</v>
      </c>
      <c r="I11">
        <v>207.42999267578099</v>
      </c>
    </row>
    <row r="12" spans="1:9" x14ac:dyDescent="0.55000000000000004">
      <c r="A12" s="49">
        <v>45379</v>
      </c>
      <c r="B12">
        <v>74.040000915527301</v>
      </c>
      <c r="C12">
        <v>12.5640001296997</v>
      </c>
      <c r="D12">
        <v>63.110000610351598</v>
      </c>
      <c r="E12">
        <v>184.947998046875</v>
      </c>
      <c r="F12">
        <v>227.330001831055</v>
      </c>
      <c r="G12">
        <v>107.52799987793</v>
      </c>
      <c r="H12">
        <v>4.8147749900817898</v>
      </c>
      <c r="I12">
        <v>198.17999267578099</v>
      </c>
    </row>
    <row r="13" spans="1:9" x14ac:dyDescent="0.55000000000000004">
      <c r="A13" s="49">
        <v>45351</v>
      </c>
      <c r="B13">
        <v>70.5</v>
      </c>
      <c r="C13">
        <v>12.208000183105501</v>
      </c>
      <c r="D13">
        <v>61.590000152587898</v>
      </c>
      <c r="E13">
        <v>182.87538146972699</v>
      </c>
      <c r="F13">
        <v>225.30999755859401</v>
      </c>
      <c r="G13">
        <v>107.134002685547</v>
      </c>
      <c r="H13">
        <v>4.7965216636657697</v>
      </c>
      <c r="I13">
        <v>182.52999877929699</v>
      </c>
    </row>
    <row r="14" spans="1:9" x14ac:dyDescent="0.55000000000000004">
      <c r="A14" s="49">
        <v>45322</v>
      </c>
      <c r="B14">
        <v>65.040000915527301</v>
      </c>
      <c r="C14">
        <v>11.539999961853001</v>
      </c>
      <c r="D14">
        <v>61.2700004577637</v>
      </c>
      <c r="E14">
        <v>185.54153442382801</v>
      </c>
      <c r="F14">
        <v>226.47000122070301</v>
      </c>
      <c r="G14">
        <v>106.80999755859401</v>
      </c>
      <c r="H14">
        <v>4.77689456939697</v>
      </c>
      <c r="I14">
        <v>149.52000427246099</v>
      </c>
    </row>
    <row r="15" spans="1:9" x14ac:dyDescent="0.55000000000000004">
      <c r="A15" s="49">
        <v>45289</v>
      </c>
      <c r="B15">
        <v>61.779998779296903</v>
      </c>
      <c r="C15">
        <v>11.0260000228882</v>
      </c>
      <c r="D15">
        <v>59.650001525878899</v>
      </c>
      <c r="E15">
        <v>186.53405761718801</v>
      </c>
      <c r="F15">
        <v>228.11999511718801</v>
      </c>
      <c r="G15">
        <v>106.45200347900401</v>
      </c>
      <c r="H15">
        <v>4.7582015991210902</v>
      </c>
      <c r="I15">
        <v>149.52000427246099</v>
      </c>
    </row>
    <row r="16" spans="1:9" x14ac:dyDescent="0.55000000000000004">
      <c r="A16" s="49">
        <v>45260</v>
      </c>
      <c r="B16">
        <v>58.799999237060497</v>
      </c>
      <c r="C16">
        <v>10.5900001525879</v>
      </c>
      <c r="D16">
        <v>58.069999694824197</v>
      </c>
      <c r="E16">
        <v>179.38214111328099</v>
      </c>
      <c r="F16">
        <v>222.72999572753901</v>
      </c>
      <c r="G16">
        <v>106.10800170898401</v>
      </c>
      <c r="H16">
        <v>4.7357707023620597</v>
      </c>
      <c r="I16">
        <v>149.52000427246099</v>
      </c>
    </row>
    <row r="17" spans="1:9" x14ac:dyDescent="0.55000000000000004">
      <c r="A17" s="49">
        <v>45230</v>
      </c>
      <c r="B17">
        <v>53.939998626708999</v>
      </c>
      <c r="C17">
        <v>10.076000213623001</v>
      </c>
      <c r="D17">
        <v>55.009998321533203</v>
      </c>
      <c r="E17">
        <v>173.57241821289099</v>
      </c>
      <c r="F17">
        <v>216.91000366210901</v>
      </c>
      <c r="G17">
        <v>105.75</v>
      </c>
      <c r="H17">
        <v>4.7105355262756303</v>
      </c>
      <c r="I17">
        <v>149.52000427246099</v>
      </c>
    </row>
    <row r="18" spans="1:9" x14ac:dyDescent="0.55000000000000004">
      <c r="A18" s="49">
        <v>45198</v>
      </c>
      <c r="B18">
        <v>55.180000305175803</v>
      </c>
      <c r="C18">
        <v>10.3140001296997</v>
      </c>
      <c r="D18">
        <v>55.9799995422363</v>
      </c>
      <c r="E18">
        <v>172.332763671875</v>
      </c>
      <c r="F18">
        <v>216.55999755859401</v>
      </c>
      <c r="G18">
        <v>105.44899749755901</v>
      </c>
      <c r="H18">
        <v>4.6895060539245597</v>
      </c>
      <c r="I18">
        <v>149.52000427246099</v>
      </c>
    </row>
    <row r="19" spans="1:9" x14ac:dyDescent="0.55000000000000004">
      <c r="A19" s="49">
        <v>45169</v>
      </c>
      <c r="B19">
        <v>57.474998474121101</v>
      </c>
      <c r="C19">
        <v>10.569999694824199</v>
      </c>
      <c r="D19">
        <v>57.5</v>
      </c>
      <c r="E19">
        <v>177.8583984375</v>
      </c>
      <c r="F19">
        <v>224.25999450683599</v>
      </c>
      <c r="G19">
        <v>105.10700225830099</v>
      </c>
      <c r="H19">
        <v>4.6703157424926802</v>
      </c>
      <c r="I19">
        <v>149.52000427246099</v>
      </c>
    </row>
    <row r="20" spans="1:9" x14ac:dyDescent="0.55000000000000004">
      <c r="A20" s="49">
        <v>45138</v>
      </c>
      <c r="B20">
        <v>58.110000610351598</v>
      </c>
      <c r="C20">
        <v>10.4079999923706</v>
      </c>
      <c r="D20">
        <v>58.25</v>
      </c>
      <c r="E20">
        <v>177.06077575683599</v>
      </c>
      <c r="F20">
        <v>224.85000610351599</v>
      </c>
      <c r="G20">
        <v>104.76999664306599</v>
      </c>
      <c r="H20">
        <v>4.64933156967163</v>
      </c>
      <c r="I20">
        <v>149.52000427246099</v>
      </c>
    </row>
    <row r="21" spans="1:9" x14ac:dyDescent="0.55000000000000004">
      <c r="A21" s="49">
        <v>45107</v>
      </c>
      <c r="B21">
        <v>56.740001678466797</v>
      </c>
      <c r="C21">
        <v>10.118000030517599</v>
      </c>
      <c r="D21">
        <v>57.400001525878899</v>
      </c>
      <c r="E21">
        <v>177.47399902343801</v>
      </c>
      <c r="F21">
        <v>223.69000244140599</v>
      </c>
      <c r="G21">
        <v>104.50700378418</v>
      </c>
      <c r="H21">
        <v>4.6283473968505904</v>
      </c>
      <c r="I21">
        <v>149.52000427246099</v>
      </c>
    </row>
    <row r="22" spans="1:9" x14ac:dyDescent="0.55000000000000004">
      <c r="A22" s="49">
        <v>45077</v>
      </c>
      <c r="B22">
        <v>53.2700004577637</v>
      </c>
      <c r="C22">
        <v>9.7279996871948207</v>
      </c>
      <c r="D22">
        <v>55.689998626708999</v>
      </c>
      <c r="E22">
        <v>178.29083251953099</v>
      </c>
      <c r="F22">
        <v>224.63000488281199</v>
      </c>
      <c r="G22">
        <v>104.20099639892599</v>
      </c>
      <c r="H22">
        <v>4.6101012229919398</v>
      </c>
      <c r="I22">
        <v>149.52000427246099</v>
      </c>
    </row>
    <row r="23" spans="1:9" x14ac:dyDescent="0.55000000000000004">
      <c r="A23" s="49">
        <v>45044</v>
      </c>
      <c r="B23">
        <v>56.034999847412102</v>
      </c>
      <c r="C23">
        <v>9.3100004196166992</v>
      </c>
      <c r="D23">
        <v>58.119998931884801</v>
      </c>
      <c r="E23">
        <v>177.09780883789099</v>
      </c>
      <c r="F23">
        <v>222.74000549316401</v>
      </c>
      <c r="G23">
        <v>103.94400024414099</v>
      </c>
      <c r="H23">
        <v>4.5955033302307102</v>
      </c>
      <c r="I23">
        <v>149.52000427246099</v>
      </c>
    </row>
    <row r="24" spans="1:9" x14ac:dyDescent="0.55000000000000004">
      <c r="A24" s="49">
        <v>45016</v>
      </c>
      <c r="B24">
        <v>54.5</v>
      </c>
      <c r="C24">
        <v>9.2840003967285192</v>
      </c>
      <c r="D24">
        <v>56.540000915527301</v>
      </c>
      <c r="E24">
        <v>177.30747985839801</v>
      </c>
      <c r="F24">
        <v>222.47000122070301</v>
      </c>
      <c r="G24">
        <v>103.71099853515599</v>
      </c>
      <c r="H24">
        <v>4.5836424827575701</v>
      </c>
      <c r="I24">
        <v>149.52000427246099</v>
      </c>
    </row>
    <row r="25" spans="1:9" x14ac:dyDescent="0.55000000000000004">
      <c r="A25" s="49">
        <v>44985</v>
      </c>
      <c r="B25">
        <v>54.139999389648402</v>
      </c>
      <c r="C25">
        <v>9.1789999008178693</v>
      </c>
      <c r="D25">
        <v>54.599998474121101</v>
      </c>
      <c r="E25">
        <v>172.19853210449199</v>
      </c>
      <c r="F25">
        <v>219.419998168945</v>
      </c>
      <c r="G25">
        <v>103.47200012207</v>
      </c>
      <c r="H25">
        <v>4.5585184097290004</v>
      </c>
      <c r="I25">
        <v>149.52000427246099</v>
      </c>
    </row>
    <row r="26" spans="1:9" x14ac:dyDescent="0.55000000000000004">
      <c r="A26" s="49">
        <v>44957</v>
      </c>
      <c r="B26">
        <v>55.610000610351598</v>
      </c>
      <c r="C26">
        <v>9.1090002059936506</v>
      </c>
      <c r="D26">
        <v>56.200000762939503</v>
      </c>
      <c r="E26">
        <v>176.44964599609401</v>
      </c>
      <c r="F26">
        <v>219.82000732421901</v>
      </c>
      <c r="G26">
        <v>103.29799652099599</v>
      </c>
      <c r="H26">
        <v>4.5432543754577601</v>
      </c>
      <c r="I26">
        <v>149.52000427246099</v>
      </c>
    </row>
    <row r="27" spans="1:9" x14ac:dyDescent="0.55000000000000004">
      <c r="A27" s="49">
        <v>44925</v>
      </c>
      <c r="B27">
        <v>55.180000305175803</v>
      </c>
      <c r="C27">
        <v>8.7119998931884801</v>
      </c>
      <c r="D27">
        <v>55.599998474121101</v>
      </c>
      <c r="E27">
        <v>171.07379150390599</v>
      </c>
      <c r="F27">
        <v>215.88999938964801</v>
      </c>
      <c r="G27">
        <v>103.151000976562</v>
      </c>
      <c r="H27">
        <v>4.5333771705627397</v>
      </c>
      <c r="I27">
        <v>149.52000427246099</v>
      </c>
    </row>
    <row r="28" spans="1:9" x14ac:dyDescent="0.55000000000000004">
      <c r="A28" s="49">
        <v>44895</v>
      </c>
      <c r="B28">
        <v>56.040000915527301</v>
      </c>
      <c r="C28">
        <v>9.2819995880127006</v>
      </c>
      <c r="D28">
        <v>55.819999694824197</v>
      </c>
      <c r="E28">
        <v>180.38619995117199</v>
      </c>
      <c r="F28">
        <v>227.25999450683599</v>
      </c>
      <c r="G28">
        <v>103</v>
      </c>
      <c r="H28">
        <v>4.5118284225463903</v>
      </c>
      <c r="I28">
        <v>149.52000427246099</v>
      </c>
    </row>
    <row r="29" spans="1:9" x14ac:dyDescent="0.55000000000000004">
      <c r="A29" s="49">
        <v>44865</v>
      </c>
      <c r="B29">
        <v>53.700000762939503</v>
      </c>
      <c r="C29">
        <v>9.2770004272460902</v>
      </c>
      <c r="D29">
        <v>53.360000610351598</v>
      </c>
      <c r="E29">
        <v>176.56748962402301</v>
      </c>
      <c r="F29">
        <v>219.52000427246099</v>
      </c>
      <c r="G29">
        <v>102.91000366210901</v>
      </c>
      <c r="H29">
        <v>4.4974622726440403</v>
      </c>
      <c r="I29">
        <v>149.52000427246099</v>
      </c>
    </row>
    <row r="30" spans="1:9" x14ac:dyDescent="0.55000000000000004">
      <c r="A30" s="49">
        <v>44834</v>
      </c>
      <c r="B30">
        <v>49.450000762939503</v>
      </c>
      <c r="C30">
        <v>8.8170003890991193</v>
      </c>
      <c r="D30">
        <v>51.080001831054702</v>
      </c>
      <c r="E30">
        <v>175.55844116210901</v>
      </c>
      <c r="F30">
        <v>212.69000244140599</v>
      </c>
      <c r="G30">
        <v>102.86199951171901</v>
      </c>
      <c r="H30">
        <v>4.4925236701965297</v>
      </c>
      <c r="I30">
        <v>149.52000427246099</v>
      </c>
    </row>
    <row r="31" spans="1:9" x14ac:dyDescent="0.55000000000000004">
      <c r="A31" s="49">
        <v>44804</v>
      </c>
      <c r="B31">
        <v>53.080001831054702</v>
      </c>
      <c r="C31">
        <v>9.3909997940063494</v>
      </c>
      <c r="D31">
        <v>54.389999389648402</v>
      </c>
      <c r="E31">
        <v>184.00221252441401</v>
      </c>
      <c r="F31">
        <v>226.16000366210901</v>
      </c>
      <c r="G31">
        <v>102.83999633789099</v>
      </c>
      <c r="H31">
        <v>4.4876732826232901</v>
      </c>
      <c r="I31">
        <v>149.52000427246099</v>
      </c>
    </row>
    <row r="32" spans="1:9" x14ac:dyDescent="0.55000000000000004">
      <c r="A32" s="49">
        <v>44771</v>
      </c>
      <c r="B32">
        <v>53.919998168945298</v>
      </c>
      <c r="C32">
        <v>9.5970001220703107</v>
      </c>
      <c r="D32">
        <v>55.669998168945298</v>
      </c>
      <c r="E32">
        <v>195.34947204589801</v>
      </c>
      <c r="F32">
        <v>236.96000671386699</v>
      </c>
      <c r="G32">
        <v>102.866996765137</v>
      </c>
      <c r="H32">
        <v>4.4823102951049796</v>
      </c>
      <c r="I32">
        <v>149.52000427246099</v>
      </c>
    </row>
    <row r="33" spans="1:9" x14ac:dyDescent="0.55000000000000004">
      <c r="A33" s="49">
        <v>44742</v>
      </c>
      <c r="B33">
        <v>51.779998779296903</v>
      </c>
      <c r="C33">
        <v>8.6499996185302699</v>
      </c>
      <c r="D33">
        <v>53.889999389648402</v>
      </c>
      <c r="E33">
        <v>186.68672180175801</v>
      </c>
      <c r="F33">
        <v>224.50999450683599</v>
      </c>
      <c r="G33">
        <v>102.90000152587901</v>
      </c>
      <c r="H33">
        <v>4.4791803359985396</v>
      </c>
      <c r="I33">
        <v>149.52000427246099</v>
      </c>
    </row>
    <row r="34" spans="1:9" x14ac:dyDescent="0.55000000000000004">
      <c r="A34" s="49">
        <v>44712</v>
      </c>
      <c r="B34">
        <v>56.0200004577637</v>
      </c>
      <c r="C34">
        <v>9.2639999389648402</v>
      </c>
      <c r="D34">
        <v>56.220001220703097</v>
      </c>
      <c r="E34">
        <v>190.24702453613301</v>
      </c>
      <c r="F34">
        <v>231.74000549316401</v>
      </c>
      <c r="G34">
        <v>102.976997375488</v>
      </c>
      <c r="H34">
        <v>4.4836511611938503</v>
      </c>
      <c r="I34">
        <v>149.52000427246099</v>
      </c>
    </row>
    <row r="35" spans="1:9" x14ac:dyDescent="0.55000000000000004">
      <c r="A35" s="49">
        <v>44680</v>
      </c>
      <c r="B35">
        <v>57.450000762939503</v>
      </c>
      <c r="C35">
        <v>9.7069997787475604</v>
      </c>
      <c r="D35">
        <v>57.580001831054702</v>
      </c>
      <c r="E35">
        <v>193.31227111816401</v>
      </c>
      <c r="F35">
        <v>240.74000549316401</v>
      </c>
      <c r="G35">
        <v>103.05599975585901</v>
      </c>
      <c r="H35">
        <v>4.4800748825073198</v>
      </c>
      <c r="I35">
        <v>149.52000427246099</v>
      </c>
    </row>
    <row r="36" spans="1:9" x14ac:dyDescent="0.55000000000000004">
      <c r="A36" s="49">
        <v>44651</v>
      </c>
      <c r="B36">
        <v>64.089996337890597</v>
      </c>
      <c r="C36">
        <v>9.9359998703002894</v>
      </c>
      <c r="D36">
        <v>60.040000915527301</v>
      </c>
      <c r="E36">
        <v>201.09922790527301</v>
      </c>
      <c r="F36">
        <v>243.17999267578099</v>
      </c>
      <c r="G36">
        <v>103.087997436523</v>
      </c>
      <c r="H36">
        <v>4.4800748825073198</v>
      </c>
      <c r="I36">
        <v>149.52000427246099</v>
      </c>
    </row>
    <row r="37" spans="1:9" x14ac:dyDescent="0.55000000000000004">
      <c r="A37" s="49">
        <v>44620</v>
      </c>
      <c r="B37">
        <v>60.709999084472699</v>
      </c>
      <c r="C37">
        <v>9.3450002670288104</v>
      </c>
      <c r="D37">
        <v>57.209999084472699</v>
      </c>
      <c r="E37">
        <v>207.28689575195301</v>
      </c>
      <c r="F37">
        <v>238.13999938964801</v>
      </c>
      <c r="G37">
        <v>103.161003112793</v>
      </c>
      <c r="H37">
        <v>4.4818630218505904</v>
      </c>
      <c r="I37">
        <v>149.52000427246099</v>
      </c>
    </row>
    <row r="38" spans="1:9" x14ac:dyDescent="0.55000000000000004">
      <c r="A38" s="49">
        <v>44592</v>
      </c>
      <c r="B38">
        <v>61.549999237060497</v>
      </c>
      <c r="C38">
        <v>9.6199998855590803</v>
      </c>
      <c r="D38">
        <v>57.779998779296903</v>
      </c>
      <c r="E38">
        <v>211.29460144043</v>
      </c>
      <c r="F38">
        <v>237.919998168945</v>
      </c>
      <c r="G38">
        <v>103.20899963378901</v>
      </c>
      <c r="H38">
        <v>4.4827570915222203</v>
      </c>
      <c r="I38">
        <v>149.52000427246099</v>
      </c>
    </row>
    <row r="39" spans="1:9" x14ac:dyDescent="0.55000000000000004">
      <c r="A39" s="49">
        <v>44560</v>
      </c>
      <c r="B39">
        <v>67.720001220703097</v>
      </c>
      <c r="C39">
        <v>10.4340000152588</v>
      </c>
      <c r="D39">
        <v>61.650001525878899</v>
      </c>
      <c r="E39">
        <v>214.11236572265599</v>
      </c>
      <c r="F39">
        <v>239.11999511718801</v>
      </c>
      <c r="G39">
        <v>103.278999328613</v>
      </c>
      <c r="H39">
        <v>4.4845442771911603</v>
      </c>
      <c r="I39">
        <v>149.52000427246099</v>
      </c>
    </row>
    <row r="40" spans="1:9" x14ac:dyDescent="0.55000000000000004">
      <c r="A40" s="49">
        <v>44530</v>
      </c>
      <c r="B40">
        <v>66.440002441406193</v>
      </c>
      <c r="C40">
        <v>10.1099996566772</v>
      </c>
      <c r="D40">
        <v>58.529998779296903</v>
      </c>
      <c r="E40">
        <v>217.33946228027301</v>
      </c>
      <c r="F40">
        <v>238.74000549316401</v>
      </c>
      <c r="G40">
        <v>103.34300231933599</v>
      </c>
      <c r="H40">
        <v>4.4854383468627903</v>
      </c>
      <c r="I40">
        <v>149.52000427246099</v>
      </c>
    </row>
    <row r="41" spans="1:9" x14ac:dyDescent="0.55000000000000004">
      <c r="A41" s="49">
        <v>44498</v>
      </c>
      <c r="B41">
        <v>68.430000305175795</v>
      </c>
      <c r="C41">
        <v>9.86200046539307</v>
      </c>
      <c r="D41">
        <v>59.400001525878899</v>
      </c>
      <c r="E41">
        <v>213.06523132324199</v>
      </c>
      <c r="F41">
        <v>235.52000427246099</v>
      </c>
      <c r="G41">
        <v>103.411003112793</v>
      </c>
      <c r="H41">
        <v>4.4854383468627903</v>
      </c>
      <c r="I41">
        <v>149.52000427246099</v>
      </c>
    </row>
    <row r="42" spans="1:9" x14ac:dyDescent="0.55000000000000004">
      <c r="A42" s="49">
        <v>44469</v>
      </c>
      <c r="B42">
        <v>64.069999694824205</v>
      </c>
      <c r="C42">
        <v>9.2440004348754901</v>
      </c>
      <c r="D42">
        <v>57.7700004577637</v>
      </c>
      <c r="E42">
        <v>216.06384277343801</v>
      </c>
      <c r="F42">
        <v>235.32000732421901</v>
      </c>
      <c r="G42">
        <v>103.46199798584</v>
      </c>
      <c r="H42">
        <v>4.4854383468627903</v>
      </c>
      <c r="I42">
        <v>149.52000427246099</v>
      </c>
    </row>
    <row r="43" spans="1:9" x14ac:dyDescent="0.55000000000000004">
      <c r="A43" s="49">
        <v>44439</v>
      </c>
      <c r="B43">
        <v>66.220001220703097</v>
      </c>
      <c r="C43">
        <v>9.6230001449584996</v>
      </c>
      <c r="D43">
        <v>60.389999389648402</v>
      </c>
      <c r="E43">
        <v>218.92922973632801</v>
      </c>
      <c r="F43">
        <v>234.5</v>
      </c>
      <c r="G43">
        <v>103.51799774169901</v>
      </c>
      <c r="H43">
        <v>4.4859747886657697</v>
      </c>
      <c r="I43">
        <v>149.52000427246099</v>
      </c>
    </row>
    <row r="44" spans="1:9" x14ac:dyDescent="0.55000000000000004">
      <c r="A44" s="49">
        <v>44407</v>
      </c>
      <c r="B44">
        <v>64.120002746582003</v>
      </c>
      <c r="C44">
        <v>9.2919998168945295</v>
      </c>
      <c r="D44">
        <v>59.360000610351598</v>
      </c>
      <c r="E44">
        <v>220.29051208496099</v>
      </c>
      <c r="F44">
        <v>234.97999572753901</v>
      </c>
      <c r="G44">
        <v>103.58699798584</v>
      </c>
      <c r="H44">
        <v>4.4859747886657697</v>
      </c>
      <c r="I44">
        <v>149.52000427246099</v>
      </c>
    </row>
    <row r="45" spans="1:9" x14ac:dyDescent="0.55000000000000004">
      <c r="A45" s="49">
        <v>44377</v>
      </c>
      <c r="B45">
        <v>63.029998779296903</v>
      </c>
      <c r="C45">
        <v>8.9949998855590803</v>
      </c>
      <c r="D45">
        <v>57.669998168945298</v>
      </c>
      <c r="E45">
        <v>216.38752746582</v>
      </c>
      <c r="F45">
        <v>228.83999633789099</v>
      </c>
      <c r="G45">
        <v>103.64499664306599</v>
      </c>
      <c r="H45">
        <v>4.4859747886657697</v>
      </c>
      <c r="I45">
        <v>144.16000366210901</v>
      </c>
    </row>
    <row r="46" spans="1:9" x14ac:dyDescent="0.55000000000000004">
      <c r="A46" s="49">
        <v>44344</v>
      </c>
      <c r="B46">
        <v>62.435001373291001</v>
      </c>
      <c r="C46">
        <v>8.4899997711181605</v>
      </c>
      <c r="D46">
        <v>57.389999389648402</v>
      </c>
      <c r="E46">
        <v>215.37844848632801</v>
      </c>
      <c r="F46">
        <v>228.00999450683599</v>
      </c>
      <c r="G46">
        <v>103.707000732422</v>
      </c>
      <c r="H46">
        <v>4.4859747886657697</v>
      </c>
      <c r="I46">
        <v>150.38999938964801</v>
      </c>
    </row>
    <row r="47" spans="1:9" x14ac:dyDescent="0.55000000000000004">
      <c r="A47" s="49">
        <v>44316</v>
      </c>
      <c r="B47">
        <v>63.209999084472699</v>
      </c>
      <c r="C47">
        <v>8.4949998855590803</v>
      </c>
      <c r="D47">
        <v>56.090000152587898</v>
      </c>
      <c r="E47">
        <v>215.45460510253901</v>
      </c>
      <c r="F47">
        <v>226.66000366210901</v>
      </c>
      <c r="G47">
        <v>103.764999389648</v>
      </c>
      <c r="H47">
        <v>4.4864215850830096</v>
      </c>
      <c r="I47">
        <v>142.19000244140599</v>
      </c>
    </row>
    <row r="48" spans="1:9" x14ac:dyDescent="0.55000000000000004">
      <c r="A48" s="49">
        <v>44286</v>
      </c>
      <c r="B48">
        <v>59.119998931884801</v>
      </c>
      <c r="C48">
        <v>8.3219995498657209</v>
      </c>
      <c r="D48">
        <v>54.669998168945298</v>
      </c>
      <c r="E48">
        <v>217.62504577636699</v>
      </c>
      <c r="F48">
        <v>228.11000061035199</v>
      </c>
      <c r="G48">
        <v>103.81500244140599</v>
      </c>
      <c r="H48">
        <v>4.4859747886657697</v>
      </c>
      <c r="I48">
        <v>140.60000610351599</v>
      </c>
    </row>
    <row r="49" spans="1:9" x14ac:dyDescent="0.55000000000000004">
      <c r="A49" s="49">
        <v>44253</v>
      </c>
      <c r="B49">
        <v>59.2299995422363</v>
      </c>
      <c r="C49">
        <v>7.7350001335143999</v>
      </c>
      <c r="D49">
        <v>52.209999084472699</v>
      </c>
      <c r="E49">
        <v>216.39706420898401</v>
      </c>
      <c r="F49">
        <v>223.11999511718801</v>
      </c>
      <c r="G49">
        <v>103.889999389648</v>
      </c>
      <c r="H49">
        <v>4.48561668395996</v>
      </c>
      <c r="I49">
        <v>137.89999389648401</v>
      </c>
    </row>
    <row r="50" spans="1:9" x14ac:dyDescent="0.55000000000000004">
      <c r="A50" s="49">
        <v>44225</v>
      </c>
      <c r="B50">
        <v>59.549999237060497</v>
      </c>
      <c r="C50">
        <v>7.4569997787475604</v>
      </c>
      <c r="D50">
        <v>53</v>
      </c>
      <c r="E50">
        <v>220.56657409668</v>
      </c>
      <c r="F50">
        <v>226.25999450683599</v>
      </c>
      <c r="G50">
        <v>103.94899749755901</v>
      </c>
      <c r="H50">
        <v>4.4860639572143599</v>
      </c>
      <c r="I50">
        <v>148.24000549316401</v>
      </c>
    </row>
    <row r="51" spans="1:9" x14ac:dyDescent="0.55000000000000004">
      <c r="A51" s="49">
        <v>44195</v>
      </c>
      <c r="B51">
        <v>58.950000762939503</v>
      </c>
      <c r="C51">
        <v>7.5040001869201696</v>
      </c>
      <c r="D51">
        <v>53.840000152587898</v>
      </c>
      <c r="E51">
        <v>221.45188903808599</v>
      </c>
      <c r="F51">
        <v>225.49000549316401</v>
      </c>
      <c r="G51">
        <v>104.00099945068401</v>
      </c>
      <c r="H51">
        <v>4.48472356796265</v>
      </c>
      <c r="I51">
        <v>148.75</v>
      </c>
    </row>
    <row r="52" spans="1:9" x14ac:dyDescent="0.55000000000000004">
      <c r="A52" s="49">
        <v>44165</v>
      </c>
      <c r="B52">
        <v>55.9799995422363</v>
      </c>
      <c r="C52">
        <v>7.4369997978210396</v>
      </c>
      <c r="D52">
        <v>52.5</v>
      </c>
      <c r="E52">
        <v>221.099685668945</v>
      </c>
      <c r="F52">
        <v>224.169998168945</v>
      </c>
      <c r="G52">
        <v>104.064002990723</v>
      </c>
      <c r="H52">
        <v>4.48472356796265</v>
      </c>
      <c r="I52">
        <v>144.35000610351599</v>
      </c>
    </row>
    <row r="53" spans="1:9" x14ac:dyDescent="0.55000000000000004">
      <c r="A53" s="49">
        <v>44134</v>
      </c>
      <c r="B53">
        <v>51.595001220703097</v>
      </c>
      <c r="C53">
        <v>6.875</v>
      </c>
      <c r="D53">
        <v>49.409999847412102</v>
      </c>
      <c r="E53">
        <v>220.91941833496099</v>
      </c>
      <c r="F53">
        <v>220.77000427246099</v>
      </c>
      <c r="G53">
        <v>104.138999938965</v>
      </c>
      <c r="H53">
        <v>4.4838309288024902</v>
      </c>
      <c r="I53">
        <v>156.38000488281199</v>
      </c>
    </row>
    <row r="54" spans="1:9" x14ac:dyDescent="0.55000000000000004">
      <c r="A54" s="49">
        <v>44104</v>
      </c>
      <c r="B54">
        <v>53.439998626708999</v>
      </c>
      <c r="C54">
        <v>7.0580000877380398</v>
      </c>
      <c r="D54">
        <v>51.080001831054702</v>
      </c>
      <c r="E54">
        <v>218.98719787597699</v>
      </c>
      <c r="F54">
        <v>218.669998168945</v>
      </c>
      <c r="G54">
        <v>104.182998657227</v>
      </c>
      <c r="H54">
        <v>4.4842777252197301</v>
      </c>
      <c r="I54">
        <v>156.02999877929699</v>
      </c>
    </row>
    <row r="55" spans="1:9" x14ac:dyDescent="0.55000000000000004">
      <c r="A55" s="49">
        <v>44071</v>
      </c>
      <c r="B55">
        <v>54.5200004577637</v>
      </c>
      <c r="C55">
        <v>7.1609997749328604</v>
      </c>
      <c r="D55">
        <v>51.7700004577637</v>
      </c>
      <c r="E55">
        <v>216.67425537109401</v>
      </c>
      <c r="F55">
        <v>218.86000061035199</v>
      </c>
      <c r="G55">
        <v>104.251998901367</v>
      </c>
      <c r="H55">
        <v>4.4835648536682102</v>
      </c>
      <c r="I55">
        <v>159.49000549316401</v>
      </c>
    </row>
    <row r="56" spans="1:9" x14ac:dyDescent="0.55000000000000004">
      <c r="A56" s="49">
        <v>44043</v>
      </c>
      <c r="B56">
        <v>51.139999389648402</v>
      </c>
      <c r="C56">
        <v>6.67799997329712</v>
      </c>
      <c r="D56">
        <v>50.2700004577637</v>
      </c>
      <c r="E56">
        <v>217.98779296875</v>
      </c>
      <c r="F56">
        <v>219.16000366210901</v>
      </c>
      <c r="G56">
        <v>104.292999267578</v>
      </c>
      <c r="H56">
        <v>4.4831199645996103</v>
      </c>
      <c r="I56">
        <v>161.99000549316401</v>
      </c>
    </row>
    <row r="57" spans="1:9" x14ac:dyDescent="0.55000000000000004">
      <c r="A57" s="49">
        <v>44012</v>
      </c>
      <c r="B57">
        <v>47.7299995422363</v>
      </c>
      <c r="C57">
        <v>6.7049999237060502</v>
      </c>
      <c r="D57">
        <v>48.619998931884801</v>
      </c>
      <c r="E57">
        <v>216.13171386718801</v>
      </c>
      <c r="F57">
        <v>215.33999633789099</v>
      </c>
      <c r="G57">
        <v>104.369003295898</v>
      </c>
      <c r="H57">
        <v>4.4817867279052699</v>
      </c>
      <c r="I57">
        <v>153.80000305175801</v>
      </c>
    </row>
    <row r="58" spans="1:9" x14ac:dyDescent="0.55000000000000004">
      <c r="A58" s="49">
        <v>43980</v>
      </c>
      <c r="B58">
        <v>45.340000152587898</v>
      </c>
      <c r="C58">
        <v>6.7509999275207502</v>
      </c>
      <c r="D58">
        <v>48.659999847412102</v>
      </c>
      <c r="E58">
        <v>213.90443420410199</v>
      </c>
      <c r="F58">
        <v>210.58999633789099</v>
      </c>
      <c r="G58">
        <v>104.431999206543</v>
      </c>
      <c r="H58">
        <v>4.4813418388366699</v>
      </c>
      <c r="I58">
        <v>151.169998168945</v>
      </c>
    </row>
    <row r="59" spans="1:9" x14ac:dyDescent="0.55000000000000004">
      <c r="A59" s="49">
        <v>43951</v>
      </c>
      <c r="B59">
        <v>43.375</v>
      </c>
      <c r="C59">
        <v>6.5890002250671396</v>
      </c>
      <c r="D59">
        <v>47.599998474121101</v>
      </c>
      <c r="E59">
        <v>213.06964111328099</v>
      </c>
      <c r="F59">
        <v>209.52000427246099</v>
      </c>
      <c r="G59">
        <v>104.49299621582</v>
      </c>
      <c r="H59">
        <v>4.4822311401367196</v>
      </c>
      <c r="I59">
        <v>150.85000610351599</v>
      </c>
    </row>
    <row r="60" spans="1:9" x14ac:dyDescent="0.55000000000000004">
      <c r="A60" s="49">
        <v>43921</v>
      </c>
      <c r="B60">
        <v>40.259998321533203</v>
      </c>
      <c r="C60">
        <v>5.9429998397827104</v>
      </c>
      <c r="D60">
        <v>44.970001220703097</v>
      </c>
      <c r="E60">
        <v>213.06964111328099</v>
      </c>
      <c r="F60">
        <v>208.42999267578099</v>
      </c>
      <c r="G60">
        <v>104.58999633789099</v>
      </c>
      <c r="H60">
        <v>4.4835648536682102</v>
      </c>
      <c r="I60">
        <v>142.19000244140599</v>
      </c>
    </row>
    <row r="61" spans="1:9" x14ac:dyDescent="0.55000000000000004">
      <c r="A61" s="49">
        <v>43889</v>
      </c>
      <c r="B61">
        <v>43.330001831054702</v>
      </c>
      <c r="C61">
        <v>6.5180001258850098</v>
      </c>
      <c r="D61">
        <v>48.799999237060497</v>
      </c>
      <c r="E61">
        <v>216.15113830566401</v>
      </c>
      <c r="F61">
        <v>220.58999633789099</v>
      </c>
      <c r="G61">
        <v>104.59999847412099</v>
      </c>
      <c r="H61">
        <v>4.46038722991943</v>
      </c>
      <c r="I61">
        <v>140.13000488281199</v>
      </c>
    </row>
    <row r="62" spans="1:9" x14ac:dyDescent="0.55000000000000004">
      <c r="A62" s="49">
        <v>43861</v>
      </c>
      <c r="B62">
        <v>47.509998321533203</v>
      </c>
      <c r="C62">
        <v>7.1589999198913601</v>
      </c>
      <c r="D62">
        <v>53.599998474121101</v>
      </c>
      <c r="E62">
        <v>217.73944091796901</v>
      </c>
      <c r="F62">
        <v>223.55999755859401</v>
      </c>
      <c r="G62">
        <v>104.65200042724599</v>
      </c>
      <c r="H62">
        <v>4.4506893157959002</v>
      </c>
      <c r="I62">
        <v>138.92999267578099</v>
      </c>
    </row>
    <row r="63" spans="1:9" x14ac:dyDescent="0.55000000000000004">
      <c r="A63" s="49">
        <v>43829</v>
      </c>
      <c r="B63">
        <v>45.900001525878899</v>
      </c>
      <c r="C63">
        <v>7.1220002174377397</v>
      </c>
      <c r="D63">
        <v>52.430000305175803</v>
      </c>
      <c r="E63">
        <v>212.39437866210901</v>
      </c>
      <c r="F63">
        <v>219.19000244140599</v>
      </c>
      <c r="G63">
        <v>104.707000732422</v>
      </c>
      <c r="H63">
        <v>4.4445166587829599</v>
      </c>
      <c r="I63">
        <v>131.11999511718801</v>
      </c>
    </row>
    <row r="64" spans="1:9" x14ac:dyDescent="0.55000000000000004">
      <c r="A64" s="49">
        <v>43798</v>
      </c>
      <c r="B64">
        <v>44.950000762939503</v>
      </c>
      <c r="C64">
        <v>7.0250000953674299</v>
      </c>
      <c r="D64">
        <v>51.880001068115199</v>
      </c>
      <c r="E64">
        <v>214.14436340332</v>
      </c>
      <c r="F64">
        <v>219.74000549316401</v>
      </c>
      <c r="G64">
        <v>104.773002624512</v>
      </c>
      <c r="H64">
        <v>4.4374632835388201</v>
      </c>
      <c r="I64">
        <v>128.97000122070301</v>
      </c>
    </row>
    <row r="65" spans="1:9" x14ac:dyDescent="0.55000000000000004">
      <c r="A65" s="49">
        <v>43769</v>
      </c>
      <c r="B65">
        <v>43.740001678466797</v>
      </c>
      <c r="C65">
        <v>6.6259999275207502</v>
      </c>
      <c r="D65">
        <v>51.279998779296903</v>
      </c>
      <c r="E65">
        <v>216.63043212890599</v>
      </c>
      <c r="F65">
        <v>221.36999511718801</v>
      </c>
      <c r="G65">
        <v>104.830001831055</v>
      </c>
      <c r="H65">
        <v>4.4334955215454102</v>
      </c>
      <c r="I65">
        <v>131.61000061035199</v>
      </c>
    </row>
    <row r="66" spans="1:9" x14ac:dyDescent="0.55000000000000004">
      <c r="A66" s="49">
        <v>43738</v>
      </c>
      <c r="B66">
        <v>43.2700004577637</v>
      </c>
      <c r="C66">
        <v>6.6479997634887704</v>
      </c>
      <c r="D66">
        <v>51.069999694824197</v>
      </c>
      <c r="E66">
        <v>218.850173950195</v>
      </c>
      <c r="F66">
        <v>222.17999267578099</v>
      </c>
      <c r="G66">
        <v>104.890998840332</v>
      </c>
      <c r="H66">
        <v>4.4220347404479998</v>
      </c>
      <c r="I66">
        <v>130.72999572753901</v>
      </c>
    </row>
    <row r="67" spans="1:9" x14ac:dyDescent="0.55000000000000004">
      <c r="A67" s="49">
        <v>43707</v>
      </c>
      <c r="B67">
        <v>43.490001678466797</v>
      </c>
      <c r="C67">
        <v>6.4629998207092303</v>
      </c>
      <c r="D67">
        <v>50.4799995422363</v>
      </c>
      <c r="E67">
        <v>219.84616088867199</v>
      </c>
      <c r="F67">
        <v>223.38000488281199</v>
      </c>
      <c r="G67">
        <v>104.945999145508</v>
      </c>
      <c r="H67">
        <v>4.4160494804382298</v>
      </c>
      <c r="I67">
        <v>135.07000732421901</v>
      </c>
    </row>
    <row r="68" spans="1:9" x14ac:dyDescent="0.55000000000000004">
      <c r="A68" s="49">
        <v>43677</v>
      </c>
      <c r="B68">
        <v>44.009998321533203</v>
      </c>
      <c r="C68">
        <v>6.5830001831054696</v>
      </c>
      <c r="D68">
        <v>49.955001831054702</v>
      </c>
      <c r="E68">
        <v>215.44468688964801</v>
      </c>
      <c r="F68">
        <v>220.44000244140599</v>
      </c>
      <c r="G68">
        <v>104.99900054931599</v>
      </c>
      <c r="H68">
        <v>4.4060320854187003</v>
      </c>
      <c r="I68">
        <v>124.610000610352</v>
      </c>
    </row>
    <row r="69" spans="1:9" x14ac:dyDescent="0.55000000000000004">
      <c r="A69" s="49">
        <v>43644</v>
      </c>
      <c r="B69">
        <v>43.080001831054702</v>
      </c>
      <c r="C69">
        <v>6.2600002288818404</v>
      </c>
      <c r="D69">
        <v>49.330001831054702</v>
      </c>
      <c r="E69">
        <v>212.03926086425801</v>
      </c>
      <c r="F69">
        <v>214.28999328613301</v>
      </c>
      <c r="G69">
        <v>105.05500030517599</v>
      </c>
      <c r="H69">
        <v>4.3990635871887198</v>
      </c>
      <c r="I69">
        <v>120.5</v>
      </c>
    </row>
    <row r="70" spans="1:9" x14ac:dyDescent="0.55000000000000004">
      <c r="A70" s="49">
        <v>43616</v>
      </c>
      <c r="B70">
        <v>40.689998626708999</v>
      </c>
      <c r="C70">
        <v>6.0240001678466797</v>
      </c>
      <c r="D70">
        <v>47.200000762939503</v>
      </c>
      <c r="E70">
        <v>207.84646606445301</v>
      </c>
      <c r="F70">
        <v>209.61999511718801</v>
      </c>
      <c r="G70">
        <v>105.09400177002</v>
      </c>
      <c r="H70">
        <v>4.3868680000305202</v>
      </c>
      <c r="I70">
        <v>113.379997253418</v>
      </c>
    </row>
    <row r="71" spans="1:9" x14ac:dyDescent="0.55000000000000004">
      <c r="A71" s="49">
        <v>43585</v>
      </c>
      <c r="B71">
        <v>41.939998626708999</v>
      </c>
      <c r="C71">
        <v>6.3600001335143999</v>
      </c>
      <c r="D71">
        <v>47.549999237060497</v>
      </c>
      <c r="E71">
        <v>205.43727111816401</v>
      </c>
      <c r="F71">
        <v>209.63000488281199</v>
      </c>
      <c r="G71">
        <v>105.147003173828</v>
      </c>
      <c r="H71">
        <v>4.3768496513366699</v>
      </c>
      <c r="I71">
        <v>111.379997253418</v>
      </c>
    </row>
    <row r="72" spans="1:9" x14ac:dyDescent="0.55000000000000004">
      <c r="A72" s="49">
        <v>43553</v>
      </c>
      <c r="B72">
        <v>40.700000762939503</v>
      </c>
      <c r="C72">
        <v>6.1290001869201696</v>
      </c>
      <c r="D72">
        <v>47.080001831054702</v>
      </c>
      <c r="E72">
        <v>205.55067443847699</v>
      </c>
      <c r="F72">
        <v>208.61000061035199</v>
      </c>
      <c r="G72">
        <v>105.20099639892599</v>
      </c>
      <c r="H72">
        <v>4.3685746192932102</v>
      </c>
      <c r="I72">
        <v>112.220001220703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780F-BB3B-482B-A132-FBDB525AF4D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11A-9323-48D9-B282-CF0E4ED6603C}">
  <dimension ref="A1:I9"/>
  <sheetViews>
    <sheetView workbookViewId="0">
      <selection activeCell="D23" sqref="D23"/>
    </sheetView>
  </sheetViews>
  <sheetFormatPr defaultRowHeight="14.4" x14ac:dyDescent="0.55000000000000004"/>
  <cols>
    <col min="1" max="1" width="16.68359375" bestFit="1" customWidth="1"/>
    <col min="2" max="2" width="16" bestFit="1" customWidth="1"/>
    <col min="3" max="3" width="12.15625" bestFit="1" customWidth="1"/>
    <col min="4" max="4" width="17.41796875" bestFit="1" customWidth="1"/>
    <col min="5" max="5" width="15.41796875" bestFit="1" customWidth="1"/>
    <col min="6" max="6" width="17.26171875" bestFit="1" customWidth="1"/>
    <col min="7" max="7" width="11.578125" bestFit="1" customWidth="1"/>
    <col min="8" max="8" width="15.578125" bestFit="1" customWidth="1"/>
    <col min="9" max="9" width="11.68359375" bestFit="1" customWidth="1"/>
  </cols>
  <sheetData>
    <row r="1" spans="1:9" x14ac:dyDescent="0.55000000000000004">
      <c r="A1" s="30"/>
      <c r="B1" s="30" t="s">
        <v>32</v>
      </c>
      <c r="C1" s="30" t="s">
        <v>21</v>
      </c>
      <c r="D1" s="30" t="s">
        <v>22</v>
      </c>
      <c r="E1" s="30" t="s">
        <v>33</v>
      </c>
      <c r="F1" s="30" t="s">
        <v>23</v>
      </c>
      <c r="G1" s="30" t="s">
        <v>34</v>
      </c>
      <c r="H1" s="30" t="s">
        <v>26</v>
      </c>
      <c r="I1" s="30" t="s">
        <v>27</v>
      </c>
    </row>
    <row r="2" spans="1:9" x14ac:dyDescent="0.55000000000000004">
      <c r="A2" t="s">
        <v>32</v>
      </c>
      <c r="B2">
        <v>1</v>
      </c>
    </row>
    <row r="3" spans="1:9" x14ac:dyDescent="0.55000000000000004">
      <c r="A3" t="s">
        <v>21</v>
      </c>
      <c r="B3">
        <v>0.74550515065673795</v>
      </c>
      <c r="C3">
        <v>1</v>
      </c>
    </row>
    <row r="4" spans="1:9" x14ac:dyDescent="0.55000000000000004">
      <c r="A4" t="s">
        <v>22</v>
      </c>
      <c r="B4">
        <v>0.83326907431395325</v>
      </c>
      <c r="C4">
        <v>0.73349941292624177</v>
      </c>
      <c r="D4">
        <v>1</v>
      </c>
    </row>
    <row r="5" spans="1:9" x14ac:dyDescent="0.55000000000000004">
      <c r="A5" t="s">
        <v>33</v>
      </c>
      <c r="B5">
        <v>0.7709917338030583</v>
      </c>
      <c r="C5">
        <v>0.61918499629444068</v>
      </c>
      <c r="D5">
        <v>0.85636793387895949</v>
      </c>
      <c r="E5">
        <v>1</v>
      </c>
    </row>
    <row r="6" spans="1:9" x14ac:dyDescent="0.55000000000000004">
      <c r="A6" t="s">
        <v>23</v>
      </c>
      <c r="B6">
        <v>0.36495874989003879</v>
      </c>
      <c r="C6">
        <v>0.39009304761361246</v>
      </c>
      <c r="D6">
        <v>0.45889061286761279</v>
      </c>
      <c r="E6">
        <v>0.27896622786469494</v>
      </c>
      <c r="F6">
        <v>1</v>
      </c>
    </row>
    <row r="7" spans="1:9" x14ac:dyDescent="0.55000000000000004">
      <c r="A7" t="s">
        <v>34</v>
      </c>
      <c r="B7">
        <v>0.54849847423495013</v>
      </c>
      <c r="C7">
        <v>0.47680967069869901</v>
      </c>
      <c r="D7">
        <v>0.62784321445201485</v>
      </c>
      <c r="E7">
        <v>0.49198736079247168</v>
      </c>
      <c r="F7">
        <v>0.56344864008082163</v>
      </c>
      <c r="G7">
        <v>1</v>
      </c>
    </row>
    <row r="8" spans="1:9" x14ac:dyDescent="0.55000000000000004">
      <c r="A8" t="s">
        <v>26</v>
      </c>
      <c r="B8">
        <v>4.0079126499875994E-2</v>
      </c>
      <c r="C8">
        <v>-7.0141910846210687E-2</v>
      </c>
      <c r="D8">
        <v>2.4210290821083464E-2</v>
      </c>
      <c r="E8">
        <v>-2.6777908852518698E-2</v>
      </c>
      <c r="F8">
        <v>0.18770012709516215</v>
      </c>
      <c r="G8">
        <v>6.1920454038077444E-2</v>
      </c>
      <c r="H8">
        <v>1</v>
      </c>
    </row>
    <row r="9" spans="1:9" ht="14.7" thickBot="1" x14ac:dyDescent="0.6">
      <c r="A9" s="29" t="s">
        <v>27</v>
      </c>
      <c r="B9" s="29">
        <v>0.16626710264415823</v>
      </c>
      <c r="C9" s="29">
        <v>-1.2081530564295095E-3</v>
      </c>
      <c r="D9" s="29">
        <v>6.8488114328150607E-2</v>
      </c>
      <c r="E9" s="29">
        <v>4.4885567949347054E-2</v>
      </c>
      <c r="F9" s="29">
        <v>0.10529246744246205</v>
      </c>
      <c r="G9" s="29">
        <v>8.2502469272346696E-2</v>
      </c>
      <c r="H9" s="29">
        <v>0.21387951889050613</v>
      </c>
      <c r="I9" s="29">
        <v>1</v>
      </c>
    </row>
  </sheetData>
  <conditionalFormatting sqref="A1:I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90C0-0EA2-49B8-AE3B-368BF054DBC0}">
  <dimension ref="A1"/>
  <sheetViews>
    <sheetView workbookViewId="0">
      <selection activeCell="H23" sqref="H23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7F52-0E0B-4DF5-8F31-A52100DF8052}">
  <dimension ref="A1:I9"/>
  <sheetViews>
    <sheetView showGridLines="0" workbookViewId="0">
      <selection activeCell="B16" sqref="B16"/>
    </sheetView>
  </sheetViews>
  <sheetFormatPr defaultRowHeight="14.4" x14ac:dyDescent="0.55000000000000004"/>
  <cols>
    <col min="1" max="1" width="20.26171875" bestFit="1" customWidth="1"/>
    <col min="2" max="2" width="16.26171875" bestFit="1" customWidth="1"/>
    <col min="3" max="3" width="21" bestFit="1" customWidth="1"/>
    <col min="4" max="4" width="15.578125" bestFit="1" customWidth="1"/>
    <col min="5" max="5" width="14.578125" bestFit="1" customWidth="1"/>
    <col min="6" max="6" width="17.26171875" bestFit="1" customWidth="1"/>
    <col min="7" max="7" width="11.68359375" bestFit="1" customWidth="1"/>
    <col min="8" max="8" width="15.578125" bestFit="1" customWidth="1"/>
    <col min="9" max="9" width="9.26171875" bestFit="1" customWidth="1"/>
  </cols>
  <sheetData>
    <row r="1" spans="1:9" x14ac:dyDescent="0.55000000000000004">
      <c r="A1" s="30"/>
      <c r="B1" s="30" t="s">
        <v>35</v>
      </c>
      <c r="C1" s="30" t="s">
        <v>36</v>
      </c>
      <c r="D1" s="30" t="s">
        <v>37</v>
      </c>
      <c r="E1" s="30" t="s">
        <v>38</v>
      </c>
      <c r="F1" s="30" t="s">
        <v>23</v>
      </c>
      <c r="G1" s="30" t="s">
        <v>34</v>
      </c>
      <c r="H1" s="30" t="s">
        <v>26</v>
      </c>
      <c r="I1" s="30" t="s">
        <v>27</v>
      </c>
    </row>
    <row r="2" spans="1:9" x14ac:dyDescent="0.55000000000000004">
      <c r="A2" t="s">
        <v>35</v>
      </c>
      <c r="B2">
        <v>1</v>
      </c>
    </row>
    <row r="3" spans="1:9" x14ac:dyDescent="0.55000000000000004">
      <c r="A3" t="s">
        <v>36</v>
      </c>
      <c r="B3">
        <v>0.68903314089430756</v>
      </c>
      <c r="C3">
        <v>1</v>
      </c>
    </row>
    <row r="4" spans="1:9" x14ac:dyDescent="0.55000000000000004">
      <c r="A4" t="s">
        <v>37</v>
      </c>
      <c r="B4">
        <v>0.76744145704755784</v>
      </c>
      <c r="C4">
        <v>0.75894563505256174</v>
      </c>
      <c r="D4">
        <v>1</v>
      </c>
    </row>
    <row r="5" spans="1:9" x14ac:dyDescent="0.55000000000000004">
      <c r="A5" t="s">
        <v>38</v>
      </c>
      <c r="B5">
        <v>0.78764737723611644</v>
      </c>
      <c r="C5">
        <v>0.6610423192679229</v>
      </c>
      <c r="D5">
        <v>0.68807724429368067</v>
      </c>
      <c r="E5">
        <v>1</v>
      </c>
    </row>
    <row r="6" spans="1:9" x14ac:dyDescent="0.55000000000000004">
      <c r="A6" t="s">
        <v>23</v>
      </c>
      <c r="B6">
        <v>0.37213285808245522</v>
      </c>
      <c r="C6">
        <v>0.40889328984472767</v>
      </c>
      <c r="D6">
        <v>0.28962805157137</v>
      </c>
      <c r="E6">
        <v>0.40615182368647684</v>
      </c>
      <c r="F6">
        <v>1</v>
      </c>
    </row>
    <row r="7" spans="1:9" x14ac:dyDescent="0.55000000000000004">
      <c r="A7" t="s">
        <v>34</v>
      </c>
      <c r="B7">
        <v>0.54824062353018699</v>
      </c>
      <c r="C7">
        <v>0.57885161614852521</v>
      </c>
      <c r="D7">
        <v>0.49242901493816177</v>
      </c>
      <c r="E7">
        <v>0.56544003291738398</v>
      </c>
      <c r="F7">
        <v>0.56636778644772801</v>
      </c>
      <c r="G7">
        <v>1</v>
      </c>
    </row>
    <row r="8" spans="1:9" x14ac:dyDescent="0.55000000000000004">
      <c r="A8" t="s">
        <v>26</v>
      </c>
      <c r="B8">
        <v>4.2284907361102617E-2</v>
      </c>
      <c r="C8">
        <v>-3.651793212410132E-3</v>
      </c>
      <c r="D8">
        <v>-3.0683192423905676E-2</v>
      </c>
      <c r="E8">
        <v>-9.7084363162965523E-2</v>
      </c>
      <c r="F8">
        <v>0.19389489265726462</v>
      </c>
      <c r="G8">
        <v>6.0081578891472844E-2</v>
      </c>
      <c r="H8">
        <v>1</v>
      </c>
    </row>
    <row r="9" spans="1:9" ht="14.7" thickBot="1" x14ac:dyDescent="0.6">
      <c r="A9" s="29" t="s">
        <v>27</v>
      </c>
      <c r="B9" s="29">
        <v>0.16884073092697496</v>
      </c>
      <c r="C9" s="29">
        <v>6.7169412904138401E-2</v>
      </c>
      <c r="D9" s="29">
        <v>4.7095478031725251E-2</v>
      </c>
      <c r="E9" s="29">
        <v>-5.6455419509731854E-2</v>
      </c>
      <c r="F9" s="29">
        <v>0.10445823204874551</v>
      </c>
      <c r="G9" s="29">
        <v>8.3866159695219045E-2</v>
      </c>
      <c r="H9" s="29">
        <v>0.21779425446248854</v>
      </c>
      <c r="I9" s="29">
        <v>1</v>
      </c>
    </row>
  </sheetData>
  <conditionalFormatting sqref="B2:I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QUOTE</vt:lpstr>
      <vt:lpstr>var_cov</vt:lpstr>
      <vt:lpstr>matr_sqm</vt:lpstr>
      <vt:lpstr>corr_matrix</vt:lpstr>
      <vt:lpstr>Returns</vt:lpstr>
      <vt:lpstr>Prices</vt:lpstr>
      <vt:lpstr>quote2</vt:lpstr>
      <vt:lpstr>corr_matrix2</vt:lpstr>
      <vt:lpstr>quote1</vt:lpstr>
      <vt:lpstr>corr_matrix1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</dc:creator>
  <cp:keywords/>
  <dc:description/>
  <cp:lastModifiedBy>Daniele Campus</cp:lastModifiedBy>
  <cp:revision/>
  <dcterms:created xsi:type="dcterms:W3CDTF">2024-11-10T17:13:23Z</dcterms:created>
  <dcterms:modified xsi:type="dcterms:W3CDTF">2025-02-12T14:35:31Z</dcterms:modified>
  <cp:category/>
  <cp:contentStatus/>
</cp:coreProperties>
</file>