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ool\Old classes\Applied Programming\personal_work\Sprint_4\stat_sheets\"/>
    </mc:Choice>
  </mc:AlternateContent>
  <xr:revisionPtr revIDLastSave="0" documentId="13_ncr:1_{D3B7B3EF-D192-46F7-92A8-B19EC13539DA}" xr6:coauthVersionLast="47" xr6:coauthVersionMax="47" xr10:uidLastSave="{00000000-0000-0000-0000-000000000000}"/>
  <bookViews>
    <workbookView xWindow="-120" yWindow="-120" windowWidth="29040" windowHeight="15840" activeTab="3" xr2:uid="{7E1CA561-B77F-40E7-876C-E14640302945}"/>
  </bookViews>
  <sheets>
    <sheet name="Master Copy" sheetId="1" r:id="rId1"/>
    <sheet name="Practice 1" sheetId="8" r:id="rId2"/>
    <sheet name="vs Bears" sheetId="2" r:id="rId3"/>
    <sheet name="vs Kyle and Friends" sheetId="5" r:id="rId4"/>
    <sheet name="Day 1 Average Rank" sheetId="9" r:id="rId5"/>
    <sheet name="Round 1" sheetId="10" r:id="rId6"/>
    <sheet name="vs Kyle and Friends CSV" sheetId="11" r:id="rId7"/>
    <sheet name="vs Bears CSV" sheetId="12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3" i="5"/>
  <c r="R40" i="5"/>
  <c r="R41" i="5"/>
  <c r="R42" i="5"/>
  <c r="R43" i="5"/>
  <c r="R44" i="5"/>
  <c r="R45" i="5"/>
  <c r="R46" i="5"/>
  <c r="R39" i="5"/>
  <c r="S28" i="5"/>
  <c r="S29" i="5"/>
  <c r="S30" i="5"/>
  <c r="S31" i="5"/>
  <c r="S32" i="5"/>
  <c r="S33" i="5"/>
  <c r="S34" i="5"/>
  <c r="S27" i="5"/>
  <c r="S16" i="5"/>
  <c r="S17" i="5"/>
  <c r="S18" i="5"/>
  <c r="S19" i="5"/>
  <c r="S20" i="5"/>
  <c r="S21" i="5"/>
  <c r="S22" i="5"/>
  <c r="S15" i="5"/>
  <c r="A4" i="5"/>
  <c r="A5" i="5"/>
  <c r="A6" i="5"/>
  <c r="A7" i="5"/>
  <c r="A8" i="5"/>
  <c r="A9" i="5"/>
  <c r="A10" i="5"/>
  <c r="A3" i="5"/>
  <c r="H4" i="2"/>
  <c r="R40" i="2"/>
  <c r="R41" i="2"/>
  <c r="R42" i="2"/>
  <c r="R43" i="2"/>
  <c r="R44" i="2"/>
  <c r="R45" i="2"/>
  <c r="R46" i="2"/>
  <c r="R39" i="2"/>
  <c r="S28" i="2"/>
  <c r="S29" i="2"/>
  <c r="S30" i="2"/>
  <c r="S31" i="2"/>
  <c r="S32" i="2"/>
  <c r="S33" i="2"/>
  <c r="S34" i="2"/>
  <c r="S27" i="2"/>
  <c r="S16" i="2"/>
  <c r="H8" i="2" s="1"/>
  <c r="S17" i="2"/>
  <c r="H6" i="2" s="1"/>
  <c r="S18" i="2"/>
  <c r="S19" i="2"/>
  <c r="S20" i="2"/>
  <c r="S21" i="2"/>
  <c r="S22" i="2"/>
  <c r="H7" i="2"/>
  <c r="H5" i="2"/>
  <c r="H9" i="2"/>
  <c r="H10" i="2"/>
  <c r="H3" i="2"/>
  <c r="S15" i="2"/>
  <c r="P22" i="5"/>
  <c r="P21" i="5"/>
  <c r="P20" i="5"/>
  <c r="P19" i="5"/>
  <c r="P18" i="5"/>
  <c r="P17" i="5"/>
  <c r="P16" i="5"/>
  <c r="P15" i="5"/>
  <c r="R19" i="5"/>
  <c r="R34" i="2"/>
  <c r="N11" i="1"/>
  <c r="N10" i="1"/>
  <c r="N9" i="1"/>
  <c r="N8" i="1"/>
  <c r="N7" i="1"/>
  <c r="N6" i="1"/>
  <c r="N5" i="1"/>
  <c r="N4" i="1"/>
  <c r="N3" i="1"/>
  <c r="K1" i="1"/>
  <c r="L1" i="1" s="1"/>
  <c r="M1" i="1" s="1"/>
  <c r="J1" i="1"/>
  <c r="D1" i="1"/>
  <c r="E1" i="1" s="1"/>
  <c r="F1" i="1" s="1"/>
  <c r="G1" i="1" s="1"/>
  <c r="J1" i="10"/>
  <c r="K1" i="10" s="1"/>
  <c r="L1" i="10" s="1"/>
  <c r="M1" i="10" s="1"/>
  <c r="D1" i="10"/>
  <c r="E1" i="10" s="1"/>
  <c r="F1" i="10" s="1"/>
  <c r="G1" i="10" s="1"/>
  <c r="N4" i="10"/>
  <c r="N5" i="10"/>
  <c r="N6" i="10"/>
  <c r="N7" i="10"/>
  <c r="N8" i="10"/>
  <c r="N9" i="10"/>
  <c r="N10" i="10"/>
  <c r="N11" i="10"/>
  <c r="N3" i="10"/>
  <c r="H11" i="10"/>
  <c r="H10" i="10"/>
  <c r="H9" i="10"/>
  <c r="H8" i="10"/>
  <c r="H7" i="10"/>
  <c r="H6" i="10"/>
  <c r="H5" i="10"/>
  <c r="H4" i="10"/>
  <c r="H3" i="10"/>
  <c r="H4" i="1"/>
  <c r="P22" i="1" s="1"/>
  <c r="H5" i="1"/>
  <c r="H6" i="1"/>
  <c r="H7" i="1"/>
  <c r="H8" i="1"/>
  <c r="H9" i="1"/>
  <c r="P18" i="1" s="1"/>
  <c r="H10" i="1"/>
  <c r="P20" i="1" s="1"/>
  <c r="H11" i="1"/>
  <c r="P17" i="1" s="1"/>
  <c r="H3" i="1"/>
  <c r="P21" i="1" s="1"/>
  <c r="A4" i="10"/>
  <c r="I4" i="10" s="1"/>
  <c r="A5" i="10"/>
  <c r="A6" i="10"/>
  <c r="I6" i="10" s="1"/>
  <c r="A7" i="10"/>
  <c r="A8" i="10"/>
  <c r="A9" i="10"/>
  <c r="I9" i="10" s="1"/>
  <c r="A10" i="10"/>
  <c r="I11" i="10"/>
  <c r="A3" i="10"/>
  <c r="I5" i="10"/>
  <c r="I7" i="10"/>
  <c r="I8" i="10"/>
  <c r="I10" i="10"/>
  <c r="K47" i="10"/>
  <c r="J47" i="10"/>
  <c r="I47" i="10"/>
  <c r="H47" i="10"/>
  <c r="G47" i="10"/>
  <c r="L47" i="10" s="1"/>
  <c r="F47" i="10"/>
  <c r="E47" i="10"/>
  <c r="D47" i="10"/>
  <c r="C47" i="10"/>
  <c r="N47" i="10" s="1"/>
  <c r="B47" i="10"/>
  <c r="K46" i="10"/>
  <c r="J46" i="10"/>
  <c r="I46" i="10"/>
  <c r="H46" i="10"/>
  <c r="G46" i="10"/>
  <c r="L46" i="10" s="1"/>
  <c r="F46" i="10"/>
  <c r="E46" i="10"/>
  <c r="D46" i="10"/>
  <c r="N46" i="10" s="1"/>
  <c r="C46" i="10"/>
  <c r="B46" i="10"/>
  <c r="K45" i="10"/>
  <c r="J45" i="10"/>
  <c r="I45" i="10"/>
  <c r="H45" i="10"/>
  <c r="G45" i="10"/>
  <c r="L45" i="10" s="1"/>
  <c r="F45" i="10"/>
  <c r="E45" i="10"/>
  <c r="D45" i="10"/>
  <c r="N45" i="10" s="1"/>
  <c r="C45" i="10"/>
  <c r="B45" i="10"/>
  <c r="K44" i="10"/>
  <c r="J44" i="10"/>
  <c r="I44" i="10"/>
  <c r="H44" i="10"/>
  <c r="G44" i="10"/>
  <c r="L44" i="10" s="1"/>
  <c r="F44" i="10"/>
  <c r="E44" i="10"/>
  <c r="D44" i="10"/>
  <c r="N44" i="10" s="1"/>
  <c r="C44" i="10"/>
  <c r="B44" i="10"/>
  <c r="K43" i="10"/>
  <c r="J43" i="10"/>
  <c r="I43" i="10"/>
  <c r="H43" i="10"/>
  <c r="G43" i="10"/>
  <c r="L43" i="10" s="1"/>
  <c r="F43" i="10"/>
  <c r="E43" i="10"/>
  <c r="D43" i="10"/>
  <c r="N43" i="10" s="1"/>
  <c r="C43" i="10"/>
  <c r="B43" i="10"/>
  <c r="K42" i="10"/>
  <c r="J42" i="10"/>
  <c r="I42" i="10"/>
  <c r="H42" i="10"/>
  <c r="G42" i="10"/>
  <c r="L42" i="10" s="1"/>
  <c r="F42" i="10"/>
  <c r="E42" i="10"/>
  <c r="D42" i="10"/>
  <c r="N42" i="10" s="1"/>
  <c r="C42" i="10"/>
  <c r="B42" i="10"/>
  <c r="K41" i="10"/>
  <c r="J41" i="10"/>
  <c r="I41" i="10"/>
  <c r="H41" i="10"/>
  <c r="G41" i="10"/>
  <c r="L41" i="10" s="1"/>
  <c r="F41" i="10"/>
  <c r="E41" i="10"/>
  <c r="D41" i="10"/>
  <c r="N41" i="10" s="1"/>
  <c r="C41" i="10"/>
  <c r="B41" i="10"/>
  <c r="K40" i="10"/>
  <c r="J40" i="10"/>
  <c r="I40" i="10"/>
  <c r="H40" i="10"/>
  <c r="G40" i="10"/>
  <c r="L40" i="10" s="1"/>
  <c r="F40" i="10"/>
  <c r="E40" i="10"/>
  <c r="D40" i="10"/>
  <c r="N40" i="10" s="1"/>
  <c r="C40" i="10"/>
  <c r="B40" i="10"/>
  <c r="K39" i="10"/>
  <c r="K48" i="10" s="1"/>
  <c r="J39" i="10"/>
  <c r="J48" i="10" s="1"/>
  <c r="I39" i="10"/>
  <c r="I48" i="10" s="1"/>
  <c r="H39" i="10"/>
  <c r="H48" i="10" s="1"/>
  <c r="G39" i="10"/>
  <c r="G48" i="10" s="1"/>
  <c r="F39" i="10"/>
  <c r="F48" i="10" s="1"/>
  <c r="E39" i="10"/>
  <c r="E48" i="10" s="1"/>
  <c r="D39" i="10"/>
  <c r="N39" i="10" s="1"/>
  <c r="C39" i="10"/>
  <c r="C48" i="10" s="1"/>
  <c r="B39" i="10"/>
  <c r="B48" i="10" s="1"/>
  <c r="O35" i="10"/>
  <c r="N35" i="10" s="1"/>
  <c r="M35" i="10"/>
  <c r="O34" i="10"/>
  <c r="N34" i="10"/>
  <c r="M34" i="10"/>
  <c r="O33" i="10"/>
  <c r="N33" i="10"/>
  <c r="M33" i="10"/>
  <c r="O32" i="10"/>
  <c r="M32" i="10"/>
  <c r="O31" i="10"/>
  <c r="N31" i="10"/>
  <c r="M31" i="10"/>
  <c r="O30" i="10"/>
  <c r="N30" i="10"/>
  <c r="M30" i="10"/>
  <c r="O29" i="10"/>
  <c r="N29" i="10"/>
  <c r="M29" i="10"/>
  <c r="O28" i="10"/>
  <c r="M28" i="10"/>
  <c r="O27" i="10"/>
  <c r="N27" i="10"/>
  <c r="M27" i="10"/>
  <c r="O23" i="10"/>
  <c r="N23" i="10"/>
  <c r="M23" i="10"/>
  <c r="O22" i="10"/>
  <c r="N22" i="10"/>
  <c r="M22" i="10"/>
  <c r="O21" i="10"/>
  <c r="M21" i="10"/>
  <c r="O20" i="10"/>
  <c r="N20" i="10"/>
  <c r="M20" i="10"/>
  <c r="O19" i="10"/>
  <c r="N19" i="10"/>
  <c r="M19" i="10"/>
  <c r="O18" i="10"/>
  <c r="N18" i="10"/>
  <c r="M18" i="10"/>
  <c r="O17" i="10"/>
  <c r="M17" i="10"/>
  <c r="O16" i="10"/>
  <c r="N16" i="10"/>
  <c r="M16" i="10"/>
  <c r="O15" i="10"/>
  <c r="N15" i="10"/>
  <c r="M15" i="10"/>
  <c r="E5" i="9"/>
  <c r="E6" i="9"/>
  <c r="E7" i="9"/>
  <c r="E8" i="9"/>
  <c r="E9" i="9"/>
  <c r="E10" i="9"/>
  <c r="E11" i="9"/>
  <c r="E4" i="9"/>
  <c r="Q39" i="5"/>
  <c r="D5" i="9"/>
  <c r="D6" i="9"/>
  <c r="D7" i="9"/>
  <c r="D8" i="9"/>
  <c r="D9" i="9"/>
  <c r="D10" i="9"/>
  <c r="D11" i="9"/>
  <c r="D4" i="9"/>
  <c r="P47" i="2"/>
  <c r="P48" i="1"/>
  <c r="P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C47" i="2"/>
  <c r="D47" i="2"/>
  <c r="E47" i="2"/>
  <c r="F47" i="2"/>
  <c r="G47" i="2"/>
  <c r="H47" i="2"/>
  <c r="I47" i="2"/>
  <c r="J47" i="2"/>
  <c r="K47" i="2"/>
  <c r="L47" i="2"/>
  <c r="M47" i="2"/>
  <c r="N47" i="2"/>
  <c r="B47" i="2"/>
  <c r="H48" i="1"/>
  <c r="C48" i="1"/>
  <c r="D48" i="1"/>
  <c r="E48" i="1"/>
  <c r="F48" i="1"/>
  <c r="G48" i="1"/>
  <c r="I48" i="1"/>
  <c r="J48" i="1"/>
  <c r="K48" i="1"/>
  <c r="L48" i="1"/>
  <c r="M48" i="1"/>
  <c r="N48" i="1"/>
  <c r="B48" i="1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M11" i="8"/>
  <c r="G11" i="8"/>
  <c r="M10" i="8"/>
  <c r="G10" i="8"/>
  <c r="M9" i="8"/>
  <c r="G9" i="8"/>
  <c r="M8" i="8"/>
  <c r="G8" i="8"/>
  <c r="M7" i="8"/>
  <c r="G7" i="8"/>
  <c r="M6" i="8"/>
  <c r="G6" i="8"/>
  <c r="M5" i="8"/>
  <c r="G5" i="8"/>
  <c r="M4" i="8"/>
  <c r="G4" i="8"/>
  <c r="M3" i="8"/>
  <c r="G3" i="8"/>
  <c r="Q34" i="5"/>
  <c r="Q28" i="5"/>
  <c r="Q29" i="5"/>
  <c r="Q30" i="5"/>
  <c r="Q31" i="5"/>
  <c r="Q32" i="5"/>
  <c r="Q33" i="5"/>
  <c r="Q27" i="5"/>
  <c r="Q16" i="5"/>
  <c r="Q17" i="5"/>
  <c r="Q18" i="5"/>
  <c r="Q19" i="5"/>
  <c r="Q20" i="5"/>
  <c r="Q21" i="5"/>
  <c r="Q22" i="5"/>
  <c r="Q15" i="5"/>
  <c r="P40" i="2"/>
  <c r="P39" i="2"/>
  <c r="P27" i="2"/>
  <c r="Q28" i="2"/>
  <c r="Q29" i="2"/>
  <c r="Q30" i="2"/>
  <c r="Q31" i="2"/>
  <c r="Q32" i="2"/>
  <c r="Q33" i="2"/>
  <c r="Q34" i="2"/>
  <c r="Q27" i="2"/>
  <c r="Q16" i="2"/>
  <c r="Q17" i="2"/>
  <c r="Q18" i="2"/>
  <c r="Q19" i="2"/>
  <c r="Q20" i="2"/>
  <c r="Q21" i="2"/>
  <c r="Q22" i="2"/>
  <c r="Q15" i="2"/>
  <c r="P15" i="2"/>
  <c r="P16" i="2"/>
  <c r="P17" i="2"/>
  <c r="P18" i="2"/>
  <c r="P19" i="2"/>
  <c r="P20" i="2"/>
  <c r="P21" i="2"/>
  <c r="P22" i="2"/>
  <c r="K46" i="5"/>
  <c r="J46" i="5"/>
  <c r="I46" i="5"/>
  <c r="H46" i="5"/>
  <c r="G46" i="5"/>
  <c r="F46" i="5"/>
  <c r="E46" i="5"/>
  <c r="D46" i="5"/>
  <c r="C46" i="5"/>
  <c r="B46" i="5"/>
  <c r="K45" i="5"/>
  <c r="J45" i="5"/>
  <c r="I45" i="5"/>
  <c r="H45" i="5"/>
  <c r="G45" i="5"/>
  <c r="F45" i="5"/>
  <c r="L45" i="5" s="1"/>
  <c r="E45" i="5"/>
  <c r="D45" i="5"/>
  <c r="C45" i="5"/>
  <c r="B45" i="5"/>
  <c r="K44" i="5"/>
  <c r="J44" i="5"/>
  <c r="I44" i="5"/>
  <c r="H44" i="5"/>
  <c r="G44" i="5"/>
  <c r="F44" i="5"/>
  <c r="E44" i="5"/>
  <c r="D44" i="5"/>
  <c r="C44" i="5"/>
  <c r="B44" i="5"/>
  <c r="K43" i="5"/>
  <c r="J43" i="5"/>
  <c r="I43" i="5"/>
  <c r="H43" i="5"/>
  <c r="G43" i="5"/>
  <c r="F43" i="5"/>
  <c r="E43" i="5"/>
  <c r="D43" i="5"/>
  <c r="C43" i="5"/>
  <c r="N43" i="5" s="1"/>
  <c r="B43" i="5"/>
  <c r="K42" i="5"/>
  <c r="J42" i="5"/>
  <c r="I42" i="5"/>
  <c r="H42" i="5"/>
  <c r="G42" i="5"/>
  <c r="F42" i="5"/>
  <c r="L42" i="5" s="1"/>
  <c r="E42" i="5"/>
  <c r="D42" i="5"/>
  <c r="C42" i="5"/>
  <c r="B42" i="5"/>
  <c r="K41" i="5"/>
  <c r="J41" i="5"/>
  <c r="I41" i="5"/>
  <c r="H41" i="5"/>
  <c r="G41" i="5"/>
  <c r="F41" i="5"/>
  <c r="E41" i="5"/>
  <c r="D41" i="5"/>
  <c r="C41" i="5"/>
  <c r="B41" i="5"/>
  <c r="K40" i="5"/>
  <c r="J40" i="5"/>
  <c r="I40" i="5"/>
  <c r="H40" i="5"/>
  <c r="G40" i="5"/>
  <c r="F40" i="5"/>
  <c r="E40" i="5"/>
  <c r="D40" i="5"/>
  <c r="C40" i="5"/>
  <c r="B40" i="5"/>
  <c r="K39" i="5"/>
  <c r="J39" i="5"/>
  <c r="I39" i="5"/>
  <c r="H39" i="5"/>
  <c r="G39" i="5"/>
  <c r="F39" i="5"/>
  <c r="E39" i="5"/>
  <c r="D39" i="5"/>
  <c r="C39" i="5"/>
  <c r="N39" i="5" s="1"/>
  <c r="B39" i="5"/>
  <c r="O34" i="5"/>
  <c r="M34" i="5"/>
  <c r="O33" i="5"/>
  <c r="N33" i="5" s="1"/>
  <c r="M33" i="5"/>
  <c r="O32" i="5"/>
  <c r="N32" i="5" s="1"/>
  <c r="M32" i="5"/>
  <c r="O31" i="5"/>
  <c r="N31" i="5" s="1"/>
  <c r="M31" i="5"/>
  <c r="O30" i="5"/>
  <c r="M30" i="5"/>
  <c r="O29" i="5"/>
  <c r="N29" i="5" s="1"/>
  <c r="M29" i="5"/>
  <c r="O28" i="5"/>
  <c r="N28" i="5" s="1"/>
  <c r="M28" i="5"/>
  <c r="O27" i="5"/>
  <c r="M27" i="5"/>
  <c r="O22" i="5"/>
  <c r="N22" i="5" s="1"/>
  <c r="M22" i="5"/>
  <c r="O21" i="5"/>
  <c r="N21" i="5" s="1"/>
  <c r="M21" i="5"/>
  <c r="O20" i="5"/>
  <c r="N20" i="5" s="1"/>
  <c r="M20" i="5"/>
  <c r="O19" i="5"/>
  <c r="M19" i="5"/>
  <c r="O18" i="5"/>
  <c r="N18" i="5"/>
  <c r="M18" i="5"/>
  <c r="O17" i="5"/>
  <c r="N17" i="5" s="1"/>
  <c r="M17" i="5"/>
  <c r="O16" i="5"/>
  <c r="M16" i="5"/>
  <c r="O15" i="5"/>
  <c r="N15" i="5"/>
  <c r="M15" i="5"/>
  <c r="M10" i="5"/>
  <c r="G10" i="5"/>
  <c r="M9" i="5"/>
  <c r="G9" i="5"/>
  <c r="M8" i="5"/>
  <c r="G8" i="5"/>
  <c r="M7" i="5"/>
  <c r="G7" i="5"/>
  <c r="M6" i="5"/>
  <c r="G6" i="5"/>
  <c r="M5" i="5"/>
  <c r="G5" i="5"/>
  <c r="M4" i="5"/>
  <c r="G4" i="5"/>
  <c r="M3" i="5"/>
  <c r="G3" i="5"/>
  <c r="K46" i="2"/>
  <c r="J46" i="2"/>
  <c r="I46" i="2"/>
  <c r="H46" i="2"/>
  <c r="G46" i="2"/>
  <c r="F46" i="2"/>
  <c r="E46" i="2"/>
  <c r="D46" i="2"/>
  <c r="C46" i="2"/>
  <c r="B46" i="2"/>
  <c r="K45" i="2"/>
  <c r="J45" i="2"/>
  <c r="I45" i="2"/>
  <c r="H45" i="2"/>
  <c r="G45" i="2"/>
  <c r="F45" i="2"/>
  <c r="E45" i="2"/>
  <c r="D45" i="2"/>
  <c r="C45" i="2"/>
  <c r="B45" i="2"/>
  <c r="K44" i="2"/>
  <c r="J44" i="2"/>
  <c r="I44" i="2"/>
  <c r="H44" i="2"/>
  <c r="G44" i="2"/>
  <c r="F44" i="2"/>
  <c r="E44" i="2"/>
  <c r="D44" i="2"/>
  <c r="C44" i="2"/>
  <c r="N44" i="2" s="1"/>
  <c r="B44" i="2"/>
  <c r="K43" i="2"/>
  <c r="J43" i="2"/>
  <c r="I43" i="2"/>
  <c r="H43" i="2"/>
  <c r="G43" i="2"/>
  <c r="F43" i="2"/>
  <c r="E43" i="2"/>
  <c r="D43" i="2"/>
  <c r="C43" i="2"/>
  <c r="B43" i="2"/>
  <c r="K42" i="2"/>
  <c r="J42" i="2"/>
  <c r="I42" i="2"/>
  <c r="H42" i="2"/>
  <c r="G42" i="2"/>
  <c r="F42" i="2"/>
  <c r="E42" i="2"/>
  <c r="D42" i="2"/>
  <c r="C42" i="2"/>
  <c r="B42" i="2"/>
  <c r="K41" i="2"/>
  <c r="J41" i="2"/>
  <c r="I41" i="2"/>
  <c r="H41" i="2"/>
  <c r="G41" i="2"/>
  <c r="F41" i="2"/>
  <c r="E41" i="2"/>
  <c r="D41" i="2"/>
  <c r="C41" i="2"/>
  <c r="B41" i="2"/>
  <c r="K40" i="2"/>
  <c r="J40" i="2"/>
  <c r="I40" i="2"/>
  <c r="H40" i="2"/>
  <c r="G40" i="2"/>
  <c r="F40" i="2"/>
  <c r="E40" i="2"/>
  <c r="D40" i="2"/>
  <c r="C40" i="2"/>
  <c r="B40" i="2"/>
  <c r="K39" i="2"/>
  <c r="J39" i="2"/>
  <c r="I39" i="2"/>
  <c r="H39" i="2"/>
  <c r="G39" i="2"/>
  <c r="F39" i="2"/>
  <c r="E39" i="2"/>
  <c r="D39" i="2"/>
  <c r="C39" i="2"/>
  <c r="O34" i="2"/>
  <c r="N34" i="2" s="1"/>
  <c r="M34" i="2"/>
  <c r="O33" i="2"/>
  <c r="N33" i="2" s="1"/>
  <c r="M33" i="2"/>
  <c r="O32" i="2"/>
  <c r="N32" i="2" s="1"/>
  <c r="M32" i="2"/>
  <c r="O31" i="2"/>
  <c r="N31" i="2" s="1"/>
  <c r="M31" i="2"/>
  <c r="O30" i="2"/>
  <c r="N30" i="2" s="1"/>
  <c r="M30" i="2"/>
  <c r="O29" i="2"/>
  <c r="N29" i="2" s="1"/>
  <c r="M29" i="2"/>
  <c r="O28" i="2"/>
  <c r="N28" i="2" s="1"/>
  <c r="M28" i="2"/>
  <c r="O27" i="2"/>
  <c r="N27" i="2" s="1"/>
  <c r="M27" i="2"/>
  <c r="O22" i="2"/>
  <c r="N22" i="2" s="1"/>
  <c r="M22" i="2"/>
  <c r="O21" i="2"/>
  <c r="N21" i="2" s="1"/>
  <c r="M21" i="2"/>
  <c r="O20" i="2"/>
  <c r="N20" i="2" s="1"/>
  <c r="M20" i="2"/>
  <c r="O19" i="2"/>
  <c r="N19" i="2" s="1"/>
  <c r="M19" i="2"/>
  <c r="O18" i="2"/>
  <c r="N18" i="2" s="1"/>
  <c r="M18" i="2"/>
  <c r="O17" i="2"/>
  <c r="N17" i="2" s="1"/>
  <c r="M17" i="2"/>
  <c r="O16" i="2"/>
  <c r="N16" i="2" s="1"/>
  <c r="M16" i="2"/>
  <c r="O15" i="2"/>
  <c r="N15" i="2" s="1"/>
  <c r="M15" i="2"/>
  <c r="M10" i="2"/>
  <c r="G10" i="2"/>
  <c r="M9" i="2"/>
  <c r="G9" i="2"/>
  <c r="M8" i="2"/>
  <c r="G8" i="2"/>
  <c r="M7" i="2"/>
  <c r="G7" i="2"/>
  <c r="M6" i="2"/>
  <c r="G6" i="2"/>
  <c r="M5" i="2"/>
  <c r="G5" i="2"/>
  <c r="M4" i="2"/>
  <c r="G4" i="2"/>
  <c r="M3" i="2"/>
  <c r="G3" i="2"/>
  <c r="P23" i="1"/>
  <c r="P19" i="1"/>
  <c r="P16" i="1"/>
  <c r="P15" i="1"/>
  <c r="J42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J39" i="1"/>
  <c r="B39" i="1"/>
  <c r="C39" i="1"/>
  <c r="D39" i="1"/>
  <c r="E39" i="1"/>
  <c r="F39" i="1"/>
  <c r="G39" i="1"/>
  <c r="H39" i="1"/>
  <c r="I39" i="1"/>
  <c r="K40" i="1"/>
  <c r="K41" i="1"/>
  <c r="K42" i="1"/>
  <c r="K43" i="1"/>
  <c r="K44" i="1"/>
  <c r="K45" i="1"/>
  <c r="K46" i="1"/>
  <c r="K47" i="1"/>
  <c r="K39" i="1"/>
  <c r="L45" i="1"/>
  <c r="M23" i="1"/>
  <c r="O23" i="1"/>
  <c r="N23" i="1" s="1"/>
  <c r="O29" i="1"/>
  <c r="N29" i="1" s="1"/>
  <c r="M29" i="1"/>
  <c r="M17" i="1"/>
  <c r="O17" i="1"/>
  <c r="N17" i="1" s="1"/>
  <c r="O35" i="1"/>
  <c r="N35" i="1" s="1"/>
  <c r="M35" i="1"/>
  <c r="O34" i="1"/>
  <c r="N34" i="1" s="1"/>
  <c r="M34" i="1"/>
  <c r="O33" i="1"/>
  <c r="M33" i="1"/>
  <c r="O32" i="1"/>
  <c r="M32" i="1"/>
  <c r="O31" i="1"/>
  <c r="M31" i="1"/>
  <c r="O30" i="1"/>
  <c r="N30" i="1" s="1"/>
  <c r="M30" i="1"/>
  <c r="O28" i="1"/>
  <c r="N28" i="1" s="1"/>
  <c r="M28" i="1"/>
  <c r="O27" i="1"/>
  <c r="M27" i="1"/>
  <c r="M16" i="1"/>
  <c r="M18" i="1"/>
  <c r="M19" i="1"/>
  <c r="M20" i="1"/>
  <c r="M21" i="1"/>
  <c r="M22" i="1"/>
  <c r="M15" i="1"/>
  <c r="O16" i="1"/>
  <c r="N16" i="1" s="1"/>
  <c r="O18" i="1"/>
  <c r="N18" i="1" s="1"/>
  <c r="O19" i="1"/>
  <c r="N19" i="1" s="1"/>
  <c r="O20" i="1"/>
  <c r="N20" i="1" s="1"/>
  <c r="O21" i="1"/>
  <c r="O22" i="1"/>
  <c r="N22" i="1" s="1"/>
  <c r="P32" i="2" l="1"/>
  <c r="P16" i="10"/>
  <c r="Q16" i="10" s="1"/>
  <c r="P22" i="10"/>
  <c r="Q22" i="10" s="1"/>
  <c r="P23" i="10"/>
  <c r="Q23" i="10" s="1"/>
  <c r="P18" i="10"/>
  <c r="Q18" i="10" s="1"/>
  <c r="P20" i="10"/>
  <c r="Q20" i="10" s="1"/>
  <c r="P15" i="10"/>
  <c r="Q15" i="10" s="1"/>
  <c r="I3" i="10"/>
  <c r="P21" i="10"/>
  <c r="Q21" i="10" s="1"/>
  <c r="P19" i="10"/>
  <c r="Q19" i="10" s="1"/>
  <c r="P17" i="10"/>
  <c r="M40" i="10"/>
  <c r="M44" i="10"/>
  <c r="N48" i="10"/>
  <c r="M39" i="10"/>
  <c r="M41" i="10"/>
  <c r="M45" i="10"/>
  <c r="M43" i="10"/>
  <c r="M42" i="10"/>
  <c r="M46" i="10"/>
  <c r="M47" i="10"/>
  <c r="N17" i="10"/>
  <c r="N21" i="10"/>
  <c r="N28" i="10"/>
  <c r="N32" i="10"/>
  <c r="L39" i="10"/>
  <c r="L48" i="10" s="1"/>
  <c r="D48" i="10"/>
  <c r="L40" i="1"/>
  <c r="N43" i="1"/>
  <c r="M43" i="1" s="1"/>
  <c r="N39" i="1"/>
  <c r="L41" i="1"/>
  <c r="N44" i="1"/>
  <c r="M44" i="1" s="1"/>
  <c r="L43" i="1"/>
  <c r="N42" i="1"/>
  <c r="M42" i="1" s="1"/>
  <c r="L46" i="1"/>
  <c r="N46" i="1"/>
  <c r="M46" i="1" s="1"/>
  <c r="R20" i="2"/>
  <c r="R19" i="2"/>
  <c r="R17" i="2"/>
  <c r="R21" i="2"/>
  <c r="R16" i="2"/>
  <c r="R18" i="2"/>
  <c r="R15" i="2"/>
  <c r="R22" i="2"/>
  <c r="N42" i="5"/>
  <c r="L44" i="5"/>
  <c r="N41" i="5"/>
  <c r="N40" i="5"/>
  <c r="N44" i="5"/>
  <c r="N45" i="5"/>
  <c r="N46" i="5"/>
  <c r="N42" i="2"/>
  <c r="N46" i="2"/>
  <c r="M44" i="2"/>
  <c r="P44" i="2" s="1"/>
  <c r="L40" i="2"/>
  <c r="N43" i="2"/>
  <c r="L45" i="2"/>
  <c r="N39" i="2"/>
  <c r="M39" i="2" s="1"/>
  <c r="N45" i="2"/>
  <c r="L41" i="2"/>
  <c r="N41" i="2"/>
  <c r="N40" i="2"/>
  <c r="M40" i="2" s="1"/>
  <c r="L42" i="2"/>
  <c r="L43" i="2"/>
  <c r="L41" i="5"/>
  <c r="L40" i="5"/>
  <c r="L43" i="5"/>
  <c r="L39" i="5"/>
  <c r="L46" i="5"/>
  <c r="N16" i="5"/>
  <c r="N19" i="5"/>
  <c r="N27" i="5"/>
  <c r="N30" i="5"/>
  <c r="N34" i="5"/>
  <c r="M39" i="5"/>
  <c r="P39" i="5" s="1"/>
  <c r="M40" i="5"/>
  <c r="M43" i="5"/>
  <c r="P43" i="5" s="1"/>
  <c r="L39" i="2"/>
  <c r="L46" i="2"/>
  <c r="L44" i="2"/>
  <c r="N45" i="1"/>
  <c r="M45" i="1" s="1"/>
  <c r="L39" i="1"/>
  <c r="L47" i="1"/>
  <c r="N41" i="1"/>
  <c r="M41" i="1" s="1"/>
  <c r="N40" i="1"/>
  <c r="M40" i="1" s="1"/>
  <c r="N47" i="1"/>
  <c r="M47" i="1" s="1"/>
  <c r="L44" i="1"/>
  <c r="L42" i="1"/>
  <c r="M39" i="1"/>
  <c r="Q23" i="1"/>
  <c r="Q17" i="1"/>
  <c r="N31" i="1"/>
  <c r="N33" i="1"/>
  <c r="N27" i="1"/>
  <c r="N32" i="1"/>
  <c r="Q22" i="1"/>
  <c r="Q16" i="1"/>
  <c r="Q20" i="1"/>
  <c r="N21" i="1"/>
  <c r="Q21" i="1" s="1"/>
  <c r="Q19" i="1"/>
  <c r="Q18" i="1"/>
  <c r="O15" i="1"/>
  <c r="Q17" i="10" l="1"/>
  <c r="R17" i="10" s="1"/>
  <c r="M48" i="10"/>
  <c r="M46" i="5"/>
  <c r="P46" i="5"/>
  <c r="M44" i="5"/>
  <c r="P44" i="5"/>
  <c r="P40" i="5"/>
  <c r="M41" i="5"/>
  <c r="P41" i="5"/>
  <c r="M45" i="5"/>
  <c r="P45" i="5" s="1"/>
  <c r="M42" i="5"/>
  <c r="P42" i="5"/>
  <c r="M46" i="2"/>
  <c r="P46" i="2"/>
  <c r="M42" i="2"/>
  <c r="P42" i="2"/>
  <c r="M45" i="2"/>
  <c r="P45" i="2"/>
  <c r="M41" i="2"/>
  <c r="P41" i="2"/>
  <c r="M43" i="2"/>
  <c r="P43" i="2"/>
  <c r="N15" i="1"/>
  <c r="Q15" i="1" s="1"/>
  <c r="R17" i="1" s="1"/>
  <c r="R21" i="10" l="1"/>
  <c r="R20" i="10"/>
  <c r="R23" i="10"/>
  <c r="R18" i="10"/>
  <c r="R16" i="10"/>
  <c r="R15" i="10"/>
  <c r="R19" i="10"/>
  <c r="R22" i="10"/>
  <c r="H7" i="8"/>
  <c r="H4" i="8"/>
  <c r="H9" i="8"/>
  <c r="H6" i="8"/>
  <c r="H11" i="8"/>
  <c r="H3" i="8"/>
  <c r="H8" i="8"/>
  <c r="H5" i="8"/>
  <c r="H10" i="8"/>
  <c r="R19" i="1"/>
  <c r="R16" i="1"/>
  <c r="R18" i="1"/>
  <c r="R15" i="1"/>
  <c r="R22" i="1"/>
  <c r="R23" i="1"/>
  <c r="R20" i="1"/>
  <c r="R21" i="1"/>
  <c r="P35" i="10" l="1"/>
  <c r="P31" i="10"/>
  <c r="P27" i="10"/>
  <c r="P32" i="10"/>
  <c r="P28" i="10"/>
  <c r="P33" i="10"/>
  <c r="P29" i="10"/>
  <c r="P34" i="10"/>
  <c r="P30" i="10"/>
  <c r="I4" i="1"/>
  <c r="I7" i="1"/>
  <c r="I6" i="1"/>
  <c r="I3" i="1"/>
  <c r="I10" i="1"/>
  <c r="I9" i="1"/>
  <c r="I8" i="1"/>
  <c r="I5" i="1"/>
  <c r="I11" i="1"/>
  <c r="O41" i="10" l="1"/>
  <c r="P41" i="10" s="1"/>
  <c r="Q29" i="10"/>
  <c r="O46" i="10"/>
  <c r="P46" i="10" s="1"/>
  <c r="Q34" i="10"/>
  <c r="O45" i="10"/>
  <c r="P45" i="10" s="1"/>
  <c r="Q33" i="10"/>
  <c r="O40" i="10"/>
  <c r="P40" i="10" s="1"/>
  <c r="Q28" i="10"/>
  <c r="O44" i="10"/>
  <c r="P44" i="10" s="1"/>
  <c r="Q32" i="10"/>
  <c r="O43" i="10"/>
  <c r="P43" i="10" s="1"/>
  <c r="Q31" i="10"/>
  <c r="O39" i="10"/>
  <c r="Q27" i="10"/>
  <c r="O42" i="10"/>
  <c r="P42" i="10" s="1"/>
  <c r="Q30" i="10"/>
  <c r="O47" i="10"/>
  <c r="P47" i="10" s="1"/>
  <c r="Q35" i="10"/>
  <c r="P27" i="1"/>
  <c r="Q27" i="1" s="1"/>
  <c r="P28" i="1"/>
  <c r="O40" i="1" s="1"/>
  <c r="P40" i="1" s="1"/>
  <c r="P29" i="1"/>
  <c r="P32" i="1"/>
  <c r="P35" i="1"/>
  <c r="P31" i="1"/>
  <c r="P30" i="1"/>
  <c r="P34" i="1"/>
  <c r="P33" i="1"/>
  <c r="R35" i="10" l="1"/>
  <c r="P39" i="10"/>
  <c r="Q42" i="10" s="1"/>
  <c r="O48" i="10"/>
  <c r="P48" i="10" s="1"/>
  <c r="R32" i="10"/>
  <c r="R29" i="10"/>
  <c r="R28" i="10"/>
  <c r="R30" i="10"/>
  <c r="R31" i="10"/>
  <c r="R34" i="10"/>
  <c r="R33" i="10"/>
  <c r="R27" i="10"/>
  <c r="O39" i="1"/>
  <c r="P39" i="1" s="1"/>
  <c r="Q28" i="1"/>
  <c r="Q30" i="1"/>
  <c r="O42" i="1"/>
  <c r="P42" i="1" s="1"/>
  <c r="Q32" i="1"/>
  <c r="O44" i="1"/>
  <c r="P44" i="1" s="1"/>
  <c r="Q31" i="1"/>
  <c r="O43" i="1"/>
  <c r="P43" i="1" s="1"/>
  <c r="Q35" i="1"/>
  <c r="O47" i="1"/>
  <c r="P47" i="1" s="1"/>
  <c r="Q33" i="1"/>
  <c r="O45" i="1"/>
  <c r="P45" i="1" s="1"/>
  <c r="Q29" i="1"/>
  <c r="O41" i="1"/>
  <c r="P41" i="1" s="1"/>
  <c r="Q34" i="1"/>
  <c r="O46" i="1"/>
  <c r="P46" i="1" s="1"/>
  <c r="Q41" i="10" l="1"/>
  <c r="Q45" i="10"/>
  <c r="Q39" i="10"/>
  <c r="Q46" i="10"/>
  <c r="Q47" i="10"/>
  <c r="Q43" i="10"/>
  <c r="Q40" i="10"/>
  <c r="Q44" i="10"/>
  <c r="R30" i="1"/>
  <c r="Q44" i="1"/>
  <c r="R32" i="1"/>
  <c r="Q47" i="1"/>
  <c r="R35" i="1"/>
  <c r="R31" i="1"/>
  <c r="Q42" i="1"/>
  <c r="Q43" i="1"/>
  <c r="Q45" i="1"/>
  <c r="R33" i="1"/>
  <c r="Q39" i="1"/>
  <c r="Q46" i="1"/>
  <c r="R34" i="1"/>
  <c r="Q41" i="1"/>
  <c r="R27" i="1"/>
  <c r="R29" i="1"/>
  <c r="Q40" i="1"/>
  <c r="R28" i="1"/>
  <c r="B39" i="2"/>
  <c r="P28" i="2" l="1"/>
  <c r="P30" i="2"/>
  <c r="P34" i="2"/>
  <c r="P29" i="2"/>
  <c r="P33" i="2"/>
  <c r="P31" i="2"/>
  <c r="O39" i="2"/>
  <c r="O41" i="2" l="1"/>
  <c r="R33" i="2"/>
  <c r="R31" i="2"/>
  <c r="R27" i="2"/>
  <c r="R30" i="2"/>
  <c r="O45" i="2"/>
  <c r="R29" i="2"/>
  <c r="R32" i="2"/>
  <c r="O43" i="2"/>
  <c r="R28" i="2"/>
  <c r="O46" i="2"/>
  <c r="O42" i="2"/>
  <c r="O40" i="2"/>
  <c r="O44" i="2"/>
  <c r="Q43" i="2" l="1"/>
  <c r="Q45" i="2"/>
  <c r="Q46" i="2"/>
  <c r="Q40" i="2"/>
  <c r="Q42" i="2"/>
  <c r="Q41" i="2"/>
  <c r="Q44" i="2"/>
  <c r="Q39" i="2"/>
  <c r="R18" i="5" l="1"/>
  <c r="R16" i="5"/>
  <c r="R20" i="5"/>
  <c r="R21" i="5"/>
  <c r="R15" i="5"/>
  <c r="R17" i="5"/>
  <c r="R22" i="5"/>
  <c r="P30" i="5" l="1"/>
  <c r="P33" i="5"/>
  <c r="O45" i="5" s="1"/>
  <c r="P31" i="5"/>
  <c r="O43" i="5" s="1"/>
  <c r="P27" i="5"/>
  <c r="O39" i="5" s="1"/>
  <c r="P29" i="5"/>
  <c r="P32" i="5"/>
  <c r="P28" i="5"/>
  <c r="P34" i="5"/>
  <c r="O42" i="5" l="1"/>
  <c r="O44" i="5"/>
  <c r="O41" i="5"/>
  <c r="O40" i="5"/>
  <c r="O46" i="5"/>
  <c r="R30" i="5" l="1"/>
  <c r="Q40" i="5"/>
  <c r="Q41" i="5"/>
  <c r="R34" i="5"/>
  <c r="Q45" i="5"/>
  <c r="Q44" i="5"/>
  <c r="R27" i="5"/>
  <c r="R32" i="5"/>
  <c r="R33" i="5"/>
  <c r="Q43" i="5"/>
  <c r="R31" i="5"/>
  <c r="R29" i="5"/>
  <c r="Q46" i="5"/>
  <c r="Q42" i="5"/>
  <c r="R28" i="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<sst xmlns="http://schemas.openxmlformats.org/spreadsheetml/2006/main" count="994" uniqueCount="89">
  <si>
    <t>Name</t>
  </si>
  <si>
    <t>FGM</t>
  </si>
  <si>
    <t>3GM</t>
  </si>
  <si>
    <t>REB</t>
  </si>
  <si>
    <t>AST</t>
  </si>
  <si>
    <t>STL</t>
  </si>
  <si>
    <t>FTM</t>
  </si>
  <si>
    <t>BLK</t>
  </si>
  <si>
    <t>FGA</t>
  </si>
  <si>
    <t>FTA</t>
  </si>
  <si>
    <t>TOV</t>
  </si>
  <si>
    <t>REB/BOX</t>
  </si>
  <si>
    <t>Dan</t>
  </si>
  <si>
    <t>Walt</t>
  </si>
  <si>
    <t>Alvaro</t>
  </si>
  <si>
    <t>Ben</t>
  </si>
  <si>
    <t>Conner</t>
  </si>
  <si>
    <t>Nick</t>
  </si>
  <si>
    <t>Tyler</t>
  </si>
  <si>
    <t>Symbol</t>
  </si>
  <si>
    <t>Description</t>
  </si>
  <si>
    <t>BOX</t>
  </si>
  <si>
    <t>TECF</t>
  </si>
  <si>
    <t>OFF</t>
  </si>
  <si>
    <t>TOV/TECF/OFF</t>
  </si>
  <si>
    <t>Rebounds</t>
  </si>
  <si>
    <t>Steals</t>
  </si>
  <si>
    <t>Blocks</t>
  </si>
  <si>
    <t>Turnovers</t>
  </si>
  <si>
    <t>PM</t>
  </si>
  <si>
    <t>Ethan</t>
  </si>
  <si>
    <t xml:space="preserve">PLAYER Name </t>
  </si>
  <si>
    <t xml:space="preserve">X </t>
  </si>
  <si>
    <t xml:space="preserve"> </t>
  </si>
  <si>
    <t xml:space="preserve"> X </t>
  </si>
  <si>
    <t xml:space="preserve">  </t>
  </si>
  <si>
    <t xml:space="preserve"> X</t>
  </si>
  <si>
    <t xml:space="preserve">X  </t>
  </si>
  <si>
    <t xml:space="preserve">   </t>
  </si>
  <si>
    <t>6 min</t>
  </si>
  <si>
    <t>4 min</t>
  </si>
  <si>
    <t>STL/CHT</t>
  </si>
  <si>
    <t>CHT</t>
  </si>
  <si>
    <t>Playing Time at Half (min)</t>
  </si>
  <si>
    <t>Key</t>
  </si>
  <si>
    <t xml:space="preserve">Rank </t>
  </si>
  <si>
    <t>Rank</t>
  </si>
  <si>
    <t>11/16/2021 - Practice</t>
  </si>
  <si>
    <t>2GM</t>
  </si>
  <si>
    <t>FG Miss</t>
  </si>
  <si>
    <t xml:space="preserve"> Playing Time 2nd Half (min)</t>
  </si>
  <si>
    <t>Rating</t>
  </si>
  <si>
    <t>FT Miss</t>
  </si>
  <si>
    <t>1st Half</t>
  </si>
  <si>
    <t>Box out on a ball going out of bounds</t>
  </si>
  <si>
    <t>Field goals missed</t>
  </si>
  <si>
    <t>Team rank based on your overall ranking</t>
  </si>
  <si>
    <t>Free throws missed</t>
  </si>
  <si>
    <t>2 point goals made</t>
  </si>
  <si>
    <t>Asissts</t>
  </si>
  <si>
    <t>FT Made</t>
  </si>
  <si>
    <t>2nd Half</t>
  </si>
  <si>
    <t>PT</t>
  </si>
  <si>
    <t>X</t>
  </si>
  <si>
    <t>3 point goals made</t>
  </si>
  <si>
    <t>Free throws made</t>
  </si>
  <si>
    <t>Charge taken</t>
  </si>
  <si>
    <t>Technical foul</t>
  </si>
  <si>
    <t>Offensive foul</t>
  </si>
  <si>
    <t>Free throw attempts</t>
  </si>
  <si>
    <t>Field goal attempts</t>
  </si>
  <si>
    <t>Total field goals made</t>
  </si>
  <si>
    <t>Playing time (minutes)</t>
  </si>
  <si>
    <t>Overall rating</t>
  </si>
  <si>
    <t>Totals</t>
  </si>
  <si>
    <t>Playing Time 1st Half (min)</t>
  </si>
  <si>
    <t>x</t>
  </si>
  <si>
    <t>Optional Sub</t>
  </si>
  <si>
    <t>Bryson</t>
  </si>
  <si>
    <t>NUM</t>
  </si>
  <si>
    <t>Num</t>
  </si>
  <si>
    <t>Team Totals</t>
  </si>
  <si>
    <t>NA</t>
  </si>
  <si>
    <t>Overall Rank</t>
  </si>
  <si>
    <t>Overall Rating</t>
  </si>
  <si>
    <t>FG_Miss</t>
  </si>
  <si>
    <t>FT_Made</t>
  </si>
  <si>
    <t>FT_Miss</t>
  </si>
  <si>
    <t>Team_Totals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</si>
</sst>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9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5" xfId="0" applyFill="1" applyBorder="1"/>
    <xf numFmtId="0" fontId="0" fillId="0" borderId="9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8" xfId="0" applyFill="1" applyBorder="1"/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4" borderId="11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0" fillId="5" borderId="8" xfId="0" applyFill="1" applyBorder="1"/>
    <xf numFmtId="0" fontId="0" fillId="5" borderId="7" xfId="0" applyFill="1" applyBorder="1"/>
    <xf numFmtId="0" fontId="2" fillId="3" borderId="14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1" fillId="7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0" borderId="20" xfId="0" applyBorder="1"/>
    <xf numFmtId="0" fontId="0" fillId="11" borderId="1" xfId="0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/>
    <xf numFmtId="14" fontId="1" fillId="0" borderId="0" xfId="0" applyNumberFormat="1" applyFont="1" applyFill="1" applyBorder="1" applyAlignment="1"/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 applyProtection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16" fontId="0" fillId="0" borderId="0" xfId="0" applyNumberFormat="1"/>
    <xf numFmtId="0" fontId="2" fillId="0" borderId="0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9" fontId="0" fillId="0" borderId="0" xfId="1" applyFont="1"/>
    <xf numFmtId="2" fontId="0" fillId="15" borderId="1" xfId="1" applyNumberFormat="1" applyFont="1" applyFill="1" applyBorder="1" applyAlignment="1" applyProtection="1">
      <alignment horizontal="center" vertical="center"/>
    </xf>
    <xf numFmtId="2" fontId="0" fillId="5" borderId="2" xfId="0" applyNumberFormat="1" applyFill="1" applyBorder="1"/>
    <xf numFmtId="2" fontId="0" fillId="0" borderId="2" xfId="1" applyNumberFormat="1" applyFont="1" applyBorder="1"/>
    <xf numFmtId="2" fontId="0" fillId="0" borderId="5" xfId="1" applyNumberFormat="1" applyFont="1" applyBorder="1"/>
    <xf numFmtId="0" fontId="2" fillId="0" borderId="13" xfId="0" applyFont="1" applyBorder="1" applyAlignment="1">
      <alignment vertical="center" wrapText="1"/>
    </xf>
    <xf numFmtId="0" fontId="1" fillId="7" borderId="19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17" borderId="1" xfId="0" applyFont="1" applyFill="1" applyBorder="1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2" fillId="4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2" fillId="0" borderId="28" xfId="0" applyFont="1" applyBorder="1" applyAlignment="1">
      <alignment vertical="center" wrapText="1"/>
    </xf>
    <xf numFmtId="0" fontId="0" fillId="8" borderId="15" xfId="0" applyFill="1" applyBorder="1"/>
    <xf numFmtId="0" fontId="0" fillId="8" borderId="22" xfId="0" applyFill="1" applyBorder="1"/>
    <xf numFmtId="0" fontId="0" fillId="0" borderId="15" xfId="0" applyBorder="1"/>
    <xf numFmtId="0" fontId="1" fillId="0" borderId="15" xfId="0" applyFont="1" applyFill="1" applyBorder="1"/>
    <xf numFmtId="0" fontId="0" fillId="0" borderId="15" xfId="0" applyFill="1" applyBorder="1"/>
    <xf numFmtId="0" fontId="2" fillId="19" borderId="13" xfId="0" applyFont="1" applyFill="1" applyBorder="1" applyAlignment="1">
      <alignment horizontal="center" vertical="center" wrapText="1"/>
    </xf>
    <xf numFmtId="0" fontId="0" fillId="19" borderId="15" xfId="0" applyFill="1" applyBorder="1"/>
    <xf numFmtId="0" fontId="2" fillId="19" borderId="28" xfId="0" applyFont="1" applyFill="1" applyBorder="1" applyAlignment="1">
      <alignment vertical="center" wrapText="1"/>
    </xf>
    <xf numFmtId="0" fontId="2" fillId="19" borderId="14" xfId="0" applyFont="1" applyFill="1" applyBorder="1" applyAlignment="1">
      <alignment horizontal="center" vertical="center" wrapText="1"/>
    </xf>
    <xf numFmtId="0" fontId="2" fillId="19" borderId="11" xfId="0" applyFont="1" applyFill="1" applyBorder="1" applyAlignment="1">
      <alignment vertical="center" wrapText="1"/>
    </xf>
    <xf numFmtId="0" fontId="2" fillId="19" borderId="15" xfId="0" applyFont="1" applyFill="1" applyBorder="1" applyAlignment="1">
      <alignment horizontal="center" vertical="center" wrapText="1"/>
    </xf>
    <xf numFmtId="0" fontId="2" fillId="19" borderId="22" xfId="0" applyFont="1" applyFill="1" applyBorder="1" applyAlignment="1">
      <alignment horizontal="center" vertical="center" wrapText="1"/>
    </xf>
    <xf numFmtId="0" fontId="2" fillId="19" borderId="21" xfId="0" applyFont="1" applyFill="1" applyBorder="1" applyAlignment="1">
      <alignment horizontal="center" vertical="center" wrapText="1"/>
    </xf>
    <xf numFmtId="0" fontId="2" fillId="19" borderId="17" xfId="0" applyFont="1" applyFill="1" applyBorder="1" applyAlignment="1">
      <alignment horizontal="center" vertical="center" wrapText="1"/>
    </xf>
    <xf numFmtId="0" fontId="0" fillId="19" borderId="22" xfId="0" applyFill="1" applyBorder="1"/>
    <xf numFmtId="0" fontId="0" fillId="8" borderId="7" xfId="0" applyFill="1" applyBorder="1"/>
    <xf numFmtId="0" fontId="0" fillId="14" borderId="7" xfId="0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7" xfId="0" applyFill="1" applyBorder="1" applyAlignment="1" applyProtection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0" fillId="6" borderId="30" xfId="0" applyNumberForma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0" fontId="0" fillId="15" borderId="30" xfId="0" applyFill="1" applyBorder="1" applyAlignment="1">
      <alignment horizontal="center" vertical="center"/>
    </xf>
    <xf numFmtId="0" fontId="0" fillId="15" borderId="30" xfId="0" applyFill="1" applyBorder="1" applyAlignment="1" applyProtection="1">
      <alignment horizontal="center" vertical="center"/>
    </xf>
    <xf numFmtId="0" fontId="0" fillId="15" borderId="31" xfId="0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1" fillId="20" borderId="29" xfId="0" applyFont="1" applyFill="1" applyBorder="1"/>
    <xf numFmtId="0" fontId="0" fillId="18" borderId="7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wrapText="1"/>
    </xf>
    <xf numFmtId="0" fontId="2" fillId="21" borderId="28" xfId="0" applyFont="1" applyFill="1" applyBorder="1" applyAlignment="1">
      <alignment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5" borderId="34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0" fillId="5" borderId="16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14" fontId="1" fillId="2" borderId="19" xfId="0" applyNumberFormat="1" applyFont="1" applyFill="1" applyBorder="1" applyAlignment="1">
      <alignment horizontal="center"/>
    </xf>
    <xf numFmtId="14" fontId="1" fillId="2" borderId="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2" fillId="4" borderId="35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0" borderId="38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4" borderId="43" xfId="0" applyFont="1" applyFill="1" applyBorder="1" applyAlignment="1">
      <alignment vertical="center" wrapText="1"/>
    </xf>
    <xf numFmtId="0" fontId="2" fillId="4" borderId="44" xfId="0" applyFont="1" applyFill="1" applyBorder="1" applyAlignment="1">
      <alignment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2" fillId="4" borderId="47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  <color rgb="FFFF5050"/>
      <color rgb="FFE26868"/>
      <color rgb="FFF8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Structure" Target="richData/rdrichvaluestructure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fb t="e">#NAME?</fb>
    <v>4</v>
    <v>1</v>
  </rv>
  <rv s="1">
    <fb t="e">#NAME?</fb>
    <v>4</v>
    <v>1</v>
  </rv>
</rvData>
</file>

<file path=xl/richData/rdrichvaluestructure.xml><?xml version="1.0" encoding="utf-8"?>
<rvStructures xmlns="http://schemas.microsoft.com/office/spreadsheetml/2017/richdata" count="2">
  <s t="_error">
    <k n="errorType" t="i"/>
    <k n="subType" t="i"/>
  </s>
  <s t="_error">
    <k n="errorType" t="i"/>
    <k n="propagated" t="b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291A6-1287-472E-A3D2-BEE983AA8DC8}">
  <sheetPr codeName="Sheet1">
    <tabColor rgb="FFFF0000"/>
  </sheetPr>
  <dimension ref="A1:U48"/>
  <sheetViews>
    <sheetView zoomScale="70" zoomScaleNormal="70" workbookViewId="0">
      <selection activeCell="C28" sqref="C28"/>
    </sheetView>
  </sheetViews>
  <sheetFormatPr defaultRowHeight="14.4" x14ac:dyDescent="0.3"/>
  <cols>
    <col min="1" max="1" width="15" bestFit="1" customWidth="1"/>
    <col min="2" max="2" width="6.5546875" bestFit="1" customWidth="1"/>
    <col min="3" max="4" width="6.6640625" bestFit="1" customWidth="1"/>
    <col min="5" max="5" width="10.21875" bestFit="1" customWidth="1"/>
    <col min="6" max="7" width="11.109375" bestFit="1" customWidth="1"/>
    <col min="8" max="8" width="24.109375" bestFit="1" customWidth="1"/>
    <col min="9" max="9" width="15" bestFit="1" customWidth="1"/>
    <col min="10" max="10" width="11.33203125" bestFit="1" customWidth="1"/>
    <col min="11" max="12" width="18.5546875" bestFit="1" customWidth="1"/>
    <col min="13" max="13" width="6.5546875" bestFit="1" customWidth="1"/>
    <col min="14" max="14" width="26.5546875" bestFit="1" customWidth="1"/>
    <col min="15" max="15" width="6.6640625" bestFit="1" customWidth="1"/>
    <col min="16" max="17" width="8.88671875" bestFit="1" customWidth="1"/>
    <col min="18" max="18" width="7.21875" bestFit="1" customWidth="1"/>
    <col min="19" max="19" width="7.88671875" bestFit="1" customWidth="1"/>
    <col min="20" max="20" width="9.6640625" bestFit="1" customWidth="1"/>
    <col min="21" max="21" width="38.5546875" bestFit="1" customWidth="1"/>
  </cols>
  <sheetData>
    <row r="1" spans="1:21" ht="14.55" customHeight="1" thickBot="1" x14ac:dyDescent="0.35">
      <c r="A1" s="130" t="s">
        <v>31</v>
      </c>
      <c r="B1" s="136" t="s">
        <v>80</v>
      </c>
      <c r="C1" s="132" t="s">
        <v>45</v>
      </c>
      <c r="D1" s="122">
        <f>D2+E2+F2+G2</f>
        <v>20</v>
      </c>
      <c r="E1" s="122">
        <f>D1-D2</f>
        <v>14</v>
      </c>
      <c r="F1" s="122">
        <f t="shared" ref="F1:G1" si="0">E1-E2</f>
        <v>10</v>
      </c>
      <c r="G1" s="122">
        <f t="shared" si="0"/>
        <v>6</v>
      </c>
      <c r="H1" s="134" t="s">
        <v>43</v>
      </c>
      <c r="I1" s="134" t="s">
        <v>31</v>
      </c>
      <c r="J1" s="122">
        <f>J2+K2+L2+M2</f>
        <v>20</v>
      </c>
      <c r="K1" s="122">
        <f>J1-J2</f>
        <v>14</v>
      </c>
      <c r="L1" s="122">
        <f t="shared" ref="L1:M1" si="1">K1-K2</f>
        <v>10</v>
      </c>
      <c r="M1" s="122">
        <f t="shared" si="1"/>
        <v>6</v>
      </c>
      <c r="N1" s="134" t="s">
        <v>50</v>
      </c>
    </row>
    <row r="2" spans="1:21" ht="15" thickBot="1" x14ac:dyDescent="0.35">
      <c r="A2" s="131"/>
      <c r="B2" s="137"/>
      <c r="C2" s="133"/>
      <c r="D2" s="127">
        <v>6</v>
      </c>
      <c r="E2" s="128">
        <v>4</v>
      </c>
      <c r="F2" s="128">
        <v>4</v>
      </c>
      <c r="G2" s="129">
        <v>6</v>
      </c>
      <c r="H2" s="135"/>
      <c r="I2" s="135"/>
      <c r="J2" s="127">
        <v>6</v>
      </c>
      <c r="K2" s="128">
        <v>4</v>
      </c>
      <c r="L2" s="128">
        <v>4</v>
      </c>
      <c r="M2" s="129">
        <v>6</v>
      </c>
      <c r="N2" s="138"/>
      <c r="O2" s="58"/>
    </row>
    <row r="3" spans="1:21" ht="15" thickBot="1" x14ac:dyDescent="0.35">
      <c r="A3" s="80" t="s">
        <v>17</v>
      </c>
      <c r="B3" s="84"/>
      <c r="C3" s="17">
        <v>1</v>
      </c>
      <c r="D3" s="17" t="s">
        <v>32</v>
      </c>
      <c r="E3" s="17" t="s">
        <v>32</v>
      </c>
      <c r="F3" s="17" t="s">
        <v>33</v>
      </c>
      <c r="G3" s="53" t="s">
        <v>32</v>
      </c>
      <c r="H3" s="91">
        <f>(IF(TRIM(D3)="X",$D$2,0)+IF(TRIM(E3)="X",$E$2,0)+IF(TRIM(F3)="X",$F$2,0)+IF(TRIM(G3)="X",$G$2,0))</f>
        <v>16</v>
      </c>
      <c r="I3" s="63" t="str">
        <f t="shared" ref="I3:I11" si="2">_xlfn.XLOOKUP(C3,$R$15:$R$23,$A$15:$A$23)</f>
        <v>Alvaro</v>
      </c>
      <c r="J3" s="17" t="s">
        <v>63</v>
      </c>
      <c r="K3" s="17" t="s">
        <v>33</v>
      </c>
      <c r="L3" s="17" t="s">
        <v>63</v>
      </c>
      <c r="M3" s="53" t="s">
        <v>63</v>
      </c>
      <c r="N3" s="92">
        <f>(IF(TRIM(J3)="X",$J$2,0)+IF(TRIM(K3)="X",$K$2,0)+IF(TRIM(L3)="X",$L$2,0)+IF(TRIM(M3)="X",$M$2,0))</f>
        <v>16</v>
      </c>
    </row>
    <row r="4" spans="1:21" ht="15" thickBot="1" x14ac:dyDescent="0.35">
      <c r="A4" s="88" t="s">
        <v>18</v>
      </c>
      <c r="B4" s="87"/>
      <c r="C4" s="86">
        <v>2</v>
      </c>
      <c r="D4" s="86" t="s">
        <v>32</v>
      </c>
      <c r="E4" s="86"/>
      <c r="F4" s="86" t="s">
        <v>32</v>
      </c>
      <c r="G4" s="86" t="s">
        <v>32</v>
      </c>
      <c r="H4" s="91">
        <f t="shared" ref="H4:H11" si="3">(IF(TRIM(D4)="X",$D$2,0)+IF(TRIM(E4)="X",$E$2,0)+IF(TRIM(F4)="X",$F$2,0)+IF(TRIM(G4)="X",$G$2,0))</f>
        <v>16</v>
      </c>
      <c r="I4" s="90" t="e">
        <f t="shared" si="2"/>
        <v>#N/A</v>
      </c>
      <c r="J4" s="86" t="s">
        <v>34</v>
      </c>
      <c r="K4" s="86" t="s">
        <v>32</v>
      </c>
      <c r="L4" s="86" t="s">
        <v>35</v>
      </c>
      <c r="M4" s="89" t="s">
        <v>32</v>
      </c>
      <c r="N4" s="91">
        <f t="shared" ref="N4:N11" si="4">(IF(TRIM(J4)="X",$J$2,0)+IF(TRIM(K4)="X",$K$2,0)+IF(TRIM(L4)="X",$L$2,0)+IF(TRIM(M4)="X",$M$2,0))</f>
        <v>16</v>
      </c>
    </row>
    <row r="5" spans="1:21" ht="15" thickBot="1" x14ac:dyDescent="0.35">
      <c r="A5" s="80" t="s">
        <v>13</v>
      </c>
      <c r="B5" s="85"/>
      <c r="C5" s="17">
        <v>3</v>
      </c>
      <c r="D5" s="17" t="s">
        <v>33</v>
      </c>
      <c r="E5" s="17" t="s">
        <v>32</v>
      </c>
      <c r="F5" s="17" t="s">
        <v>32</v>
      </c>
      <c r="G5" s="17" t="s">
        <v>32</v>
      </c>
      <c r="H5" s="91">
        <f t="shared" si="3"/>
        <v>14</v>
      </c>
      <c r="I5" s="16" t="e">
        <f t="shared" si="2"/>
        <v>#N/A</v>
      </c>
      <c r="J5" s="17" t="s">
        <v>36</v>
      </c>
      <c r="K5" s="17" t="s">
        <v>32</v>
      </c>
      <c r="L5" s="17"/>
      <c r="M5" s="53" t="s">
        <v>32</v>
      </c>
      <c r="N5" s="93">
        <f t="shared" si="4"/>
        <v>16</v>
      </c>
    </row>
    <row r="6" spans="1:21" ht="15" thickBot="1" x14ac:dyDescent="0.35">
      <c r="A6" s="88" t="s">
        <v>14</v>
      </c>
      <c r="B6" s="87"/>
      <c r="C6" s="86">
        <v>4</v>
      </c>
      <c r="D6" s="86" t="s">
        <v>32</v>
      </c>
      <c r="E6" s="86" t="s">
        <v>33</v>
      </c>
      <c r="F6" s="86" t="s">
        <v>32</v>
      </c>
      <c r="G6" s="86" t="s">
        <v>33</v>
      </c>
      <c r="H6" s="91">
        <f t="shared" si="3"/>
        <v>10</v>
      </c>
      <c r="I6" s="90" t="e">
        <f t="shared" si="2"/>
        <v>#N/A</v>
      </c>
      <c r="J6" s="86"/>
      <c r="K6" s="86" t="s">
        <v>63</v>
      </c>
      <c r="L6" s="86" t="s">
        <v>32</v>
      </c>
      <c r="M6" s="89" t="s">
        <v>32</v>
      </c>
      <c r="N6" s="93">
        <f t="shared" si="4"/>
        <v>14</v>
      </c>
    </row>
    <row r="7" spans="1:21" ht="15" thickBot="1" x14ac:dyDescent="0.35">
      <c r="A7" s="80" t="s">
        <v>12</v>
      </c>
      <c r="B7" s="85"/>
      <c r="C7" s="17">
        <v>5</v>
      </c>
      <c r="D7" s="17"/>
      <c r="E7" s="17" t="s">
        <v>32</v>
      </c>
      <c r="F7" s="17" t="s">
        <v>33</v>
      </c>
      <c r="G7" s="17" t="s">
        <v>32</v>
      </c>
      <c r="H7" s="91">
        <f t="shared" si="3"/>
        <v>10</v>
      </c>
      <c r="I7" s="16" t="e">
        <f t="shared" si="2"/>
        <v>#N/A</v>
      </c>
      <c r="J7" s="17" t="s">
        <v>32</v>
      </c>
      <c r="K7" s="17"/>
      <c r="L7" s="17" t="s">
        <v>33</v>
      </c>
      <c r="M7" s="53" t="s">
        <v>32</v>
      </c>
      <c r="N7" s="93">
        <f t="shared" si="4"/>
        <v>12</v>
      </c>
    </row>
    <row r="8" spans="1:21" ht="15" thickBot="1" x14ac:dyDescent="0.35">
      <c r="A8" s="88" t="s">
        <v>15</v>
      </c>
      <c r="B8" s="95"/>
      <c r="C8" s="86">
        <v>6</v>
      </c>
      <c r="D8" s="86" t="s">
        <v>63</v>
      </c>
      <c r="E8" s="86"/>
      <c r="F8" s="86" t="s">
        <v>32</v>
      </c>
      <c r="G8" s="86" t="s">
        <v>33</v>
      </c>
      <c r="H8" s="91">
        <f t="shared" si="3"/>
        <v>10</v>
      </c>
      <c r="I8" s="90" t="e">
        <f t="shared" si="2"/>
        <v>#N/A</v>
      </c>
      <c r="J8" s="86"/>
      <c r="K8" s="86" t="s">
        <v>32</v>
      </c>
      <c r="L8" s="86" t="s">
        <v>37</v>
      </c>
      <c r="M8" s="89" t="s">
        <v>33</v>
      </c>
      <c r="N8" s="93">
        <f t="shared" si="4"/>
        <v>8</v>
      </c>
    </row>
    <row r="9" spans="1:21" ht="15" thickBot="1" x14ac:dyDescent="0.35">
      <c r="A9" s="80" t="s">
        <v>16</v>
      </c>
      <c r="B9" s="85"/>
      <c r="C9" s="17">
        <v>7</v>
      </c>
      <c r="D9" s="17"/>
      <c r="E9" s="17" t="s">
        <v>32</v>
      </c>
      <c r="F9" s="17" t="s">
        <v>37</v>
      </c>
      <c r="G9" s="17" t="s">
        <v>33</v>
      </c>
      <c r="H9" s="91">
        <f t="shared" si="3"/>
        <v>8</v>
      </c>
      <c r="I9" s="16" t="e">
        <f t="shared" si="2"/>
        <v>#N/A</v>
      </c>
      <c r="J9" s="17" t="s">
        <v>33</v>
      </c>
      <c r="K9" s="17" t="s">
        <v>32</v>
      </c>
      <c r="L9" s="17" t="s">
        <v>32</v>
      </c>
      <c r="M9" s="53" t="s">
        <v>33</v>
      </c>
      <c r="N9" s="93">
        <f t="shared" si="4"/>
        <v>8</v>
      </c>
    </row>
    <row r="10" spans="1:21" ht="15" thickBot="1" x14ac:dyDescent="0.35">
      <c r="A10" s="88" t="s">
        <v>30</v>
      </c>
      <c r="B10" s="87"/>
      <c r="C10" s="86">
        <v>8</v>
      </c>
      <c r="D10" s="86" t="s">
        <v>33</v>
      </c>
      <c r="E10" s="86" t="s">
        <v>32</v>
      </c>
      <c r="F10" s="86" t="s">
        <v>35</v>
      </c>
      <c r="G10" s="86" t="s">
        <v>32</v>
      </c>
      <c r="H10" s="91">
        <f t="shared" si="3"/>
        <v>10</v>
      </c>
      <c r="I10" s="90" t="e">
        <f t="shared" si="2"/>
        <v>#N/A</v>
      </c>
      <c r="J10" s="86"/>
      <c r="K10" s="86" t="s">
        <v>38</v>
      </c>
      <c r="L10" s="86" t="s">
        <v>36</v>
      </c>
      <c r="M10" s="89" t="s">
        <v>33</v>
      </c>
      <c r="N10" s="93">
        <f t="shared" si="4"/>
        <v>4</v>
      </c>
      <c r="Q10" s="51"/>
    </row>
    <row r="11" spans="1:21" ht="15" thickBot="1" x14ac:dyDescent="0.35">
      <c r="A11" s="80" t="s">
        <v>78</v>
      </c>
      <c r="B11" s="83"/>
      <c r="C11" s="17">
        <v>9</v>
      </c>
      <c r="D11" s="17" t="s">
        <v>37</v>
      </c>
      <c r="E11" s="17" t="s">
        <v>33</v>
      </c>
      <c r="F11" s="17"/>
      <c r="G11" s="17" t="s">
        <v>33</v>
      </c>
      <c r="H11" s="91">
        <f t="shared" si="3"/>
        <v>6</v>
      </c>
      <c r="I11" s="16" t="e">
        <f t="shared" si="2"/>
        <v>#N/A</v>
      </c>
      <c r="J11" s="17" t="s">
        <v>32</v>
      </c>
      <c r="K11" s="17"/>
      <c r="L11" s="17"/>
      <c r="M11" s="53" t="s">
        <v>33</v>
      </c>
      <c r="N11" s="94">
        <f t="shared" si="4"/>
        <v>6</v>
      </c>
    </row>
    <row r="13" spans="1:21" x14ac:dyDescent="0.3">
      <c r="A13" s="49" t="s">
        <v>53</v>
      </c>
      <c r="B13" s="42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21" x14ac:dyDescent="0.3">
      <c r="A14" s="50" t="s">
        <v>0</v>
      </c>
      <c r="B14" s="68" t="s">
        <v>80</v>
      </c>
      <c r="C14" s="41" t="s">
        <v>4</v>
      </c>
      <c r="D14" s="29" t="s">
        <v>48</v>
      </c>
      <c r="E14" s="29" t="s">
        <v>2</v>
      </c>
      <c r="F14" s="31" t="s">
        <v>49</v>
      </c>
      <c r="G14" s="29" t="s">
        <v>60</v>
      </c>
      <c r="H14" s="30" t="s">
        <v>52</v>
      </c>
      <c r="I14" s="27" t="s">
        <v>11</v>
      </c>
      <c r="J14" s="27" t="s">
        <v>7</v>
      </c>
      <c r="K14" s="27" t="s">
        <v>41</v>
      </c>
      <c r="L14" s="32" t="s">
        <v>24</v>
      </c>
      <c r="M14" s="47" t="s">
        <v>9</v>
      </c>
      <c r="N14" s="47" t="s">
        <v>8</v>
      </c>
      <c r="O14" s="47" t="s">
        <v>1</v>
      </c>
      <c r="P14" s="48" t="s">
        <v>62</v>
      </c>
      <c r="Q14" s="47" t="s">
        <v>51</v>
      </c>
      <c r="R14" s="47" t="s">
        <v>46</v>
      </c>
      <c r="T14" s="66" t="s">
        <v>44</v>
      </c>
      <c r="U14" s="67"/>
    </row>
    <row r="15" spans="1:21" x14ac:dyDescent="0.3">
      <c r="A15" s="28" t="s">
        <v>14</v>
      </c>
      <c r="B15" s="28"/>
      <c r="C15" s="44"/>
      <c r="D15" s="37"/>
      <c r="E15" s="38"/>
      <c r="F15" s="39"/>
      <c r="G15" s="38"/>
      <c r="H15" s="39"/>
      <c r="I15" s="36"/>
      <c r="J15" s="36"/>
      <c r="K15" s="36"/>
      <c r="L15" s="39"/>
      <c r="M15" s="45">
        <f>G15+H15</f>
        <v>0</v>
      </c>
      <c r="N15" s="45">
        <f t="shared" ref="N15:N16" si="5">O15+F15</f>
        <v>0</v>
      </c>
      <c r="O15" s="46">
        <f t="shared" ref="O15:O16" si="6">D15+E15</f>
        <v>0</v>
      </c>
      <c r="P15" s="45">
        <f t="shared" ref="P15:P23" si="7">_xlfn.XLOOKUP(A15,$A$3:$A$11,$H$3:$H$11)</f>
        <v>10</v>
      </c>
      <c r="Q15" s="59">
        <f t="shared" ref="Q15:Q16" si="8">(2.45*O15+1.2*E15+0.65*I15+0.9*C15+K15+1.4*G15+0.8*J15-0.65*N15-0.5*M15-L15)/P15</f>
        <v>0</v>
      </c>
      <c r="R15" s="45">
        <f t="shared" ref="R15:R23" si="9">RANK(Q15,$Q$15:$Q$23,0)</f>
        <v>1</v>
      </c>
      <c r="T15" s="33" t="s">
        <v>19</v>
      </c>
      <c r="U15" s="34" t="s">
        <v>20</v>
      </c>
    </row>
    <row r="16" spans="1:21" x14ac:dyDescent="0.3">
      <c r="A16" s="28" t="s">
        <v>15</v>
      </c>
      <c r="B16" s="79"/>
      <c r="C16" s="44"/>
      <c r="D16" s="38"/>
      <c r="E16" s="38"/>
      <c r="F16" s="39"/>
      <c r="G16" s="38"/>
      <c r="H16" s="39"/>
      <c r="I16" s="36"/>
      <c r="J16" s="36"/>
      <c r="K16" s="36"/>
      <c r="L16" s="39"/>
      <c r="M16" s="45">
        <f t="shared" ref="M16" si="10">G16+H16</f>
        <v>0</v>
      </c>
      <c r="N16" s="45">
        <f t="shared" si="5"/>
        <v>0</v>
      </c>
      <c r="O16" s="46">
        <f t="shared" si="6"/>
        <v>0</v>
      </c>
      <c r="P16" s="45">
        <f t="shared" si="7"/>
        <v>10</v>
      </c>
      <c r="Q16" s="59">
        <f t="shared" si="8"/>
        <v>0</v>
      </c>
      <c r="R16" s="45">
        <f t="shared" si="9"/>
        <v>1</v>
      </c>
      <c r="T16" s="5" t="s">
        <v>4</v>
      </c>
      <c r="U16" s="35" t="s">
        <v>59</v>
      </c>
    </row>
    <row r="17" spans="1:21" x14ac:dyDescent="0.3">
      <c r="A17" s="28" t="s">
        <v>78</v>
      </c>
      <c r="B17" s="28"/>
      <c r="C17" s="44"/>
      <c r="D17" s="38"/>
      <c r="E17" s="38"/>
      <c r="F17" s="39"/>
      <c r="G17" s="38"/>
      <c r="H17" s="39"/>
      <c r="I17" s="36"/>
      <c r="J17" s="36"/>
      <c r="K17" s="36"/>
      <c r="L17" s="39"/>
      <c r="M17" s="45">
        <f t="shared" ref="M17:M23" si="11">G17+H17</f>
        <v>0</v>
      </c>
      <c r="N17" s="45">
        <f t="shared" ref="N17:N23" si="12">O17+F17</f>
        <v>0</v>
      </c>
      <c r="O17" s="46">
        <f t="shared" ref="O17:O23" si="13">D17+E17</f>
        <v>0</v>
      </c>
      <c r="P17" s="45">
        <f t="shared" si="7"/>
        <v>6</v>
      </c>
      <c r="Q17" s="59">
        <f t="shared" ref="Q17:Q23" si="14">(2.45*O17+1.2*E17+0.65*I17+0.9*C17+K17+1.4*G17+0.8*J17-0.65*N17-0.5*M17-L17)/P17</f>
        <v>0</v>
      </c>
      <c r="R17" s="45">
        <f t="shared" si="9"/>
        <v>1</v>
      </c>
      <c r="T17" s="6" t="s">
        <v>48</v>
      </c>
      <c r="U17" s="2" t="s">
        <v>58</v>
      </c>
    </row>
    <row r="18" spans="1:21" x14ac:dyDescent="0.3">
      <c r="A18" s="28" t="s">
        <v>16</v>
      </c>
      <c r="B18" s="28"/>
      <c r="C18" s="44"/>
      <c r="D18" s="38"/>
      <c r="E18" s="38"/>
      <c r="F18" s="39"/>
      <c r="G18" s="38"/>
      <c r="H18" s="39"/>
      <c r="I18" s="36"/>
      <c r="J18" s="36"/>
      <c r="K18" s="36"/>
      <c r="L18" s="39"/>
      <c r="M18" s="45">
        <f t="shared" si="11"/>
        <v>0</v>
      </c>
      <c r="N18" s="45">
        <f t="shared" si="12"/>
        <v>0</v>
      </c>
      <c r="O18" s="46">
        <f t="shared" si="13"/>
        <v>0</v>
      </c>
      <c r="P18" s="45">
        <f t="shared" si="7"/>
        <v>8</v>
      </c>
      <c r="Q18" s="59">
        <f t="shared" si="14"/>
        <v>0</v>
      </c>
      <c r="R18" s="45">
        <f t="shared" si="9"/>
        <v>1</v>
      </c>
      <c r="T18" s="6" t="s">
        <v>2</v>
      </c>
      <c r="U18" s="2" t="s">
        <v>64</v>
      </c>
    </row>
    <row r="19" spans="1:21" x14ac:dyDescent="0.3">
      <c r="A19" s="28" t="s">
        <v>12</v>
      </c>
      <c r="B19" s="28"/>
      <c r="C19" s="44"/>
      <c r="D19" s="38"/>
      <c r="E19" s="38"/>
      <c r="F19" s="39"/>
      <c r="G19" s="38"/>
      <c r="H19" s="39"/>
      <c r="I19" s="36"/>
      <c r="J19" s="36"/>
      <c r="K19" s="36"/>
      <c r="L19" s="39"/>
      <c r="M19" s="45">
        <f t="shared" si="11"/>
        <v>0</v>
      </c>
      <c r="N19" s="45">
        <f t="shared" si="12"/>
        <v>0</v>
      </c>
      <c r="O19" s="46">
        <f t="shared" si="13"/>
        <v>0</v>
      </c>
      <c r="P19" s="45">
        <f t="shared" si="7"/>
        <v>10</v>
      </c>
      <c r="Q19" s="59">
        <f t="shared" si="14"/>
        <v>0</v>
      </c>
      <c r="R19" s="45">
        <f t="shared" si="9"/>
        <v>1</v>
      </c>
      <c r="T19" s="6" t="s">
        <v>49</v>
      </c>
      <c r="U19" s="26" t="s">
        <v>55</v>
      </c>
    </row>
    <row r="20" spans="1:21" x14ac:dyDescent="0.3">
      <c r="A20" s="28" t="s">
        <v>30</v>
      </c>
      <c r="B20" s="28"/>
      <c r="C20" s="44"/>
      <c r="D20" s="38"/>
      <c r="E20" s="38"/>
      <c r="F20" s="39"/>
      <c r="G20" s="38"/>
      <c r="H20" s="39"/>
      <c r="I20" s="36"/>
      <c r="J20" s="36"/>
      <c r="K20" s="36"/>
      <c r="L20" s="39"/>
      <c r="M20" s="45">
        <f t="shared" si="11"/>
        <v>0</v>
      </c>
      <c r="N20" s="45">
        <f t="shared" si="12"/>
        <v>0</v>
      </c>
      <c r="O20" s="46">
        <f t="shared" si="13"/>
        <v>0</v>
      </c>
      <c r="P20" s="45">
        <f t="shared" si="7"/>
        <v>10</v>
      </c>
      <c r="Q20" s="59">
        <f t="shared" si="14"/>
        <v>0</v>
      </c>
      <c r="R20" s="45">
        <f t="shared" si="9"/>
        <v>1</v>
      </c>
      <c r="T20" s="6" t="s">
        <v>60</v>
      </c>
      <c r="U20" s="2" t="s">
        <v>65</v>
      </c>
    </row>
    <row r="21" spans="1:21" x14ac:dyDescent="0.3">
      <c r="A21" s="28" t="s">
        <v>17</v>
      </c>
      <c r="B21" s="28"/>
      <c r="C21" s="44"/>
      <c r="D21" s="38"/>
      <c r="E21" s="38"/>
      <c r="F21" s="39"/>
      <c r="G21" s="38"/>
      <c r="H21" s="39"/>
      <c r="I21" s="36"/>
      <c r="J21" s="36"/>
      <c r="K21" s="36"/>
      <c r="L21" s="39"/>
      <c r="M21" s="45">
        <f t="shared" si="11"/>
        <v>0</v>
      </c>
      <c r="N21" s="45">
        <f t="shared" si="12"/>
        <v>0</v>
      </c>
      <c r="O21" s="46">
        <f t="shared" si="13"/>
        <v>0</v>
      </c>
      <c r="P21" s="45">
        <f t="shared" si="7"/>
        <v>16</v>
      </c>
      <c r="Q21" s="59">
        <f t="shared" si="14"/>
        <v>0</v>
      </c>
      <c r="R21" s="45">
        <f t="shared" si="9"/>
        <v>1</v>
      </c>
      <c r="T21" s="6" t="s">
        <v>52</v>
      </c>
      <c r="U21" s="26" t="s">
        <v>57</v>
      </c>
    </row>
    <row r="22" spans="1:21" x14ac:dyDescent="0.3">
      <c r="A22" s="28" t="s">
        <v>18</v>
      </c>
      <c r="B22" s="28"/>
      <c r="C22" s="44"/>
      <c r="D22" s="38"/>
      <c r="E22" s="38"/>
      <c r="F22" s="39"/>
      <c r="G22" s="38"/>
      <c r="H22" s="39"/>
      <c r="I22" s="36"/>
      <c r="J22" s="36"/>
      <c r="K22" s="36"/>
      <c r="L22" s="39"/>
      <c r="M22" s="45">
        <f t="shared" si="11"/>
        <v>0</v>
      </c>
      <c r="N22" s="45">
        <f t="shared" si="12"/>
        <v>0</v>
      </c>
      <c r="O22" s="46">
        <f t="shared" si="13"/>
        <v>0</v>
      </c>
      <c r="P22" s="45">
        <f t="shared" si="7"/>
        <v>16</v>
      </c>
      <c r="Q22" s="59">
        <f t="shared" si="14"/>
        <v>0</v>
      </c>
      <c r="R22" s="45">
        <f t="shared" si="9"/>
        <v>1</v>
      </c>
      <c r="T22" s="6" t="s">
        <v>3</v>
      </c>
      <c r="U22" s="2" t="s">
        <v>25</v>
      </c>
    </row>
    <row r="23" spans="1:21" x14ac:dyDescent="0.3">
      <c r="A23" s="28" t="s">
        <v>13</v>
      </c>
      <c r="B23" s="28"/>
      <c r="C23" s="44"/>
      <c r="D23" s="38"/>
      <c r="E23" s="38"/>
      <c r="F23" s="39"/>
      <c r="G23" s="38"/>
      <c r="H23" s="39"/>
      <c r="I23" s="36"/>
      <c r="J23" s="36"/>
      <c r="K23" s="36"/>
      <c r="L23" s="39"/>
      <c r="M23" s="45">
        <f t="shared" si="11"/>
        <v>0</v>
      </c>
      <c r="N23" s="45">
        <f t="shared" si="12"/>
        <v>0</v>
      </c>
      <c r="O23" s="46">
        <f t="shared" si="13"/>
        <v>0</v>
      </c>
      <c r="P23" s="45">
        <f t="shared" si="7"/>
        <v>14</v>
      </c>
      <c r="Q23" s="59">
        <f t="shared" si="14"/>
        <v>0</v>
      </c>
      <c r="R23" s="45">
        <f t="shared" si="9"/>
        <v>1</v>
      </c>
      <c r="T23" s="6" t="s">
        <v>21</v>
      </c>
      <c r="U23" s="2" t="s">
        <v>54</v>
      </c>
    </row>
    <row r="24" spans="1:21" x14ac:dyDescent="0.3">
      <c r="T24" s="6" t="s">
        <v>7</v>
      </c>
      <c r="U24" s="2" t="s">
        <v>27</v>
      </c>
    </row>
    <row r="25" spans="1:21" x14ac:dyDescent="0.3">
      <c r="A25" s="49" t="s">
        <v>61</v>
      </c>
      <c r="C25" s="43"/>
      <c r="D25" s="8"/>
      <c r="E25" s="8"/>
      <c r="F25" s="8"/>
      <c r="G25" s="8"/>
      <c r="H25" s="8"/>
      <c r="I25" s="8"/>
      <c r="J25" s="8"/>
      <c r="K25" s="8"/>
      <c r="L25" s="8"/>
      <c r="M25" s="8"/>
      <c r="T25" s="6" t="s">
        <v>5</v>
      </c>
      <c r="U25" s="2" t="s">
        <v>26</v>
      </c>
    </row>
    <row r="26" spans="1:21" x14ac:dyDescent="0.3">
      <c r="A26" s="50" t="s">
        <v>0</v>
      </c>
      <c r="B26" s="68" t="s">
        <v>80</v>
      </c>
      <c r="C26" s="41" t="s">
        <v>4</v>
      </c>
      <c r="D26" s="29" t="s">
        <v>48</v>
      </c>
      <c r="E26" s="29" t="s">
        <v>2</v>
      </c>
      <c r="F26" s="31" t="s">
        <v>49</v>
      </c>
      <c r="G26" s="29" t="s">
        <v>60</v>
      </c>
      <c r="H26" s="30" t="s">
        <v>52</v>
      </c>
      <c r="I26" s="27" t="s">
        <v>11</v>
      </c>
      <c r="J26" s="27" t="s">
        <v>7</v>
      </c>
      <c r="K26" s="27" t="s">
        <v>41</v>
      </c>
      <c r="L26" s="32" t="s">
        <v>24</v>
      </c>
      <c r="M26" s="47" t="s">
        <v>9</v>
      </c>
      <c r="N26" s="47" t="s">
        <v>8</v>
      </c>
      <c r="O26" s="47" t="s">
        <v>1</v>
      </c>
      <c r="P26" s="48" t="s">
        <v>62</v>
      </c>
      <c r="Q26" s="47" t="s">
        <v>51</v>
      </c>
      <c r="R26" s="47" t="s">
        <v>46</v>
      </c>
      <c r="T26" s="6" t="s">
        <v>42</v>
      </c>
      <c r="U26" s="2" t="s">
        <v>66</v>
      </c>
    </row>
    <row r="27" spans="1:21" x14ac:dyDescent="0.3">
      <c r="A27" s="28" t="s">
        <v>14</v>
      </c>
      <c r="B27" s="28"/>
      <c r="C27" s="44"/>
      <c r="D27" s="37"/>
      <c r="E27" s="38"/>
      <c r="F27" s="39"/>
      <c r="G27" s="38"/>
      <c r="H27" s="39"/>
      <c r="I27" s="36"/>
      <c r="J27" s="36"/>
      <c r="K27" s="36"/>
      <c r="L27" s="39"/>
      <c r="M27" s="45">
        <f>G27+H27</f>
        <v>0</v>
      </c>
      <c r="N27" s="45">
        <f t="shared" ref="N27:N28" si="15">O27+F27</f>
        <v>0</v>
      </c>
      <c r="O27" s="46">
        <f t="shared" ref="O27:O28" si="16">D27+E27</f>
        <v>0</v>
      </c>
      <c r="P27" s="45">
        <f>_xlfn.XLOOKUP(A27,$I$3:$I$11,N3:N11)</f>
        <v>16</v>
      </c>
      <c r="Q27" s="46">
        <f t="shared" ref="Q27:Q28" si="17">(2.45*O27+1.2*E27+0.65*I27+0.9*C27+K27+1.4*G27+0.8*J27-0.65*N27-0.5*M27-L27)/P27</f>
        <v>0</v>
      </c>
      <c r="R27" s="45" t="e">
        <f t="shared" ref="R27:R35" si="18">RANK(Q27,$Q$27:$Q$35,0)</f>
        <v>#N/A</v>
      </c>
      <c r="T27" s="6" t="s">
        <v>10</v>
      </c>
      <c r="U27" s="2" t="s">
        <v>28</v>
      </c>
    </row>
    <row r="28" spans="1:21" x14ac:dyDescent="0.3">
      <c r="A28" s="28" t="s">
        <v>15</v>
      </c>
      <c r="B28" s="28"/>
      <c r="C28" s="44"/>
      <c r="D28" s="38"/>
      <c r="E28" s="38"/>
      <c r="F28" s="39"/>
      <c r="G28" s="38"/>
      <c r="H28" s="39"/>
      <c r="I28" s="36"/>
      <c r="J28" s="36"/>
      <c r="K28" s="36"/>
      <c r="L28" s="39"/>
      <c r="M28" s="45">
        <f t="shared" ref="M28" si="19">G28+H28</f>
        <v>0</v>
      </c>
      <c r="N28" s="45">
        <f t="shared" si="15"/>
        <v>0</v>
      </c>
      <c r="O28" s="46">
        <f t="shared" si="16"/>
        <v>0</v>
      </c>
      <c r="P28" s="45" t="e">
        <f t="shared" ref="P28:P35" si="20">VLOOKUP(A28,$I$3:$N$11,6,FALSE)</f>
        <v>#N/A</v>
      </c>
      <c r="Q28" s="46" t="e">
        <f t="shared" si="17"/>
        <v>#N/A</v>
      </c>
      <c r="R28" s="45" t="e">
        <f t="shared" si="18"/>
        <v>#N/A</v>
      </c>
      <c r="T28" s="6" t="s">
        <v>22</v>
      </c>
      <c r="U28" s="2" t="s">
        <v>67</v>
      </c>
    </row>
    <row r="29" spans="1:21" x14ac:dyDescent="0.3">
      <c r="A29" s="28" t="s">
        <v>78</v>
      </c>
      <c r="B29" s="28"/>
      <c r="C29" s="44"/>
      <c r="D29" s="38"/>
      <c r="E29" s="38"/>
      <c r="F29" s="39"/>
      <c r="G29" s="38"/>
      <c r="H29" s="39"/>
      <c r="I29" s="36"/>
      <c r="J29" s="36"/>
      <c r="K29" s="36"/>
      <c r="L29" s="39"/>
      <c r="M29" s="45">
        <f t="shared" ref="M29" si="21">G29+H29</f>
        <v>0</v>
      </c>
      <c r="N29" s="45">
        <f t="shared" ref="N29" si="22">O29+F29</f>
        <v>0</v>
      </c>
      <c r="O29" s="46">
        <f t="shared" ref="O29" si="23">D29+E29</f>
        <v>0</v>
      </c>
      <c r="P29" s="45" t="e">
        <f t="shared" si="20"/>
        <v>#N/A</v>
      </c>
      <c r="Q29" s="46" t="e">
        <f t="shared" ref="Q29" si="24">(2.45*O29+1.2*E29+0.65*I29+0.9*C29+K29+1.4*G29+0.8*J29-0.65*N29-0.5*M29-L29)/P29</f>
        <v>#N/A</v>
      </c>
      <c r="R29" s="45" t="e">
        <f t="shared" si="18"/>
        <v>#N/A</v>
      </c>
      <c r="T29" s="6" t="s">
        <v>23</v>
      </c>
      <c r="U29" s="2" t="s">
        <v>68</v>
      </c>
    </row>
    <row r="30" spans="1:21" x14ac:dyDescent="0.3">
      <c r="A30" s="28" t="s">
        <v>16</v>
      </c>
      <c r="B30" s="28"/>
      <c r="C30" s="44"/>
      <c r="D30" s="38"/>
      <c r="E30" s="38"/>
      <c r="F30" s="39"/>
      <c r="G30" s="38"/>
      <c r="H30" s="39"/>
      <c r="I30" s="36"/>
      <c r="J30" s="36"/>
      <c r="K30" s="36"/>
      <c r="L30" s="39"/>
      <c r="M30" s="45">
        <f t="shared" ref="M30:M35" si="25">G30+H30</f>
        <v>0</v>
      </c>
      <c r="N30" s="45">
        <f t="shared" ref="N30:N35" si="26">O30+F30</f>
        <v>0</v>
      </c>
      <c r="O30" s="46">
        <f t="shared" ref="O30:O35" si="27">D30+E30</f>
        <v>0</v>
      </c>
      <c r="P30" s="45" t="e">
        <f t="shared" si="20"/>
        <v>#N/A</v>
      </c>
      <c r="Q30" s="46" t="e">
        <f t="shared" ref="Q30:Q35" si="28">(2.45*O30+1.2*E30+0.65*I30+0.9*C30+K30+1.4*G30+0.8*J30-0.65*N30-0.5*M30-L30)/P30</f>
        <v>#N/A</v>
      </c>
      <c r="R30" s="45" t="e">
        <f t="shared" si="18"/>
        <v>#N/A</v>
      </c>
      <c r="T30" s="6" t="s">
        <v>9</v>
      </c>
      <c r="U30" s="2" t="s">
        <v>69</v>
      </c>
    </row>
    <row r="31" spans="1:21" x14ac:dyDescent="0.3">
      <c r="A31" s="28" t="s">
        <v>12</v>
      </c>
      <c r="B31" s="28"/>
      <c r="C31" s="44"/>
      <c r="D31" s="38"/>
      <c r="E31" s="38"/>
      <c r="F31" s="39"/>
      <c r="G31" s="38"/>
      <c r="H31" s="39"/>
      <c r="I31" s="36"/>
      <c r="J31" s="36"/>
      <c r="K31" s="36"/>
      <c r="L31" s="39"/>
      <c r="M31" s="45">
        <f t="shared" si="25"/>
        <v>0</v>
      </c>
      <c r="N31" s="45">
        <f t="shared" si="26"/>
        <v>0</v>
      </c>
      <c r="O31" s="46">
        <f t="shared" si="27"/>
        <v>0</v>
      </c>
      <c r="P31" s="45" t="e">
        <f t="shared" si="20"/>
        <v>#N/A</v>
      </c>
      <c r="Q31" s="46" t="e">
        <f t="shared" si="28"/>
        <v>#N/A</v>
      </c>
      <c r="R31" s="45" t="e">
        <f t="shared" si="18"/>
        <v>#N/A</v>
      </c>
      <c r="T31" s="13" t="s">
        <v>8</v>
      </c>
      <c r="U31" s="2" t="s">
        <v>70</v>
      </c>
    </row>
    <row r="32" spans="1:21" x14ac:dyDescent="0.3">
      <c r="A32" s="28" t="s">
        <v>30</v>
      </c>
      <c r="B32" s="28"/>
      <c r="C32" s="44"/>
      <c r="D32" s="38"/>
      <c r="E32" s="38"/>
      <c r="F32" s="39"/>
      <c r="G32" s="38"/>
      <c r="H32" s="39"/>
      <c r="I32" s="36"/>
      <c r="J32" s="36"/>
      <c r="K32" s="36"/>
      <c r="L32" s="39"/>
      <c r="M32" s="45">
        <f t="shared" si="25"/>
        <v>0</v>
      </c>
      <c r="N32" s="45">
        <f t="shared" si="26"/>
        <v>0</v>
      </c>
      <c r="O32" s="46">
        <f t="shared" si="27"/>
        <v>0</v>
      </c>
      <c r="P32" s="45" t="e">
        <f t="shared" si="20"/>
        <v>#N/A</v>
      </c>
      <c r="Q32" s="46" t="e">
        <f t="shared" si="28"/>
        <v>#N/A</v>
      </c>
      <c r="R32" s="45" t="e">
        <f t="shared" si="18"/>
        <v>#N/A</v>
      </c>
      <c r="T32" s="13" t="s">
        <v>1</v>
      </c>
      <c r="U32" s="2" t="s">
        <v>71</v>
      </c>
    </row>
    <row r="33" spans="1:21" x14ac:dyDescent="0.3">
      <c r="A33" s="28" t="s">
        <v>17</v>
      </c>
      <c r="B33" s="28"/>
      <c r="C33" s="44"/>
      <c r="D33" s="38"/>
      <c r="E33" s="38"/>
      <c r="F33" s="39"/>
      <c r="G33" s="38"/>
      <c r="H33" s="39"/>
      <c r="I33" s="36"/>
      <c r="J33" s="36"/>
      <c r="K33" s="36"/>
      <c r="L33" s="39"/>
      <c r="M33" s="45">
        <f t="shared" si="25"/>
        <v>0</v>
      </c>
      <c r="N33" s="45">
        <f t="shared" si="26"/>
        <v>0</v>
      </c>
      <c r="O33" s="46">
        <f t="shared" si="27"/>
        <v>0</v>
      </c>
      <c r="P33" s="45" t="e">
        <f t="shared" si="20"/>
        <v>#N/A</v>
      </c>
      <c r="Q33" s="46" t="e">
        <f t="shared" si="28"/>
        <v>#N/A</v>
      </c>
      <c r="R33" s="45" t="e">
        <f t="shared" si="18"/>
        <v>#N/A</v>
      </c>
      <c r="T33" s="13" t="s">
        <v>62</v>
      </c>
      <c r="U33" s="2" t="s">
        <v>72</v>
      </c>
    </row>
    <row r="34" spans="1:21" x14ac:dyDescent="0.3">
      <c r="A34" s="28" t="s">
        <v>18</v>
      </c>
      <c r="B34" s="28"/>
      <c r="C34" s="44"/>
      <c r="D34" s="38"/>
      <c r="E34" s="38"/>
      <c r="F34" s="39"/>
      <c r="G34" s="38"/>
      <c r="H34" s="39"/>
      <c r="I34" s="36"/>
      <c r="J34" s="36"/>
      <c r="K34" s="36"/>
      <c r="L34" s="39"/>
      <c r="M34" s="45">
        <f t="shared" si="25"/>
        <v>0</v>
      </c>
      <c r="N34" s="45">
        <f t="shared" si="26"/>
        <v>0</v>
      </c>
      <c r="O34" s="46">
        <f t="shared" si="27"/>
        <v>0</v>
      </c>
      <c r="P34" s="45" t="e">
        <f t="shared" si="20"/>
        <v>#N/A</v>
      </c>
      <c r="Q34" s="46" t="e">
        <f t="shared" si="28"/>
        <v>#N/A</v>
      </c>
      <c r="R34" s="45" t="e">
        <f t="shared" si="18"/>
        <v>#N/A</v>
      </c>
      <c r="T34" s="13" t="s">
        <v>51</v>
      </c>
      <c r="U34" s="26" t="s">
        <v>73</v>
      </c>
    </row>
    <row r="35" spans="1:21" x14ac:dyDescent="0.3">
      <c r="A35" s="28" t="s">
        <v>13</v>
      </c>
      <c r="B35" s="28"/>
      <c r="C35" s="44"/>
      <c r="D35" s="38"/>
      <c r="E35" s="38"/>
      <c r="F35" s="39"/>
      <c r="G35" s="38"/>
      <c r="H35" s="39"/>
      <c r="I35" s="36"/>
      <c r="J35" s="36"/>
      <c r="K35" s="36"/>
      <c r="L35" s="39"/>
      <c r="M35" s="45">
        <f t="shared" si="25"/>
        <v>0</v>
      </c>
      <c r="N35" s="45">
        <f t="shared" si="26"/>
        <v>0</v>
      </c>
      <c r="O35" s="46">
        <f t="shared" si="27"/>
        <v>0</v>
      </c>
      <c r="P35" s="45" t="e">
        <f t="shared" si="20"/>
        <v>#N/A</v>
      </c>
      <c r="Q35" s="46" t="e">
        <f t="shared" si="28"/>
        <v>#N/A</v>
      </c>
      <c r="R35" s="45" t="e">
        <f t="shared" si="18"/>
        <v>#N/A</v>
      </c>
      <c r="T35" s="10" t="s">
        <v>46</v>
      </c>
      <c r="U35" s="9" t="s">
        <v>56</v>
      </c>
    </row>
    <row r="37" spans="1:21" x14ac:dyDescent="0.3">
      <c r="A37" s="49" t="s">
        <v>74</v>
      </c>
    </row>
    <row r="38" spans="1:21" x14ac:dyDescent="0.3">
      <c r="A38" s="50" t="s">
        <v>0</v>
      </c>
      <c r="B38" s="41" t="s">
        <v>4</v>
      </c>
      <c r="C38" s="29" t="s">
        <v>48</v>
      </c>
      <c r="D38" s="29" t="s">
        <v>2</v>
      </c>
      <c r="E38" s="31" t="s">
        <v>49</v>
      </c>
      <c r="F38" s="29" t="s">
        <v>60</v>
      </c>
      <c r="G38" s="30" t="s">
        <v>52</v>
      </c>
      <c r="H38" s="27" t="s">
        <v>11</v>
      </c>
      <c r="I38" s="27" t="s">
        <v>7</v>
      </c>
      <c r="J38" s="27" t="s">
        <v>41</v>
      </c>
      <c r="K38" s="32" t="s">
        <v>24</v>
      </c>
      <c r="L38" s="47" t="s">
        <v>9</v>
      </c>
      <c r="M38" s="47" t="s">
        <v>8</v>
      </c>
      <c r="N38" s="47" t="s">
        <v>1</v>
      </c>
      <c r="O38" s="48" t="s">
        <v>62</v>
      </c>
      <c r="P38" s="47" t="s">
        <v>51</v>
      </c>
      <c r="Q38" s="47" t="s">
        <v>46</v>
      </c>
    </row>
    <row r="39" spans="1:21" x14ac:dyDescent="0.3">
      <c r="A39" s="28" t="s">
        <v>14</v>
      </c>
      <c r="B39" s="44">
        <f t="shared" ref="B39:K39" si="29">C27+C15</f>
        <v>0</v>
      </c>
      <c r="C39" s="37">
        <f t="shared" si="29"/>
        <v>0</v>
      </c>
      <c r="D39" s="38">
        <f t="shared" si="29"/>
        <v>0</v>
      </c>
      <c r="E39" s="39">
        <f t="shared" si="29"/>
        <v>0</v>
      </c>
      <c r="F39" s="38">
        <f t="shared" si="29"/>
        <v>0</v>
      </c>
      <c r="G39" s="39">
        <f t="shared" si="29"/>
        <v>0</v>
      </c>
      <c r="H39" s="36">
        <f t="shared" si="29"/>
        <v>0</v>
      </c>
      <c r="I39" s="36">
        <f t="shared" si="29"/>
        <v>0</v>
      </c>
      <c r="J39" s="36">
        <f t="shared" si="29"/>
        <v>0</v>
      </c>
      <c r="K39" s="39">
        <f t="shared" si="29"/>
        <v>0</v>
      </c>
      <c r="L39" s="45">
        <f>F39+G39</f>
        <v>0</v>
      </c>
      <c r="M39" s="45">
        <f t="shared" ref="M39:M41" si="30">N39+E39</f>
        <v>0</v>
      </c>
      <c r="N39" s="46">
        <f t="shared" ref="N39:N41" si="31">C39+D39</f>
        <v>0</v>
      </c>
      <c r="O39" s="45">
        <f t="shared" ref="O39:O47" si="32">P27+P15</f>
        <v>26</v>
      </c>
      <c r="P39" s="46">
        <f t="shared" ref="P39:P41" si="33">(2.45*N39+1.2*D39+0.65*H39+0.9*B39+J39+1.4*F39+0.8*I39-0.65*M39-0.5*L39-K39)/O39</f>
        <v>0</v>
      </c>
      <c r="Q39" s="45" t="e">
        <f t="shared" ref="Q39:Q47" si="34">RANK(P39,$P$39:$P$47,0)</f>
        <v>#N/A</v>
      </c>
    </row>
    <row r="40" spans="1:21" x14ac:dyDescent="0.3">
      <c r="A40" s="28" t="s">
        <v>15</v>
      </c>
      <c r="B40" s="44">
        <f t="shared" ref="B40:K40" si="35">C28+C16</f>
        <v>0</v>
      </c>
      <c r="C40" s="37">
        <f t="shared" si="35"/>
        <v>0</v>
      </c>
      <c r="D40" s="38">
        <f t="shared" si="35"/>
        <v>0</v>
      </c>
      <c r="E40" s="39">
        <f t="shared" si="35"/>
        <v>0</v>
      </c>
      <c r="F40" s="38">
        <f t="shared" si="35"/>
        <v>0</v>
      </c>
      <c r="G40" s="39">
        <f t="shared" si="35"/>
        <v>0</v>
      </c>
      <c r="H40" s="36">
        <f t="shared" si="35"/>
        <v>0</v>
      </c>
      <c r="I40" s="36">
        <f t="shared" si="35"/>
        <v>0</v>
      </c>
      <c r="J40" s="36">
        <f t="shared" si="35"/>
        <v>0</v>
      </c>
      <c r="K40" s="39">
        <f t="shared" si="35"/>
        <v>0</v>
      </c>
      <c r="L40" s="45">
        <f t="shared" ref="L40:L41" si="36">F40+G40</f>
        <v>0</v>
      </c>
      <c r="M40" s="45">
        <f t="shared" si="30"/>
        <v>0</v>
      </c>
      <c r="N40" s="46">
        <f t="shared" si="31"/>
        <v>0</v>
      </c>
      <c r="O40" s="45" t="e">
        <f t="shared" si="32"/>
        <v>#N/A</v>
      </c>
      <c r="P40" s="46" t="e">
        <f t="shared" si="33"/>
        <v>#N/A</v>
      </c>
      <c r="Q40" s="45" t="e">
        <f t="shared" si="34"/>
        <v>#N/A</v>
      </c>
    </row>
    <row r="41" spans="1:21" x14ac:dyDescent="0.3">
      <c r="A41" s="28" t="s">
        <v>78</v>
      </c>
      <c r="B41" s="44">
        <f t="shared" ref="B41:K41" si="37">C29+C17</f>
        <v>0</v>
      </c>
      <c r="C41" s="37">
        <f t="shared" si="37"/>
        <v>0</v>
      </c>
      <c r="D41" s="38">
        <f t="shared" si="37"/>
        <v>0</v>
      </c>
      <c r="E41" s="39">
        <f t="shared" si="37"/>
        <v>0</v>
      </c>
      <c r="F41" s="38">
        <f t="shared" si="37"/>
        <v>0</v>
      </c>
      <c r="G41" s="39">
        <f t="shared" si="37"/>
        <v>0</v>
      </c>
      <c r="H41" s="36">
        <f t="shared" si="37"/>
        <v>0</v>
      </c>
      <c r="I41" s="36">
        <f t="shared" si="37"/>
        <v>0</v>
      </c>
      <c r="J41" s="36">
        <f t="shared" si="37"/>
        <v>0</v>
      </c>
      <c r="K41" s="39">
        <f t="shared" si="37"/>
        <v>0</v>
      </c>
      <c r="L41" s="45">
        <f t="shared" si="36"/>
        <v>0</v>
      </c>
      <c r="M41" s="45">
        <f t="shared" si="30"/>
        <v>0</v>
      </c>
      <c r="N41" s="46">
        <f t="shared" si="31"/>
        <v>0</v>
      </c>
      <c r="O41" s="45" t="e">
        <f t="shared" si="32"/>
        <v>#N/A</v>
      </c>
      <c r="P41" s="46" t="e">
        <f t="shared" si="33"/>
        <v>#N/A</v>
      </c>
      <c r="Q41" s="45" t="e">
        <f t="shared" si="34"/>
        <v>#N/A</v>
      </c>
    </row>
    <row r="42" spans="1:21" x14ac:dyDescent="0.3">
      <c r="A42" s="28" t="s">
        <v>16</v>
      </c>
      <c r="B42" s="44">
        <f t="shared" ref="B42:K42" si="38">C30+C18</f>
        <v>0</v>
      </c>
      <c r="C42" s="37">
        <f t="shared" si="38"/>
        <v>0</v>
      </c>
      <c r="D42" s="38">
        <f t="shared" si="38"/>
        <v>0</v>
      </c>
      <c r="E42" s="39">
        <f t="shared" si="38"/>
        <v>0</v>
      </c>
      <c r="F42" s="38">
        <f t="shared" si="38"/>
        <v>0</v>
      </c>
      <c r="G42" s="39">
        <f t="shared" si="38"/>
        <v>0</v>
      </c>
      <c r="H42" s="36">
        <f t="shared" si="38"/>
        <v>0</v>
      </c>
      <c r="I42" s="36">
        <f t="shared" si="38"/>
        <v>0</v>
      </c>
      <c r="J42" s="36">
        <f t="shared" si="38"/>
        <v>0</v>
      </c>
      <c r="K42" s="39">
        <f t="shared" si="38"/>
        <v>0</v>
      </c>
      <c r="L42" s="45">
        <f t="shared" ref="L42:L47" si="39">F42+G42</f>
        <v>0</v>
      </c>
      <c r="M42" s="45">
        <f t="shared" ref="M42:M47" si="40">N42+E42</f>
        <v>0</v>
      </c>
      <c r="N42" s="46">
        <f t="shared" ref="N42:N47" si="41">C42+D42</f>
        <v>0</v>
      </c>
      <c r="O42" s="45" t="e">
        <f t="shared" si="32"/>
        <v>#N/A</v>
      </c>
      <c r="P42" s="46" t="e">
        <f t="shared" ref="P42:P46" si="42">(2.45*N42+1.2*D42+0.65*H42+0.9*B42+J42+1.4*F42+0.8*I42-0.65*M42-0.5*L42-K42)/O42</f>
        <v>#N/A</v>
      </c>
      <c r="Q42" s="45" t="e">
        <f t="shared" si="34"/>
        <v>#N/A</v>
      </c>
    </row>
    <row r="43" spans="1:21" x14ac:dyDescent="0.3">
      <c r="A43" s="28" t="s">
        <v>12</v>
      </c>
      <c r="B43" s="44">
        <f t="shared" ref="B43:K43" si="43">C31+C19</f>
        <v>0</v>
      </c>
      <c r="C43" s="37">
        <f t="shared" si="43"/>
        <v>0</v>
      </c>
      <c r="D43" s="38">
        <f t="shared" si="43"/>
        <v>0</v>
      </c>
      <c r="E43" s="39">
        <f t="shared" si="43"/>
        <v>0</v>
      </c>
      <c r="F43" s="38">
        <f t="shared" si="43"/>
        <v>0</v>
      </c>
      <c r="G43" s="39">
        <f t="shared" si="43"/>
        <v>0</v>
      </c>
      <c r="H43" s="36">
        <f t="shared" si="43"/>
        <v>0</v>
      </c>
      <c r="I43" s="36">
        <f t="shared" si="43"/>
        <v>0</v>
      </c>
      <c r="J43" s="36">
        <f t="shared" si="43"/>
        <v>0</v>
      </c>
      <c r="K43" s="39">
        <f t="shared" si="43"/>
        <v>0</v>
      </c>
      <c r="L43" s="45">
        <f t="shared" si="39"/>
        <v>0</v>
      </c>
      <c r="M43" s="45">
        <f t="shared" si="40"/>
        <v>0</v>
      </c>
      <c r="N43" s="46">
        <f t="shared" si="41"/>
        <v>0</v>
      </c>
      <c r="O43" s="45" t="e">
        <f t="shared" si="32"/>
        <v>#N/A</v>
      </c>
      <c r="P43" s="46" t="e">
        <f t="shared" si="42"/>
        <v>#N/A</v>
      </c>
      <c r="Q43" s="45" t="e">
        <f t="shared" si="34"/>
        <v>#N/A</v>
      </c>
    </row>
    <row r="44" spans="1:21" x14ac:dyDescent="0.3">
      <c r="A44" s="28" t="s">
        <v>30</v>
      </c>
      <c r="B44" s="44">
        <f t="shared" ref="B44:K44" si="44">C32+C20</f>
        <v>0</v>
      </c>
      <c r="C44" s="37">
        <f t="shared" si="44"/>
        <v>0</v>
      </c>
      <c r="D44" s="38">
        <f t="shared" si="44"/>
        <v>0</v>
      </c>
      <c r="E44" s="39">
        <f t="shared" si="44"/>
        <v>0</v>
      </c>
      <c r="F44" s="38">
        <f t="shared" si="44"/>
        <v>0</v>
      </c>
      <c r="G44" s="39">
        <f t="shared" si="44"/>
        <v>0</v>
      </c>
      <c r="H44" s="36">
        <f t="shared" si="44"/>
        <v>0</v>
      </c>
      <c r="I44" s="36">
        <f t="shared" si="44"/>
        <v>0</v>
      </c>
      <c r="J44" s="36">
        <f t="shared" si="44"/>
        <v>0</v>
      </c>
      <c r="K44" s="39">
        <f t="shared" si="44"/>
        <v>0</v>
      </c>
      <c r="L44" s="45">
        <f t="shared" si="39"/>
        <v>0</v>
      </c>
      <c r="M44" s="45">
        <f t="shared" si="40"/>
        <v>0</v>
      </c>
      <c r="N44" s="46">
        <f t="shared" si="41"/>
        <v>0</v>
      </c>
      <c r="O44" s="45" t="e">
        <f t="shared" si="32"/>
        <v>#N/A</v>
      </c>
      <c r="P44" s="46" t="e">
        <f t="shared" si="42"/>
        <v>#N/A</v>
      </c>
      <c r="Q44" s="45" t="e">
        <f t="shared" si="34"/>
        <v>#N/A</v>
      </c>
    </row>
    <row r="45" spans="1:21" x14ac:dyDescent="0.3">
      <c r="A45" s="28" t="s">
        <v>17</v>
      </c>
      <c r="B45" s="44">
        <f t="shared" ref="B45:K45" si="45">C33+C21</f>
        <v>0</v>
      </c>
      <c r="C45" s="37">
        <f t="shared" si="45"/>
        <v>0</v>
      </c>
      <c r="D45" s="38">
        <f t="shared" si="45"/>
        <v>0</v>
      </c>
      <c r="E45" s="39">
        <f t="shared" si="45"/>
        <v>0</v>
      </c>
      <c r="F45" s="38">
        <f t="shared" si="45"/>
        <v>0</v>
      </c>
      <c r="G45" s="39">
        <f t="shared" si="45"/>
        <v>0</v>
      </c>
      <c r="H45" s="36">
        <f t="shared" si="45"/>
        <v>0</v>
      </c>
      <c r="I45" s="36">
        <f t="shared" si="45"/>
        <v>0</v>
      </c>
      <c r="J45" s="36">
        <f t="shared" si="45"/>
        <v>0</v>
      </c>
      <c r="K45" s="39">
        <f t="shared" si="45"/>
        <v>0</v>
      </c>
      <c r="L45" s="45">
        <f t="shared" si="39"/>
        <v>0</v>
      </c>
      <c r="M45" s="45">
        <f t="shared" si="40"/>
        <v>0</v>
      </c>
      <c r="N45" s="46">
        <f t="shared" si="41"/>
        <v>0</v>
      </c>
      <c r="O45" s="45" t="e">
        <f t="shared" si="32"/>
        <v>#N/A</v>
      </c>
      <c r="P45" s="46" t="e">
        <f t="shared" si="42"/>
        <v>#N/A</v>
      </c>
      <c r="Q45" s="45" t="e">
        <f t="shared" si="34"/>
        <v>#N/A</v>
      </c>
    </row>
    <row r="46" spans="1:21" x14ac:dyDescent="0.3">
      <c r="A46" s="28" t="s">
        <v>18</v>
      </c>
      <c r="B46" s="44">
        <f t="shared" ref="B46:K46" si="46">C34+C22</f>
        <v>0</v>
      </c>
      <c r="C46" s="37">
        <f t="shared" si="46"/>
        <v>0</v>
      </c>
      <c r="D46" s="38">
        <f t="shared" si="46"/>
        <v>0</v>
      </c>
      <c r="E46" s="39">
        <f t="shared" si="46"/>
        <v>0</v>
      </c>
      <c r="F46" s="38">
        <f t="shared" si="46"/>
        <v>0</v>
      </c>
      <c r="G46" s="39">
        <f t="shared" si="46"/>
        <v>0</v>
      </c>
      <c r="H46" s="36">
        <f t="shared" si="46"/>
        <v>0</v>
      </c>
      <c r="I46" s="36">
        <f t="shared" si="46"/>
        <v>0</v>
      </c>
      <c r="J46" s="36">
        <f t="shared" si="46"/>
        <v>0</v>
      </c>
      <c r="K46" s="39">
        <f t="shared" si="46"/>
        <v>0</v>
      </c>
      <c r="L46" s="45">
        <f t="shared" si="39"/>
        <v>0</v>
      </c>
      <c r="M46" s="45">
        <f t="shared" si="40"/>
        <v>0</v>
      </c>
      <c r="N46" s="46">
        <f t="shared" si="41"/>
        <v>0</v>
      </c>
      <c r="O46" s="45" t="e">
        <f t="shared" si="32"/>
        <v>#N/A</v>
      </c>
      <c r="P46" s="46" t="e">
        <f t="shared" si="42"/>
        <v>#N/A</v>
      </c>
      <c r="Q46" s="45" t="e">
        <f t="shared" si="34"/>
        <v>#N/A</v>
      </c>
    </row>
    <row r="47" spans="1:21" ht="15" thickBot="1" x14ac:dyDescent="0.35">
      <c r="A47" s="96" t="s">
        <v>13</v>
      </c>
      <c r="B47" s="97">
        <f t="shared" ref="B47:K47" si="47">C35+C23</f>
        <v>0</v>
      </c>
      <c r="C47" s="98">
        <f t="shared" si="47"/>
        <v>0</v>
      </c>
      <c r="D47" s="99">
        <f t="shared" si="47"/>
        <v>0</v>
      </c>
      <c r="E47" s="100">
        <f t="shared" si="47"/>
        <v>0</v>
      </c>
      <c r="F47" s="99">
        <f t="shared" si="47"/>
        <v>0</v>
      </c>
      <c r="G47" s="100">
        <f t="shared" si="47"/>
        <v>0</v>
      </c>
      <c r="H47" s="101">
        <f t="shared" si="47"/>
        <v>0</v>
      </c>
      <c r="I47" s="101">
        <f t="shared" si="47"/>
        <v>0</v>
      </c>
      <c r="J47" s="101">
        <f t="shared" si="47"/>
        <v>0</v>
      </c>
      <c r="K47" s="100">
        <f t="shared" si="47"/>
        <v>0</v>
      </c>
      <c r="L47" s="102">
        <f t="shared" si="39"/>
        <v>0</v>
      </c>
      <c r="M47" s="102">
        <f t="shared" si="40"/>
        <v>0</v>
      </c>
      <c r="N47" s="103">
        <f t="shared" si="41"/>
        <v>0</v>
      </c>
      <c r="O47" s="102" t="e">
        <f t="shared" si="32"/>
        <v>#N/A</v>
      </c>
      <c r="P47" s="103" t="e">
        <f>(2.45*N47+1.2*D47+0.65*H47+0.9*B47+J47+1.4*F47+0.8*I47-0.65*M47-0.5*L47-K47)/O47</f>
        <v>#N/A</v>
      </c>
      <c r="Q47" s="102" t="e">
        <f t="shared" si="34"/>
        <v>#N/A</v>
      </c>
    </row>
    <row r="48" spans="1:21" ht="15" thickBot="1" x14ac:dyDescent="0.35">
      <c r="A48" s="118" t="s">
        <v>81</v>
      </c>
      <c r="B48" s="104">
        <f>B39+B40+B41+B42+B43+B44+B45+B46+B47</f>
        <v>0</v>
      </c>
      <c r="C48" s="105">
        <f t="shared" ref="C48:N48" si="48">C39+C40+C41+C42+C43+C44+C45+C46+C47</f>
        <v>0</v>
      </c>
      <c r="D48" s="106">
        <f t="shared" si="48"/>
        <v>0</v>
      </c>
      <c r="E48" s="107">
        <f t="shared" si="48"/>
        <v>0</v>
      </c>
      <c r="F48" s="106">
        <f t="shared" si="48"/>
        <v>0</v>
      </c>
      <c r="G48" s="107">
        <f t="shared" si="48"/>
        <v>0</v>
      </c>
      <c r="H48" s="108">
        <f>H39+H40+H41+H42+H43+H44+H45+H46+H47</f>
        <v>0</v>
      </c>
      <c r="I48" s="108">
        <f t="shared" si="48"/>
        <v>0</v>
      </c>
      <c r="J48" s="108">
        <f t="shared" si="48"/>
        <v>0</v>
      </c>
      <c r="K48" s="107">
        <f t="shared" si="48"/>
        <v>0</v>
      </c>
      <c r="L48" s="109">
        <f t="shared" si="48"/>
        <v>0</v>
      </c>
      <c r="M48" s="109">
        <f t="shared" si="48"/>
        <v>0</v>
      </c>
      <c r="N48" s="110">
        <f t="shared" si="48"/>
        <v>0</v>
      </c>
      <c r="O48" s="109">
        <v>200</v>
      </c>
      <c r="P48" s="110">
        <f>(2.45*N48+1.2*D48+0.65*H48+0.9*B48+J48+1.4*F48+0.8*I48-0.65*M48-0.5*L48-K48)/O48</f>
        <v>0</v>
      </c>
      <c r="Q48" s="111" t="s">
        <v>82</v>
      </c>
    </row>
  </sheetData>
  <mergeCells count="6">
    <mergeCell ref="A1:A2"/>
    <mergeCell ref="C1:C2"/>
    <mergeCell ref="H1:H2"/>
    <mergeCell ref="B1:B2"/>
    <mergeCell ref="N1:N2"/>
    <mergeCell ref="I1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A56B-0DC8-457D-9A82-B4B838F6AF42}">
  <sheetPr codeName="Sheet2">
    <tabColor rgb="FF00B0F0"/>
  </sheetPr>
  <dimension ref="A1:R59"/>
  <sheetViews>
    <sheetView zoomScale="70" zoomScaleNormal="70" workbookViewId="0">
      <selection activeCell="F22" sqref="F22"/>
    </sheetView>
  </sheetViews>
  <sheetFormatPr defaultRowHeight="14.4" x14ac:dyDescent="0.3"/>
  <cols>
    <col min="1" max="1" width="15" bestFit="1" customWidth="1"/>
    <col min="2" max="3" width="6.6640625" bestFit="1" customWidth="1"/>
    <col min="4" max="4" width="12.109375" bestFit="1" customWidth="1"/>
    <col min="5" max="5" width="6.21875" bestFit="1" customWidth="1"/>
    <col min="6" max="6" width="11.33203125" bestFit="1" customWidth="1"/>
    <col min="7" max="7" width="24.109375" bestFit="1" customWidth="1"/>
    <col min="8" max="8" width="15" bestFit="1" customWidth="1"/>
    <col min="9" max="9" width="6.5546875" bestFit="1" customWidth="1"/>
    <col min="10" max="10" width="6.109375" bestFit="1" customWidth="1"/>
    <col min="11" max="11" width="18.5546875" bestFit="1" customWidth="1"/>
    <col min="12" max="12" width="5.109375" bestFit="1" customWidth="1"/>
    <col min="13" max="13" width="26.5546875" bestFit="1" customWidth="1"/>
    <col min="14" max="14" width="7.21875" bestFit="1" customWidth="1"/>
    <col min="15" max="15" width="5.109375" bestFit="1" customWidth="1"/>
    <col min="16" max="16" width="9.6640625" bestFit="1" customWidth="1"/>
    <col min="17" max="17" width="38.5546875" bestFit="1" customWidth="1"/>
    <col min="18" max="18" width="3.88671875" bestFit="1" customWidth="1"/>
    <col min="19" max="19" width="7.88671875" bestFit="1" customWidth="1"/>
    <col min="20" max="20" width="34.5546875" bestFit="1" customWidth="1"/>
  </cols>
  <sheetData>
    <row r="1" spans="1:17" x14ac:dyDescent="0.3">
      <c r="A1" s="141" t="s">
        <v>31</v>
      </c>
      <c r="B1" s="141" t="s">
        <v>45</v>
      </c>
      <c r="C1" s="14">
        <v>20</v>
      </c>
      <c r="D1" s="14">
        <v>14</v>
      </c>
      <c r="E1" s="14">
        <v>10</v>
      </c>
      <c r="F1" s="25">
        <v>6</v>
      </c>
      <c r="G1" s="143" t="s">
        <v>43</v>
      </c>
      <c r="H1" s="143" t="s">
        <v>31</v>
      </c>
      <c r="I1" s="14">
        <v>20</v>
      </c>
      <c r="J1" s="14">
        <v>14</v>
      </c>
      <c r="K1" s="14">
        <v>10</v>
      </c>
      <c r="L1" s="25">
        <v>6</v>
      </c>
      <c r="M1" s="143" t="s">
        <v>50</v>
      </c>
      <c r="N1" s="57"/>
    </row>
    <row r="2" spans="1:17" ht="29.4" thickBot="1" x14ac:dyDescent="0.35">
      <c r="A2" s="142"/>
      <c r="B2" s="142"/>
      <c r="C2" s="15" t="s">
        <v>39</v>
      </c>
      <c r="D2" s="15" t="s">
        <v>40</v>
      </c>
      <c r="E2" s="15" t="s">
        <v>40</v>
      </c>
      <c r="F2" s="24" t="s">
        <v>39</v>
      </c>
      <c r="G2" s="144"/>
      <c r="H2" s="144"/>
      <c r="I2" s="15" t="s">
        <v>39</v>
      </c>
      <c r="J2" s="15" t="s">
        <v>40</v>
      </c>
      <c r="K2" s="15" t="s">
        <v>40</v>
      </c>
      <c r="L2" s="24" t="s">
        <v>39</v>
      </c>
      <c r="M2" s="145"/>
      <c r="N2" s="57"/>
      <c r="O2" s="58"/>
    </row>
    <row r="3" spans="1:17" ht="15" thickBot="1" x14ac:dyDescent="0.35">
      <c r="A3" s="16" t="s">
        <v>17</v>
      </c>
      <c r="B3" s="17">
        <v>1</v>
      </c>
      <c r="C3" s="17" t="s">
        <v>32</v>
      </c>
      <c r="D3" s="17" t="s">
        <v>32</v>
      </c>
      <c r="E3" s="17" t="s">
        <v>33</v>
      </c>
      <c r="F3" s="53" t="s">
        <v>32</v>
      </c>
      <c r="G3" s="40">
        <f>(IF(TRIM(C3)="X",6,0)+IF(TRIM(D3)="X",4,0)+IF(TRIM(E3)="X",4,0)+IF(TRIM(F3)="X",6,0))</f>
        <v>16</v>
      </c>
      <c r="H3" s="63" t="e">
        <f t="shared" ref="H3:H11" si="0">_xlfn.XLOOKUP(B3,$R$26:$R$34,$A$26:$A$34)</f>
        <v>#N/A</v>
      </c>
      <c r="I3" s="17" t="s">
        <v>63</v>
      </c>
      <c r="J3" s="17" t="s">
        <v>33</v>
      </c>
      <c r="K3" s="17" t="s">
        <v>63</v>
      </c>
      <c r="L3" s="53" t="s">
        <v>63</v>
      </c>
      <c r="M3" s="54">
        <f>(IF(TRIM(I3)="X",6,0)+IF(TRIM(J3)="X",4,0)+IF(TRIM(K3)="X",4,0)+IF(TRIM(L3)="X",6,0))</f>
        <v>16</v>
      </c>
      <c r="N3" s="52"/>
    </row>
    <row r="4" spans="1:17" ht="15" thickBot="1" x14ac:dyDescent="0.35">
      <c r="A4" s="18" t="s">
        <v>18</v>
      </c>
      <c r="B4" s="19">
        <v>2</v>
      </c>
      <c r="C4" s="19" t="s">
        <v>32</v>
      </c>
      <c r="D4" s="19"/>
      <c r="E4" s="19" t="s">
        <v>32</v>
      </c>
      <c r="F4" s="19" t="s">
        <v>32</v>
      </c>
      <c r="G4" s="24">
        <f t="shared" ref="G4:G11" si="1">(IF(TRIM(C4)="X",6,0)+IF(TRIM(D4)="X",4,0)+IF(TRIM(E4)="X",4,0)+IF(TRIM(F4)="X",6,0))</f>
        <v>16</v>
      </c>
      <c r="H4" s="18" t="e">
        <f t="shared" si="0"/>
        <v>#N/A</v>
      </c>
      <c r="I4" s="19" t="s">
        <v>34</v>
      </c>
      <c r="J4" s="19" t="s">
        <v>32</v>
      </c>
      <c r="K4" s="19" t="s">
        <v>35</v>
      </c>
      <c r="L4" s="20" t="s">
        <v>32</v>
      </c>
      <c r="M4" s="40">
        <f t="shared" ref="M4:M11" si="2">(IF(TRIM(I4)="X",6,0)+IF(TRIM(J4)="X",4,0)+IF(TRIM(K4)="X",4,0)+IF(TRIM(L4)="X",6,0))</f>
        <v>16</v>
      </c>
      <c r="N4" s="52"/>
    </row>
    <row r="5" spans="1:17" ht="15" thickBot="1" x14ac:dyDescent="0.35">
      <c r="A5" s="16" t="s">
        <v>13</v>
      </c>
      <c r="B5" s="17">
        <v>3</v>
      </c>
      <c r="C5" s="17" t="s">
        <v>33</v>
      </c>
      <c r="D5" s="17" t="s">
        <v>32</v>
      </c>
      <c r="E5" s="17" t="s">
        <v>32</v>
      </c>
      <c r="F5" s="17" t="s">
        <v>32</v>
      </c>
      <c r="G5" s="24">
        <f t="shared" si="1"/>
        <v>14</v>
      </c>
      <c r="H5" s="16" t="e">
        <f t="shared" si="0"/>
        <v>#N/A</v>
      </c>
      <c r="I5" s="17" t="s">
        <v>36</v>
      </c>
      <c r="J5" s="17" t="s">
        <v>32</v>
      </c>
      <c r="K5" s="17"/>
      <c r="L5" s="53" t="s">
        <v>32</v>
      </c>
      <c r="M5" s="55">
        <f t="shared" si="2"/>
        <v>16</v>
      </c>
      <c r="N5" s="52"/>
    </row>
    <row r="6" spans="1:17" ht="15" thickBot="1" x14ac:dyDescent="0.35">
      <c r="A6" s="18" t="s">
        <v>14</v>
      </c>
      <c r="B6" s="19">
        <v>4</v>
      </c>
      <c r="C6" s="19" t="s">
        <v>32</v>
      </c>
      <c r="D6" s="19" t="s">
        <v>33</v>
      </c>
      <c r="E6" s="19" t="s">
        <v>32</v>
      </c>
      <c r="F6" s="19" t="s">
        <v>33</v>
      </c>
      <c r="G6" s="24">
        <f t="shared" si="1"/>
        <v>10</v>
      </c>
      <c r="H6" s="18" t="e">
        <f t="shared" si="0"/>
        <v>#N/A</v>
      </c>
      <c r="I6" s="19"/>
      <c r="J6" s="19" t="s">
        <v>63</v>
      </c>
      <c r="K6" s="19" t="s">
        <v>32</v>
      </c>
      <c r="L6" s="20" t="s">
        <v>32</v>
      </c>
      <c r="M6" s="55">
        <f t="shared" si="2"/>
        <v>14</v>
      </c>
      <c r="N6" s="52"/>
    </row>
    <row r="7" spans="1:17" ht="15" thickBot="1" x14ac:dyDescent="0.35">
      <c r="A7" s="16" t="s">
        <v>12</v>
      </c>
      <c r="B7" s="17">
        <v>5</v>
      </c>
      <c r="C7" s="17"/>
      <c r="D7" s="17" t="s">
        <v>32</v>
      </c>
      <c r="E7" s="17" t="s">
        <v>33</v>
      </c>
      <c r="F7" s="17" t="s">
        <v>32</v>
      </c>
      <c r="G7" s="24">
        <f t="shared" si="1"/>
        <v>10</v>
      </c>
      <c r="H7" s="16" t="e">
        <f t="shared" si="0"/>
        <v>#N/A</v>
      </c>
      <c r="I7" s="17" t="s">
        <v>32</v>
      </c>
      <c r="J7" s="17"/>
      <c r="K7" s="17" t="s">
        <v>33</v>
      </c>
      <c r="L7" s="53" t="s">
        <v>32</v>
      </c>
      <c r="M7" s="55">
        <f t="shared" si="2"/>
        <v>12</v>
      </c>
      <c r="N7" s="52"/>
    </row>
    <row r="8" spans="1:17" ht="15" thickBot="1" x14ac:dyDescent="0.35">
      <c r="A8" s="18" t="s">
        <v>15</v>
      </c>
      <c r="B8" s="19">
        <v>6</v>
      </c>
      <c r="C8" s="19" t="s">
        <v>63</v>
      </c>
      <c r="D8" s="19"/>
      <c r="E8" s="19" t="s">
        <v>32</v>
      </c>
      <c r="F8" s="19" t="s">
        <v>33</v>
      </c>
      <c r="G8" s="24">
        <f t="shared" si="1"/>
        <v>10</v>
      </c>
      <c r="H8" s="18" t="e">
        <f t="shared" si="0"/>
        <v>#N/A</v>
      </c>
      <c r="I8" s="19"/>
      <c r="J8" s="19" t="s">
        <v>32</v>
      </c>
      <c r="K8" s="19" t="s">
        <v>37</v>
      </c>
      <c r="L8" s="20" t="s">
        <v>33</v>
      </c>
      <c r="M8" s="55">
        <f t="shared" si="2"/>
        <v>8</v>
      </c>
      <c r="N8" s="52"/>
    </row>
    <row r="9" spans="1:17" ht="15" thickBot="1" x14ac:dyDescent="0.35">
      <c r="A9" s="16" t="s">
        <v>16</v>
      </c>
      <c r="B9" s="17">
        <v>7</v>
      </c>
      <c r="C9" s="17"/>
      <c r="D9" s="17" t="s">
        <v>32</v>
      </c>
      <c r="E9" s="17" t="s">
        <v>37</v>
      </c>
      <c r="F9" s="17" t="s">
        <v>33</v>
      </c>
      <c r="G9" s="24">
        <f t="shared" si="1"/>
        <v>8</v>
      </c>
      <c r="H9" s="16" t="e">
        <f t="shared" si="0"/>
        <v>#N/A</v>
      </c>
      <c r="I9" s="17" t="s">
        <v>33</v>
      </c>
      <c r="J9" s="17" t="s">
        <v>32</v>
      </c>
      <c r="K9" s="17" t="s">
        <v>32</v>
      </c>
      <c r="L9" s="53" t="s">
        <v>33</v>
      </c>
      <c r="M9" s="55">
        <f t="shared" si="2"/>
        <v>8</v>
      </c>
      <c r="N9" s="52"/>
    </row>
    <row r="10" spans="1:17" ht="15" thickBot="1" x14ac:dyDescent="0.35">
      <c r="A10" s="18" t="s">
        <v>30</v>
      </c>
      <c r="B10" s="19">
        <v>8</v>
      </c>
      <c r="C10" s="19" t="s">
        <v>33</v>
      </c>
      <c r="D10" s="19" t="s">
        <v>32</v>
      </c>
      <c r="E10" s="19" t="s">
        <v>35</v>
      </c>
      <c r="F10" s="19" t="s">
        <v>32</v>
      </c>
      <c r="G10" s="24">
        <f t="shared" si="1"/>
        <v>10</v>
      </c>
      <c r="H10" s="18" t="e">
        <f t="shared" si="0"/>
        <v>#N/A</v>
      </c>
      <c r="I10" s="19"/>
      <c r="J10" s="19" t="s">
        <v>38</v>
      </c>
      <c r="K10" s="19" t="s">
        <v>36</v>
      </c>
      <c r="L10" s="20" t="s">
        <v>33</v>
      </c>
      <c r="M10" s="55">
        <f t="shared" si="2"/>
        <v>4</v>
      </c>
      <c r="N10" s="52"/>
      <c r="Q10" s="51"/>
    </row>
    <row r="11" spans="1:17" ht="15" thickBot="1" x14ac:dyDescent="0.35">
      <c r="A11" s="16" t="s">
        <v>78</v>
      </c>
      <c r="B11" s="17">
        <v>9</v>
      </c>
      <c r="C11" s="17" t="s">
        <v>37</v>
      </c>
      <c r="D11" s="17" t="s">
        <v>33</v>
      </c>
      <c r="E11" s="17"/>
      <c r="F11" s="17" t="s">
        <v>33</v>
      </c>
      <c r="G11" s="24">
        <f t="shared" si="1"/>
        <v>6</v>
      </c>
      <c r="H11" s="16" t="e">
        <f t="shared" si="0"/>
        <v>#N/A</v>
      </c>
      <c r="I11" s="17" t="s">
        <v>32</v>
      </c>
      <c r="J11" s="17"/>
      <c r="K11" s="17"/>
      <c r="L11" s="53" t="s">
        <v>33</v>
      </c>
      <c r="M11" s="56">
        <f t="shared" si="2"/>
        <v>6</v>
      </c>
      <c r="N11" s="52"/>
    </row>
    <row r="13" spans="1:17" x14ac:dyDescent="0.3">
      <c r="A13" s="146" t="s">
        <v>47</v>
      </c>
      <c r="B13" s="147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7" x14ac:dyDescent="0.3">
      <c r="A14" s="11" t="s">
        <v>0</v>
      </c>
      <c r="B14" s="11" t="s">
        <v>1</v>
      </c>
      <c r="C14" s="11" t="s">
        <v>2</v>
      </c>
      <c r="D14" s="11" t="s">
        <v>11</v>
      </c>
      <c r="E14" s="11" t="s">
        <v>4</v>
      </c>
      <c r="F14" s="11" t="s">
        <v>41</v>
      </c>
      <c r="G14" s="11" t="s">
        <v>6</v>
      </c>
      <c r="H14" s="11" t="s">
        <v>7</v>
      </c>
      <c r="I14" s="11" t="s">
        <v>8</v>
      </c>
      <c r="J14" s="11" t="s">
        <v>9</v>
      </c>
      <c r="K14" s="11" t="s">
        <v>24</v>
      </c>
      <c r="L14" s="12" t="s">
        <v>29</v>
      </c>
      <c r="M14" s="11" t="s">
        <v>51</v>
      </c>
      <c r="N14" s="11" t="s">
        <v>46</v>
      </c>
      <c r="P14" s="139" t="s">
        <v>44</v>
      </c>
      <c r="Q14" s="140"/>
    </row>
    <row r="15" spans="1:17" x14ac:dyDescent="0.3">
      <c r="A15" s="5" t="s">
        <v>14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3">
        <v>1</v>
      </c>
      <c r="M15" s="60">
        <f t="shared" ref="M15:M22" si="3">(2.45*B15+1.2*C15+0.65*D15+0.9*E15+F15+1.4*G15+0.8*H15-0.65*I15-0.5*J15-K15)/L15</f>
        <v>0</v>
      </c>
      <c r="N15" s="6">
        <f t="shared" ref="N15:N22" si="4">RANK(M15,$M$15:$M$22,0)</f>
        <v>6</v>
      </c>
      <c r="P15" s="33" t="s">
        <v>19</v>
      </c>
      <c r="Q15" s="34" t="s">
        <v>20</v>
      </c>
    </row>
    <row r="16" spans="1:17" x14ac:dyDescent="0.3">
      <c r="A16" s="6" t="s">
        <v>15</v>
      </c>
      <c r="B16" s="1">
        <v>1</v>
      </c>
      <c r="C16" s="1">
        <v>0</v>
      </c>
      <c r="D16" s="1">
        <v>2</v>
      </c>
      <c r="E16" s="1">
        <v>0</v>
      </c>
      <c r="F16" s="1">
        <v>4</v>
      </c>
      <c r="G16" s="8">
        <v>0</v>
      </c>
      <c r="H16" s="1">
        <v>0</v>
      </c>
      <c r="I16" s="1">
        <v>6</v>
      </c>
      <c r="J16" s="1">
        <v>0</v>
      </c>
      <c r="K16" s="1">
        <v>0</v>
      </c>
      <c r="L16" s="6">
        <v>31</v>
      </c>
      <c r="M16" s="61">
        <f t="shared" si="3"/>
        <v>0.12419354838709676</v>
      </c>
      <c r="N16" s="6">
        <f t="shared" si="4"/>
        <v>5</v>
      </c>
      <c r="P16" s="5" t="s">
        <v>4</v>
      </c>
      <c r="Q16" s="35" t="s">
        <v>59</v>
      </c>
    </row>
    <row r="17" spans="1:18" x14ac:dyDescent="0.3">
      <c r="A17" s="6" t="s">
        <v>16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2">
        <v>1</v>
      </c>
      <c r="M17" s="60">
        <f t="shared" si="3"/>
        <v>0</v>
      </c>
      <c r="N17" s="6">
        <f t="shared" si="4"/>
        <v>6</v>
      </c>
      <c r="P17" s="6" t="s">
        <v>48</v>
      </c>
      <c r="Q17" s="2" t="s">
        <v>58</v>
      </c>
    </row>
    <row r="18" spans="1:18" x14ac:dyDescent="0.3">
      <c r="A18" s="6" t="s">
        <v>12</v>
      </c>
      <c r="B18" s="1">
        <v>2</v>
      </c>
      <c r="C18" s="1">
        <v>0</v>
      </c>
      <c r="D18" s="1">
        <v>5</v>
      </c>
      <c r="E18" s="8">
        <v>1</v>
      </c>
      <c r="F18" s="8">
        <v>0</v>
      </c>
      <c r="G18" s="8">
        <v>0</v>
      </c>
      <c r="H18" s="8">
        <v>0</v>
      </c>
      <c r="I18" s="8">
        <v>7</v>
      </c>
      <c r="J18" s="8">
        <v>0</v>
      </c>
      <c r="K18" s="8">
        <v>0</v>
      </c>
      <c r="L18" s="6">
        <v>31</v>
      </c>
      <c r="M18" s="61">
        <f t="shared" si="3"/>
        <v>0.14516129032258068</v>
      </c>
      <c r="N18" s="6">
        <f t="shared" si="4"/>
        <v>4</v>
      </c>
      <c r="P18" s="6" t="s">
        <v>2</v>
      </c>
      <c r="Q18" s="2" t="s">
        <v>64</v>
      </c>
    </row>
    <row r="19" spans="1:18" x14ac:dyDescent="0.3">
      <c r="A19" s="13" t="s">
        <v>30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2">
        <v>1</v>
      </c>
      <c r="M19" s="60">
        <f t="shared" si="3"/>
        <v>0</v>
      </c>
      <c r="N19" s="6">
        <f t="shared" si="4"/>
        <v>6</v>
      </c>
      <c r="P19" s="6" t="s">
        <v>49</v>
      </c>
      <c r="Q19" s="26" t="s">
        <v>55</v>
      </c>
    </row>
    <row r="20" spans="1:18" x14ac:dyDescent="0.3">
      <c r="A20" s="6" t="s">
        <v>17</v>
      </c>
      <c r="B20" s="1">
        <v>12</v>
      </c>
      <c r="C20" s="1">
        <v>0</v>
      </c>
      <c r="D20" s="1">
        <v>26</v>
      </c>
      <c r="E20" s="1">
        <v>1</v>
      </c>
      <c r="F20" s="1">
        <v>1</v>
      </c>
      <c r="G20" s="8">
        <v>0</v>
      </c>
      <c r="H20" s="8">
        <v>0</v>
      </c>
      <c r="I20" s="1">
        <v>30</v>
      </c>
      <c r="J20" s="8">
        <v>0</v>
      </c>
      <c r="K20" s="1">
        <v>1</v>
      </c>
      <c r="L20" s="6">
        <v>51</v>
      </c>
      <c r="M20" s="61">
        <f t="shared" si="3"/>
        <v>0.54313725490196085</v>
      </c>
      <c r="N20" s="6">
        <f t="shared" si="4"/>
        <v>1</v>
      </c>
      <c r="P20" s="6" t="s">
        <v>60</v>
      </c>
      <c r="Q20" s="2" t="s">
        <v>65</v>
      </c>
    </row>
    <row r="21" spans="1:18" x14ac:dyDescent="0.3">
      <c r="A21" s="6" t="s">
        <v>18</v>
      </c>
      <c r="B21" s="1">
        <v>4</v>
      </c>
      <c r="C21" s="1">
        <v>2</v>
      </c>
      <c r="D21" s="1">
        <v>10</v>
      </c>
      <c r="E21" s="8">
        <v>6</v>
      </c>
      <c r="F21" s="8">
        <v>3</v>
      </c>
      <c r="G21" s="8">
        <v>0</v>
      </c>
      <c r="H21" s="8">
        <v>1</v>
      </c>
      <c r="I21" s="1">
        <v>11</v>
      </c>
      <c r="J21" s="8">
        <v>0</v>
      </c>
      <c r="K21" s="8">
        <v>0</v>
      </c>
      <c r="L21" s="6">
        <v>41</v>
      </c>
      <c r="M21" s="61">
        <f t="shared" si="3"/>
        <v>0.50609756097560976</v>
      </c>
      <c r="N21" s="6">
        <f t="shared" si="4"/>
        <v>2</v>
      </c>
      <c r="P21" s="6" t="s">
        <v>52</v>
      </c>
      <c r="Q21" s="26" t="s">
        <v>57</v>
      </c>
    </row>
    <row r="22" spans="1:18" x14ac:dyDescent="0.3">
      <c r="A22" s="7" t="s">
        <v>13</v>
      </c>
      <c r="B22" s="3">
        <v>8</v>
      </c>
      <c r="C22" s="4">
        <v>5</v>
      </c>
      <c r="D22" s="4">
        <v>13</v>
      </c>
      <c r="E22" s="4">
        <v>0</v>
      </c>
      <c r="F22" s="4">
        <v>4</v>
      </c>
      <c r="G22" s="4">
        <v>0</v>
      </c>
      <c r="H22" s="4">
        <v>0</v>
      </c>
      <c r="I22" s="4">
        <v>32</v>
      </c>
      <c r="J22" s="4">
        <v>0</v>
      </c>
      <c r="K22" s="4">
        <v>0</v>
      </c>
      <c r="L22" s="7">
        <v>51</v>
      </c>
      <c r="M22" s="62">
        <f t="shared" si="3"/>
        <v>0.33823529411764713</v>
      </c>
      <c r="N22" s="7">
        <f t="shared" si="4"/>
        <v>3</v>
      </c>
      <c r="P22" s="6" t="s">
        <v>3</v>
      </c>
      <c r="Q22" s="2" t="s">
        <v>25</v>
      </c>
    </row>
    <row r="23" spans="1:18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6" t="s">
        <v>21</v>
      </c>
      <c r="Q23" s="2" t="s">
        <v>54</v>
      </c>
      <c r="R23" s="8"/>
    </row>
    <row r="24" spans="1:18" x14ac:dyDescent="0.3">
      <c r="A24" s="112"/>
      <c r="B24" s="4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6" t="s">
        <v>7</v>
      </c>
      <c r="Q24" s="2" t="s">
        <v>27</v>
      </c>
      <c r="R24" s="8"/>
    </row>
    <row r="25" spans="1:18" x14ac:dyDescent="0.3">
      <c r="A25" s="113"/>
      <c r="B25" s="114"/>
      <c r="C25" s="78"/>
      <c r="D25" s="78"/>
      <c r="E25" s="78"/>
      <c r="F25" s="78"/>
      <c r="G25" s="78"/>
      <c r="H25" s="114"/>
      <c r="I25" s="78"/>
      <c r="J25" s="78"/>
      <c r="K25" s="78"/>
      <c r="L25" s="78"/>
      <c r="M25" s="78"/>
      <c r="N25" s="78"/>
      <c r="O25" s="78"/>
      <c r="P25" s="6" t="s">
        <v>5</v>
      </c>
      <c r="Q25" s="2" t="s">
        <v>26</v>
      </c>
      <c r="R25" s="78"/>
    </row>
    <row r="26" spans="1:18" x14ac:dyDescent="0.3">
      <c r="A26" s="8"/>
      <c r="B26" s="8"/>
      <c r="C26" s="115"/>
      <c r="D26" s="116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7"/>
      <c r="P26" s="6" t="s">
        <v>42</v>
      </c>
      <c r="Q26" s="2" t="s">
        <v>66</v>
      </c>
      <c r="R26" s="115"/>
    </row>
    <row r="27" spans="1:18" x14ac:dyDescent="0.3">
      <c r="A27" s="8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7"/>
      <c r="P27" s="6" t="s">
        <v>10</v>
      </c>
      <c r="Q27" s="2" t="s">
        <v>28</v>
      </c>
      <c r="R27" s="115"/>
    </row>
    <row r="28" spans="1:18" x14ac:dyDescent="0.3">
      <c r="A28" s="8"/>
      <c r="B28" s="8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7"/>
      <c r="P28" s="6" t="s">
        <v>22</v>
      </c>
      <c r="Q28" s="2" t="s">
        <v>67</v>
      </c>
      <c r="R28" s="115"/>
    </row>
    <row r="29" spans="1:18" x14ac:dyDescent="0.3">
      <c r="A29" s="8"/>
      <c r="B29" s="8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7"/>
      <c r="P29" s="6" t="s">
        <v>23</v>
      </c>
      <c r="Q29" s="2" t="s">
        <v>68</v>
      </c>
      <c r="R29" s="115"/>
    </row>
    <row r="30" spans="1:18" x14ac:dyDescent="0.3">
      <c r="A30" s="8"/>
      <c r="B30" s="8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7"/>
      <c r="P30" s="6" t="s">
        <v>9</v>
      </c>
      <c r="Q30" s="2" t="s">
        <v>69</v>
      </c>
      <c r="R30" s="115"/>
    </row>
    <row r="31" spans="1:18" x14ac:dyDescent="0.3">
      <c r="A31" s="8"/>
      <c r="B31" s="8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7"/>
      <c r="P31" s="13" t="s">
        <v>8</v>
      </c>
      <c r="Q31" s="2" t="s">
        <v>70</v>
      </c>
      <c r="R31" s="115"/>
    </row>
    <row r="32" spans="1:18" x14ac:dyDescent="0.3">
      <c r="A32" s="8"/>
      <c r="B32" s="8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7"/>
      <c r="P32" s="13" t="s">
        <v>1</v>
      </c>
      <c r="Q32" s="2" t="s">
        <v>71</v>
      </c>
      <c r="R32" s="115"/>
    </row>
    <row r="33" spans="1:18" x14ac:dyDescent="0.3">
      <c r="A33" s="8"/>
      <c r="B33" s="8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7"/>
      <c r="P33" s="13" t="s">
        <v>62</v>
      </c>
      <c r="Q33" s="2" t="s">
        <v>72</v>
      </c>
      <c r="R33" s="115"/>
    </row>
    <row r="34" spans="1:18" x14ac:dyDescent="0.3">
      <c r="A34" s="8"/>
      <c r="B34" s="8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7"/>
      <c r="P34" s="13" t="s">
        <v>51</v>
      </c>
      <c r="Q34" s="26" t="s">
        <v>73</v>
      </c>
      <c r="R34" s="115"/>
    </row>
    <row r="35" spans="1:18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10" t="s">
        <v>46</v>
      </c>
      <c r="Q35" s="9" t="s">
        <v>56</v>
      </c>
      <c r="R35" s="8"/>
    </row>
    <row r="36" spans="1:18" x14ac:dyDescent="0.3">
      <c r="A36" s="112"/>
      <c r="B36" s="8"/>
      <c r="C36" s="43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x14ac:dyDescent="0.3">
      <c r="A37" s="113"/>
      <c r="B37" s="114"/>
      <c r="C37" s="78"/>
      <c r="D37" s="78"/>
      <c r="E37" s="78"/>
      <c r="F37" s="78"/>
      <c r="G37" s="78"/>
      <c r="H37" s="114"/>
      <c r="I37" s="78"/>
      <c r="J37" s="78"/>
      <c r="K37" s="78"/>
      <c r="L37" s="78"/>
      <c r="M37" s="78"/>
      <c r="N37" s="78"/>
      <c r="O37" s="78"/>
      <c r="P37" s="78"/>
      <c r="Q37" s="78"/>
      <c r="R37" s="78"/>
    </row>
    <row r="38" spans="1:18" x14ac:dyDescent="0.3">
      <c r="A38" s="8"/>
      <c r="B38" s="8"/>
      <c r="C38" s="115"/>
      <c r="D38" s="116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7"/>
      <c r="P38" s="115"/>
      <c r="Q38" s="117"/>
      <c r="R38" s="115"/>
    </row>
    <row r="39" spans="1:18" x14ac:dyDescent="0.3">
      <c r="A39" s="8"/>
      <c r="B39" s="8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7"/>
      <c r="P39" s="115"/>
      <c r="Q39" s="117"/>
      <c r="R39" s="115"/>
    </row>
    <row r="40" spans="1:18" x14ac:dyDescent="0.3">
      <c r="A40" s="8"/>
      <c r="B40" s="8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7"/>
      <c r="P40" s="115"/>
      <c r="Q40" s="117"/>
      <c r="R40" s="115"/>
    </row>
    <row r="41" spans="1:18" x14ac:dyDescent="0.3">
      <c r="A41" s="8"/>
      <c r="B41" s="8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7"/>
      <c r="P41" s="115"/>
      <c r="Q41" s="117"/>
      <c r="R41" s="115"/>
    </row>
    <row r="42" spans="1:18" x14ac:dyDescent="0.3">
      <c r="A42" s="8"/>
      <c r="B42" s="8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7"/>
      <c r="P42" s="115"/>
      <c r="Q42" s="117"/>
      <c r="R42" s="115"/>
    </row>
    <row r="43" spans="1:18" x14ac:dyDescent="0.3">
      <c r="A43" s="8"/>
      <c r="B43" s="8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7"/>
      <c r="P43" s="115"/>
      <c r="Q43" s="117"/>
      <c r="R43" s="115"/>
    </row>
    <row r="44" spans="1:18" x14ac:dyDescent="0.3">
      <c r="A44" s="8"/>
      <c r="B44" s="8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7"/>
      <c r="P44" s="115"/>
      <c r="Q44" s="117"/>
      <c r="R44" s="115"/>
    </row>
    <row r="45" spans="1:18" x14ac:dyDescent="0.3">
      <c r="A45" s="8"/>
      <c r="B45" s="8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7"/>
      <c r="P45" s="115"/>
      <c r="Q45" s="117"/>
      <c r="R45" s="115"/>
    </row>
    <row r="46" spans="1:18" x14ac:dyDescent="0.3">
      <c r="A46" s="8"/>
      <c r="B46" s="8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7"/>
      <c r="P46" s="115"/>
      <c r="Q46" s="117"/>
      <c r="R46" s="115"/>
    </row>
    <row r="47" spans="1:18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x14ac:dyDescent="0.3">
      <c r="A48" s="112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x14ac:dyDescent="0.3">
      <c r="A49" s="113"/>
      <c r="B49" s="78"/>
      <c r="C49" s="78"/>
      <c r="D49" s="78"/>
      <c r="E49" s="78"/>
      <c r="F49" s="78"/>
      <c r="G49" s="114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8"/>
    </row>
    <row r="50" spans="1:18" x14ac:dyDescent="0.3">
      <c r="A50" s="8"/>
      <c r="B50" s="115"/>
      <c r="C50" s="116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7"/>
      <c r="O50" s="115"/>
      <c r="P50" s="117"/>
      <c r="Q50" s="115"/>
      <c r="R50" s="8"/>
    </row>
    <row r="51" spans="1:18" x14ac:dyDescent="0.3">
      <c r="A51" s="8"/>
      <c r="B51" s="115"/>
      <c r="C51" s="116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7"/>
      <c r="O51" s="115"/>
      <c r="P51" s="117"/>
      <c r="Q51" s="115"/>
      <c r="R51" s="8"/>
    </row>
    <row r="52" spans="1:18" x14ac:dyDescent="0.3">
      <c r="A52" s="8"/>
      <c r="B52" s="115"/>
      <c r="C52" s="116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7"/>
      <c r="O52" s="115"/>
      <c r="P52" s="117"/>
      <c r="Q52" s="115"/>
      <c r="R52" s="8"/>
    </row>
    <row r="53" spans="1:18" x14ac:dyDescent="0.3">
      <c r="A53" s="8"/>
      <c r="B53" s="115"/>
      <c r="C53" s="116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7"/>
      <c r="O53" s="115"/>
      <c r="P53" s="117"/>
      <c r="Q53" s="115"/>
      <c r="R53" s="8"/>
    </row>
    <row r="54" spans="1:18" x14ac:dyDescent="0.3">
      <c r="A54" s="8"/>
      <c r="B54" s="115"/>
      <c r="C54" s="116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7"/>
      <c r="O54" s="115"/>
      <c r="P54" s="117"/>
      <c r="Q54" s="115"/>
      <c r="R54" s="8"/>
    </row>
    <row r="55" spans="1:18" x14ac:dyDescent="0.3">
      <c r="A55" s="8"/>
      <c r="B55" s="115"/>
      <c r="C55" s="116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7"/>
      <c r="O55" s="115"/>
      <c r="P55" s="117"/>
      <c r="Q55" s="115"/>
      <c r="R55" s="8"/>
    </row>
    <row r="56" spans="1:18" x14ac:dyDescent="0.3">
      <c r="A56" s="8"/>
      <c r="B56" s="115"/>
      <c r="C56" s="116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7"/>
      <c r="O56" s="115"/>
      <c r="P56" s="117"/>
      <c r="Q56" s="115"/>
      <c r="R56" s="8"/>
    </row>
    <row r="57" spans="1:18" x14ac:dyDescent="0.3">
      <c r="A57" s="8"/>
      <c r="B57" s="115"/>
      <c r="C57" s="116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7"/>
      <c r="O57" s="115"/>
      <c r="P57" s="117"/>
      <c r="Q57" s="115"/>
      <c r="R57" s="8"/>
    </row>
    <row r="58" spans="1:18" x14ac:dyDescent="0.3">
      <c r="A58" s="8"/>
      <c r="B58" s="115"/>
      <c r="C58" s="116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7"/>
      <c r="O58" s="115"/>
      <c r="P58" s="117"/>
      <c r="Q58" s="115"/>
      <c r="R58" s="8"/>
    </row>
    <row r="59" spans="1:18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</sheetData>
  <mergeCells count="7">
    <mergeCell ref="P14:Q14"/>
    <mergeCell ref="A1:A2"/>
    <mergeCell ref="B1:B2"/>
    <mergeCell ref="G1:G2"/>
    <mergeCell ref="H1:H2"/>
    <mergeCell ref="M1:M2"/>
    <mergeCell ref="A13:B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9E20-F278-4090-8D3A-1E11BB2BF5C6}">
  <sheetPr codeName="Sheet3">
    <tabColor rgb="FFFFFF00"/>
  </sheetPr>
  <dimension ref="A1:U47"/>
  <sheetViews>
    <sheetView zoomScale="80" zoomScaleNormal="80" workbookViewId="0">
      <selection activeCell="R20" sqref="R20"/>
    </sheetView>
  </sheetViews>
  <sheetFormatPr defaultRowHeight="14.4" x14ac:dyDescent="0.3"/>
  <cols>
    <col min="1" max="1" width="17.109375" bestFit="1" customWidth="1"/>
    <col min="2" max="2" width="7.33203125" bestFit="1" customWidth="1"/>
    <col min="3" max="4" width="7.44140625" bestFit="1" customWidth="1"/>
    <col min="5" max="5" width="11.88671875" bestFit="1" customWidth="1"/>
    <col min="6" max="6" width="12.33203125" bestFit="1" customWidth="1"/>
    <col min="7" max="7" width="27.21875" bestFit="1" customWidth="1"/>
    <col min="8" max="8" width="16.77734375" bestFit="1" customWidth="1"/>
    <col min="9" max="9" width="13.5546875" bestFit="1" customWidth="1"/>
    <col min="10" max="10" width="12.88671875" bestFit="1" customWidth="1"/>
    <col min="11" max="12" width="21.21875" bestFit="1" customWidth="1"/>
    <col min="13" max="13" width="28.5546875" bestFit="1" customWidth="1"/>
    <col min="14" max="15" width="7.77734375" bestFit="1" customWidth="1"/>
    <col min="16" max="17" width="9.5546875" bestFit="1" customWidth="1"/>
    <col min="18" max="18" width="8" bestFit="1" customWidth="1"/>
    <col min="19" max="19" width="7.88671875" bestFit="1" customWidth="1"/>
    <col min="20" max="20" width="10.5546875" bestFit="1" customWidth="1"/>
    <col min="21" max="21" width="41.33203125" bestFit="1" customWidth="1"/>
  </cols>
  <sheetData>
    <row r="1" spans="1:21" x14ac:dyDescent="0.3">
      <c r="A1" s="157" t="s">
        <v>31</v>
      </c>
      <c r="B1" s="158" t="s">
        <v>45</v>
      </c>
      <c r="C1" s="159">
        <v>20</v>
      </c>
      <c r="D1" s="159">
        <v>14</v>
      </c>
      <c r="E1" s="159">
        <v>10</v>
      </c>
      <c r="F1" s="160">
        <v>6</v>
      </c>
      <c r="G1" s="152" t="s">
        <v>75</v>
      </c>
      <c r="H1" s="143" t="s">
        <v>31</v>
      </c>
      <c r="I1" s="159">
        <v>20</v>
      </c>
      <c r="J1" s="159">
        <v>14</v>
      </c>
      <c r="K1" s="159">
        <v>10</v>
      </c>
      <c r="L1" s="160">
        <v>6</v>
      </c>
      <c r="M1" s="143" t="s">
        <v>50</v>
      </c>
      <c r="N1" s="57"/>
    </row>
    <row r="2" spans="1:21" ht="15" thickBot="1" x14ac:dyDescent="0.35">
      <c r="A2" s="161"/>
      <c r="B2" s="142"/>
      <c r="C2" s="15" t="s">
        <v>39</v>
      </c>
      <c r="D2" s="15" t="s">
        <v>40</v>
      </c>
      <c r="E2" s="15" t="s">
        <v>40</v>
      </c>
      <c r="F2" s="24" t="s">
        <v>39</v>
      </c>
      <c r="G2" s="153"/>
      <c r="H2" s="151"/>
      <c r="I2" s="15" t="s">
        <v>39</v>
      </c>
      <c r="J2" s="15" t="s">
        <v>40</v>
      </c>
      <c r="K2" s="15" t="s">
        <v>40</v>
      </c>
      <c r="L2" s="24" t="s">
        <v>39</v>
      </c>
      <c r="M2" s="145"/>
      <c r="N2" s="57"/>
      <c r="O2" s="58"/>
    </row>
    <row r="3" spans="1:21" ht="15" thickBot="1" x14ac:dyDescent="0.35">
      <c r="A3" s="162" t="s">
        <v>17</v>
      </c>
      <c r="B3" s="17">
        <v>1</v>
      </c>
      <c r="C3" s="17" t="s">
        <v>32</v>
      </c>
      <c r="D3" s="17" t="s">
        <v>32</v>
      </c>
      <c r="E3" s="17" t="s">
        <v>33</v>
      </c>
      <c r="F3" s="53" t="s">
        <v>32</v>
      </c>
      <c r="G3" s="150">
        <f>(IF(TRIM(C3)="X",6,0)+IF(TRIM(D3)="X",4,0)+IF(TRIM(E3)="X",4,0)+IF(TRIM(F3)="X",6,0))</f>
        <v>16</v>
      </c>
      <c r="H3" s="154" t="str">
        <f>VLOOKUP(B3,$R$15:$S$22,2,FALSE)</f>
        <v>Alvaro</v>
      </c>
      <c r="I3" s="17" t="s">
        <v>63</v>
      </c>
      <c r="J3" s="17"/>
      <c r="K3" s="17" t="s">
        <v>63</v>
      </c>
      <c r="L3" s="53" t="s">
        <v>63</v>
      </c>
      <c r="M3" s="54">
        <f>(IF(TRIM(I3)="X",6,0)+IF(TRIM(J3)="X",4,0)+IF(TRIM(K3)="X",4,0)+IF(TRIM(L3)="X",6,0))</f>
        <v>16</v>
      </c>
      <c r="N3" s="52"/>
      <c r="O3" s="148"/>
      <c r="P3" s="148"/>
    </row>
    <row r="4" spans="1:21" ht="15" thickBot="1" x14ac:dyDescent="0.35">
      <c r="A4" s="163" t="s">
        <v>18</v>
      </c>
      <c r="B4" s="19">
        <v>2</v>
      </c>
      <c r="C4" s="19" t="s">
        <v>32</v>
      </c>
      <c r="D4" s="19" t="s">
        <v>33</v>
      </c>
      <c r="E4" s="19" t="s">
        <v>32</v>
      </c>
      <c r="F4" s="19" t="s">
        <v>32</v>
      </c>
      <c r="G4" s="24">
        <f t="shared" ref="G4:G10" si="0">(IF(TRIM(C4)="X",6,0)+IF(TRIM(D4)="X",4,0)+IF(TRIM(E4)="X",4,0)+IF(TRIM(F4)="X",6,0))</f>
        <v>16</v>
      </c>
      <c r="H4" s="155" t="str">
        <f>VLOOKUP(B4,$R$15:$S$22,2,FALSE)</f>
        <v>Walt</v>
      </c>
      <c r="I4" s="19" t="s">
        <v>34</v>
      </c>
      <c r="J4" s="19"/>
      <c r="K4" s="19" t="s">
        <v>76</v>
      </c>
      <c r="L4" s="20" t="s">
        <v>32</v>
      </c>
      <c r="M4" s="40">
        <f t="shared" ref="M4:M10" si="1">(IF(TRIM(I4)="X",6,0)+IF(TRIM(J4)="X",4,0)+IF(TRIM(K4)="X",4,0)+IF(TRIM(L4)="X",6,0))</f>
        <v>16</v>
      </c>
      <c r="N4" s="52"/>
    </row>
    <row r="5" spans="1:21" ht="15" thickBot="1" x14ac:dyDescent="0.35">
      <c r="A5" s="162" t="s">
        <v>13</v>
      </c>
      <c r="B5" s="17">
        <v>3</v>
      </c>
      <c r="C5" s="17"/>
      <c r="D5" s="17" t="s">
        <v>32</v>
      </c>
      <c r="E5" s="17" t="s">
        <v>76</v>
      </c>
      <c r="F5" s="17" t="s">
        <v>32</v>
      </c>
      <c r="G5" s="24">
        <f t="shared" si="0"/>
        <v>14</v>
      </c>
      <c r="H5" s="155" t="str">
        <f t="shared" ref="H4:H10" si="2">VLOOKUP(B5,$R$15:$S$22,2,FALSE)</f>
        <v>Ethan</v>
      </c>
      <c r="I5" s="17"/>
      <c r="J5" s="17" t="s">
        <v>32</v>
      </c>
      <c r="K5" s="17"/>
      <c r="L5" s="53" t="s">
        <v>32</v>
      </c>
      <c r="M5" s="55">
        <f t="shared" si="1"/>
        <v>10</v>
      </c>
      <c r="N5" s="52"/>
    </row>
    <row r="6" spans="1:21" ht="15" thickBot="1" x14ac:dyDescent="0.35">
      <c r="A6" s="163" t="s">
        <v>14</v>
      </c>
      <c r="B6" s="19">
        <v>4</v>
      </c>
      <c r="C6" s="19" t="s">
        <v>32</v>
      </c>
      <c r="D6" s="19" t="s">
        <v>32</v>
      </c>
      <c r="E6" s="19" t="s">
        <v>32</v>
      </c>
      <c r="F6" s="19" t="s">
        <v>33</v>
      </c>
      <c r="G6" s="24">
        <f t="shared" si="0"/>
        <v>14</v>
      </c>
      <c r="H6" s="155" t="str">
        <f t="shared" si="2"/>
        <v>Conner</v>
      </c>
      <c r="I6" s="19" t="s">
        <v>76</v>
      </c>
      <c r="J6" s="19" t="s">
        <v>63</v>
      </c>
      <c r="K6" s="19"/>
      <c r="L6" s="20" t="s">
        <v>32</v>
      </c>
      <c r="M6" s="55">
        <f t="shared" si="1"/>
        <v>16</v>
      </c>
      <c r="N6" s="52"/>
    </row>
    <row r="7" spans="1:21" ht="15" thickBot="1" x14ac:dyDescent="0.35">
      <c r="A7" s="162" t="s">
        <v>12</v>
      </c>
      <c r="B7" s="17">
        <v>5</v>
      </c>
      <c r="C7" s="17"/>
      <c r="D7" s="17" t="s">
        <v>32</v>
      </c>
      <c r="E7" s="17"/>
      <c r="F7" s="17" t="s">
        <v>32</v>
      </c>
      <c r="G7" s="24">
        <f t="shared" si="0"/>
        <v>10</v>
      </c>
      <c r="H7" s="155" t="e">
        <f>VLOOKUP(B7,$R$15:$S$22,2,FALSE)</f>
        <v>#N/A</v>
      </c>
      <c r="I7" s="17"/>
      <c r="J7" s="17" t="s">
        <v>63</v>
      </c>
      <c r="K7" s="17" t="s">
        <v>76</v>
      </c>
      <c r="L7" s="53" t="s">
        <v>32</v>
      </c>
      <c r="M7" s="55">
        <f t="shared" si="1"/>
        <v>14</v>
      </c>
      <c r="N7" s="52"/>
    </row>
    <row r="8" spans="1:21" ht="15" thickBot="1" x14ac:dyDescent="0.35">
      <c r="A8" s="163" t="s">
        <v>15</v>
      </c>
      <c r="B8" s="19">
        <v>6</v>
      </c>
      <c r="C8" s="19" t="s">
        <v>63</v>
      </c>
      <c r="D8" s="19"/>
      <c r="E8" s="19" t="s">
        <v>32</v>
      </c>
      <c r="F8" s="19" t="s">
        <v>33</v>
      </c>
      <c r="G8" s="24">
        <f t="shared" si="0"/>
        <v>10</v>
      </c>
      <c r="H8" s="155" t="str">
        <f t="shared" si="2"/>
        <v>Ben</v>
      </c>
      <c r="I8" s="19" t="s">
        <v>76</v>
      </c>
      <c r="J8" s="19" t="s">
        <v>32</v>
      </c>
      <c r="K8" s="19" t="s">
        <v>37</v>
      </c>
      <c r="L8" s="20" t="s">
        <v>33</v>
      </c>
      <c r="M8" s="55">
        <f t="shared" si="1"/>
        <v>14</v>
      </c>
      <c r="N8" s="52"/>
    </row>
    <row r="9" spans="1:21" ht="15" thickBot="1" x14ac:dyDescent="0.35">
      <c r="A9" s="162" t="s">
        <v>16</v>
      </c>
      <c r="B9" s="17">
        <v>7</v>
      </c>
      <c r="C9" s="17" t="s">
        <v>63</v>
      </c>
      <c r="D9" s="17"/>
      <c r="E9" s="17" t="s">
        <v>37</v>
      </c>
      <c r="F9" s="17" t="s">
        <v>33</v>
      </c>
      <c r="G9" s="24">
        <f t="shared" si="0"/>
        <v>10</v>
      </c>
      <c r="H9" s="155" t="str">
        <f t="shared" si="2"/>
        <v>Tyler</v>
      </c>
      <c r="I9" s="17" t="s">
        <v>33</v>
      </c>
      <c r="J9" s="17" t="s">
        <v>32</v>
      </c>
      <c r="K9" s="17" t="s">
        <v>32</v>
      </c>
      <c r="L9" s="53" t="s">
        <v>33</v>
      </c>
      <c r="M9" s="55">
        <f t="shared" si="1"/>
        <v>8</v>
      </c>
      <c r="N9" s="52"/>
    </row>
    <row r="10" spans="1:21" ht="15" thickBot="1" x14ac:dyDescent="0.35">
      <c r="A10" s="164" t="s">
        <v>30</v>
      </c>
      <c r="B10" s="165">
        <v>8</v>
      </c>
      <c r="C10" s="165" t="s">
        <v>33</v>
      </c>
      <c r="D10" s="165" t="s">
        <v>32</v>
      </c>
      <c r="E10" s="165" t="s">
        <v>35</v>
      </c>
      <c r="F10" s="165" t="s">
        <v>32</v>
      </c>
      <c r="G10" s="166">
        <f t="shared" si="0"/>
        <v>10</v>
      </c>
      <c r="H10" s="156" t="str">
        <f t="shared" si="2"/>
        <v>Dan</v>
      </c>
      <c r="I10" s="165" t="s">
        <v>76</v>
      </c>
      <c r="J10" s="165" t="s">
        <v>38</v>
      </c>
      <c r="K10" s="165" t="s">
        <v>77</v>
      </c>
      <c r="L10" s="167" t="s">
        <v>33</v>
      </c>
      <c r="M10" s="168">
        <f t="shared" si="1"/>
        <v>6</v>
      </c>
      <c r="N10" s="52"/>
      <c r="Q10" s="51"/>
    </row>
    <row r="11" spans="1:21" x14ac:dyDescent="0.3">
      <c r="A11" s="57"/>
      <c r="B11" s="52"/>
      <c r="C11" s="52"/>
      <c r="D11" s="52"/>
      <c r="E11" s="52"/>
      <c r="F11" s="52"/>
      <c r="G11" s="52"/>
      <c r="H11" s="57"/>
      <c r="I11" s="52"/>
      <c r="J11" s="52"/>
      <c r="K11" s="52"/>
      <c r="L11" s="52"/>
      <c r="M11" s="52"/>
      <c r="N11" s="52"/>
    </row>
    <row r="13" spans="1:21" x14ac:dyDescent="0.3">
      <c r="A13" s="49" t="s">
        <v>53</v>
      </c>
      <c r="B13" s="42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21" x14ac:dyDescent="0.3">
      <c r="A14" s="50" t="s">
        <v>0</v>
      </c>
      <c r="B14" s="68" t="s">
        <v>80</v>
      </c>
      <c r="C14" s="41" t="s">
        <v>4</v>
      </c>
      <c r="D14" s="29" t="s">
        <v>48</v>
      </c>
      <c r="E14" s="29" t="s">
        <v>2</v>
      </c>
      <c r="F14" s="31" t="s">
        <v>49</v>
      </c>
      <c r="G14" s="29" t="s">
        <v>60</v>
      </c>
      <c r="H14" s="30" t="s">
        <v>52</v>
      </c>
      <c r="I14" s="27" t="s">
        <v>11</v>
      </c>
      <c r="J14" s="27" t="s">
        <v>7</v>
      </c>
      <c r="K14" s="27" t="s">
        <v>41</v>
      </c>
      <c r="L14" s="32" t="s">
        <v>24</v>
      </c>
      <c r="M14" s="47" t="s">
        <v>9</v>
      </c>
      <c r="N14" s="47" t="s">
        <v>8</v>
      </c>
      <c r="O14" s="47" t="s">
        <v>1</v>
      </c>
      <c r="P14" s="48" t="s">
        <v>62</v>
      </c>
      <c r="Q14" s="47" t="s">
        <v>51</v>
      </c>
      <c r="R14" s="47" t="s">
        <v>46</v>
      </c>
      <c r="T14" s="64" t="s">
        <v>44</v>
      </c>
      <c r="U14" s="65"/>
    </row>
    <row r="15" spans="1:21" x14ac:dyDescent="0.3">
      <c r="A15" s="28" t="s">
        <v>14</v>
      </c>
      <c r="B15" s="69">
        <v>40</v>
      </c>
      <c r="C15" s="44"/>
      <c r="D15" s="37">
        <v>2</v>
      </c>
      <c r="E15" s="38">
        <v>1</v>
      </c>
      <c r="F15" s="39">
        <v>3</v>
      </c>
      <c r="G15" s="38"/>
      <c r="H15" s="39">
        <v>2</v>
      </c>
      <c r="I15" s="36"/>
      <c r="J15" s="36"/>
      <c r="K15" s="36"/>
      <c r="L15" s="39"/>
      <c r="M15" s="45">
        <f>G15+H15</f>
        <v>2</v>
      </c>
      <c r="N15" s="45">
        <f t="shared" ref="N15:N16" si="3">O15+F15</f>
        <v>6</v>
      </c>
      <c r="O15" s="46">
        <f t="shared" ref="O15:O16" si="4">D15+E15</f>
        <v>3</v>
      </c>
      <c r="P15" s="77" t="e" vm="1">
        <f t="shared" ref="P15:P22" ca="1" si="5">_xlfn.XLOOKUP(A15,$A$3:$A$11,$G$3:$G$11)</f>
        <v>#NAME?</v>
      </c>
      <c r="Q15" s="59">
        <f>(2.45*O15+1.2*E15+0.65*I15+0.9*C15+K15+1.4*G15+0.8*J15-0.65*N15-0.5*M15-L15)</f>
        <v>3.6500000000000004</v>
      </c>
      <c r="R15" s="45">
        <f t="shared" ref="R15:R22" si="6">RANK(Q15,$Q$15:$Q$22,0)</f>
        <v>1</v>
      </c>
      <c r="S15" s="149" t="str">
        <f>A15</f>
        <v>Alvaro</v>
      </c>
      <c r="T15" s="33" t="s">
        <v>19</v>
      </c>
      <c r="U15" s="34" t="s">
        <v>20</v>
      </c>
    </row>
    <row r="16" spans="1:21" x14ac:dyDescent="0.3">
      <c r="A16" s="28" t="s">
        <v>15</v>
      </c>
      <c r="B16" s="70">
        <v>53</v>
      </c>
      <c r="C16" s="44"/>
      <c r="D16" s="38"/>
      <c r="E16" s="38"/>
      <c r="F16" s="39"/>
      <c r="G16" s="38"/>
      <c r="H16" s="39"/>
      <c r="I16" s="36">
        <v>1</v>
      </c>
      <c r="J16" s="36"/>
      <c r="K16" s="36"/>
      <c r="L16" s="39">
        <v>2</v>
      </c>
      <c r="M16" s="45">
        <f t="shared" ref="M16" si="7">G16+H16</f>
        <v>0</v>
      </c>
      <c r="N16" s="45">
        <f t="shared" si="3"/>
        <v>0</v>
      </c>
      <c r="O16" s="46">
        <f t="shared" si="4"/>
        <v>0</v>
      </c>
      <c r="P16" s="77" t="e" vm="1">
        <f t="shared" ca="1" si="5"/>
        <v>#NAME?</v>
      </c>
      <c r="Q16" s="59">
        <f t="shared" ref="Q16:Q22" si="8">(2.45*O16+1.2*E16+0.65*I16+0.9*C16+K16+1.4*G16+0.8*J16-0.65*N16-0.5*M16-L16)</f>
        <v>-1.35</v>
      </c>
      <c r="R16" s="45">
        <f t="shared" si="6"/>
        <v>6</v>
      </c>
      <c r="S16" s="149" t="str">
        <f t="shared" ref="S16:S22" si="9">A16</f>
        <v>Ben</v>
      </c>
      <c r="T16" s="5" t="s">
        <v>4</v>
      </c>
      <c r="U16" s="35" t="s">
        <v>59</v>
      </c>
    </row>
    <row r="17" spans="1:21" x14ac:dyDescent="0.3">
      <c r="A17" s="28" t="s">
        <v>16</v>
      </c>
      <c r="B17" s="69">
        <v>24</v>
      </c>
      <c r="C17" s="44">
        <v>1</v>
      </c>
      <c r="D17" s="38"/>
      <c r="E17" s="38"/>
      <c r="F17" s="39">
        <v>3</v>
      </c>
      <c r="G17" s="38">
        <v>1</v>
      </c>
      <c r="H17" s="39">
        <v>1</v>
      </c>
      <c r="I17" s="36">
        <v>1</v>
      </c>
      <c r="J17" s="36"/>
      <c r="K17" s="36"/>
      <c r="L17" s="39">
        <v>1</v>
      </c>
      <c r="M17" s="45">
        <f t="shared" ref="M17:M22" si="10">G17+H17</f>
        <v>2</v>
      </c>
      <c r="N17" s="45">
        <f t="shared" ref="N17:N22" si="11">O17+F17</f>
        <v>3</v>
      </c>
      <c r="O17" s="46">
        <f t="shared" ref="O17:O22" si="12">D17+E17</f>
        <v>0</v>
      </c>
      <c r="P17" s="77" t="e" vm="1">
        <f t="shared" ca="1" si="5"/>
        <v>#NAME?</v>
      </c>
      <c r="Q17" s="59">
        <f t="shared" si="8"/>
        <v>-1</v>
      </c>
      <c r="R17" s="45">
        <f t="shared" si="6"/>
        <v>4</v>
      </c>
      <c r="S17" s="149" t="str">
        <f t="shared" si="9"/>
        <v>Conner</v>
      </c>
      <c r="T17" s="6" t="s">
        <v>48</v>
      </c>
      <c r="U17" s="2" t="s">
        <v>58</v>
      </c>
    </row>
    <row r="18" spans="1:21" x14ac:dyDescent="0.3">
      <c r="A18" s="28" t="s">
        <v>12</v>
      </c>
      <c r="B18" s="69">
        <v>51</v>
      </c>
      <c r="C18" s="44"/>
      <c r="D18" s="38"/>
      <c r="E18" s="38"/>
      <c r="F18" s="39">
        <v>2</v>
      </c>
      <c r="G18" s="38"/>
      <c r="H18" s="39"/>
      <c r="I18" s="36"/>
      <c r="J18" s="36"/>
      <c r="K18" s="36"/>
      <c r="L18" s="39">
        <v>1</v>
      </c>
      <c r="M18" s="45">
        <f t="shared" si="10"/>
        <v>0</v>
      </c>
      <c r="N18" s="45">
        <f t="shared" si="11"/>
        <v>2</v>
      </c>
      <c r="O18" s="46">
        <f t="shared" si="12"/>
        <v>0</v>
      </c>
      <c r="P18" s="77" t="e" vm="1">
        <f t="shared" ca="1" si="5"/>
        <v>#NAME?</v>
      </c>
      <c r="Q18" s="59">
        <f t="shared" si="8"/>
        <v>-2.2999999999999998</v>
      </c>
      <c r="R18" s="45">
        <f t="shared" si="6"/>
        <v>8</v>
      </c>
      <c r="S18" s="149" t="str">
        <f t="shared" si="9"/>
        <v>Dan</v>
      </c>
      <c r="T18" s="6" t="s">
        <v>2</v>
      </c>
      <c r="U18" s="2" t="s">
        <v>64</v>
      </c>
    </row>
    <row r="19" spans="1:21" x14ac:dyDescent="0.3">
      <c r="A19" s="28" t="s">
        <v>30</v>
      </c>
      <c r="B19" s="69">
        <v>51</v>
      </c>
      <c r="C19" s="44"/>
      <c r="D19" s="38"/>
      <c r="E19" s="38"/>
      <c r="F19" s="39">
        <v>1</v>
      </c>
      <c r="G19" s="38"/>
      <c r="H19" s="39"/>
      <c r="I19" s="36"/>
      <c r="J19" s="36"/>
      <c r="K19" s="36"/>
      <c r="L19" s="39"/>
      <c r="M19" s="45">
        <f t="shared" si="10"/>
        <v>0</v>
      </c>
      <c r="N19" s="45">
        <f t="shared" si="11"/>
        <v>1</v>
      </c>
      <c r="O19" s="46">
        <f t="shared" si="12"/>
        <v>0</v>
      </c>
      <c r="P19" s="77" t="e" vm="1">
        <f t="shared" ca="1" si="5"/>
        <v>#NAME?</v>
      </c>
      <c r="Q19" s="59">
        <f t="shared" si="8"/>
        <v>-0.65</v>
      </c>
      <c r="R19" s="45">
        <f t="shared" si="6"/>
        <v>3</v>
      </c>
      <c r="S19" s="149" t="str">
        <f t="shared" si="9"/>
        <v>Ethan</v>
      </c>
      <c r="T19" s="6" t="s">
        <v>49</v>
      </c>
      <c r="U19" s="26" t="s">
        <v>55</v>
      </c>
    </row>
    <row r="20" spans="1:21" x14ac:dyDescent="0.3">
      <c r="A20" s="28" t="s">
        <v>17</v>
      </c>
      <c r="B20" s="69">
        <v>51</v>
      </c>
      <c r="C20" s="44"/>
      <c r="D20" s="38"/>
      <c r="E20" s="38"/>
      <c r="F20" s="39">
        <v>2</v>
      </c>
      <c r="G20" s="38"/>
      <c r="H20" s="39"/>
      <c r="I20" s="36">
        <v>2</v>
      </c>
      <c r="J20" s="36"/>
      <c r="K20" s="36"/>
      <c r="L20" s="39">
        <v>1</v>
      </c>
      <c r="M20" s="45">
        <f t="shared" si="10"/>
        <v>0</v>
      </c>
      <c r="N20" s="45">
        <f t="shared" si="11"/>
        <v>2</v>
      </c>
      <c r="O20" s="46">
        <f t="shared" si="12"/>
        <v>0</v>
      </c>
      <c r="P20" s="77" t="e" vm="1">
        <f t="shared" ca="1" si="5"/>
        <v>#NAME?</v>
      </c>
      <c r="Q20" s="59">
        <f t="shared" si="8"/>
        <v>-1</v>
      </c>
      <c r="R20" s="45">
        <f t="shared" si="6"/>
        <v>4</v>
      </c>
      <c r="S20" s="149" t="str">
        <f t="shared" si="9"/>
        <v>Nick</v>
      </c>
      <c r="T20" s="6" t="s">
        <v>60</v>
      </c>
      <c r="U20" s="2" t="s">
        <v>65</v>
      </c>
    </row>
    <row r="21" spans="1:21" x14ac:dyDescent="0.3">
      <c r="A21" s="28" t="s">
        <v>18</v>
      </c>
      <c r="B21" s="69">
        <v>51</v>
      </c>
      <c r="C21" s="44"/>
      <c r="D21" s="38"/>
      <c r="E21" s="38"/>
      <c r="F21" s="39">
        <v>2</v>
      </c>
      <c r="G21" s="38">
        <v>1</v>
      </c>
      <c r="H21" s="39">
        <v>1</v>
      </c>
      <c r="I21" s="36"/>
      <c r="J21" s="36"/>
      <c r="K21" s="36"/>
      <c r="L21" s="39">
        <v>1</v>
      </c>
      <c r="M21" s="45">
        <f t="shared" si="10"/>
        <v>2</v>
      </c>
      <c r="N21" s="45">
        <f t="shared" si="11"/>
        <v>2</v>
      </c>
      <c r="O21" s="46">
        <f t="shared" si="12"/>
        <v>0</v>
      </c>
      <c r="P21" s="77" t="e" vm="1">
        <f t="shared" ca="1" si="5"/>
        <v>#NAME?</v>
      </c>
      <c r="Q21" s="59">
        <f t="shared" si="8"/>
        <v>-1.9000000000000001</v>
      </c>
      <c r="R21" s="45">
        <f t="shared" si="6"/>
        <v>7</v>
      </c>
      <c r="S21" s="149" t="str">
        <f t="shared" si="9"/>
        <v>Tyler</v>
      </c>
      <c r="T21" s="6" t="s">
        <v>52</v>
      </c>
      <c r="U21" s="26" t="s">
        <v>57</v>
      </c>
    </row>
    <row r="22" spans="1:21" x14ac:dyDescent="0.3">
      <c r="A22" s="28" t="s">
        <v>13</v>
      </c>
      <c r="B22" s="69">
        <v>51</v>
      </c>
      <c r="C22" s="44"/>
      <c r="D22" s="38"/>
      <c r="E22" s="38"/>
      <c r="F22" s="39">
        <v>4</v>
      </c>
      <c r="G22" s="38"/>
      <c r="H22" s="39"/>
      <c r="I22" s="36">
        <v>2</v>
      </c>
      <c r="J22" s="36"/>
      <c r="K22" s="36">
        <v>3</v>
      </c>
      <c r="L22" s="39">
        <v>1</v>
      </c>
      <c r="M22" s="45">
        <f t="shared" si="10"/>
        <v>0</v>
      </c>
      <c r="N22" s="45">
        <f t="shared" si="11"/>
        <v>4</v>
      </c>
      <c r="O22" s="46">
        <f t="shared" si="12"/>
        <v>0</v>
      </c>
      <c r="P22" s="77" t="e" vm="1">
        <f t="shared" ca="1" si="5"/>
        <v>#NAME?</v>
      </c>
      <c r="Q22" s="59">
        <f t="shared" si="8"/>
        <v>0.69999999999999973</v>
      </c>
      <c r="R22" s="45">
        <f t="shared" si="6"/>
        <v>2</v>
      </c>
      <c r="S22" s="149" t="str">
        <f t="shared" si="9"/>
        <v>Walt</v>
      </c>
      <c r="T22" s="6" t="s">
        <v>3</v>
      </c>
      <c r="U22" s="2" t="s">
        <v>25</v>
      </c>
    </row>
    <row r="23" spans="1:21" x14ac:dyDescent="0.3">
      <c r="T23" s="6" t="s">
        <v>21</v>
      </c>
      <c r="U23" s="2" t="s">
        <v>54</v>
      </c>
    </row>
    <row r="24" spans="1:21" x14ac:dyDescent="0.3">
      <c r="T24" s="6" t="s">
        <v>7</v>
      </c>
      <c r="U24" s="2" t="s">
        <v>27</v>
      </c>
    </row>
    <row r="25" spans="1:21" x14ac:dyDescent="0.3">
      <c r="A25" s="49" t="s">
        <v>61</v>
      </c>
      <c r="C25" s="43"/>
      <c r="D25" s="8"/>
      <c r="E25" s="8"/>
      <c r="F25" s="8"/>
      <c r="G25" s="8"/>
      <c r="H25" s="8"/>
      <c r="I25" s="8"/>
      <c r="J25" s="8"/>
      <c r="K25" s="8"/>
      <c r="L25" s="8"/>
      <c r="M25" s="8"/>
      <c r="T25" s="6" t="s">
        <v>5</v>
      </c>
      <c r="U25" s="2" t="s">
        <v>26</v>
      </c>
    </row>
    <row r="26" spans="1:21" x14ac:dyDescent="0.3">
      <c r="A26" s="50" t="s">
        <v>0</v>
      </c>
      <c r="B26" s="68" t="s">
        <v>80</v>
      </c>
      <c r="C26" s="41" t="s">
        <v>4</v>
      </c>
      <c r="D26" s="29" t="s">
        <v>48</v>
      </c>
      <c r="E26" s="29" t="s">
        <v>2</v>
      </c>
      <c r="F26" s="31" t="s">
        <v>49</v>
      </c>
      <c r="G26" s="29" t="s">
        <v>60</v>
      </c>
      <c r="H26" s="30" t="s">
        <v>52</v>
      </c>
      <c r="I26" s="27" t="s">
        <v>11</v>
      </c>
      <c r="J26" s="27" t="s">
        <v>7</v>
      </c>
      <c r="K26" s="27" t="s">
        <v>41</v>
      </c>
      <c r="L26" s="32" t="s">
        <v>24</v>
      </c>
      <c r="M26" s="47" t="s">
        <v>9</v>
      </c>
      <c r="N26" s="47" t="s">
        <v>8</v>
      </c>
      <c r="O26" s="47" t="s">
        <v>1</v>
      </c>
      <c r="P26" s="48" t="s">
        <v>62</v>
      </c>
      <c r="Q26" s="47" t="s">
        <v>51</v>
      </c>
      <c r="R26" s="47" t="s">
        <v>46</v>
      </c>
      <c r="T26" s="6" t="s">
        <v>42</v>
      </c>
      <c r="U26" s="2" t="s">
        <v>66</v>
      </c>
    </row>
    <row r="27" spans="1:21" x14ac:dyDescent="0.3">
      <c r="A27" s="28" t="s">
        <v>14</v>
      </c>
      <c r="B27" s="69">
        <v>40</v>
      </c>
      <c r="C27" s="44"/>
      <c r="D27" s="37">
        <v>2</v>
      </c>
      <c r="E27" s="38"/>
      <c r="F27" s="39">
        <v>2</v>
      </c>
      <c r="G27" s="38"/>
      <c r="H27" s="39"/>
      <c r="I27" s="36"/>
      <c r="J27" s="36"/>
      <c r="K27" s="36"/>
      <c r="L27" s="39">
        <v>2</v>
      </c>
      <c r="M27" s="45">
        <f>G27+H27</f>
        <v>0</v>
      </c>
      <c r="N27" s="45">
        <f t="shared" ref="N27:N28" si="13">O27+F27</f>
        <v>4</v>
      </c>
      <c r="O27" s="46">
        <f t="shared" ref="O27:O28" si="14">D27+E27</f>
        <v>2</v>
      </c>
      <c r="P27" s="77" t="e" vm="1">
        <f ca="1">_xlfn.XLOOKUP(A27,$H$3:$H$11,M3:M11)</f>
        <v>#NAME?</v>
      </c>
      <c r="Q27" s="46">
        <f>(2.45*O27+1.2*E27+0.65*I27+0.9*C27+K27+1.4*G27+0.8*J27-0.65*N27-0.5*M27-L27)</f>
        <v>0.30000000000000027</v>
      </c>
      <c r="R27" s="45">
        <f t="shared" ref="R27:R33" si="15">RANK(Q27,$Q$27:$Q$34,0)</f>
        <v>6</v>
      </c>
      <c r="S27" s="149" t="str">
        <f>A27</f>
        <v>Alvaro</v>
      </c>
      <c r="T27" s="6" t="s">
        <v>10</v>
      </c>
      <c r="U27" s="2" t="s">
        <v>28</v>
      </c>
    </row>
    <row r="28" spans="1:21" x14ac:dyDescent="0.3">
      <c r="A28" s="28" t="s">
        <v>15</v>
      </c>
      <c r="B28" s="69">
        <v>53</v>
      </c>
      <c r="C28" s="44"/>
      <c r="D28" s="38"/>
      <c r="E28" s="38"/>
      <c r="F28" s="39"/>
      <c r="G28" s="38"/>
      <c r="H28" s="39"/>
      <c r="I28" s="36"/>
      <c r="J28" s="36"/>
      <c r="K28" s="36"/>
      <c r="L28" s="39"/>
      <c r="M28" s="45">
        <f t="shared" ref="M28" si="16">G28+H28</f>
        <v>0</v>
      </c>
      <c r="N28" s="45">
        <f t="shared" si="13"/>
        <v>0</v>
      </c>
      <c r="O28" s="46">
        <f t="shared" si="14"/>
        <v>0</v>
      </c>
      <c r="P28" s="77">
        <f>VLOOKUP(A28,$H$3:$M$11,6,FALSE)</f>
        <v>14</v>
      </c>
      <c r="Q28" s="46">
        <f t="shared" ref="Q28:Q34" si="17">(2.45*O28+1.2*E28+0.65*I28+0.9*C28+K28+1.4*G28+0.8*J28-0.65*N28-0.5*M28-L28)</f>
        <v>0</v>
      </c>
      <c r="R28" s="45">
        <f t="shared" si="15"/>
        <v>7</v>
      </c>
      <c r="S28" s="149" t="str">
        <f t="shared" ref="S28:S34" si="18">A28</f>
        <v>Ben</v>
      </c>
      <c r="T28" s="6" t="s">
        <v>22</v>
      </c>
      <c r="U28" s="2" t="s">
        <v>67</v>
      </c>
    </row>
    <row r="29" spans="1:21" x14ac:dyDescent="0.3">
      <c r="A29" s="28" t="s">
        <v>16</v>
      </c>
      <c r="B29" s="69">
        <v>24</v>
      </c>
      <c r="C29" s="44"/>
      <c r="D29" s="38"/>
      <c r="E29" s="38"/>
      <c r="F29" s="39">
        <v>3</v>
      </c>
      <c r="G29" s="38"/>
      <c r="H29" s="39">
        <v>2</v>
      </c>
      <c r="I29" s="36"/>
      <c r="J29" s="36"/>
      <c r="K29" s="36">
        <v>1</v>
      </c>
      <c r="L29" s="39">
        <v>1</v>
      </c>
      <c r="M29" s="45">
        <f t="shared" ref="M29:M34" si="19">G29+H29</f>
        <v>2</v>
      </c>
      <c r="N29" s="45">
        <f t="shared" ref="N29:N34" si="20">O29+F29</f>
        <v>3</v>
      </c>
      <c r="O29" s="46">
        <f t="shared" ref="O29:O34" si="21">D29+E29</f>
        <v>0</v>
      </c>
      <c r="P29" s="77">
        <f>VLOOKUP(A29,$H$3:$M$11,6,FALSE)</f>
        <v>16</v>
      </c>
      <c r="Q29" s="46">
        <f t="shared" si="17"/>
        <v>-2.95</v>
      </c>
      <c r="R29" s="45">
        <f t="shared" si="15"/>
        <v>8</v>
      </c>
      <c r="S29" s="149" t="str">
        <f t="shared" si="18"/>
        <v>Conner</v>
      </c>
      <c r="T29" s="6" t="s">
        <v>23</v>
      </c>
      <c r="U29" s="2" t="s">
        <v>68</v>
      </c>
    </row>
    <row r="30" spans="1:21" x14ac:dyDescent="0.3">
      <c r="A30" s="28" t="s">
        <v>12</v>
      </c>
      <c r="B30" s="69">
        <v>51</v>
      </c>
      <c r="C30" s="44"/>
      <c r="D30" s="38">
        <v>1</v>
      </c>
      <c r="E30" s="38"/>
      <c r="F30" s="39"/>
      <c r="G30" s="38"/>
      <c r="H30" s="39"/>
      <c r="I30" s="36"/>
      <c r="J30" s="36"/>
      <c r="K30" s="36"/>
      <c r="L30" s="39"/>
      <c r="M30" s="45">
        <f t="shared" si="19"/>
        <v>0</v>
      </c>
      <c r="N30" s="45">
        <f t="shared" si="20"/>
        <v>1</v>
      </c>
      <c r="O30" s="46">
        <f t="shared" si="21"/>
        <v>1</v>
      </c>
      <c r="P30" s="77">
        <f>VLOOKUP(A30,$H$3:$M$11,6,FALSE)</f>
        <v>6</v>
      </c>
      <c r="Q30" s="46">
        <f t="shared" si="17"/>
        <v>1.8000000000000003</v>
      </c>
      <c r="R30" s="45">
        <f t="shared" si="15"/>
        <v>4</v>
      </c>
      <c r="S30" s="149" t="str">
        <f t="shared" si="18"/>
        <v>Dan</v>
      </c>
      <c r="T30" s="6" t="s">
        <v>9</v>
      </c>
      <c r="U30" s="2" t="s">
        <v>69</v>
      </c>
    </row>
    <row r="31" spans="1:21" x14ac:dyDescent="0.3">
      <c r="A31" s="28" t="s">
        <v>30</v>
      </c>
      <c r="B31" s="69">
        <v>32</v>
      </c>
      <c r="C31" s="44"/>
      <c r="D31" s="38"/>
      <c r="E31" s="38">
        <v>1</v>
      </c>
      <c r="F31" s="39">
        <v>2</v>
      </c>
      <c r="G31" s="38"/>
      <c r="H31" s="39"/>
      <c r="I31" s="36"/>
      <c r="J31" s="36"/>
      <c r="K31" s="36"/>
      <c r="L31" s="39"/>
      <c r="M31" s="45">
        <f t="shared" si="19"/>
        <v>0</v>
      </c>
      <c r="N31" s="45">
        <f t="shared" si="20"/>
        <v>3</v>
      </c>
      <c r="O31" s="46">
        <f t="shared" si="21"/>
        <v>1</v>
      </c>
      <c r="P31" s="77">
        <f>VLOOKUP(A31,$H$3:$M$11,6,FALSE)</f>
        <v>10</v>
      </c>
      <c r="Q31" s="46">
        <f t="shared" si="17"/>
        <v>1.7000000000000002</v>
      </c>
      <c r="R31" s="45">
        <f t="shared" si="15"/>
        <v>5</v>
      </c>
      <c r="S31" s="149" t="str">
        <f t="shared" si="18"/>
        <v>Ethan</v>
      </c>
      <c r="T31" s="13" t="s">
        <v>8</v>
      </c>
      <c r="U31" s="2" t="s">
        <v>70</v>
      </c>
    </row>
    <row r="32" spans="1:21" x14ac:dyDescent="0.3">
      <c r="A32" s="28" t="s">
        <v>17</v>
      </c>
      <c r="B32" s="69">
        <v>50</v>
      </c>
      <c r="C32" s="44"/>
      <c r="D32" s="38">
        <v>2</v>
      </c>
      <c r="E32" s="38"/>
      <c r="F32" s="39">
        <v>1</v>
      </c>
      <c r="G32" s="38"/>
      <c r="H32" s="39"/>
      <c r="I32" s="36">
        <v>1</v>
      </c>
      <c r="J32" s="36"/>
      <c r="K32" s="36"/>
      <c r="L32" s="39">
        <v>1</v>
      </c>
      <c r="M32" s="45">
        <f t="shared" si="19"/>
        <v>0</v>
      </c>
      <c r="N32" s="45">
        <f t="shared" si="20"/>
        <v>3</v>
      </c>
      <c r="O32" s="46">
        <f t="shared" si="21"/>
        <v>2</v>
      </c>
      <c r="P32" s="77" t="e">
        <f>VLOOKUP(A32,$H$3:$M$10,6,FALSE)</f>
        <v>#N/A</v>
      </c>
      <c r="Q32" s="46">
        <f t="shared" si="17"/>
        <v>2.6000000000000005</v>
      </c>
      <c r="R32" s="45">
        <f t="shared" si="15"/>
        <v>3</v>
      </c>
      <c r="S32" s="149" t="str">
        <f t="shared" si="18"/>
        <v>Nick</v>
      </c>
      <c r="T32" s="13" t="s">
        <v>1</v>
      </c>
      <c r="U32" s="2" t="s">
        <v>71</v>
      </c>
    </row>
    <row r="33" spans="1:21" x14ac:dyDescent="0.3">
      <c r="A33" s="28" t="s">
        <v>18</v>
      </c>
      <c r="B33" s="69">
        <v>23</v>
      </c>
      <c r="C33" s="44"/>
      <c r="D33" s="38">
        <v>1</v>
      </c>
      <c r="E33" s="38">
        <v>1</v>
      </c>
      <c r="F33" s="39">
        <v>2</v>
      </c>
      <c r="G33" s="38"/>
      <c r="H33" s="39"/>
      <c r="I33" s="36">
        <v>3</v>
      </c>
      <c r="J33" s="36"/>
      <c r="K33" s="36">
        <v>2</v>
      </c>
      <c r="L33" s="39">
        <v>4</v>
      </c>
      <c r="M33" s="45">
        <f t="shared" si="19"/>
        <v>0</v>
      </c>
      <c r="N33" s="45">
        <f t="shared" si="20"/>
        <v>4</v>
      </c>
      <c r="O33" s="46">
        <f t="shared" si="21"/>
        <v>2</v>
      </c>
      <c r="P33" s="77">
        <f>VLOOKUP(A33,$H$3:$M$11,6,FALSE)</f>
        <v>8</v>
      </c>
      <c r="Q33" s="46">
        <f t="shared" si="17"/>
        <v>3.4500000000000011</v>
      </c>
      <c r="R33" s="45">
        <f t="shared" si="15"/>
        <v>2</v>
      </c>
      <c r="S33" s="149" t="str">
        <f t="shared" si="18"/>
        <v>Tyler</v>
      </c>
      <c r="T33" s="13" t="s">
        <v>62</v>
      </c>
      <c r="U33" s="2" t="s">
        <v>72</v>
      </c>
    </row>
    <row r="34" spans="1:21" x14ac:dyDescent="0.3">
      <c r="A34" s="28" t="s">
        <v>13</v>
      </c>
      <c r="B34" s="69">
        <v>20</v>
      </c>
      <c r="C34" s="44">
        <v>2</v>
      </c>
      <c r="D34" s="38">
        <v>1</v>
      </c>
      <c r="E34" s="38">
        <v>4</v>
      </c>
      <c r="F34" s="39">
        <v>7</v>
      </c>
      <c r="G34" s="38"/>
      <c r="H34" s="39"/>
      <c r="I34" s="36">
        <v>4</v>
      </c>
      <c r="J34" s="36">
        <v>1</v>
      </c>
      <c r="K34" s="36">
        <v>1</v>
      </c>
      <c r="L34" s="39">
        <v>3</v>
      </c>
      <c r="M34" s="45">
        <f t="shared" si="19"/>
        <v>0</v>
      </c>
      <c r="N34" s="45">
        <f t="shared" si="20"/>
        <v>12</v>
      </c>
      <c r="O34" s="46">
        <f t="shared" si="21"/>
        <v>5</v>
      </c>
      <c r="P34" s="77">
        <f>VLOOKUP(A34,$H$3:$M$11,6,FALSE)</f>
        <v>16</v>
      </c>
      <c r="Q34" s="46">
        <f t="shared" si="17"/>
        <v>12.450000000000003</v>
      </c>
      <c r="R34" s="45">
        <f>RANK(Q34,$Q$27:$Q$34,0)</f>
        <v>1</v>
      </c>
      <c r="S34" s="149" t="str">
        <f t="shared" si="18"/>
        <v>Walt</v>
      </c>
      <c r="T34" s="13" t="s">
        <v>51</v>
      </c>
      <c r="U34" s="26" t="s">
        <v>73</v>
      </c>
    </row>
    <row r="35" spans="1:21" x14ac:dyDescent="0.3">
      <c r="T35" s="10" t="s">
        <v>46</v>
      </c>
      <c r="U35" s="9" t="s">
        <v>56</v>
      </c>
    </row>
    <row r="37" spans="1:21" x14ac:dyDescent="0.3">
      <c r="A37" s="49" t="s">
        <v>74</v>
      </c>
    </row>
    <row r="38" spans="1:21" x14ac:dyDescent="0.3">
      <c r="A38" s="50" t="s">
        <v>0</v>
      </c>
      <c r="B38" s="41" t="s">
        <v>4</v>
      </c>
      <c r="C38" s="29" t="s">
        <v>48</v>
      </c>
      <c r="D38" s="29" t="s">
        <v>2</v>
      </c>
      <c r="E38" s="31" t="s">
        <v>49</v>
      </c>
      <c r="F38" s="29" t="s">
        <v>60</v>
      </c>
      <c r="G38" s="30" t="s">
        <v>52</v>
      </c>
      <c r="H38" s="27" t="s">
        <v>11</v>
      </c>
      <c r="I38" s="27" t="s">
        <v>7</v>
      </c>
      <c r="J38" s="27" t="s">
        <v>41</v>
      </c>
      <c r="K38" s="32" t="s">
        <v>24</v>
      </c>
      <c r="L38" s="47" t="s">
        <v>9</v>
      </c>
      <c r="M38" s="47" t="s">
        <v>8</v>
      </c>
      <c r="N38" s="47" t="s">
        <v>1</v>
      </c>
      <c r="O38" s="48" t="s">
        <v>62</v>
      </c>
      <c r="P38" s="47" t="s">
        <v>51</v>
      </c>
      <c r="Q38" s="47" t="s">
        <v>46</v>
      </c>
    </row>
    <row r="39" spans="1:21" x14ac:dyDescent="0.3">
      <c r="A39" s="28" t="s">
        <v>14</v>
      </c>
      <c r="B39" s="44">
        <f t="shared" ref="B39:K39" si="22">C27+C15</f>
        <v>0</v>
      </c>
      <c r="C39" s="37">
        <f t="shared" si="22"/>
        <v>4</v>
      </c>
      <c r="D39" s="38">
        <f t="shared" si="22"/>
        <v>1</v>
      </c>
      <c r="E39" s="39">
        <f t="shared" si="22"/>
        <v>5</v>
      </c>
      <c r="F39" s="38">
        <f t="shared" si="22"/>
        <v>0</v>
      </c>
      <c r="G39" s="39">
        <f t="shared" si="22"/>
        <v>2</v>
      </c>
      <c r="H39" s="36">
        <f t="shared" si="22"/>
        <v>0</v>
      </c>
      <c r="I39" s="36">
        <f t="shared" si="22"/>
        <v>0</v>
      </c>
      <c r="J39" s="36">
        <f t="shared" si="22"/>
        <v>0</v>
      </c>
      <c r="K39" s="39">
        <f t="shared" si="22"/>
        <v>2</v>
      </c>
      <c r="L39" s="45">
        <f>F39+G39</f>
        <v>2</v>
      </c>
      <c r="M39" s="45">
        <f t="shared" ref="M39:M40" si="23">N39+E39</f>
        <v>10</v>
      </c>
      <c r="N39" s="46">
        <f t="shared" ref="N39:N40" si="24">C39+D39</f>
        <v>5</v>
      </c>
      <c r="O39" s="77" t="e" vm="2">
        <f t="shared" ref="O39:O46" ca="1" si="25">P27+P15</f>
        <v>#NAME?</v>
      </c>
      <c r="P39" s="46">
        <f>(2.45*N39+1.2*D39+0.65*H39+0.9*B39+J39+1.4*F39+0.8*I39-0.65*M39-0.5*L39-K39)</f>
        <v>3.9499999999999993</v>
      </c>
      <c r="Q39" s="45">
        <f t="shared" ref="Q39:Q46" si="26">RANK(P39,$P$39:$P$46,0)</f>
        <v>2</v>
      </c>
      <c r="R39" s="149" t="str">
        <f>A39</f>
        <v>Alvaro</v>
      </c>
    </row>
    <row r="40" spans="1:21" x14ac:dyDescent="0.3">
      <c r="A40" s="28" t="s">
        <v>15</v>
      </c>
      <c r="B40" s="44">
        <f t="shared" ref="B40:K40" si="27">C28+C16</f>
        <v>0</v>
      </c>
      <c r="C40" s="37">
        <f t="shared" si="27"/>
        <v>0</v>
      </c>
      <c r="D40" s="38">
        <f t="shared" si="27"/>
        <v>0</v>
      </c>
      <c r="E40" s="39">
        <f t="shared" si="27"/>
        <v>0</v>
      </c>
      <c r="F40" s="38">
        <f t="shared" si="27"/>
        <v>0</v>
      </c>
      <c r="G40" s="39">
        <f t="shared" si="27"/>
        <v>0</v>
      </c>
      <c r="H40" s="36">
        <f t="shared" si="27"/>
        <v>1</v>
      </c>
      <c r="I40" s="36">
        <f t="shared" si="27"/>
        <v>0</v>
      </c>
      <c r="J40" s="36">
        <f t="shared" si="27"/>
        <v>0</v>
      </c>
      <c r="K40" s="39">
        <f t="shared" si="27"/>
        <v>2</v>
      </c>
      <c r="L40" s="45">
        <f t="shared" ref="L40" si="28">F40+G40</f>
        <v>0</v>
      </c>
      <c r="M40" s="45">
        <f t="shared" si="23"/>
        <v>0</v>
      </c>
      <c r="N40" s="46">
        <f t="shared" si="24"/>
        <v>0</v>
      </c>
      <c r="O40" s="77" t="e" vm="2">
        <f t="shared" ca="1" si="25"/>
        <v>#NAME?</v>
      </c>
      <c r="P40" s="46">
        <f t="shared" ref="P40" si="29">(2.45*N40+1.2*D40+0.65*H40+0.9*B40+J40+1.4*F40+0.8*I40-0.65*M40-0.5*L40-K40)</f>
        <v>-1.35</v>
      </c>
      <c r="Q40" s="45">
        <f t="shared" si="26"/>
        <v>7</v>
      </c>
      <c r="R40" s="149" t="str">
        <f t="shared" ref="R40:R46" si="30">A40</f>
        <v>Ben</v>
      </c>
    </row>
    <row r="41" spans="1:21" x14ac:dyDescent="0.3">
      <c r="A41" s="28" t="s">
        <v>16</v>
      </c>
      <c r="B41" s="44">
        <f t="shared" ref="B41:K41" si="31">C29+C17</f>
        <v>1</v>
      </c>
      <c r="C41" s="37">
        <f t="shared" si="31"/>
        <v>0</v>
      </c>
      <c r="D41" s="38">
        <f t="shared" si="31"/>
        <v>0</v>
      </c>
      <c r="E41" s="39">
        <f t="shared" si="31"/>
        <v>6</v>
      </c>
      <c r="F41" s="38">
        <f t="shared" si="31"/>
        <v>1</v>
      </c>
      <c r="G41" s="39">
        <f t="shared" si="31"/>
        <v>3</v>
      </c>
      <c r="H41" s="36">
        <f t="shared" si="31"/>
        <v>1</v>
      </c>
      <c r="I41" s="36">
        <f t="shared" si="31"/>
        <v>0</v>
      </c>
      <c r="J41" s="36">
        <f t="shared" si="31"/>
        <v>1</v>
      </c>
      <c r="K41" s="39">
        <f t="shared" si="31"/>
        <v>2</v>
      </c>
      <c r="L41" s="45">
        <f t="shared" ref="L41:L46" si="32">F41+G41</f>
        <v>4</v>
      </c>
      <c r="M41" s="45">
        <f t="shared" ref="M41:M46" si="33">N41+E41</f>
        <v>6</v>
      </c>
      <c r="N41" s="46">
        <f t="shared" ref="N41:N46" si="34">C41+D41</f>
        <v>0</v>
      </c>
      <c r="O41" s="77" t="e" vm="2">
        <f t="shared" ca="1" si="25"/>
        <v>#NAME?</v>
      </c>
      <c r="P41" s="46">
        <f t="shared" ref="P41:P46" si="35">(2.45*N41+1.2*D41+0.65*H41+0.9*B41+J41+1.4*F41+0.8*I41-0.65*M41-0.5*L41-K41)</f>
        <v>-3.9500000000000006</v>
      </c>
      <c r="Q41" s="45">
        <f t="shared" si="26"/>
        <v>8</v>
      </c>
      <c r="R41" s="149" t="str">
        <f t="shared" si="30"/>
        <v>Conner</v>
      </c>
    </row>
    <row r="42" spans="1:21" x14ac:dyDescent="0.3">
      <c r="A42" s="28" t="s">
        <v>12</v>
      </c>
      <c r="B42" s="44">
        <f t="shared" ref="B42:K42" si="36">C30+C18</f>
        <v>0</v>
      </c>
      <c r="C42" s="37">
        <f t="shared" si="36"/>
        <v>1</v>
      </c>
      <c r="D42" s="38">
        <f t="shared" si="36"/>
        <v>0</v>
      </c>
      <c r="E42" s="39">
        <f t="shared" si="36"/>
        <v>2</v>
      </c>
      <c r="F42" s="38">
        <f t="shared" si="36"/>
        <v>0</v>
      </c>
      <c r="G42" s="39">
        <f t="shared" si="36"/>
        <v>0</v>
      </c>
      <c r="H42" s="36">
        <f t="shared" si="36"/>
        <v>0</v>
      </c>
      <c r="I42" s="36">
        <f t="shared" si="36"/>
        <v>0</v>
      </c>
      <c r="J42" s="36">
        <f t="shared" si="36"/>
        <v>0</v>
      </c>
      <c r="K42" s="39">
        <f t="shared" si="36"/>
        <v>1</v>
      </c>
      <c r="L42" s="45">
        <f t="shared" si="32"/>
        <v>0</v>
      </c>
      <c r="M42" s="45">
        <f t="shared" si="33"/>
        <v>3</v>
      </c>
      <c r="N42" s="46">
        <f t="shared" si="34"/>
        <v>1</v>
      </c>
      <c r="O42" s="77" t="e" vm="2">
        <f t="shared" ca="1" si="25"/>
        <v>#NAME?</v>
      </c>
      <c r="P42" s="46">
        <f t="shared" si="35"/>
        <v>-0.5</v>
      </c>
      <c r="Q42" s="45">
        <f t="shared" si="26"/>
        <v>6</v>
      </c>
      <c r="R42" s="149" t="str">
        <f t="shared" si="30"/>
        <v>Dan</v>
      </c>
    </row>
    <row r="43" spans="1:21" x14ac:dyDescent="0.3">
      <c r="A43" s="28" t="s">
        <v>30</v>
      </c>
      <c r="B43" s="44">
        <f t="shared" ref="B43:K43" si="37">C31+C19</f>
        <v>0</v>
      </c>
      <c r="C43" s="37">
        <f t="shared" si="37"/>
        <v>0</v>
      </c>
      <c r="D43" s="38">
        <f t="shared" si="37"/>
        <v>1</v>
      </c>
      <c r="E43" s="39">
        <f t="shared" si="37"/>
        <v>3</v>
      </c>
      <c r="F43" s="38">
        <f t="shared" si="37"/>
        <v>0</v>
      </c>
      <c r="G43" s="39">
        <f t="shared" si="37"/>
        <v>0</v>
      </c>
      <c r="H43" s="36">
        <f t="shared" si="37"/>
        <v>0</v>
      </c>
      <c r="I43" s="36">
        <f t="shared" si="37"/>
        <v>0</v>
      </c>
      <c r="J43" s="36">
        <f t="shared" si="37"/>
        <v>0</v>
      </c>
      <c r="K43" s="39">
        <f t="shared" si="37"/>
        <v>0</v>
      </c>
      <c r="L43" s="45">
        <f t="shared" si="32"/>
        <v>0</v>
      </c>
      <c r="M43" s="45">
        <f t="shared" si="33"/>
        <v>4</v>
      </c>
      <c r="N43" s="46">
        <f t="shared" si="34"/>
        <v>1</v>
      </c>
      <c r="O43" s="77" t="e" vm="2">
        <f t="shared" ca="1" si="25"/>
        <v>#NAME?</v>
      </c>
      <c r="P43" s="46">
        <f t="shared" si="35"/>
        <v>1.0500000000000003</v>
      </c>
      <c r="Q43" s="45">
        <f t="shared" si="26"/>
        <v>5</v>
      </c>
      <c r="R43" s="149" t="str">
        <f t="shared" si="30"/>
        <v>Ethan</v>
      </c>
    </row>
    <row r="44" spans="1:21" x14ac:dyDescent="0.3">
      <c r="A44" s="28" t="s">
        <v>17</v>
      </c>
      <c r="B44" s="44">
        <f t="shared" ref="B44:K44" si="38">C32+C20</f>
        <v>0</v>
      </c>
      <c r="C44" s="37">
        <f t="shared" si="38"/>
        <v>2</v>
      </c>
      <c r="D44" s="38">
        <f t="shared" si="38"/>
        <v>0</v>
      </c>
      <c r="E44" s="39">
        <f t="shared" si="38"/>
        <v>3</v>
      </c>
      <c r="F44" s="38">
        <f t="shared" si="38"/>
        <v>0</v>
      </c>
      <c r="G44" s="39">
        <f t="shared" si="38"/>
        <v>0</v>
      </c>
      <c r="H44" s="36">
        <f t="shared" si="38"/>
        <v>3</v>
      </c>
      <c r="I44" s="36">
        <f t="shared" si="38"/>
        <v>0</v>
      </c>
      <c r="J44" s="36">
        <f t="shared" si="38"/>
        <v>0</v>
      </c>
      <c r="K44" s="39">
        <f t="shared" si="38"/>
        <v>2</v>
      </c>
      <c r="L44" s="45">
        <f t="shared" si="32"/>
        <v>0</v>
      </c>
      <c r="M44" s="45">
        <f t="shared" si="33"/>
        <v>5</v>
      </c>
      <c r="N44" s="46">
        <f t="shared" si="34"/>
        <v>2</v>
      </c>
      <c r="O44" s="77" t="e">
        <f t="shared" ca="1" si="25"/>
        <v>#N/A</v>
      </c>
      <c r="P44" s="46">
        <f t="shared" si="35"/>
        <v>1.6000000000000005</v>
      </c>
      <c r="Q44" s="45">
        <f t="shared" si="26"/>
        <v>3</v>
      </c>
      <c r="R44" s="149" t="str">
        <f t="shared" si="30"/>
        <v>Nick</v>
      </c>
    </row>
    <row r="45" spans="1:21" x14ac:dyDescent="0.3">
      <c r="A45" s="28" t="s">
        <v>18</v>
      </c>
      <c r="B45" s="44">
        <f t="shared" ref="B45:K45" si="39">C33+C21</f>
        <v>0</v>
      </c>
      <c r="C45" s="37">
        <f t="shared" si="39"/>
        <v>1</v>
      </c>
      <c r="D45" s="38">
        <f t="shared" si="39"/>
        <v>1</v>
      </c>
      <c r="E45" s="39">
        <f t="shared" si="39"/>
        <v>4</v>
      </c>
      <c r="F45" s="38">
        <f t="shared" si="39"/>
        <v>1</v>
      </c>
      <c r="G45" s="39">
        <f t="shared" si="39"/>
        <v>1</v>
      </c>
      <c r="H45" s="36">
        <f t="shared" si="39"/>
        <v>3</v>
      </c>
      <c r="I45" s="36">
        <f t="shared" si="39"/>
        <v>0</v>
      </c>
      <c r="J45" s="36">
        <f t="shared" si="39"/>
        <v>2</v>
      </c>
      <c r="K45" s="39">
        <f t="shared" si="39"/>
        <v>5</v>
      </c>
      <c r="L45" s="45">
        <f t="shared" si="32"/>
        <v>2</v>
      </c>
      <c r="M45" s="45">
        <f t="shared" si="33"/>
        <v>6</v>
      </c>
      <c r="N45" s="46">
        <f t="shared" si="34"/>
        <v>2</v>
      </c>
      <c r="O45" s="77" t="e" vm="2">
        <f t="shared" ca="1" si="25"/>
        <v>#NAME?</v>
      </c>
      <c r="P45" s="46">
        <f t="shared" si="35"/>
        <v>1.5500000000000007</v>
      </c>
      <c r="Q45" s="45">
        <f t="shared" si="26"/>
        <v>4</v>
      </c>
      <c r="R45" s="149" t="str">
        <f t="shared" si="30"/>
        <v>Tyler</v>
      </c>
    </row>
    <row r="46" spans="1:21" ht="15" thickBot="1" x14ac:dyDescent="0.35">
      <c r="A46" s="96" t="s">
        <v>13</v>
      </c>
      <c r="B46" s="97">
        <f t="shared" ref="B46:K46" si="40">C34+C22</f>
        <v>2</v>
      </c>
      <c r="C46" s="98">
        <f t="shared" si="40"/>
        <v>1</v>
      </c>
      <c r="D46" s="99">
        <f t="shared" si="40"/>
        <v>4</v>
      </c>
      <c r="E46" s="100">
        <f t="shared" si="40"/>
        <v>11</v>
      </c>
      <c r="F46" s="99">
        <f t="shared" si="40"/>
        <v>0</v>
      </c>
      <c r="G46" s="100">
        <f t="shared" si="40"/>
        <v>0</v>
      </c>
      <c r="H46" s="101">
        <f t="shared" si="40"/>
        <v>6</v>
      </c>
      <c r="I46" s="101">
        <f t="shared" si="40"/>
        <v>1</v>
      </c>
      <c r="J46" s="101">
        <f t="shared" si="40"/>
        <v>4</v>
      </c>
      <c r="K46" s="100">
        <f t="shared" si="40"/>
        <v>4</v>
      </c>
      <c r="L46" s="102">
        <f t="shared" si="32"/>
        <v>0</v>
      </c>
      <c r="M46" s="102">
        <f t="shared" si="33"/>
        <v>16</v>
      </c>
      <c r="N46" s="103">
        <f t="shared" si="34"/>
        <v>5</v>
      </c>
      <c r="O46" s="119" t="e" vm="2">
        <f t="shared" ca="1" si="25"/>
        <v>#NAME?</v>
      </c>
      <c r="P46" s="103">
        <f t="shared" si="35"/>
        <v>13.150000000000006</v>
      </c>
      <c r="Q46" s="102">
        <f t="shared" si="26"/>
        <v>1</v>
      </c>
      <c r="R46" s="149" t="str">
        <f t="shared" si="30"/>
        <v>Walt</v>
      </c>
    </row>
    <row r="47" spans="1:21" ht="15" thickBot="1" x14ac:dyDescent="0.35">
      <c r="A47" s="118" t="s">
        <v>81</v>
      </c>
      <c r="B47" s="104">
        <f>B39+B40+B41+B42+B43+B44+B45+B46</f>
        <v>3</v>
      </c>
      <c r="C47" s="105">
        <f t="shared" ref="C47:N47" si="41">C39+C40+C41+C42+C43+C44+C45+C46</f>
        <v>9</v>
      </c>
      <c r="D47" s="106">
        <f t="shared" si="41"/>
        <v>7</v>
      </c>
      <c r="E47" s="107">
        <f t="shared" si="41"/>
        <v>34</v>
      </c>
      <c r="F47" s="106">
        <f t="shared" si="41"/>
        <v>2</v>
      </c>
      <c r="G47" s="107">
        <f t="shared" si="41"/>
        <v>6</v>
      </c>
      <c r="H47" s="108">
        <f t="shared" si="41"/>
        <v>14</v>
      </c>
      <c r="I47" s="108">
        <f t="shared" si="41"/>
        <v>1</v>
      </c>
      <c r="J47" s="108">
        <f t="shared" si="41"/>
        <v>7</v>
      </c>
      <c r="K47" s="107">
        <f t="shared" si="41"/>
        <v>18</v>
      </c>
      <c r="L47" s="109">
        <f t="shared" si="41"/>
        <v>8</v>
      </c>
      <c r="M47" s="109">
        <f t="shared" si="41"/>
        <v>50</v>
      </c>
      <c r="N47" s="110">
        <f t="shared" si="41"/>
        <v>16</v>
      </c>
      <c r="O47" s="109">
        <v>200</v>
      </c>
      <c r="P47" s="110">
        <f>(2.45*N47+1.2*D47+0.65*H47+0.9*B47+J47+1.4*F47+0.8*I47-0.65*M47-0.5*L47-K47)/O47</f>
        <v>7.7499999999999999E-2</v>
      </c>
      <c r="Q47" s="111" t="s">
        <v>82</v>
      </c>
    </row>
  </sheetData>
  <mergeCells count="6">
    <mergeCell ref="O3:P3"/>
    <mergeCell ref="A1:A2"/>
    <mergeCell ref="B1:B2"/>
    <mergeCell ref="G1:G2"/>
    <mergeCell ref="H1:H2"/>
    <mergeCell ref="M1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4D20-22D0-4445-85F6-F66D0966C7D0}">
  <sheetPr codeName="Sheet4">
    <tabColor rgb="FFFFFF00"/>
  </sheetPr>
  <dimension ref="A1:U47"/>
  <sheetViews>
    <sheetView tabSelected="1" zoomScale="80" zoomScaleNormal="80" workbookViewId="0">
      <selection activeCell="P10" sqref="P10"/>
    </sheetView>
  </sheetViews>
  <sheetFormatPr defaultRowHeight="14.4" x14ac:dyDescent="0.3"/>
  <cols>
    <col min="1" max="1" width="16.109375" bestFit="1" customWidth="1"/>
    <col min="2" max="2" width="7.88671875" bestFit="1" customWidth="1"/>
    <col min="3" max="4" width="7.77734375" bestFit="1" customWidth="1"/>
    <col min="5" max="5" width="11.77734375" bestFit="1" customWidth="1"/>
    <col min="6" max="6" width="12.21875" bestFit="1" customWidth="1"/>
    <col min="7" max="7" width="24.88671875" bestFit="1" customWidth="1"/>
    <col min="8" max="8" width="15.21875" bestFit="1" customWidth="1"/>
    <col min="9" max="9" width="13.44140625" bestFit="1" customWidth="1"/>
    <col min="10" max="10" width="12.21875" bestFit="1" customWidth="1"/>
    <col min="11" max="12" width="20.5546875" bestFit="1" customWidth="1"/>
    <col min="13" max="13" width="27.21875" bestFit="1" customWidth="1"/>
    <col min="14" max="15" width="7.77734375" bestFit="1" customWidth="1"/>
    <col min="16" max="16" width="10.5546875" bestFit="1" customWidth="1"/>
    <col min="17" max="17" width="9.6640625" bestFit="1" customWidth="1"/>
    <col min="18" max="18" width="7.77734375" bestFit="1" customWidth="1"/>
    <col min="19" max="19" width="7.88671875" bestFit="1" customWidth="1"/>
    <col min="20" max="20" width="10.5546875" bestFit="1" customWidth="1"/>
    <col min="21" max="21" width="39" bestFit="1" customWidth="1"/>
  </cols>
  <sheetData>
    <row r="1" spans="1:21" x14ac:dyDescent="0.3">
      <c r="A1" s="141" t="s">
        <v>31</v>
      </c>
      <c r="B1" s="141" t="s">
        <v>45</v>
      </c>
      <c r="C1" s="14">
        <v>20</v>
      </c>
      <c r="D1" s="14">
        <v>14</v>
      </c>
      <c r="E1" s="14">
        <v>10</v>
      </c>
      <c r="F1" s="25">
        <v>6</v>
      </c>
      <c r="G1" s="143" t="s">
        <v>43</v>
      </c>
      <c r="H1" s="143" t="s">
        <v>31</v>
      </c>
      <c r="I1" s="14">
        <v>20</v>
      </c>
      <c r="J1" s="14">
        <v>14</v>
      </c>
      <c r="K1" s="14">
        <v>10</v>
      </c>
      <c r="L1" s="25">
        <v>6</v>
      </c>
      <c r="M1" s="143" t="s">
        <v>50</v>
      </c>
      <c r="N1" s="57"/>
    </row>
    <row r="2" spans="1:21" ht="15" thickBot="1" x14ac:dyDescent="0.35">
      <c r="A2" s="142"/>
      <c r="B2" s="142"/>
      <c r="C2" s="15" t="s">
        <v>39</v>
      </c>
      <c r="D2" s="15" t="s">
        <v>40</v>
      </c>
      <c r="E2" s="15" t="s">
        <v>40</v>
      </c>
      <c r="F2" s="24" t="s">
        <v>39</v>
      </c>
      <c r="G2" s="144"/>
      <c r="H2" s="144"/>
      <c r="I2" s="15" t="s">
        <v>39</v>
      </c>
      <c r="J2" s="15" t="s">
        <v>40</v>
      </c>
      <c r="K2" s="15" t="s">
        <v>40</v>
      </c>
      <c r="L2" s="24" t="s">
        <v>39</v>
      </c>
      <c r="M2" s="145"/>
      <c r="N2" s="57"/>
      <c r="O2" s="58"/>
    </row>
    <row r="3" spans="1:21" ht="15" thickBot="1" x14ac:dyDescent="0.35">
      <c r="A3" s="16" t="str">
        <f>VLOOKUP(B3,'vs Bears'!$Q$39:$R$46,2,)</f>
        <v>Walt</v>
      </c>
      <c r="B3" s="17">
        <v>1</v>
      </c>
      <c r="C3" s="17" t="s">
        <v>32</v>
      </c>
      <c r="D3" s="17" t="s">
        <v>32</v>
      </c>
      <c r="E3" s="17" t="s">
        <v>33</v>
      </c>
      <c r="F3" s="53" t="s">
        <v>32</v>
      </c>
      <c r="G3" s="40">
        <f>(IF(TRIM(C3)="X",6,0)+IF(TRIM(D3)="X",4,0)+IF(TRIM(E3)="X",4,0)+IF(TRIM(F3)="X",6,0))</f>
        <v>16</v>
      </c>
      <c r="H3" s="63" t="str">
        <f>VLOOKUP(B3,$R$15:$S$22,2,)</f>
        <v>Walt</v>
      </c>
      <c r="I3" s="17" t="s">
        <v>63</v>
      </c>
      <c r="J3" s="17" t="s">
        <v>33</v>
      </c>
      <c r="K3" s="17" t="s">
        <v>63</v>
      </c>
      <c r="L3" s="53" t="s">
        <v>63</v>
      </c>
      <c r="M3" s="54">
        <f>(IF(TRIM(I3)="X",6,0)+IF(TRIM(J3)="X",4,0)+IF(TRIM(K3)="X",4,0)+IF(TRIM(L3)="X",6,0))</f>
        <v>16</v>
      </c>
      <c r="N3" s="52"/>
    </row>
    <row r="4" spans="1:21" ht="15" thickBot="1" x14ac:dyDescent="0.35">
      <c r="A4" s="16" t="str">
        <f>VLOOKUP(B4,'vs Bears'!$Q$39:$R$46,2,)</f>
        <v>Alvaro</v>
      </c>
      <c r="B4" s="19">
        <v>2</v>
      </c>
      <c r="C4" s="19" t="s">
        <v>32</v>
      </c>
      <c r="D4" s="19" t="s">
        <v>33</v>
      </c>
      <c r="E4" s="19" t="s">
        <v>32</v>
      </c>
      <c r="F4" s="19" t="s">
        <v>32</v>
      </c>
      <c r="G4" s="24">
        <f t="shared" ref="G4:G10" si="0">(IF(TRIM(C4)="X",6,0)+IF(TRIM(D4)="X",4,0)+IF(TRIM(E4)="X",4,0)+IF(TRIM(F4)="X",6,0))</f>
        <v>16</v>
      </c>
      <c r="H4" s="18" t="str">
        <f t="shared" ref="H4:H10" si="1">VLOOKUP(B4,$R$15:$S$22,2,)</f>
        <v>Tyler</v>
      </c>
      <c r="I4" s="19" t="s">
        <v>34</v>
      </c>
      <c r="J4" s="19" t="s">
        <v>32</v>
      </c>
      <c r="K4" s="19" t="s">
        <v>35</v>
      </c>
      <c r="L4" s="20" t="s">
        <v>32</v>
      </c>
      <c r="M4" s="40">
        <f t="shared" ref="M4:M10" si="2">(IF(TRIM(I4)="X",6,0)+IF(TRIM(J4)="X",4,0)+IF(TRIM(K4)="X",4,0)+IF(TRIM(L4)="X",6,0))</f>
        <v>16</v>
      </c>
      <c r="N4" s="52"/>
    </row>
    <row r="5" spans="1:21" ht="15" thickBot="1" x14ac:dyDescent="0.35">
      <c r="A5" s="16" t="str">
        <f>VLOOKUP(B5,'vs Bears'!$Q$39:$R$46,2,)</f>
        <v>Nick</v>
      </c>
      <c r="B5" s="17">
        <v>3</v>
      </c>
      <c r="C5" s="17"/>
      <c r="D5" s="17"/>
      <c r="E5" s="17" t="s">
        <v>76</v>
      </c>
      <c r="F5" s="17" t="s">
        <v>32</v>
      </c>
      <c r="G5" s="24">
        <f t="shared" si="0"/>
        <v>10</v>
      </c>
      <c r="H5" s="16" t="str">
        <f t="shared" si="1"/>
        <v>Conner</v>
      </c>
      <c r="I5" s="17" t="s">
        <v>36</v>
      </c>
      <c r="J5" s="17" t="s">
        <v>32</v>
      </c>
      <c r="K5" s="17"/>
      <c r="L5" s="53" t="s">
        <v>32</v>
      </c>
      <c r="M5" s="55">
        <f t="shared" si="2"/>
        <v>16</v>
      </c>
      <c r="N5" s="52"/>
    </row>
    <row r="6" spans="1:21" ht="15" thickBot="1" x14ac:dyDescent="0.35">
      <c r="A6" s="16" t="str">
        <f>VLOOKUP(B6,'vs Bears'!$Q$39:$R$46,2,)</f>
        <v>Tyler</v>
      </c>
      <c r="B6" s="19">
        <v>4</v>
      </c>
      <c r="C6" s="19" t="s">
        <v>32</v>
      </c>
      <c r="D6" s="19" t="s">
        <v>32</v>
      </c>
      <c r="E6" s="19" t="s">
        <v>32</v>
      </c>
      <c r="F6" s="19" t="s">
        <v>33</v>
      </c>
      <c r="G6" s="24">
        <f t="shared" si="0"/>
        <v>14</v>
      </c>
      <c r="H6" s="18" t="str">
        <f t="shared" si="1"/>
        <v>Dan</v>
      </c>
      <c r="I6" s="19"/>
      <c r="J6" s="19" t="s">
        <v>63</v>
      </c>
      <c r="K6" s="19" t="s">
        <v>32</v>
      </c>
      <c r="L6" s="20" t="s">
        <v>32</v>
      </c>
      <c r="M6" s="55">
        <f t="shared" si="2"/>
        <v>14</v>
      </c>
      <c r="N6" s="52"/>
    </row>
    <row r="7" spans="1:21" ht="15" thickBot="1" x14ac:dyDescent="0.35">
      <c r="A7" s="16" t="str">
        <f>VLOOKUP(B7,'vs Bears'!$Q$39:$R$46,2,)</f>
        <v>Ethan</v>
      </c>
      <c r="B7" s="17">
        <v>5</v>
      </c>
      <c r="C7" s="17"/>
      <c r="D7" s="17" t="s">
        <v>32</v>
      </c>
      <c r="E7" s="17"/>
      <c r="F7" s="17" t="s">
        <v>32</v>
      </c>
      <c r="G7" s="24">
        <f t="shared" si="0"/>
        <v>10</v>
      </c>
      <c r="H7" s="16" t="str">
        <f t="shared" si="1"/>
        <v>Ben</v>
      </c>
      <c r="I7" s="17" t="s">
        <v>32</v>
      </c>
      <c r="J7" s="17"/>
      <c r="K7" s="17" t="s">
        <v>33</v>
      </c>
      <c r="L7" s="53" t="s">
        <v>32</v>
      </c>
      <c r="M7" s="55">
        <f t="shared" si="2"/>
        <v>12</v>
      </c>
      <c r="N7" s="52"/>
    </row>
    <row r="8" spans="1:21" ht="15" thickBot="1" x14ac:dyDescent="0.35">
      <c r="A8" s="16" t="str">
        <f>VLOOKUP(B8,'vs Bears'!$Q$39:$R$46,2,)</f>
        <v>Dan</v>
      </c>
      <c r="B8" s="19">
        <v>6</v>
      </c>
      <c r="C8" s="19" t="s">
        <v>63</v>
      </c>
      <c r="D8" s="19"/>
      <c r="E8" s="19" t="s">
        <v>32</v>
      </c>
      <c r="F8" s="19" t="s">
        <v>33</v>
      </c>
      <c r="G8" s="24">
        <f t="shared" si="0"/>
        <v>10</v>
      </c>
      <c r="H8" s="18" t="str">
        <f t="shared" si="1"/>
        <v>Ethan</v>
      </c>
      <c r="I8" s="19"/>
      <c r="J8" s="19" t="s">
        <v>32</v>
      </c>
      <c r="K8" s="19" t="s">
        <v>37</v>
      </c>
      <c r="L8" s="20" t="s">
        <v>33</v>
      </c>
      <c r="M8" s="55">
        <f t="shared" si="2"/>
        <v>8</v>
      </c>
      <c r="N8" s="52"/>
    </row>
    <row r="9" spans="1:21" ht="15" thickBot="1" x14ac:dyDescent="0.35">
      <c r="A9" s="16" t="str">
        <f>VLOOKUP(B9,'vs Bears'!$Q$39:$R$46,2,)</f>
        <v>Ben</v>
      </c>
      <c r="B9" s="17">
        <v>7</v>
      </c>
      <c r="C9" s="17" t="s">
        <v>63</v>
      </c>
      <c r="D9" s="17" t="s">
        <v>32</v>
      </c>
      <c r="E9" s="17" t="s">
        <v>37</v>
      </c>
      <c r="F9" s="17" t="s">
        <v>33</v>
      </c>
      <c r="G9" s="24">
        <f t="shared" si="0"/>
        <v>14</v>
      </c>
      <c r="H9" s="16" t="str">
        <f t="shared" si="1"/>
        <v>Alvaro</v>
      </c>
      <c r="I9" s="17" t="s">
        <v>33</v>
      </c>
      <c r="J9" s="17" t="s">
        <v>32</v>
      </c>
      <c r="K9" s="17" t="s">
        <v>32</v>
      </c>
      <c r="L9" s="53" t="s">
        <v>33</v>
      </c>
      <c r="M9" s="55">
        <f t="shared" si="2"/>
        <v>8</v>
      </c>
      <c r="N9" s="52"/>
    </row>
    <row r="10" spans="1:21" ht="15" thickBot="1" x14ac:dyDescent="0.35">
      <c r="A10" s="16" t="str">
        <f>VLOOKUP(B10,'vs Bears'!$Q$39:$R$46,2,)</f>
        <v>Conner</v>
      </c>
      <c r="B10" s="72">
        <v>8</v>
      </c>
      <c r="C10" s="72" t="s">
        <v>33</v>
      </c>
      <c r="D10" s="72" t="s">
        <v>32</v>
      </c>
      <c r="E10" s="72" t="s">
        <v>35</v>
      </c>
      <c r="F10" s="72" t="s">
        <v>32</v>
      </c>
      <c r="G10" s="73">
        <f t="shared" si="0"/>
        <v>10</v>
      </c>
      <c r="H10" s="74" t="str">
        <f t="shared" si="1"/>
        <v>Nick</v>
      </c>
      <c r="I10" s="72"/>
      <c r="J10" s="72" t="s">
        <v>38</v>
      </c>
      <c r="K10" s="72" t="s">
        <v>36</v>
      </c>
      <c r="L10" s="75" t="s">
        <v>33</v>
      </c>
      <c r="M10" s="76">
        <f t="shared" si="2"/>
        <v>4</v>
      </c>
      <c r="N10" s="52"/>
      <c r="Q10" s="51"/>
    </row>
    <row r="11" spans="1:21" x14ac:dyDescent="0.3">
      <c r="A11" s="57"/>
      <c r="B11" s="52"/>
      <c r="C11" s="52"/>
      <c r="D11" s="52"/>
      <c r="E11" s="52"/>
      <c r="F11" s="52"/>
      <c r="G11" s="52"/>
      <c r="H11" s="57"/>
      <c r="I11" s="52"/>
      <c r="J11" s="52"/>
      <c r="K11" s="52"/>
      <c r="L11" s="52"/>
      <c r="M11" s="52"/>
      <c r="N11" s="52"/>
    </row>
    <row r="13" spans="1:21" x14ac:dyDescent="0.3">
      <c r="A13" s="49" t="s">
        <v>53</v>
      </c>
      <c r="B13" s="42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21" x14ac:dyDescent="0.3">
      <c r="A14" s="50" t="s">
        <v>0</v>
      </c>
      <c r="B14" s="68" t="s">
        <v>79</v>
      </c>
      <c r="C14" s="41" t="s">
        <v>4</v>
      </c>
      <c r="D14" s="29" t="s">
        <v>48</v>
      </c>
      <c r="E14" s="29" t="s">
        <v>2</v>
      </c>
      <c r="F14" s="31" t="s">
        <v>49</v>
      </c>
      <c r="G14" s="29" t="s">
        <v>60</v>
      </c>
      <c r="H14" s="30" t="s">
        <v>52</v>
      </c>
      <c r="I14" s="27" t="s">
        <v>11</v>
      </c>
      <c r="J14" s="27" t="s">
        <v>7</v>
      </c>
      <c r="K14" s="27" t="s">
        <v>41</v>
      </c>
      <c r="L14" s="32" t="s">
        <v>24</v>
      </c>
      <c r="M14" s="47" t="s">
        <v>9</v>
      </c>
      <c r="N14" s="47" t="s">
        <v>8</v>
      </c>
      <c r="O14" s="47" t="s">
        <v>1</v>
      </c>
      <c r="P14" s="48" t="s">
        <v>62</v>
      </c>
      <c r="Q14" s="47" t="s">
        <v>51</v>
      </c>
      <c r="R14" s="47" t="s">
        <v>46</v>
      </c>
      <c r="T14" s="64" t="s">
        <v>44</v>
      </c>
      <c r="U14" s="65"/>
    </row>
    <row r="15" spans="1:21" x14ac:dyDescent="0.3">
      <c r="A15" s="28" t="s">
        <v>14</v>
      </c>
      <c r="B15" s="69">
        <v>40</v>
      </c>
      <c r="C15" s="44"/>
      <c r="D15" s="37"/>
      <c r="E15" s="38"/>
      <c r="F15" s="39">
        <v>3</v>
      </c>
      <c r="G15" s="38"/>
      <c r="H15" s="39"/>
      <c r="I15" s="36">
        <v>1</v>
      </c>
      <c r="J15" s="36"/>
      <c r="K15" s="36"/>
      <c r="L15" s="39"/>
      <c r="M15" s="45">
        <f>G15+H15</f>
        <v>0</v>
      </c>
      <c r="N15" s="45">
        <f t="shared" ref="N15:N16" si="3">O15+F15</f>
        <v>3</v>
      </c>
      <c r="O15" s="46">
        <f t="shared" ref="O15:O16" si="4">D15+E15</f>
        <v>0</v>
      </c>
      <c r="P15" s="77" t="e" vm="1">
        <f t="shared" ref="P15:P22" ca="1" si="5">_xlfn.XLOOKUP(A15,$A$3:$A$11,$G$3:$G$10)</f>
        <v>#NAME?</v>
      </c>
      <c r="Q15" s="59">
        <f>(2.45*O15+1.2*E15+0.65*I15+0.9*C15+K15+1.4*G15+0.8*J15-0.65*N15-0.5*M15-L15)</f>
        <v>-1.3000000000000003</v>
      </c>
      <c r="R15" s="45">
        <f t="shared" ref="R15:R22" si="6">RANK(Q15,$Q$15:$Q$22,0)</f>
        <v>7</v>
      </c>
      <c r="S15" s="149" t="str">
        <f>A15</f>
        <v>Alvaro</v>
      </c>
      <c r="T15" s="33" t="s">
        <v>19</v>
      </c>
      <c r="U15" s="34" t="s">
        <v>20</v>
      </c>
    </row>
    <row r="16" spans="1:21" x14ac:dyDescent="0.3">
      <c r="A16" s="28" t="s">
        <v>15</v>
      </c>
      <c r="B16" s="70">
        <v>53</v>
      </c>
      <c r="C16" s="44"/>
      <c r="D16" s="38"/>
      <c r="E16" s="38"/>
      <c r="F16" s="39"/>
      <c r="G16" s="38"/>
      <c r="H16" s="39"/>
      <c r="I16" s="36">
        <v>1</v>
      </c>
      <c r="J16" s="36"/>
      <c r="K16" s="36"/>
      <c r="L16" s="39">
        <v>1</v>
      </c>
      <c r="M16" s="45">
        <f t="shared" ref="M16" si="7">G16+H16</f>
        <v>0</v>
      </c>
      <c r="N16" s="45">
        <f t="shared" si="3"/>
        <v>0</v>
      </c>
      <c r="O16" s="46">
        <f t="shared" si="4"/>
        <v>0</v>
      </c>
      <c r="P16" s="77" t="e" vm="1">
        <f t="shared" ca="1" si="5"/>
        <v>#NAME?</v>
      </c>
      <c r="Q16" s="59">
        <f t="shared" ref="Q16:Q22" si="8">(2.45*O16+1.2*E16+0.65*I16+0.9*C16+K16+1.4*G16+0.8*J16-0.65*N16-0.5*M16-L16)</f>
        <v>-0.35</v>
      </c>
      <c r="R16" s="45">
        <f t="shared" si="6"/>
        <v>5</v>
      </c>
      <c r="S16" s="149" t="str">
        <f t="shared" ref="S16:S22" si="9">A16</f>
        <v>Ben</v>
      </c>
      <c r="T16" s="5" t="s">
        <v>4</v>
      </c>
      <c r="U16" s="35" t="s">
        <v>59</v>
      </c>
    </row>
    <row r="17" spans="1:21" x14ac:dyDescent="0.3">
      <c r="A17" s="28" t="s">
        <v>16</v>
      </c>
      <c r="B17" s="69">
        <v>24</v>
      </c>
      <c r="C17" s="44"/>
      <c r="D17" s="38">
        <v>1</v>
      </c>
      <c r="E17" s="38"/>
      <c r="F17" s="39">
        <v>1</v>
      </c>
      <c r="G17" s="38"/>
      <c r="H17" s="39"/>
      <c r="I17" s="36">
        <v>1</v>
      </c>
      <c r="J17" s="36"/>
      <c r="K17" s="36"/>
      <c r="L17" s="39">
        <v>1</v>
      </c>
      <c r="M17" s="45">
        <f t="shared" ref="M17:M22" si="10">G17+H17</f>
        <v>0</v>
      </c>
      <c r="N17" s="45">
        <f t="shared" ref="N17:N22" si="11">O17+F17</f>
        <v>2</v>
      </c>
      <c r="O17" s="46">
        <f t="shared" ref="O17:O22" si="12">D17+E17</f>
        <v>1</v>
      </c>
      <c r="P17" s="77" t="e" vm="1">
        <f t="shared" ca="1" si="5"/>
        <v>#NAME?</v>
      </c>
      <c r="Q17" s="59">
        <f t="shared" si="8"/>
        <v>0.8</v>
      </c>
      <c r="R17" s="45">
        <f t="shared" si="6"/>
        <v>3</v>
      </c>
      <c r="S17" s="149" t="str">
        <f t="shared" si="9"/>
        <v>Conner</v>
      </c>
      <c r="T17" s="6" t="s">
        <v>48</v>
      </c>
      <c r="U17" s="2" t="s">
        <v>58</v>
      </c>
    </row>
    <row r="18" spans="1:21" x14ac:dyDescent="0.3">
      <c r="A18" s="28" t="s">
        <v>12</v>
      </c>
      <c r="B18" s="69">
        <v>51</v>
      </c>
      <c r="C18" s="44"/>
      <c r="D18" s="38"/>
      <c r="E18" s="38"/>
      <c r="F18" s="39"/>
      <c r="G18" s="38"/>
      <c r="H18" s="39"/>
      <c r="I18" s="36"/>
      <c r="J18" s="36"/>
      <c r="K18" s="36">
        <v>1</v>
      </c>
      <c r="L18" s="39">
        <v>1</v>
      </c>
      <c r="M18" s="45">
        <f t="shared" si="10"/>
        <v>0</v>
      </c>
      <c r="N18" s="45">
        <f t="shared" si="11"/>
        <v>0</v>
      </c>
      <c r="O18" s="46">
        <f t="shared" si="12"/>
        <v>0</v>
      </c>
      <c r="P18" s="77" t="e" vm="1">
        <f t="shared" ca="1" si="5"/>
        <v>#NAME?</v>
      </c>
      <c r="Q18" s="59">
        <f t="shared" si="8"/>
        <v>0</v>
      </c>
      <c r="R18" s="45">
        <f t="shared" si="6"/>
        <v>4</v>
      </c>
      <c r="S18" s="149" t="str">
        <f t="shared" si="9"/>
        <v>Dan</v>
      </c>
      <c r="T18" s="6" t="s">
        <v>2</v>
      </c>
      <c r="U18" s="2" t="s">
        <v>64</v>
      </c>
    </row>
    <row r="19" spans="1:21" x14ac:dyDescent="0.3">
      <c r="A19" s="28" t="s">
        <v>30</v>
      </c>
      <c r="B19" s="69">
        <v>32</v>
      </c>
      <c r="C19" s="44"/>
      <c r="D19" s="38"/>
      <c r="E19" s="38"/>
      <c r="F19" s="39">
        <v>2</v>
      </c>
      <c r="G19" s="38"/>
      <c r="H19" s="39"/>
      <c r="I19" s="36">
        <v>1</v>
      </c>
      <c r="J19" s="36"/>
      <c r="K19" s="36"/>
      <c r="L19" s="39"/>
      <c r="M19" s="45">
        <f t="shared" si="10"/>
        <v>0</v>
      </c>
      <c r="N19" s="45">
        <f t="shared" si="11"/>
        <v>2</v>
      </c>
      <c r="O19" s="46">
        <f t="shared" si="12"/>
        <v>0</v>
      </c>
      <c r="P19" s="77" t="e" vm="1">
        <f t="shared" ca="1" si="5"/>
        <v>#NAME?</v>
      </c>
      <c r="Q19" s="59">
        <f t="shared" si="8"/>
        <v>-0.65</v>
      </c>
      <c r="R19" s="45">
        <f>RANK(Q19,$Q$15:$Q$22,0)</f>
        <v>6</v>
      </c>
      <c r="S19" s="149" t="str">
        <f t="shared" si="9"/>
        <v>Ethan</v>
      </c>
      <c r="T19" s="6" t="s">
        <v>49</v>
      </c>
      <c r="U19" s="26" t="s">
        <v>55</v>
      </c>
    </row>
    <row r="20" spans="1:21" x14ac:dyDescent="0.3">
      <c r="A20" s="28" t="s">
        <v>17</v>
      </c>
      <c r="B20" s="69">
        <v>50</v>
      </c>
      <c r="C20" s="44"/>
      <c r="D20" s="38"/>
      <c r="E20" s="38"/>
      <c r="F20" s="39">
        <v>4</v>
      </c>
      <c r="G20" s="38"/>
      <c r="H20" s="39"/>
      <c r="I20" s="36">
        <v>1</v>
      </c>
      <c r="J20" s="36"/>
      <c r="K20" s="36"/>
      <c r="L20" s="39"/>
      <c r="M20" s="45">
        <f t="shared" si="10"/>
        <v>0</v>
      </c>
      <c r="N20" s="45">
        <f t="shared" si="11"/>
        <v>4</v>
      </c>
      <c r="O20" s="46">
        <f t="shared" si="12"/>
        <v>0</v>
      </c>
      <c r="P20" s="77" t="e" vm="1">
        <f t="shared" ca="1" si="5"/>
        <v>#NAME?</v>
      </c>
      <c r="Q20" s="59">
        <f t="shared" si="8"/>
        <v>-1.9500000000000002</v>
      </c>
      <c r="R20" s="45">
        <f t="shared" si="6"/>
        <v>8</v>
      </c>
      <c r="S20" s="149" t="str">
        <f t="shared" si="9"/>
        <v>Nick</v>
      </c>
      <c r="T20" s="6" t="s">
        <v>60</v>
      </c>
      <c r="U20" s="2" t="s">
        <v>65</v>
      </c>
    </row>
    <row r="21" spans="1:21" x14ac:dyDescent="0.3">
      <c r="A21" s="28" t="s">
        <v>18</v>
      </c>
      <c r="B21" s="71">
        <v>23</v>
      </c>
      <c r="C21" s="44"/>
      <c r="D21" s="38">
        <v>1</v>
      </c>
      <c r="E21" s="38"/>
      <c r="F21" s="39">
        <v>2</v>
      </c>
      <c r="G21" s="38"/>
      <c r="H21" s="39"/>
      <c r="I21" s="36">
        <v>1</v>
      </c>
      <c r="J21" s="36"/>
      <c r="K21" s="36">
        <v>2</v>
      </c>
      <c r="L21" s="39"/>
      <c r="M21" s="45">
        <f t="shared" si="10"/>
        <v>0</v>
      </c>
      <c r="N21" s="45">
        <f t="shared" si="11"/>
        <v>3</v>
      </c>
      <c r="O21" s="46">
        <f t="shared" si="12"/>
        <v>1</v>
      </c>
      <c r="P21" s="77" t="e" vm="1">
        <f t="shared" ca="1" si="5"/>
        <v>#NAME?</v>
      </c>
      <c r="Q21" s="59">
        <f t="shared" si="8"/>
        <v>3.1499999999999995</v>
      </c>
      <c r="R21" s="45">
        <f t="shared" si="6"/>
        <v>2</v>
      </c>
      <c r="S21" s="149" t="str">
        <f t="shared" si="9"/>
        <v>Tyler</v>
      </c>
      <c r="T21" s="6" t="s">
        <v>52</v>
      </c>
      <c r="U21" s="26" t="s">
        <v>57</v>
      </c>
    </row>
    <row r="22" spans="1:21" x14ac:dyDescent="0.3">
      <c r="A22" s="28" t="s">
        <v>13</v>
      </c>
      <c r="B22" s="69">
        <v>20</v>
      </c>
      <c r="C22" s="44"/>
      <c r="D22" s="38"/>
      <c r="E22" s="38">
        <v>3</v>
      </c>
      <c r="F22" s="39">
        <v>1</v>
      </c>
      <c r="G22" s="38"/>
      <c r="H22" s="39">
        <v>2</v>
      </c>
      <c r="I22" s="36">
        <v>2</v>
      </c>
      <c r="J22" s="36"/>
      <c r="K22" s="36">
        <v>4</v>
      </c>
      <c r="L22" s="39">
        <v>2</v>
      </c>
      <c r="M22" s="45">
        <f t="shared" si="10"/>
        <v>2</v>
      </c>
      <c r="N22" s="45">
        <f t="shared" si="11"/>
        <v>4</v>
      </c>
      <c r="O22" s="46">
        <f t="shared" si="12"/>
        <v>3</v>
      </c>
      <c r="P22" s="77" t="e" vm="1">
        <f t="shared" ca="1" si="5"/>
        <v>#NAME?</v>
      </c>
      <c r="Q22" s="59">
        <f t="shared" si="8"/>
        <v>10.65</v>
      </c>
      <c r="R22" s="45">
        <f t="shared" si="6"/>
        <v>1</v>
      </c>
      <c r="S22" s="149" t="str">
        <f t="shared" si="9"/>
        <v>Walt</v>
      </c>
      <c r="T22" s="6" t="s">
        <v>3</v>
      </c>
      <c r="U22" s="2" t="s">
        <v>25</v>
      </c>
    </row>
    <row r="23" spans="1:21" x14ac:dyDescent="0.3">
      <c r="T23" s="6" t="s">
        <v>21</v>
      </c>
      <c r="U23" s="2" t="s">
        <v>54</v>
      </c>
    </row>
    <row r="24" spans="1:21" x14ac:dyDescent="0.3">
      <c r="T24" s="6" t="s">
        <v>7</v>
      </c>
      <c r="U24" s="2" t="s">
        <v>27</v>
      </c>
    </row>
    <row r="25" spans="1:21" x14ac:dyDescent="0.3">
      <c r="A25" s="49" t="s">
        <v>61</v>
      </c>
      <c r="C25" s="43"/>
      <c r="D25" s="8"/>
      <c r="E25" s="8"/>
      <c r="F25" s="8"/>
      <c r="G25" s="8"/>
      <c r="H25" s="8"/>
      <c r="I25" s="8"/>
      <c r="J25" s="8"/>
      <c r="K25" s="8"/>
      <c r="L25" s="8"/>
      <c r="M25" s="8"/>
      <c r="T25" s="6" t="s">
        <v>5</v>
      </c>
      <c r="U25" s="2" t="s">
        <v>26</v>
      </c>
    </row>
    <row r="26" spans="1:21" x14ac:dyDescent="0.3">
      <c r="A26" s="50" t="s">
        <v>0</v>
      </c>
      <c r="B26" s="68" t="s">
        <v>79</v>
      </c>
      <c r="C26" s="41" t="s">
        <v>4</v>
      </c>
      <c r="D26" s="29" t="s">
        <v>48</v>
      </c>
      <c r="E26" s="29" t="s">
        <v>2</v>
      </c>
      <c r="F26" s="31" t="s">
        <v>49</v>
      </c>
      <c r="G26" s="29" t="s">
        <v>60</v>
      </c>
      <c r="H26" s="30" t="s">
        <v>52</v>
      </c>
      <c r="I26" s="27" t="s">
        <v>11</v>
      </c>
      <c r="J26" s="27" t="s">
        <v>7</v>
      </c>
      <c r="K26" s="27" t="s">
        <v>41</v>
      </c>
      <c r="L26" s="32" t="s">
        <v>24</v>
      </c>
      <c r="M26" s="47" t="s">
        <v>9</v>
      </c>
      <c r="N26" s="47" t="s">
        <v>8</v>
      </c>
      <c r="O26" s="47" t="s">
        <v>1</v>
      </c>
      <c r="P26" s="48" t="s">
        <v>62</v>
      </c>
      <c r="Q26" s="47" t="s">
        <v>51</v>
      </c>
      <c r="R26" s="47" t="s">
        <v>46</v>
      </c>
      <c r="T26" s="6" t="s">
        <v>42</v>
      </c>
      <c r="U26" s="2" t="s">
        <v>66</v>
      </c>
    </row>
    <row r="27" spans="1:21" x14ac:dyDescent="0.3">
      <c r="A27" s="28" t="s">
        <v>14</v>
      </c>
      <c r="B27" s="69">
        <v>40</v>
      </c>
      <c r="C27" s="44"/>
      <c r="D27" s="37">
        <v>3</v>
      </c>
      <c r="E27" s="38">
        <v>1</v>
      </c>
      <c r="F27" s="39">
        <v>2</v>
      </c>
      <c r="G27" s="38"/>
      <c r="H27" s="39"/>
      <c r="I27" s="36">
        <v>2</v>
      </c>
      <c r="J27" s="36"/>
      <c r="K27" s="36"/>
      <c r="L27" s="39">
        <v>2</v>
      </c>
      <c r="M27" s="45">
        <f>G27+H27</f>
        <v>0</v>
      </c>
      <c r="N27" s="45">
        <f t="shared" ref="N27:N28" si="13">O27+F27</f>
        <v>6</v>
      </c>
      <c r="O27" s="46">
        <f t="shared" ref="O27:O28" si="14">D27+E27</f>
        <v>4</v>
      </c>
      <c r="P27" s="77" t="e" vm="1">
        <f ca="1">_xlfn.XLOOKUP(A27,$H$3:$H$11,M3:M11)</f>
        <v>#NAME?</v>
      </c>
      <c r="Q27" s="46">
        <f>(2.45*O27+1.2*E27+0.65*I27+0.9*C27+K27+1.4*G27+0.8*J27-0.65*N27-0.5*M27-L27)</f>
        <v>6.4</v>
      </c>
      <c r="R27" s="45">
        <f t="shared" ref="R27:R34" si="15">RANK(Q27,$Q$27:$Q$34,0)</f>
        <v>3</v>
      </c>
      <c r="S27" s="149" t="str">
        <f>A27</f>
        <v>Alvaro</v>
      </c>
      <c r="T27" s="6" t="s">
        <v>10</v>
      </c>
      <c r="U27" s="2" t="s">
        <v>28</v>
      </c>
    </row>
    <row r="28" spans="1:21" x14ac:dyDescent="0.3">
      <c r="A28" s="28" t="s">
        <v>15</v>
      </c>
      <c r="B28" s="70">
        <v>53</v>
      </c>
      <c r="C28" s="44"/>
      <c r="D28" s="38"/>
      <c r="E28" s="38"/>
      <c r="F28" s="39"/>
      <c r="G28" s="38"/>
      <c r="H28" s="39"/>
      <c r="I28" s="36"/>
      <c r="J28" s="36"/>
      <c r="K28" s="36"/>
      <c r="L28" s="39"/>
      <c r="M28" s="45">
        <f t="shared" ref="M28" si="16">G28+H28</f>
        <v>0</v>
      </c>
      <c r="N28" s="45">
        <f t="shared" si="13"/>
        <v>0</v>
      </c>
      <c r="O28" s="46">
        <f t="shared" si="14"/>
        <v>0</v>
      </c>
      <c r="P28" s="77">
        <f t="shared" ref="P28:P34" si="17">VLOOKUP(A28,$H$3:$M$11,6,FALSE)</f>
        <v>12</v>
      </c>
      <c r="Q28" s="46">
        <f t="shared" ref="Q28:Q33" si="18">(2.45*O28+1.2*E28+0.65*I28+0.9*C28+K28+1.4*G28+0.8*J28-0.65*N28-0.5*M28-L28)</f>
        <v>0</v>
      </c>
      <c r="R28" s="45">
        <f t="shared" si="15"/>
        <v>6</v>
      </c>
      <c r="S28" s="149" t="str">
        <f t="shared" ref="S28:S34" si="19">A28</f>
        <v>Ben</v>
      </c>
      <c r="T28" s="6" t="s">
        <v>22</v>
      </c>
      <c r="U28" s="2" t="s">
        <v>67</v>
      </c>
    </row>
    <row r="29" spans="1:21" x14ac:dyDescent="0.3">
      <c r="A29" s="28" t="s">
        <v>16</v>
      </c>
      <c r="B29" s="69">
        <v>24</v>
      </c>
      <c r="C29" s="44"/>
      <c r="D29" s="38">
        <v>1</v>
      </c>
      <c r="E29" s="38"/>
      <c r="F29" s="39">
        <v>1</v>
      </c>
      <c r="G29" s="38"/>
      <c r="H29" s="39"/>
      <c r="I29" s="36">
        <v>1</v>
      </c>
      <c r="J29" s="36"/>
      <c r="K29" s="36"/>
      <c r="L29" s="39"/>
      <c r="M29" s="45">
        <f t="shared" ref="M29:M34" si="20">G29+H29</f>
        <v>0</v>
      </c>
      <c r="N29" s="45">
        <f t="shared" ref="N29:N34" si="21">O29+F29</f>
        <v>2</v>
      </c>
      <c r="O29" s="46">
        <f t="shared" ref="O29:O34" si="22">D29+E29</f>
        <v>1</v>
      </c>
      <c r="P29" s="77">
        <f t="shared" si="17"/>
        <v>16</v>
      </c>
      <c r="Q29" s="46">
        <f t="shared" si="18"/>
        <v>1.8</v>
      </c>
      <c r="R29" s="45">
        <f t="shared" si="15"/>
        <v>4</v>
      </c>
      <c r="S29" s="149" t="str">
        <f t="shared" si="19"/>
        <v>Conner</v>
      </c>
      <c r="T29" s="6" t="s">
        <v>23</v>
      </c>
      <c r="U29" s="2" t="s">
        <v>68</v>
      </c>
    </row>
    <row r="30" spans="1:21" x14ac:dyDescent="0.3">
      <c r="A30" s="28" t="s">
        <v>12</v>
      </c>
      <c r="B30" s="69">
        <v>51</v>
      </c>
      <c r="C30" s="44"/>
      <c r="D30" s="38"/>
      <c r="E30" s="38"/>
      <c r="F30" s="39">
        <v>1</v>
      </c>
      <c r="G30" s="38"/>
      <c r="H30" s="39"/>
      <c r="I30" s="36"/>
      <c r="J30" s="36"/>
      <c r="K30" s="36"/>
      <c r="L30" s="39">
        <v>1</v>
      </c>
      <c r="M30" s="45">
        <f t="shared" si="20"/>
        <v>0</v>
      </c>
      <c r="N30" s="45">
        <f t="shared" si="21"/>
        <v>1</v>
      </c>
      <c r="O30" s="46">
        <f t="shared" si="22"/>
        <v>0</v>
      </c>
      <c r="P30" s="77">
        <f t="shared" si="17"/>
        <v>14</v>
      </c>
      <c r="Q30" s="46">
        <f t="shared" si="18"/>
        <v>-1.65</v>
      </c>
      <c r="R30" s="45">
        <f t="shared" si="15"/>
        <v>8</v>
      </c>
      <c r="S30" s="149" t="str">
        <f t="shared" si="19"/>
        <v>Dan</v>
      </c>
      <c r="T30" s="6" t="s">
        <v>9</v>
      </c>
      <c r="U30" s="2" t="s">
        <v>69</v>
      </c>
    </row>
    <row r="31" spans="1:21" x14ac:dyDescent="0.3">
      <c r="A31" s="28" t="s">
        <v>30</v>
      </c>
      <c r="B31" s="69">
        <v>32</v>
      </c>
      <c r="C31" s="44"/>
      <c r="D31" s="38"/>
      <c r="E31" s="38"/>
      <c r="F31" s="39">
        <v>1</v>
      </c>
      <c r="G31" s="38"/>
      <c r="H31" s="39"/>
      <c r="I31" s="36"/>
      <c r="J31" s="36"/>
      <c r="K31" s="36"/>
      <c r="L31" s="39"/>
      <c r="M31" s="45">
        <f t="shared" si="20"/>
        <v>0</v>
      </c>
      <c r="N31" s="45">
        <f t="shared" si="21"/>
        <v>1</v>
      </c>
      <c r="O31" s="46">
        <f t="shared" si="22"/>
        <v>0</v>
      </c>
      <c r="P31" s="77">
        <f t="shared" si="17"/>
        <v>8</v>
      </c>
      <c r="Q31" s="46">
        <f t="shared" si="18"/>
        <v>-0.65</v>
      </c>
      <c r="R31" s="45">
        <f t="shared" si="15"/>
        <v>7</v>
      </c>
      <c r="S31" s="149" t="str">
        <f t="shared" si="19"/>
        <v>Ethan</v>
      </c>
      <c r="T31" s="13" t="s">
        <v>8</v>
      </c>
      <c r="U31" s="2" t="s">
        <v>70</v>
      </c>
    </row>
    <row r="32" spans="1:21" x14ac:dyDescent="0.3">
      <c r="A32" s="28" t="s">
        <v>17</v>
      </c>
      <c r="B32" s="69">
        <v>50</v>
      </c>
      <c r="C32" s="44"/>
      <c r="D32" s="38">
        <v>1</v>
      </c>
      <c r="E32" s="38"/>
      <c r="F32" s="39">
        <v>2</v>
      </c>
      <c r="G32" s="38"/>
      <c r="H32" s="39">
        <v>3</v>
      </c>
      <c r="I32" s="36">
        <v>4</v>
      </c>
      <c r="J32" s="36"/>
      <c r="K32" s="36"/>
      <c r="L32" s="39">
        <v>1</v>
      </c>
      <c r="M32" s="45">
        <f t="shared" si="20"/>
        <v>3</v>
      </c>
      <c r="N32" s="45">
        <f t="shared" si="21"/>
        <v>3</v>
      </c>
      <c r="O32" s="46">
        <f t="shared" si="22"/>
        <v>1</v>
      </c>
      <c r="P32" s="77">
        <f t="shared" si="17"/>
        <v>4</v>
      </c>
      <c r="Q32" s="46">
        <f t="shared" si="18"/>
        <v>0.60000000000000053</v>
      </c>
      <c r="R32" s="45">
        <f t="shared" si="15"/>
        <v>5</v>
      </c>
      <c r="S32" s="149" t="str">
        <f t="shared" si="19"/>
        <v>Nick</v>
      </c>
      <c r="T32" s="13" t="s">
        <v>1</v>
      </c>
      <c r="U32" s="2" t="s">
        <v>71</v>
      </c>
    </row>
    <row r="33" spans="1:21" x14ac:dyDescent="0.3">
      <c r="A33" s="28" t="s">
        <v>18</v>
      </c>
      <c r="B33" s="71">
        <v>23</v>
      </c>
      <c r="C33" s="44"/>
      <c r="D33" s="38">
        <v>5</v>
      </c>
      <c r="E33" s="38"/>
      <c r="F33" s="39">
        <v>5</v>
      </c>
      <c r="G33" s="38"/>
      <c r="H33" s="39"/>
      <c r="I33" s="36">
        <v>6</v>
      </c>
      <c r="J33" s="36"/>
      <c r="K33" s="36">
        <v>1</v>
      </c>
      <c r="L33" s="39">
        <v>1</v>
      </c>
      <c r="M33" s="45">
        <f t="shared" si="20"/>
        <v>0</v>
      </c>
      <c r="N33" s="45">
        <f t="shared" si="21"/>
        <v>10</v>
      </c>
      <c r="O33" s="46">
        <f t="shared" si="22"/>
        <v>5</v>
      </c>
      <c r="P33" s="77">
        <f t="shared" si="17"/>
        <v>16</v>
      </c>
      <c r="Q33" s="46">
        <f t="shared" si="18"/>
        <v>9.6499999999999986</v>
      </c>
      <c r="R33" s="45">
        <f t="shared" si="15"/>
        <v>1</v>
      </c>
      <c r="S33" s="149" t="str">
        <f t="shared" si="19"/>
        <v>Tyler</v>
      </c>
      <c r="T33" s="13" t="s">
        <v>62</v>
      </c>
      <c r="U33" s="2" t="s">
        <v>72</v>
      </c>
    </row>
    <row r="34" spans="1:21" x14ac:dyDescent="0.3">
      <c r="A34" s="28" t="s">
        <v>13</v>
      </c>
      <c r="B34" s="69">
        <v>20</v>
      </c>
      <c r="C34" s="44">
        <v>1</v>
      </c>
      <c r="D34" s="38"/>
      <c r="E34" s="38">
        <v>3</v>
      </c>
      <c r="F34" s="39">
        <v>5</v>
      </c>
      <c r="G34" s="38"/>
      <c r="H34" s="39"/>
      <c r="I34" s="36">
        <v>6</v>
      </c>
      <c r="J34" s="36"/>
      <c r="K34" s="36"/>
      <c r="L34" s="39">
        <v>1</v>
      </c>
      <c r="M34" s="45">
        <f t="shared" si="20"/>
        <v>0</v>
      </c>
      <c r="N34" s="45">
        <f t="shared" si="21"/>
        <v>8</v>
      </c>
      <c r="O34" s="46">
        <f t="shared" si="22"/>
        <v>3</v>
      </c>
      <c r="P34" s="77">
        <f t="shared" si="17"/>
        <v>16</v>
      </c>
      <c r="Q34" s="46">
        <f>(2.45*O34+1.2*E34+0.65*I34+0.9*C34+K34+1.4*G34+0.8*J34-0.65*N34-0.5*M34-L34)</f>
        <v>9.5500000000000007</v>
      </c>
      <c r="R34" s="45">
        <f t="shared" si="15"/>
        <v>2</v>
      </c>
      <c r="S34" s="149" t="str">
        <f t="shared" si="19"/>
        <v>Walt</v>
      </c>
      <c r="T34" s="13" t="s">
        <v>51</v>
      </c>
      <c r="U34" s="26" t="s">
        <v>73</v>
      </c>
    </row>
    <row r="35" spans="1:21" x14ac:dyDescent="0.3">
      <c r="T35" s="10" t="s">
        <v>46</v>
      </c>
      <c r="U35" s="9" t="s">
        <v>56</v>
      </c>
    </row>
    <row r="38" spans="1:21" x14ac:dyDescent="0.3">
      <c r="A38" s="50" t="s">
        <v>0</v>
      </c>
      <c r="B38" s="41" t="s">
        <v>4</v>
      </c>
      <c r="C38" s="29" t="s">
        <v>48</v>
      </c>
      <c r="D38" s="29" t="s">
        <v>2</v>
      </c>
      <c r="E38" s="31" t="s">
        <v>49</v>
      </c>
      <c r="F38" s="29" t="s">
        <v>60</v>
      </c>
      <c r="G38" s="30" t="s">
        <v>52</v>
      </c>
      <c r="H38" s="27" t="s">
        <v>11</v>
      </c>
      <c r="I38" s="27" t="s">
        <v>7</v>
      </c>
      <c r="J38" s="27" t="s">
        <v>41</v>
      </c>
      <c r="K38" s="32" t="s">
        <v>24</v>
      </c>
      <c r="L38" s="47" t="s">
        <v>9</v>
      </c>
      <c r="M38" s="47" t="s">
        <v>8</v>
      </c>
      <c r="N38" s="47" t="s">
        <v>1</v>
      </c>
      <c r="O38" s="48" t="s">
        <v>62</v>
      </c>
      <c r="P38" s="47" t="s">
        <v>51</v>
      </c>
      <c r="Q38" s="47" t="s">
        <v>46</v>
      </c>
    </row>
    <row r="39" spans="1:21" x14ac:dyDescent="0.3">
      <c r="A39" s="28" t="s">
        <v>14</v>
      </c>
      <c r="B39" s="44">
        <f t="shared" ref="B39:K39" si="23">C27+C15</f>
        <v>0</v>
      </c>
      <c r="C39" s="37">
        <f t="shared" si="23"/>
        <v>3</v>
      </c>
      <c r="D39" s="38">
        <f t="shared" si="23"/>
        <v>1</v>
      </c>
      <c r="E39" s="39">
        <f t="shared" si="23"/>
        <v>5</v>
      </c>
      <c r="F39" s="38">
        <f t="shared" si="23"/>
        <v>0</v>
      </c>
      <c r="G39" s="39">
        <f t="shared" si="23"/>
        <v>0</v>
      </c>
      <c r="H39" s="36">
        <f t="shared" si="23"/>
        <v>3</v>
      </c>
      <c r="I39" s="36">
        <f t="shared" si="23"/>
        <v>0</v>
      </c>
      <c r="J39" s="36">
        <f t="shared" si="23"/>
        <v>0</v>
      </c>
      <c r="K39" s="39">
        <f t="shared" si="23"/>
        <v>2</v>
      </c>
      <c r="L39" s="45">
        <f>F39+G39</f>
        <v>0</v>
      </c>
      <c r="M39" s="45">
        <f t="shared" ref="M39:M40" si="24">N39+E39</f>
        <v>9</v>
      </c>
      <c r="N39" s="46">
        <f t="shared" ref="N39:N40" si="25">C39+D39</f>
        <v>4</v>
      </c>
      <c r="O39" s="77" t="e" vm="2">
        <f t="shared" ref="O39:O46" ca="1" si="26">P27+P15</f>
        <v>#NAME?</v>
      </c>
      <c r="P39" s="46">
        <f>(2.45*N39+1.2*D39+0.65*H39+0.9*B39+J39+1.4*F39+0.8*I39-0.65*M39-0.5*L39-K39)</f>
        <v>5.0999999999999988</v>
      </c>
      <c r="Q39" s="45">
        <f t="shared" ref="Q39:Q46" si="27">RANK(P39,$P$39:$P$46,0)</f>
        <v>3</v>
      </c>
      <c r="R39" s="149" t="str">
        <f>A39</f>
        <v>Alvaro</v>
      </c>
    </row>
    <row r="40" spans="1:21" x14ac:dyDescent="0.3">
      <c r="A40" s="28" t="s">
        <v>15</v>
      </c>
      <c r="B40" s="44">
        <f t="shared" ref="B40:K40" si="28">C28+C16</f>
        <v>0</v>
      </c>
      <c r="C40" s="37">
        <f t="shared" si="28"/>
        <v>0</v>
      </c>
      <c r="D40" s="38">
        <f t="shared" si="28"/>
        <v>0</v>
      </c>
      <c r="E40" s="39">
        <f t="shared" si="28"/>
        <v>0</v>
      </c>
      <c r="F40" s="38">
        <f t="shared" si="28"/>
        <v>0</v>
      </c>
      <c r="G40" s="39">
        <f t="shared" si="28"/>
        <v>0</v>
      </c>
      <c r="H40" s="36">
        <f t="shared" si="28"/>
        <v>1</v>
      </c>
      <c r="I40" s="36">
        <f t="shared" si="28"/>
        <v>0</v>
      </c>
      <c r="J40" s="36">
        <f t="shared" si="28"/>
        <v>0</v>
      </c>
      <c r="K40" s="39">
        <f t="shared" si="28"/>
        <v>1</v>
      </c>
      <c r="L40" s="45">
        <f t="shared" ref="L40" si="29">F40+G40</f>
        <v>0</v>
      </c>
      <c r="M40" s="45">
        <f t="shared" si="24"/>
        <v>0</v>
      </c>
      <c r="N40" s="46">
        <f t="shared" si="25"/>
        <v>0</v>
      </c>
      <c r="O40" s="77" t="e" vm="2">
        <f t="shared" ca="1" si="26"/>
        <v>#NAME?</v>
      </c>
      <c r="P40" s="46">
        <f t="shared" ref="P40" si="30">(2.45*N40+1.2*D40+0.65*H40+0.9*B40+J40+1.4*F40+0.8*I40-0.65*M40-0.5*L40-K40)</f>
        <v>-0.35</v>
      </c>
      <c r="Q40" s="45">
        <f t="shared" si="27"/>
        <v>5</v>
      </c>
      <c r="R40" s="149" t="str">
        <f t="shared" ref="R40:R46" si="31">A40</f>
        <v>Ben</v>
      </c>
    </row>
    <row r="41" spans="1:21" x14ac:dyDescent="0.3">
      <c r="A41" s="28" t="s">
        <v>16</v>
      </c>
      <c r="B41" s="44">
        <f t="shared" ref="B41:K41" si="32">C29+C17</f>
        <v>0</v>
      </c>
      <c r="C41" s="37">
        <f t="shared" si="32"/>
        <v>2</v>
      </c>
      <c r="D41" s="38">
        <f t="shared" si="32"/>
        <v>0</v>
      </c>
      <c r="E41" s="39">
        <f t="shared" si="32"/>
        <v>2</v>
      </c>
      <c r="F41" s="38">
        <f t="shared" si="32"/>
        <v>0</v>
      </c>
      <c r="G41" s="39">
        <f t="shared" si="32"/>
        <v>0</v>
      </c>
      <c r="H41" s="36">
        <f t="shared" si="32"/>
        <v>2</v>
      </c>
      <c r="I41" s="36">
        <f t="shared" si="32"/>
        <v>0</v>
      </c>
      <c r="J41" s="36">
        <f t="shared" si="32"/>
        <v>0</v>
      </c>
      <c r="K41" s="39">
        <f t="shared" si="32"/>
        <v>1</v>
      </c>
      <c r="L41" s="45">
        <f t="shared" ref="L41:L46" si="33">F41+G41</f>
        <v>0</v>
      </c>
      <c r="M41" s="45">
        <f t="shared" ref="M41:M46" si="34">N41+E41</f>
        <v>4</v>
      </c>
      <c r="N41" s="46">
        <f t="shared" ref="N41:N46" si="35">C41+D41</f>
        <v>2</v>
      </c>
      <c r="O41" s="77" t="e" vm="2">
        <f t="shared" ca="1" si="26"/>
        <v>#NAME?</v>
      </c>
      <c r="P41" s="46">
        <f t="shared" ref="P41:P46" si="36">(2.45*N41+1.2*D41+0.65*H41+0.9*B41+J41+1.4*F41+0.8*I41-0.65*M41-0.5*L41-K41)</f>
        <v>2.6</v>
      </c>
      <c r="Q41" s="45">
        <f t="shared" si="27"/>
        <v>4</v>
      </c>
      <c r="R41" s="149" t="str">
        <f t="shared" si="31"/>
        <v>Conner</v>
      </c>
    </row>
    <row r="42" spans="1:21" x14ac:dyDescent="0.3">
      <c r="A42" s="28" t="s">
        <v>12</v>
      </c>
      <c r="B42" s="44">
        <f t="shared" ref="B42:K42" si="37">C30+C18</f>
        <v>0</v>
      </c>
      <c r="C42" s="37">
        <f t="shared" si="37"/>
        <v>0</v>
      </c>
      <c r="D42" s="38">
        <f t="shared" si="37"/>
        <v>0</v>
      </c>
      <c r="E42" s="39">
        <f t="shared" si="37"/>
        <v>1</v>
      </c>
      <c r="F42" s="38">
        <f t="shared" si="37"/>
        <v>0</v>
      </c>
      <c r="G42" s="39">
        <f t="shared" si="37"/>
        <v>0</v>
      </c>
      <c r="H42" s="36">
        <f t="shared" si="37"/>
        <v>0</v>
      </c>
      <c r="I42" s="36">
        <f t="shared" si="37"/>
        <v>0</v>
      </c>
      <c r="J42" s="36">
        <f t="shared" si="37"/>
        <v>1</v>
      </c>
      <c r="K42" s="39">
        <f t="shared" si="37"/>
        <v>2</v>
      </c>
      <c r="L42" s="45">
        <f t="shared" si="33"/>
        <v>0</v>
      </c>
      <c r="M42" s="45">
        <f t="shared" si="34"/>
        <v>1</v>
      </c>
      <c r="N42" s="46">
        <f t="shared" si="35"/>
        <v>0</v>
      </c>
      <c r="O42" s="77" t="e" vm="2">
        <f t="shared" ca="1" si="26"/>
        <v>#NAME?</v>
      </c>
      <c r="P42" s="46">
        <f t="shared" si="36"/>
        <v>-1.65</v>
      </c>
      <c r="Q42" s="45">
        <f t="shared" si="27"/>
        <v>8</v>
      </c>
      <c r="R42" s="149" t="str">
        <f t="shared" si="31"/>
        <v>Dan</v>
      </c>
    </row>
    <row r="43" spans="1:21" x14ac:dyDescent="0.3">
      <c r="A43" s="28" t="s">
        <v>30</v>
      </c>
      <c r="B43" s="44">
        <f t="shared" ref="B43:K43" si="38">C31+C19</f>
        <v>0</v>
      </c>
      <c r="C43" s="37">
        <f t="shared" si="38"/>
        <v>0</v>
      </c>
      <c r="D43" s="38">
        <f t="shared" si="38"/>
        <v>0</v>
      </c>
      <c r="E43" s="39">
        <f t="shared" si="38"/>
        <v>3</v>
      </c>
      <c r="F43" s="38">
        <f t="shared" si="38"/>
        <v>0</v>
      </c>
      <c r="G43" s="39">
        <f t="shared" si="38"/>
        <v>0</v>
      </c>
      <c r="H43" s="36">
        <f t="shared" si="38"/>
        <v>1</v>
      </c>
      <c r="I43" s="36">
        <f t="shared" si="38"/>
        <v>0</v>
      </c>
      <c r="J43" s="36">
        <f t="shared" si="38"/>
        <v>0</v>
      </c>
      <c r="K43" s="39">
        <f t="shared" si="38"/>
        <v>0</v>
      </c>
      <c r="L43" s="45">
        <f t="shared" si="33"/>
        <v>0</v>
      </c>
      <c r="M43" s="45">
        <f t="shared" si="34"/>
        <v>3</v>
      </c>
      <c r="N43" s="46">
        <f t="shared" si="35"/>
        <v>0</v>
      </c>
      <c r="O43" s="77" t="e" vm="2">
        <f t="shared" ca="1" si="26"/>
        <v>#NAME?</v>
      </c>
      <c r="P43" s="46">
        <f t="shared" si="36"/>
        <v>-1.3000000000000003</v>
      </c>
      <c r="Q43" s="45">
        <f t="shared" si="27"/>
        <v>6</v>
      </c>
      <c r="R43" s="149" t="str">
        <f t="shared" si="31"/>
        <v>Ethan</v>
      </c>
    </row>
    <row r="44" spans="1:21" x14ac:dyDescent="0.3">
      <c r="A44" s="28" t="s">
        <v>17</v>
      </c>
      <c r="B44" s="44">
        <f t="shared" ref="B44:K44" si="39">C32+C20</f>
        <v>0</v>
      </c>
      <c r="C44" s="37">
        <f t="shared" si="39"/>
        <v>1</v>
      </c>
      <c r="D44" s="38">
        <f t="shared" si="39"/>
        <v>0</v>
      </c>
      <c r="E44" s="39">
        <f t="shared" si="39"/>
        <v>6</v>
      </c>
      <c r="F44" s="38">
        <f t="shared" si="39"/>
        <v>0</v>
      </c>
      <c r="G44" s="39">
        <f t="shared" si="39"/>
        <v>3</v>
      </c>
      <c r="H44" s="36">
        <f t="shared" si="39"/>
        <v>5</v>
      </c>
      <c r="I44" s="36">
        <f t="shared" si="39"/>
        <v>0</v>
      </c>
      <c r="J44" s="36">
        <f t="shared" si="39"/>
        <v>0</v>
      </c>
      <c r="K44" s="39">
        <f t="shared" si="39"/>
        <v>1</v>
      </c>
      <c r="L44" s="45">
        <f t="shared" si="33"/>
        <v>3</v>
      </c>
      <c r="M44" s="45">
        <f t="shared" si="34"/>
        <v>7</v>
      </c>
      <c r="N44" s="46">
        <f t="shared" si="35"/>
        <v>1</v>
      </c>
      <c r="O44" s="77" t="e" vm="2">
        <f t="shared" ca="1" si="26"/>
        <v>#NAME?</v>
      </c>
      <c r="P44" s="46">
        <f t="shared" si="36"/>
        <v>-1.3499999999999996</v>
      </c>
      <c r="Q44" s="45">
        <f t="shared" si="27"/>
        <v>7</v>
      </c>
      <c r="R44" s="149" t="str">
        <f t="shared" si="31"/>
        <v>Nick</v>
      </c>
    </row>
    <row r="45" spans="1:21" x14ac:dyDescent="0.3">
      <c r="A45" s="28" t="s">
        <v>18</v>
      </c>
      <c r="B45" s="44">
        <f t="shared" ref="B45:K45" si="40">C33+C21</f>
        <v>0</v>
      </c>
      <c r="C45" s="37">
        <f t="shared" si="40"/>
        <v>6</v>
      </c>
      <c r="D45" s="38">
        <f t="shared" si="40"/>
        <v>0</v>
      </c>
      <c r="E45" s="39">
        <f t="shared" si="40"/>
        <v>7</v>
      </c>
      <c r="F45" s="38">
        <f t="shared" si="40"/>
        <v>0</v>
      </c>
      <c r="G45" s="39">
        <f t="shared" si="40"/>
        <v>0</v>
      </c>
      <c r="H45" s="36">
        <f t="shared" si="40"/>
        <v>7</v>
      </c>
      <c r="I45" s="36">
        <f t="shared" si="40"/>
        <v>0</v>
      </c>
      <c r="J45" s="36">
        <f t="shared" si="40"/>
        <v>3</v>
      </c>
      <c r="K45" s="39">
        <f t="shared" si="40"/>
        <v>1</v>
      </c>
      <c r="L45" s="45">
        <f t="shared" si="33"/>
        <v>0</v>
      </c>
      <c r="M45" s="45">
        <f t="shared" si="34"/>
        <v>13</v>
      </c>
      <c r="N45" s="46">
        <f t="shared" si="35"/>
        <v>6</v>
      </c>
      <c r="O45" s="77" t="e" vm="2">
        <f t="shared" ca="1" si="26"/>
        <v>#NAME?</v>
      </c>
      <c r="P45" s="46">
        <f t="shared" si="36"/>
        <v>12.799999999999999</v>
      </c>
      <c r="Q45" s="45">
        <f t="shared" si="27"/>
        <v>2</v>
      </c>
      <c r="R45" s="149" t="str">
        <f t="shared" si="31"/>
        <v>Tyler</v>
      </c>
    </row>
    <row r="46" spans="1:21" ht="15" thickBot="1" x14ac:dyDescent="0.35">
      <c r="A46" s="96" t="s">
        <v>13</v>
      </c>
      <c r="B46" s="97">
        <f t="shared" ref="B46:K46" si="41">C34+C22</f>
        <v>1</v>
      </c>
      <c r="C46" s="98">
        <f t="shared" si="41"/>
        <v>0</v>
      </c>
      <c r="D46" s="99">
        <f t="shared" si="41"/>
        <v>6</v>
      </c>
      <c r="E46" s="100">
        <f t="shared" si="41"/>
        <v>6</v>
      </c>
      <c r="F46" s="99">
        <f t="shared" si="41"/>
        <v>0</v>
      </c>
      <c r="G46" s="100">
        <f t="shared" si="41"/>
        <v>2</v>
      </c>
      <c r="H46" s="101">
        <f t="shared" si="41"/>
        <v>8</v>
      </c>
      <c r="I46" s="101">
        <f t="shared" si="41"/>
        <v>0</v>
      </c>
      <c r="J46" s="101">
        <f t="shared" si="41"/>
        <v>4</v>
      </c>
      <c r="K46" s="100">
        <f t="shared" si="41"/>
        <v>3</v>
      </c>
      <c r="L46" s="102">
        <f t="shared" si="33"/>
        <v>2</v>
      </c>
      <c r="M46" s="102">
        <f t="shared" si="34"/>
        <v>12</v>
      </c>
      <c r="N46" s="103">
        <f t="shared" si="35"/>
        <v>6</v>
      </c>
      <c r="O46" s="119" t="e" vm="2">
        <f t="shared" ca="1" si="26"/>
        <v>#NAME?</v>
      </c>
      <c r="P46" s="103">
        <f t="shared" si="36"/>
        <v>20.199999999999996</v>
      </c>
      <c r="Q46" s="102">
        <f t="shared" si="27"/>
        <v>1</v>
      </c>
      <c r="R46" s="149" t="str">
        <f t="shared" si="31"/>
        <v>Walt</v>
      </c>
    </row>
    <row r="47" spans="1:21" ht="15" thickBot="1" x14ac:dyDescent="0.35">
      <c r="A47" s="118" t="s">
        <v>81</v>
      </c>
      <c r="B47" s="104">
        <f>B39+B40+B41+B42+B43+B44+B45+B46</f>
        <v>1</v>
      </c>
      <c r="C47" s="105">
        <f t="shared" ref="C47:N47" si="42">C39+C40+C41+C42+C43+C44+C45+C46</f>
        <v>12</v>
      </c>
      <c r="D47" s="106">
        <f t="shared" si="42"/>
        <v>7</v>
      </c>
      <c r="E47" s="107">
        <f t="shared" si="42"/>
        <v>30</v>
      </c>
      <c r="F47" s="106">
        <f t="shared" si="42"/>
        <v>0</v>
      </c>
      <c r="G47" s="107">
        <f t="shared" si="42"/>
        <v>5</v>
      </c>
      <c r="H47" s="108">
        <f t="shared" si="42"/>
        <v>27</v>
      </c>
      <c r="I47" s="108">
        <f t="shared" si="42"/>
        <v>0</v>
      </c>
      <c r="J47" s="108">
        <f t="shared" si="42"/>
        <v>8</v>
      </c>
      <c r="K47" s="107">
        <f t="shared" si="42"/>
        <v>11</v>
      </c>
      <c r="L47" s="109">
        <f t="shared" si="42"/>
        <v>5</v>
      </c>
      <c r="M47" s="109">
        <f t="shared" si="42"/>
        <v>49</v>
      </c>
      <c r="N47" s="110">
        <f t="shared" si="42"/>
        <v>19</v>
      </c>
      <c r="O47" s="109">
        <v>200</v>
      </c>
      <c r="P47" s="110">
        <f>(2.45*N47+1.2*D47+0.65*H47+0.9*B47+J47+1.4*F47+0.8*I47-0.65*M47-0.5*L47-K47)/O47</f>
        <v>0.18025000000000002</v>
      </c>
      <c r="Q47" s="111" t="s">
        <v>82</v>
      </c>
    </row>
  </sheetData>
  <mergeCells count="5">
    <mergeCell ref="A1:A2"/>
    <mergeCell ref="B1:B2"/>
    <mergeCell ref="G1:G2"/>
    <mergeCell ref="H1:H2"/>
    <mergeCell ref="M1:M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BB88-EEC2-4D03-9ED8-6FFFE20D8483}">
  <sheetPr codeName="Sheet5">
    <tabColor rgb="FF00B050"/>
  </sheetPr>
  <dimension ref="C3:E11"/>
  <sheetViews>
    <sheetView workbookViewId="0">
      <selection activeCell="C19" sqref="C19"/>
    </sheetView>
  </sheetViews>
  <sheetFormatPr defaultRowHeight="14.4" x14ac:dyDescent="0.3"/>
  <cols>
    <col min="3" max="3" width="6.88671875" bestFit="1" customWidth="1"/>
    <col min="4" max="4" width="12.21875" bestFit="1" customWidth="1"/>
    <col min="5" max="5" width="11.109375" bestFit="1" customWidth="1"/>
  </cols>
  <sheetData>
    <row r="3" spans="3:5" x14ac:dyDescent="0.3">
      <c r="C3" s="120" t="s">
        <v>0</v>
      </c>
      <c r="D3" s="120" t="s">
        <v>84</v>
      </c>
      <c r="E3" s="120" t="s">
        <v>83</v>
      </c>
    </row>
    <row r="4" spans="3:5" x14ac:dyDescent="0.3">
      <c r="C4" s="28" t="s">
        <v>14</v>
      </c>
      <c r="D4" s="121">
        <f>('vs Kyle and Friends'!P39+'vs Bears'!P39)/2</f>
        <v>4.5249999999999986</v>
      </c>
      <c r="E4" s="121">
        <f>RANK(D4,$D$4:$D$11,0)</f>
        <v>3</v>
      </c>
    </row>
    <row r="5" spans="3:5" x14ac:dyDescent="0.3">
      <c r="C5" s="28" t="s">
        <v>15</v>
      </c>
      <c r="D5" s="121">
        <f>('vs Kyle and Friends'!P40+'vs Bears'!P40)/2</f>
        <v>-0.85000000000000009</v>
      </c>
      <c r="E5" s="121">
        <f t="shared" ref="E5:E11" si="0">RANK(D5,$D$4:$D$11,0)</f>
        <v>7</v>
      </c>
    </row>
    <row r="6" spans="3:5" x14ac:dyDescent="0.3">
      <c r="C6" s="28" t="s">
        <v>16</v>
      </c>
      <c r="D6" s="121">
        <f>('vs Kyle and Friends'!P41+'vs Bears'!P41)/2</f>
        <v>-0.67500000000000027</v>
      </c>
      <c r="E6" s="121">
        <f t="shared" si="0"/>
        <v>6</v>
      </c>
    </row>
    <row r="7" spans="3:5" x14ac:dyDescent="0.3">
      <c r="C7" s="28" t="s">
        <v>12</v>
      </c>
      <c r="D7" s="121">
        <f>('vs Kyle and Friends'!P42+'vs Bears'!P42)/2</f>
        <v>-1.075</v>
      </c>
      <c r="E7" s="121">
        <f t="shared" si="0"/>
        <v>8</v>
      </c>
    </row>
    <row r="8" spans="3:5" x14ac:dyDescent="0.3">
      <c r="C8" s="28" t="s">
        <v>30</v>
      </c>
      <c r="D8" s="121">
        <f>('vs Kyle and Friends'!P43+'vs Bears'!P43)/2</f>
        <v>-0.125</v>
      </c>
      <c r="E8" s="121">
        <f t="shared" si="0"/>
        <v>5</v>
      </c>
    </row>
    <row r="9" spans="3:5" x14ac:dyDescent="0.3">
      <c r="C9" s="28" t="s">
        <v>17</v>
      </c>
      <c r="D9" s="121">
        <f>('vs Kyle and Friends'!P44+'vs Bears'!P44)/2</f>
        <v>0.12500000000000044</v>
      </c>
      <c r="E9" s="121">
        <f t="shared" si="0"/>
        <v>4</v>
      </c>
    </row>
    <row r="10" spans="3:5" x14ac:dyDescent="0.3">
      <c r="C10" s="28" t="s">
        <v>18</v>
      </c>
      <c r="D10" s="121">
        <f>('vs Kyle and Friends'!P45+'vs Bears'!P45)/2</f>
        <v>7.1749999999999998</v>
      </c>
      <c r="E10" s="121">
        <f t="shared" si="0"/>
        <v>2</v>
      </c>
    </row>
    <row r="11" spans="3:5" x14ac:dyDescent="0.3">
      <c r="C11" s="28" t="s">
        <v>13</v>
      </c>
      <c r="D11" s="121">
        <f>('vs Kyle and Friends'!P46+'vs Bears'!P46)/2</f>
        <v>16.675000000000001</v>
      </c>
      <c r="E11" s="121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8B665-7A4F-44BB-87F0-DB2BBB746AF0}">
  <sheetPr codeName="Sheet6">
    <tabColor rgb="FFFFFF00"/>
  </sheetPr>
  <dimension ref="A1:U48"/>
  <sheetViews>
    <sheetView zoomScale="70" zoomScaleNormal="70" workbookViewId="0">
      <selection activeCell="A3" sqref="A3"/>
    </sheetView>
  </sheetViews>
  <sheetFormatPr defaultRowHeight="14.4" x14ac:dyDescent="0.3"/>
  <cols>
    <col min="1" max="1" width="15" bestFit="1" customWidth="1"/>
    <col min="2" max="2" width="6.5546875" bestFit="1" customWidth="1"/>
    <col min="3" max="4" width="6.6640625" bestFit="1" customWidth="1"/>
    <col min="5" max="5" width="10.21875" bestFit="1" customWidth="1"/>
    <col min="6" max="7" width="11.109375" bestFit="1" customWidth="1"/>
    <col min="8" max="8" width="24.109375" bestFit="1" customWidth="1"/>
    <col min="9" max="9" width="15" bestFit="1" customWidth="1"/>
    <col min="10" max="10" width="11.33203125" bestFit="1" customWidth="1"/>
    <col min="11" max="12" width="18.5546875" bestFit="1" customWidth="1"/>
    <col min="13" max="13" width="6.5546875" bestFit="1" customWidth="1"/>
    <col min="14" max="14" width="26.5546875" bestFit="1" customWidth="1"/>
    <col min="15" max="15" width="6.6640625" bestFit="1" customWidth="1"/>
    <col min="16" max="17" width="8.88671875" bestFit="1" customWidth="1"/>
    <col min="18" max="18" width="7.21875" bestFit="1" customWidth="1"/>
    <col min="19" max="19" width="7.88671875" bestFit="1" customWidth="1"/>
    <col min="20" max="20" width="9.6640625" bestFit="1" customWidth="1"/>
    <col min="21" max="21" width="38.5546875" bestFit="1" customWidth="1"/>
  </cols>
  <sheetData>
    <row r="1" spans="1:21" ht="14.55" customHeight="1" thickBot="1" x14ac:dyDescent="0.35">
      <c r="A1" s="130" t="s">
        <v>31</v>
      </c>
      <c r="B1" s="136" t="s">
        <v>80</v>
      </c>
      <c r="C1" s="132" t="s">
        <v>45</v>
      </c>
      <c r="D1" s="122">
        <f>D2+E2+F2+G2</f>
        <v>20</v>
      </c>
      <c r="E1" s="122">
        <f>D1-D2</f>
        <v>14</v>
      </c>
      <c r="F1" s="122">
        <f t="shared" ref="F1:G1" si="0">E1-E2</f>
        <v>10</v>
      </c>
      <c r="G1" s="122">
        <f t="shared" si="0"/>
        <v>6</v>
      </c>
      <c r="H1" s="134" t="s">
        <v>43</v>
      </c>
      <c r="I1" s="134" t="s">
        <v>31</v>
      </c>
      <c r="J1" s="122">
        <f>J2+K2+L2+M2</f>
        <v>20</v>
      </c>
      <c r="K1" s="122">
        <f>J1-J2</f>
        <v>14</v>
      </c>
      <c r="L1" s="122">
        <f t="shared" ref="L1:M1" si="1">K1-K2</f>
        <v>10</v>
      </c>
      <c r="M1" s="122">
        <f t="shared" si="1"/>
        <v>6</v>
      </c>
      <c r="N1" s="134" t="s">
        <v>50</v>
      </c>
    </row>
    <row r="2" spans="1:21" ht="15" thickBot="1" x14ac:dyDescent="0.35">
      <c r="A2" s="131"/>
      <c r="B2" s="137"/>
      <c r="C2" s="133"/>
      <c r="D2" s="127">
        <v>6</v>
      </c>
      <c r="E2" s="128">
        <v>4</v>
      </c>
      <c r="F2" s="128">
        <v>4</v>
      </c>
      <c r="G2" s="129">
        <v>6</v>
      </c>
      <c r="H2" s="135"/>
      <c r="I2" s="135"/>
      <c r="J2" s="127">
        <v>6</v>
      </c>
      <c r="K2" s="128">
        <v>4</v>
      </c>
      <c r="L2" s="128">
        <v>4</v>
      </c>
      <c r="M2" s="129">
        <v>6</v>
      </c>
      <c r="N2" s="138"/>
      <c r="O2" s="58"/>
    </row>
    <row r="3" spans="1:21" ht="15" thickBot="1" x14ac:dyDescent="0.35">
      <c r="A3" s="123" t="str">
        <f>_xlfn.XLOOKUP(C3,'Day 1 Average Rank'!$E$4:$E$11,'Day 1 Average Rank'!$C$4:$C$11)</f>
        <v>Walt</v>
      </c>
      <c r="B3" s="84"/>
      <c r="C3" s="17">
        <v>1</v>
      </c>
      <c r="D3" s="17" t="s">
        <v>32</v>
      </c>
      <c r="E3" s="17" t="s">
        <v>32</v>
      </c>
      <c r="F3" s="17"/>
      <c r="G3" s="53" t="s">
        <v>32</v>
      </c>
      <c r="H3" s="91">
        <f>(IF(TRIM(D3)="X",$D$2,0)+IF(TRIM(E3)="X",$E$2,0)+IF(TRIM(F3)="X",$F$2,0)+IF(TRIM(G3)="X",$G$2,0))</f>
        <v>16</v>
      </c>
      <c r="I3" s="63" t="str">
        <f>A3</f>
        <v>Walt</v>
      </c>
      <c r="J3" s="17" t="s">
        <v>63</v>
      </c>
      <c r="K3" s="17" t="s">
        <v>33</v>
      </c>
      <c r="L3" s="17" t="s">
        <v>63</v>
      </c>
      <c r="M3" s="53" t="s">
        <v>63</v>
      </c>
      <c r="N3" s="92">
        <f>(IF(TRIM(J3)="X",$J$2,0)+IF(TRIM(K3)="X",$K$2,0)+IF(TRIM(L3)="X",$L$2,0)+IF(TRIM(M3)="X",$M$2,0))</f>
        <v>16</v>
      </c>
    </row>
    <row r="4" spans="1:21" ht="15" thickBot="1" x14ac:dyDescent="0.35">
      <c r="A4" s="123" t="str">
        <f>_xlfn.XLOOKUP(C4,'Day 1 Average Rank'!$E$4:$E$11,'Day 1 Average Rank'!$C$4:$C$11)</f>
        <v>Tyler</v>
      </c>
      <c r="B4" s="81"/>
      <c r="C4" s="124">
        <v>2</v>
      </c>
      <c r="D4" s="124" t="s">
        <v>76</v>
      </c>
      <c r="E4" s="124"/>
      <c r="F4" s="124" t="s">
        <v>32</v>
      </c>
      <c r="G4" s="125" t="s">
        <v>32</v>
      </c>
      <c r="H4" s="91">
        <f t="shared" ref="H4:H11" si="2">(IF(TRIM(D4)="X",$D$2,0)+IF(TRIM(E4)="X",$E$2,0)+IF(TRIM(F4)="X",$F$2,0)+IF(TRIM(G4)="X",$G$2,0))</f>
        <v>16</v>
      </c>
      <c r="I4" s="126" t="str">
        <f t="shared" ref="I4:I11" si="3">A4</f>
        <v>Tyler</v>
      </c>
      <c r="J4" s="86" t="s">
        <v>34</v>
      </c>
      <c r="K4" s="86" t="s">
        <v>32</v>
      </c>
      <c r="L4" s="86" t="s">
        <v>35</v>
      </c>
      <c r="M4" s="89" t="s">
        <v>32</v>
      </c>
      <c r="N4" s="91">
        <f t="shared" ref="N4:N11" si="4">(IF(TRIM(J4)="X",$J$2,0)+IF(TRIM(K4)="X",$K$2,0)+IF(TRIM(L4)="X",$L$2,0)+IF(TRIM(M4)="X",$M$2,0))</f>
        <v>16</v>
      </c>
    </row>
    <row r="5" spans="1:21" ht="15" thickBot="1" x14ac:dyDescent="0.35">
      <c r="A5" s="123" t="str">
        <f>_xlfn.XLOOKUP(C5,'Day 1 Average Rank'!$E$4:$E$11,'Day 1 Average Rank'!$C$4:$C$11)</f>
        <v>Alvaro</v>
      </c>
      <c r="B5" s="85"/>
      <c r="C5" s="17">
        <v>3</v>
      </c>
      <c r="D5" s="17"/>
      <c r="E5" s="17" t="s">
        <v>32</v>
      </c>
      <c r="F5" s="17" t="s">
        <v>32</v>
      </c>
      <c r="G5" s="53" t="s">
        <v>32</v>
      </c>
      <c r="H5" s="91">
        <f t="shared" si="2"/>
        <v>14</v>
      </c>
      <c r="I5" s="63" t="str">
        <f t="shared" si="3"/>
        <v>Alvaro</v>
      </c>
      <c r="J5" s="17" t="s">
        <v>36</v>
      </c>
      <c r="K5" s="17" t="s">
        <v>32</v>
      </c>
      <c r="L5" s="17"/>
      <c r="M5" s="53" t="s">
        <v>32</v>
      </c>
      <c r="N5" s="93">
        <f t="shared" si="4"/>
        <v>16</v>
      </c>
    </row>
    <row r="6" spans="1:21" ht="15" thickBot="1" x14ac:dyDescent="0.35">
      <c r="A6" s="123" t="str">
        <f>_xlfn.XLOOKUP(C6,'Day 1 Average Rank'!$E$4:$E$11,'Day 1 Average Rank'!$C$4:$C$11)</f>
        <v>Nick</v>
      </c>
      <c r="B6" s="81"/>
      <c r="C6" s="124">
        <v>4</v>
      </c>
      <c r="D6" s="124" t="s">
        <v>32</v>
      </c>
      <c r="E6" s="124"/>
      <c r="F6" s="124" t="s">
        <v>32</v>
      </c>
      <c r="G6" s="125" t="s">
        <v>33</v>
      </c>
      <c r="H6" s="91">
        <f t="shared" si="2"/>
        <v>10</v>
      </c>
      <c r="I6" s="126" t="str">
        <f t="shared" si="3"/>
        <v>Nick</v>
      </c>
      <c r="J6" s="86"/>
      <c r="K6" s="86" t="s">
        <v>63</v>
      </c>
      <c r="L6" s="86" t="s">
        <v>32</v>
      </c>
      <c r="M6" s="89" t="s">
        <v>32</v>
      </c>
      <c r="N6" s="93">
        <f t="shared" si="4"/>
        <v>14</v>
      </c>
    </row>
    <row r="7" spans="1:21" ht="15" thickBot="1" x14ac:dyDescent="0.35">
      <c r="A7" s="123" t="str">
        <f>_xlfn.XLOOKUP(C7,'Day 1 Average Rank'!$E$4:$E$11,'Day 1 Average Rank'!$C$4:$C$11)</f>
        <v>Ethan</v>
      </c>
      <c r="B7" s="85"/>
      <c r="C7" s="17">
        <v>5</v>
      </c>
      <c r="D7" s="17"/>
      <c r="E7" s="17" t="s">
        <v>32</v>
      </c>
      <c r="F7" s="17" t="s">
        <v>33</v>
      </c>
      <c r="G7" s="53" t="s">
        <v>32</v>
      </c>
      <c r="H7" s="91">
        <f t="shared" si="2"/>
        <v>10</v>
      </c>
      <c r="I7" s="63" t="str">
        <f t="shared" si="3"/>
        <v>Ethan</v>
      </c>
      <c r="J7" s="17" t="s">
        <v>32</v>
      </c>
      <c r="K7" s="17"/>
      <c r="L7" s="17" t="s">
        <v>33</v>
      </c>
      <c r="M7" s="53" t="s">
        <v>32</v>
      </c>
      <c r="N7" s="93">
        <f t="shared" si="4"/>
        <v>12</v>
      </c>
    </row>
    <row r="8" spans="1:21" ht="15" thickBot="1" x14ac:dyDescent="0.35">
      <c r="A8" s="123" t="str">
        <f>_xlfn.XLOOKUP(C8,'Day 1 Average Rank'!$E$4:$E$11,'Day 1 Average Rank'!$C$4:$C$11)</f>
        <v>Conner</v>
      </c>
      <c r="B8" s="82"/>
      <c r="C8" s="124">
        <v>6</v>
      </c>
      <c r="D8" s="124" t="s">
        <v>63</v>
      </c>
      <c r="E8" s="124"/>
      <c r="F8" s="124" t="s">
        <v>32</v>
      </c>
      <c r="G8" s="125" t="s">
        <v>33</v>
      </c>
      <c r="H8" s="91">
        <f t="shared" si="2"/>
        <v>10</v>
      </c>
      <c r="I8" s="126" t="str">
        <f t="shared" si="3"/>
        <v>Conner</v>
      </c>
      <c r="J8" s="86"/>
      <c r="K8" s="86" t="s">
        <v>32</v>
      </c>
      <c r="L8" s="86" t="s">
        <v>37</v>
      </c>
      <c r="M8" s="89" t="s">
        <v>33</v>
      </c>
      <c r="N8" s="93">
        <f t="shared" si="4"/>
        <v>8</v>
      </c>
    </row>
    <row r="9" spans="1:21" ht="15" thickBot="1" x14ac:dyDescent="0.35">
      <c r="A9" s="123" t="str">
        <f>_xlfn.XLOOKUP(C9,'Day 1 Average Rank'!$E$4:$E$11,'Day 1 Average Rank'!$C$4:$C$11)</f>
        <v>Ben</v>
      </c>
      <c r="B9" s="85"/>
      <c r="C9" s="17">
        <v>7</v>
      </c>
      <c r="D9" s="17"/>
      <c r="E9" s="17" t="s">
        <v>32</v>
      </c>
      <c r="F9" s="17" t="s">
        <v>37</v>
      </c>
      <c r="G9" s="53" t="s">
        <v>33</v>
      </c>
      <c r="H9" s="91">
        <f t="shared" si="2"/>
        <v>8</v>
      </c>
      <c r="I9" s="63" t="str">
        <f t="shared" si="3"/>
        <v>Ben</v>
      </c>
      <c r="J9" s="17" t="s">
        <v>33</v>
      </c>
      <c r="K9" s="17" t="s">
        <v>32</v>
      </c>
      <c r="L9" s="17" t="s">
        <v>32</v>
      </c>
      <c r="M9" s="53" t="s">
        <v>33</v>
      </c>
      <c r="N9" s="93">
        <f t="shared" si="4"/>
        <v>8</v>
      </c>
    </row>
    <row r="10" spans="1:21" ht="15" thickBot="1" x14ac:dyDescent="0.35">
      <c r="A10" s="123" t="str">
        <f>_xlfn.XLOOKUP(C10,'Day 1 Average Rank'!$E$4:$E$11,'Day 1 Average Rank'!$C$4:$C$11)</f>
        <v>Dan</v>
      </c>
      <c r="B10" s="81"/>
      <c r="C10" s="124">
        <v>8</v>
      </c>
      <c r="D10" s="124"/>
      <c r="E10" s="124" t="s">
        <v>32</v>
      </c>
      <c r="F10" s="124"/>
      <c r="G10" s="125" t="s">
        <v>32</v>
      </c>
      <c r="H10" s="91">
        <f t="shared" si="2"/>
        <v>10</v>
      </c>
      <c r="I10" s="126" t="str">
        <f t="shared" si="3"/>
        <v>Dan</v>
      </c>
      <c r="J10" s="86"/>
      <c r="K10" s="86" t="s">
        <v>38</v>
      </c>
      <c r="L10" s="86" t="s">
        <v>36</v>
      </c>
      <c r="M10" s="89" t="s">
        <v>33</v>
      </c>
      <c r="N10" s="93">
        <f t="shared" si="4"/>
        <v>4</v>
      </c>
      <c r="Q10" s="51"/>
    </row>
    <row r="11" spans="1:21" ht="15" thickBot="1" x14ac:dyDescent="0.35">
      <c r="A11" s="123" t="s">
        <v>78</v>
      </c>
      <c r="B11" s="83"/>
      <c r="C11" s="17">
        <v>9</v>
      </c>
      <c r="D11" s="17" t="s">
        <v>37</v>
      </c>
      <c r="E11" s="17"/>
      <c r="F11" s="17"/>
      <c r="G11" s="53"/>
      <c r="H11" s="91">
        <f t="shared" si="2"/>
        <v>6</v>
      </c>
      <c r="I11" s="63" t="str">
        <f t="shared" si="3"/>
        <v>Bryson</v>
      </c>
      <c r="J11" s="17" t="s">
        <v>32</v>
      </c>
      <c r="K11" s="17"/>
      <c r="L11" s="17"/>
      <c r="M11" s="53" t="s">
        <v>33</v>
      </c>
      <c r="N11" s="94">
        <f t="shared" si="4"/>
        <v>6</v>
      </c>
    </row>
    <row r="13" spans="1:21" x14ac:dyDescent="0.3">
      <c r="A13" s="49" t="s">
        <v>53</v>
      </c>
      <c r="B13" s="42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21" x14ac:dyDescent="0.3">
      <c r="A14" s="50" t="s">
        <v>0</v>
      </c>
      <c r="B14" s="68" t="s">
        <v>80</v>
      </c>
      <c r="C14" s="41" t="s">
        <v>4</v>
      </c>
      <c r="D14" s="29" t="s">
        <v>48</v>
      </c>
      <c r="E14" s="29" t="s">
        <v>2</v>
      </c>
      <c r="F14" s="31" t="s">
        <v>49</v>
      </c>
      <c r="G14" s="29" t="s">
        <v>60</v>
      </c>
      <c r="H14" s="30" t="s">
        <v>52</v>
      </c>
      <c r="I14" s="27" t="s">
        <v>11</v>
      </c>
      <c r="J14" s="27" t="s">
        <v>7</v>
      </c>
      <c r="K14" s="27" t="s">
        <v>41</v>
      </c>
      <c r="L14" s="32" t="s">
        <v>24</v>
      </c>
      <c r="M14" s="47" t="s">
        <v>9</v>
      </c>
      <c r="N14" s="47" t="s">
        <v>8</v>
      </c>
      <c r="O14" s="47" t="s">
        <v>1</v>
      </c>
      <c r="P14" s="48" t="s">
        <v>62</v>
      </c>
      <c r="Q14" s="47" t="s">
        <v>51</v>
      </c>
      <c r="R14" s="47" t="s">
        <v>46</v>
      </c>
      <c r="T14" s="66" t="s">
        <v>44</v>
      </c>
      <c r="U14" s="67"/>
    </row>
    <row r="15" spans="1:21" x14ac:dyDescent="0.3">
      <c r="A15" s="28" t="s">
        <v>14</v>
      </c>
      <c r="B15" s="28"/>
      <c r="C15" s="44"/>
      <c r="D15" s="37"/>
      <c r="E15" s="38"/>
      <c r="F15" s="39"/>
      <c r="G15" s="38"/>
      <c r="H15" s="39"/>
      <c r="I15" s="36"/>
      <c r="J15" s="36"/>
      <c r="K15" s="36"/>
      <c r="L15" s="39"/>
      <c r="M15" s="45">
        <f>G15+H15</f>
        <v>0</v>
      </c>
      <c r="N15" s="45">
        <f t="shared" ref="N15:N23" si="5">O15+F15</f>
        <v>0</v>
      </c>
      <c r="O15" s="46">
        <f t="shared" ref="O15:O23" si="6">D15+E15</f>
        <v>0</v>
      </c>
      <c r="P15" s="45">
        <f t="shared" ref="P15:P23" si="7">_xlfn.XLOOKUP(A15,$A$3:$A$11,$H$3:$H$11)</f>
        <v>14</v>
      </c>
      <c r="Q15" s="59">
        <f t="shared" ref="Q15:Q23" si="8">(2.45*O15+1.2*E15+0.65*I15+0.9*C15+K15+1.4*G15+0.8*J15-0.65*N15-0.5*M15-L15)/P15</f>
        <v>0</v>
      </c>
      <c r="R15" s="45">
        <f t="shared" ref="R15:R23" si="9">RANK(Q15,$Q$15:$Q$23,0)</f>
        <v>1</v>
      </c>
      <c r="T15" s="33" t="s">
        <v>19</v>
      </c>
      <c r="U15" s="34" t="s">
        <v>20</v>
      </c>
    </row>
    <row r="16" spans="1:21" x14ac:dyDescent="0.3">
      <c r="A16" s="28" t="s">
        <v>15</v>
      </c>
      <c r="B16" s="79"/>
      <c r="C16" s="44"/>
      <c r="D16" s="38"/>
      <c r="E16" s="38"/>
      <c r="F16" s="39"/>
      <c r="G16" s="38"/>
      <c r="H16" s="39"/>
      <c r="I16" s="36"/>
      <c r="J16" s="36"/>
      <c r="K16" s="36"/>
      <c r="L16" s="39"/>
      <c r="M16" s="45">
        <f t="shared" ref="M16:M23" si="10">G16+H16</f>
        <v>0</v>
      </c>
      <c r="N16" s="45">
        <f t="shared" si="5"/>
        <v>0</v>
      </c>
      <c r="O16" s="46">
        <f t="shared" si="6"/>
        <v>0</v>
      </c>
      <c r="P16" s="45">
        <f t="shared" si="7"/>
        <v>8</v>
      </c>
      <c r="Q16" s="59">
        <f t="shared" si="8"/>
        <v>0</v>
      </c>
      <c r="R16" s="45">
        <f t="shared" si="9"/>
        <v>1</v>
      </c>
      <c r="T16" s="5" t="s">
        <v>4</v>
      </c>
      <c r="U16" s="35" t="s">
        <v>59</v>
      </c>
    </row>
    <row r="17" spans="1:21" x14ac:dyDescent="0.3">
      <c r="A17" s="28" t="s">
        <v>78</v>
      </c>
      <c r="B17" s="28"/>
      <c r="C17" s="44"/>
      <c r="D17" s="38"/>
      <c r="E17" s="38"/>
      <c r="F17" s="39"/>
      <c r="G17" s="38"/>
      <c r="H17" s="39"/>
      <c r="I17" s="36"/>
      <c r="J17" s="36"/>
      <c r="K17" s="36"/>
      <c r="L17" s="39"/>
      <c r="M17" s="45">
        <f t="shared" si="10"/>
        <v>0</v>
      </c>
      <c r="N17" s="45">
        <f t="shared" si="5"/>
        <v>0</v>
      </c>
      <c r="O17" s="46">
        <f t="shared" si="6"/>
        <v>0</v>
      </c>
      <c r="P17" s="45">
        <f t="shared" si="7"/>
        <v>6</v>
      </c>
      <c r="Q17" s="59">
        <f t="shared" si="8"/>
        <v>0</v>
      </c>
      <c r="R17" s="45">
        <f t="shared" si="9"/>
        <v>1</v>
      </c>
      <c r="T17" s="6" t="s">
        <v>48</v>
      </c>
      <c r="U17" s="2" t="s">
        <v>58</v>
      </c>
    </row>
    <row r="18" spans="1:21" x14ac:dyDescent="0.3">
      <c r="A18" s="28" t="s">
        <v>16</v>
      </c>
      <c r="B18" s="28"/>
      <c r="C18" s="44"/>
      <c r="D18" s="38"/>
      <c r="E18" s="38"/>
      <c r="F18" s="39"/>
      <c r="G18" s="38"/>
      <c r="H18" s="39"/>
      <c r="I18" s="36"/>
      <c r="J18" s="36"/>
      <c r="K18" s="36"/>
      <c r="L18" s="39"/>
      <c r="M18" s="45">
        <f t="shared" si="10"/>
        <v>0</v>
      </c>
      <c r="N18" s="45">
        <f t="shared" si="5"/>
        <v>0</v>
      </c>
      <c r="O18" s="46">
        <f t="shared" si="6"/>
        <v>0</v>
      </c>
      <c r="P18" s="45">
        <f t="shared" si="7"/>
        <v>10</v>
      </c>
      <c r="Q18" s="59">
        <f t="shared" si="8"/>
        <v>0</v>
      </c>
      <c r="R18" s="45">
        <f t="shared" si="9"/>
        <v>1</v>
      </c>
      <c r="T18" s="6" t="s">
        <v>2</v>
      </c>
      <c r="U18" s="2" t="s">
        <v>64</v>
      </c>
    </row>
    <row r="19" spans="1:21" x14ac:dyDescent="0.3">
      <c r="A19" s="28" t="s">
        <v>12</v>
      </c>
      <c r="B19" s="28"/>
      <c r="C19" s="44"/>
      <c r="D19" s="38"/>
      <c r="E19" s="38"/>
      <c r="F19" s="39"/>
      <c r="G19" s="38"/>
      <c r="H19" s="39"/>
      <c r="I19" s="36"/>
      <c r="J19" s="36"/>
      <c r="K19" s="36"/>
      <c r="L19" s="39"/>
      <c r="M19" s="45">
        <f t="shared" si="10"/>
        <v>0</v>
      </c>
      <c r="N19" s="45">
        <f t="shared" si="5"/>
        <v>0</v>
      </c>
      <c r="O19" s="46">
        <f t="shared" si="6"/>
        <v>0</v>
      </c>
      <c r="P19" s="45">
        <f t="shared" si="7"/>
        <v>10</v>
      </c>
      <c r="Q19" s="59">
        <f t="shared" si="8"/>
        <v>0</v>
      </c>
      <c r="R19" s="45">
        <f t="shared" si="9"/>
        <v>1</v>
      </c>
      <c r="T19" s="6" t="s">
        <v>49</v>
      </c>
      <c r="U19" s="26" t="s">
        <v>55</v>
      </c>
    </row>
    <row r="20" spans="1:21" x14ac:dyDescent="0.3">
      <c r="A20" s="28" t="s">
        <v>30</v>
      </c>
      <c r="B20" s="28"/>
      <c r="C20" s="44"/>
      <c r="D20" s="38"/>
      <c r="E20" s="38"/>
      <c r="F20" s="39"/>
      <c r="G20" s="38"/>
      <c r="H20" s="39"/>
      <c r="I20" s="36"/>
      <c r="J20" s="36"/>
      <c r="K20" s="36"/>
      <c r="L20" s="39"/>
      <c r="M20" s="45">
        <f t="shared" si="10"/>
        <v>0</v>
      </c>
      <c r="N20" s="45">
        <f t="shared" si="5"/>
        <v>0</v>
      </c>
      <c r="O20" s="46">
        <f t="shared" si="6"/>
        <v>0</v>
      </c>
      <c r="P20" s="45">
        <f t="shared" si="7"/>
        <v>10</v>
      </c>
      <c r="Q20" s="59">
        <f t="shared" si="8"/>
        <v>0</v>
      </c>
      <c r="R20" s="45">
        <f t="shared" si="9"/>
        <v>1</v>
      </c>
      <c r="T20" s="6" t="s">
        <v>60</v>
      </c>
      <c r="U20" s="2" t="s">
        <v>65</v>
      </c>
    </row>
    <row r="21" spans="1:21" x14ac:dyDescent="0.3">
      <c r="A21" s="28" t="s">
        <v>17</v>
      </c>
      <c r="B21" s="28"/>
      <c r="C21" s="44"/>
      <c r="D21" s="38"/>
      <c r="E21" s="38"/>
      <c r="F21" s="39"/>
      <c r="G21" s="38"/>
      <c r="H21" s="39"/>
      <c r="I21" s="36"/>
      <c r="J21" s="36"/>
      <c r="K21" s="36"/>
      <c r="L21" s="39"/>
      <c r="M21" s="45">
        <f t="shared" si="10"/>
        <v>0</v>
      </c>
      <c r="N21" s="45">
        <f t="shared" si="5"/>
        <v>0</v>
      </c>
      <c r="O21" s="46">
        <f t="shared" si="6"/>
        <v>0</v>
      </c>
      <c r="P21" s="45">
        <f t="shared" si="7"/>
        <v>10</v>
      </c>
      <c r="Q21" s="59">
        <f t="shared" si="8"/>
        <v>0</v>
      </c>
      <c r="R21" s="45">
        <f t="shared" si="9"/>
        <v>1</v>
      </c>
      <c r="T21" s="6" t="s">
        <v>52</v>
      </c>
      <c r="U21" s="26" t="s">
        <v>57</v>
      </c>
    </row>
    <row r="22" spans="1:21" x14ac:dyDescent="0.3">
      <c r="A22" s="28" t="s">
        <v>18</v>
      </c>
      <c r="B22" s="28"/>
      <c r="C22" s="44"/>
      <c r="D22" s="38"/>
      <c r="E22" s="38"/>
      <c r="F22" s="39"/>
      <c r="G22" s="38"/>
      <c r="H22" s="39"/>
      <c r="I22" s="36"/>
      <c r="J22" s="36"/>
      <c r="K22" s="36"/>
      <c r="L22" s="39"/>
      <c r="M22" s="45">
        <f t="shared" si="10"/>
        <v>0</v>
      </c>
      <c r="N22" s="45">
        <f t="shared" si="5"/>
        <v>0</v>
      </c>
      <c r="O22" s="46">
        <f t="shared" si="6"/>
        <v>0</v>
      </c>
      <c r="P22" s="45">
        <f t="shared" si="7"/>
        <v>16</v>
      </c>
      <c r="Q22" s="59">
        <f t="shared" si="8"/>
        <v>0</v>
      </c>
      <c r="R22" s="45">
        <f t="shared" si="9"/>
        <v>1</v>
      </c>
      <c r="T22" s="6" t="s">
        <v>3</v>
      </c>
      <c r="U22" s="2" t="s">
        <v>25</v>
      </c>
    </row>
    <row r="23" spans="1:21" x14ac:dyDescent="0.3">
      <c r="A23" s="28" t="s">
        <v>13</v>
      </c>
      <c r="B23" s="28"/>
      <c r="C23" s="44"/>
      <c r="D23" s="38"/>
      <c r="E23" s="38"/>
      <c r="F23" s="39"/>
      <c r="G23" s="38"/>
      <c r="H23" s="39"/>
      <c r="I23" s="36"/>
      <c r="J23" s="36"/>
      <c r="K23" s="36"/>
      <c r="L23" s="39"/>
      <c r="M23" s="45">
        <f t="shared" si="10"/>
        <v>0</v>
      </c>
      <c r="N23" s="45">
        <f t="shared" si="5"/>
        <v>0</v>
      </c>
      <c r="O23" s="46">
        <f t="shared" si="6"/>
        <v>0</v>
      </c>
      <c r="P23" s="45">
        <f t="shared" si="7"/>
        <v>16</v>
      </c>
      <c r="Q23" s="59">
        <f t="shared" si="8"/>
        <v>0</v>
      </c>
      <c r="R23" s="45">
        <f t="shared" si="9"/>
        <v>1</v>
      </c>
      <c r="T23" s="6" t="s">
        <v>21</v>
      </c>
      <c r="U23" s="2" t="s">
        <v>54</v>
      </c>
    </row>
    <row r="24" spans="1:21" x14ac:dyDescent="0.3">
      <c r="T24" s="6" t="s">
        <v>7</v>
      </c>
      <c r="U24" s="2" t="s">
        <v>27</v>
      </c>
    </row>
    <row r="25" spans="1:21" x14ac:dyDescent="0.3">
      <c r="A25" s="49" t="s">
        <v>61</v>
      </c>
      <c r="C25" s="43"/>
      <c r="D25" s="8"/>
      <c r="E25" s="8"/>
      <c r="F25" s="8"/>
      <c r="G25" s="8"/>
      <c r="H25" s="8"/>
      <c r="I25" s="8"/>
      <c r="J25" s="8"/>
      <c r="K25" s="8"/>
      <c r="L25" s="8"/>
      <c r="M25" s="8"/>
      <c r="T25" s="6" t="s">
        <v>5</v>
      </c>
      <c r="U25" s="2" t="s">
        <v>26</v>
      </c>
    </row>
    <row r="26" spans="1:21" x14ac:dyDescent="0.3">
      <c r="A26" s="50" t="s">
        <v>0</v>
      </c>
      <c r="B26" s="68" t="s">
        <v>80</v>
      </c>
      <c r="C26" s="41" t="s">
        <v>4</v>
      </c>
      <c r="D26" s="29" t="s">
        <v>48</v>
      </c>
      <c r="E26" s="29" t="s">
        <v>2</v>
      </c>
      <c r="F26" s="31" t="s">
        <v>49</v>
      </c>
      <c r="G26" s="29" t="s">
        <v>60</v>
      </c>
      <c r="H26" s="30" t="s">
        <v>52</v>
      </c>
      <c r="I26" s="27" t="s">
        <v>11</v>
      </c>
      <c r="J26" s="27" t="s">
        <v>7</v>
      </c>
      <c r="K26" s="27" t="s">
        <v>41</v>
      </c>
      <c r="L26" s="32" t="s">
        <v>24</v>
      </c>
      <c r="M26" s="47" t="s">
        <v>9</v>
      </c>
      <c r="N26" s="47" t="s">
        <v>8</v>
      </c>
      <c r="O26" s="47" t="s">
        <v>1</v>
      </c>
      <c r="P26" s="48" t="s">
        <v>62</v>
      </c>
      <c r="Q26" s="47" t="s">
        <v>51</v>
      </c>
      <c r="R26" s="47" t="s">
        <v>46</v>
      </c>
      <c r="T26" s="6" t="s">
        <v>42</v>
      </c>
      <c r="U26" s="2" t="s">
        <v>66</v>
      </c>
    </row>
    <row r="27" spans="1:21" x14ac:dyDescent="0.3">
      <c r="A27" s="28" t="s">
        <v>14</v>
      </c>
      <c r="B27" s="28"/>
      <c r="C27" s="44"/>
      <c r="D27" s="37"/>
      <c r="E27" s="38"/>
      <c r="F27" s="39"/>
      <c r="G27" s="38"/>
      <c r="H27" s="39"/>
      <c r="I27" s="36"/>
      <c r="J27" s="36"/>
      <c r="K27" s="36"/>
      <c r="L27" s="39"/>
      <c r="M27" s="45">
        <f>G27+H27</f>
        <v>0</v>
      </c>
      <c r="N27" s="45">
        <f t="shared" ref="N27:N35" si="11">O27+F27</f>
        <v>0</v>
      </c>
      <c r="O27" s="46">
        <f t="shared" ref="O27:O35" si="12">D27+E27</f>
        <v>0</v>
      </c>
      <c r="P27" s="45">
        <f>_xlfn.XLOOKUP(A27,$I$3:$I$11,N3:N11)</f>
        <v>16</v>
      </c>
      <c r="Q27" s="46">
        <f t="shared" ref="Q27:Q35" si="13">(2.45*O27+1.2*E27+0.65*I27+0.9*C27+K27+1.4*G27+0.8*J27-0.65*N27-0.5*M27-L27)/P27</f>
        <v>0</v>
      </c>
      <c r="R27" s="45">
        <f t="shared" ref="R27:R35" si="14">RANK(Q27,$Q$27:$Q$35,0)</f>
        <v>1</v>
      </c>
      <c r="T27" s="6" t="s">
        <v>10</v>
      </c>
      <c r="U27" s="2" t="s">
        <v>28</v>
      </c>
    </row>
    <row r="28" spans="1:21" x14ac:dyDescent="0.3">
      <c r="A28" s="28" t="s">
        <v>15</v>
      </c>
      <c r="B28" s="28"/>
      <c r="C28" s="44"/>
      <c r="D28" s="38"/>
      <c r="E28" s="38"/>
      <c r="F28" s="39"/>
      <c r="G28" s="38"/>
      <c r="H28" s="39"/>
      <c r="I28" s="36"/>
      <c r="J28" s="36"/>
      <c r="K28" s="36"/>
      <c r="L28" s="39"/>
      <c r="M28" s="45">
        <f t="shared" ref="M28:M35" si="15">G28+H28</f>
        <v>0</v>
      </c>
      <c r="N28" s="45">
        <f t="shared" si="11"/>
        <v>0</v>
      </c>
      <c r="O28" s="46">
        <f t="shared" si="12"/>
        <v>0</v>
      </c>
      <c r="P28" s="45">
        <f t="shared" ref="P28:P35" si="16">VLOOKUP(A28,$I$3:$N$11,6,FALSE)</f>
        <v>8</v>
      </c>
      <c r="Q28" s="46">
        <f t="shared" si="13"/>
        <v>0</v>
      </c>
      <c r="R28" s="45">
        <f t="shared" si="14"/>
        <v>1</v>
      </c>
      <c r="T28" s="6" t="s">
        <v>22</v>
      </c>
      <c r="U28" s="2" t="s">
        <v>67</v>
      </c>
    </row>
    <row r="29" spans="1:21" x14ac:dyDescent="0.3">
      <c r="A29" s="28" t="s">
        <v>78</v>
      </c>
      <c r="B29" s="28"/>
      <c r="C29" s="44"/>
      <c r="D29" s="38"/>
      <c r="E29" s="38"/>
      <c r="F29" s="39"/>
      <c r="G29" s="38"/>
      <c r="H29" s="39"/>
      <c r="I29" s="36"/>
      <c r="J29" s="36"/>
      <c r="K29" s="36"/>
      <c r="L29" s="39"/>
      <c r="M29" s="45">
        <f t="shared" si="15"/>
        <v>0</v>
      </c>
      <c r="N29" s="45">
        <f t="shared" si="11"/>
        <v>0</v>
      </c>
      <c r="O29" s="46">
        <f t="shared" si="12"/>
        <v>0</v>
      </c>
      <c r="P29" s="45">
        <f t="shared" si="16"/>
        <v>6</v>
      </c>
      <c r="Q29" s="46">
        <f t="shared" si="13"/>
        <v>0</v>
      </c>
      <c r="R29" s="45">
        <f t="shared" si="14"/>
        <v>1</v>
      </c>
      <c r="T29" s="6" t="s">
        <v>23</v>
      </c>
      <c r="U29" s="2" t="s">
        <v>68</v>
      </c>
    </row>
    <row r="30" spans="1:21" x14ac:dyDescent="0.3">
      <c r="A30" s="28" t="s">
        <v>16</v>
      </c>
      <c r="B30" s="28"/>
      <c r="C30" s="44"/>
      <c r="D30" s="38"/>
      <c r="E30" s="38"/>
      <c r="F30" s="39"/>
      <c r="G30" s="38"/>
      <c r="H30" s="39"/>
      <c r="I30" s="36"/>
      <c r="J30" s="36"/>
      <c r="K30" s="36"/>
      <c r="L30" s="39"/>
      <c r="M30" s="45">
        <f t="shared" si="15"/>
        <v>0</v>
      </c>
      <c r="N30" s="45">
        <f t="shared" si="11"/>
        <v>0</v>
      </c>
      <c r="O30" s="46">
        <f t="shared" si="12"/>
        <v>0</v>
      </c>
      <c r="P30" s="45">
        <f t="shared" si="16"/>
        <v>8</v>
      </c>
      <c r="Q30" s="46">
        <f t="shared" si="13"/>
        <v>0</v>
      </c>
      <c r="R30" s="45">
        <f t="shared" si="14"/>
        <v>1</v>
      </c>
      <c r="T30" s="6" t="s">
        <v>9</v>
      </c>
      <c r="U30" s="2" t="s">
        <v>69</v>
      </c>
    </row>
    <row r="31" spans="1:21" x14ac:dyDescent="0.3">
      <c r="A31" s="28" t="s">
        <v>12</v>
      </c>
      <c r="B31" s="28"/>
      <c r="C31" s="44"/>
      <c r="D31" s="38"/>
      <c r="E31" s="38"/>
      <c r="F31" s="39"/>
      <c r="G31" s="38"/>
      <c r="H31" s="39"/>
      <c r="I31" s="36"/>
      <c r="J31" s="36"/>
      <c r="K31" s="36"/>
      <c r="L31" s="39"/>
      <c r="M31" s="45">
        <f t="shared" si="15"/>
        <v>0</v>
      </c>
      <c r="N31" s="45">
        <f t="shared" si="11"/>
        <v>0</v>
      </c>
      <c r="O31" s="46">
        <f t="shared" si="12"/>
        <v>0</v>
      </c>
      <c r="P31" s="45">
        <f t="shared" si="16"/>
        <v>4</v>
      </c>
      <c r="Q31" s="46">
        <f t="shared" si="13"/>
        <v>0</v>
      </c>
      <c r="R31" s="45">
        <f t="shared" si="14"/>
        <v>1</v>
      </c>
      <c r="T31" s="13" t="s">
        <v>8</v>
      </c>
      <c r="U31" s="2" t="s">
        <v>70</v>
      </c>
    </row>
    <row r="32" spans="1:21" x14ac:dyDescent="0.3">
      <c r="A32" s="28" t="s">
        <v>30</v>
      </c>
      <c r="B32" s="28"/>
      <c r="C32" s="44"/>
      <c r="D32" s="38"/>
      <c r="E32" s="38"/>
      <c r="F32" s="39"/>
      <c r="G32" s="38"/>
      <c r="H32" s="39"/>
      <c r="I32" s="36"/>
      <c r="J32" s="36"/>
      <c r="K32" s="36"/>
      <c r="L32" s="39"/>
      <c r="M32" s="45">
        <f t="shared" si="15"/>
        <v>0</v>
      </c>
      <c r="N32" s="45">
        <f t="shared" si="11"/>
        <v>0</v>
      </c>
      <c r="O32" s="46">
        <f t="shared" si="12"/>
        <v>0</v>
      </c>
      <c r="P32" s="45">
        <f t="shared" si="16"/>
        <v>12</v>
      </c>
      <c r="Q32" s="46">
        <f t="shared" si="13"/>
        <v>0</v>
      </c>
      <c r="R32" s="45">
        <f t="shared" si="14"/>
        <v>1</v>
      </c>
      <c r="T32" s="13" t="s">
        <v>1</v>
      </c>
      <c r="U32" s="2" t="s">
        <v>71</v>
      </c>
    </row>
    <row r="33" spans="1:21" x14ac:dyDescent="0.3">
      <c r="A33" s="28" t="s">
        <v>17</v>
      </c>
      <c r="B33" s="28"/>
      <c r="C33" s="44"/>
      <c r="D33" s="38"/>
      <c r="E33" s="38"/>
      <c r="F33" s="39"/>
      <c r="G33" s="38"/>
      <c r="H33" s="39"/>
      <c r="I33" s="36"/>
      <c r="J33" s="36"/>
      <c r="K33" s="36"/>
      <c r="L33" s="39"/>
      <c r="M33" s="45">
        <f t="shared" si="15"/>
        <v>0</v>
      </c>
      <c r="N33" s="45">
        <f t="shared" si="11"/>
        <v>0</v>
      </c>
      <c r="O33" s="46">
        <f t="shared" si="12"/>
        <v>0</v>
      </c>
      <c r="P33" s="45">
        <f t="shared" si="16"/>
        <v>14</v>
      </c>
      <c r="Q33" s="46">
        <f t="shared" si="13"/>
        <v>0</v>
      </c>
      <c r="R33" s="45">
        <f t="shared" si="14"/>
        <v>1</v>
      </c>
      <c r="T33" s="13" t="s">
        <v>62</v>
      </c>
      <c r="U33" s="2" t="s">
        <v>72</v>
      </c>
    </row>
    <row r="34" spans="1:21" x14ac:dyDescent="0.3">
      <c r="A34" s="28" t="s">
        <v>18</v>
      </c>
      <c r="B34" s="28"/>
      <c r="C34" s="44"/>
      <c r="D34" s="38"/>
      <c r="E34" s="38"/>
      <c r="F34" s="39"/>
      <c r="G34" s="38"/>
      <c r="H34" s="39"/>
      <c r="I34" s="36"/>
      <c r="J34" s="36"/>
      <c r="K34" s="36"/>
      <c r="L34" s="39"/>
      <c r="M34" s="45">
        <f t="shared" si="15"/>
        <v>0</v>
      </c>
      <c r="N34" s="45">
        <f t="shared" si="11"/>
        <v>0</v>
      </c>
      <c r="O34" s="46">
        <f t="shared" si="12"/>
        <v>0</v>
      </c>
      <c r="P34" s="45">
        <f t="shared" si="16"/>
        <v>16</v>
      </c>
      <c r="Q34" s="46">
        <f t="shared" si="13"/>
        <v>0</v>
      </c>
      <c r="R34" s="45">
        <f t="shared" si="14"/>
        <v>1</v>
      </c>
      <c r="T34" s="13" t="s">
        <v>51</v>
      </c>
      <c r="U34" s="26" t="s">
        <v>73</v>
      </c>
    </row>
    <row r="35" spans="1:21" x14ac:dyDescent="0.3">
      <c r="A35" s="28" t="s">
        <v>13</v>
      </c>
      <c r="B35" s="28"/>
      <c r="C35" s="44"/>
      <c r="D35" s="38"/>
      <c r="E35" s="38"/>
      <c r="F35" s="39"/>
      <c r="G35" s="38"/>
      <c r="H35" s="39"/>
      <c r="I35" s="36"/>
      <c r="J35" s="36"/>
      <c r="K35" s="36"/>
      <c r="L35" s="39"/>
      <c r="M35" s="45">
        <f t="shared" si="15"/>
        <v>0</v>
      </c>
      <c r="N35" s="45">
        <f t="shared" si="11"/>
        <v>0</v>
      </c>
      <c r="O35" s="46">
        <f t="shared" si="12"/>
        <v>0</v>
      </c>
      <c r="P35" s="45">
        <f t="shared" si="16"/>
        <v>16</v>
      </c>
      <c r="Q35" s="46">
        <f t="shared" si="13"/>
        <v>0</v>
      </c>
      <c r="R35" s="45">
        <f t="shared" si="14"/>
        <v>1</v>
      </c>
      <c r="T35" s="10" t="s">
        <v>46</v>
      </c>
      <c r="U35" s="9" t="s">
        <v>56</v>
      </c>
    </row>
    <row r="37" spans="1:21" x14ac:dyDescent="0.3">
      <c r="A37" s="49" t="s">
        <v>74</v>
      </c>
    </row>
    <row r="38" spans="1:21" x14ac:dyDescent="0.3">
      <c r="A38" s="50" t="s">
        <v>0</v>
      </c>
      <c r="B38" s="41" t="s">
        <v>4</v>
      </c>
      <c r="C38" s="29" t="s">
        <v>48</v>
      </c>
      <c r="D38" s="29" t="s">
        <v>2</v>
      </c>
      <c r="E38" s="31" t="s">
        <v>49</v>
      </c>
      <c r="F38" s="29" t="s">
        <v>60</v>
      </c>
      <c r="G38" s="30" t="s">
        <v>52</v>
      </c>
      <c r="H38" s="27" t="s">
        <v>11</v>
      </c>
      <c r="I38" s="27" t="s">
        <v>7</v>
      </c>
      <c r="J38" s="27" t="s">
        <v>41</v>
      </c>
      <c r="K38" s="32" t="s">
        <v>24</v>
      </c>
      <c r="L38" s="47" t="s">
        <v>9</v>
      </c>
      <c r="M38" s="47" t="s">
        <v>8</v>
      </c>
      <c r="N38" s="47" t="s">
        <v>1</v>
      </c>
      <c r="O38" s="48" t="s">
        <v>62</v>
      </c>
      <c r="P38" s="47" t="s">
        <v>51</v>
      </c>
      <c r="Q38" s="47" t="s">
        <v>46</v>
      </c>
    </row>
    <row r="39" spans="1:21" x14ac:dyDescent="0.3">
      <c r="A39" s="28" t="s">
        <v>14</v>
      </c>
      <c r="B39" s="44">
        <f t="shared" ref="B39:K39" si="17">C27+C15</f>
        <v>0</v>
      </c>
      <c r="C39" s="37">
        <f t="shared" si="17"/>
        <v>0</v>
      </c>
      <c r="D39" s="38">
        <f t="shared" si="17"/>
        <v>0</v>
      </c>
      <c r="E39" s="39">
        <f t="shared" si="17"/>
        <v>0</v>
      </c>
      <c r="F39" s="38">
        <f t="shared" si="17"/>
        <v>0</v>
      </c>
      <c r="G39" s="39">
        <f t="shared" si="17"/>
        <v>0</v>
      </c>
      <c r="H39" s="36">
        <f t="shared" si="17"/>
        <v>0</v>
      </c>
      <c r="I39" s="36">
        <f t="shared" si="17"/>
        <v>0</v>
      </c>
      <c r="J39" s="36">
        <f t="shared" si="17"/>
        <v>0</v>
      </c>
      <c r="K39" s="39">
        <f t="shared" si="17"/>
        <v>0</v>
      </c>
      <c r="L39" s="45">
        <f>F39+G39</f>
        <v>0</v>
      </c>
      <c r="M39" s="45">
        <f t="shared" ref="M39:M47" si="18">N39+E39</f>
        <v>0</v>
      </c>
      <c r="N39" s="46">
        <f t="shared" ref="N39:N47" si="19">C39+D39</f>
        <v>0</v>
      </c>
      <c r="O39" s="45">
        <f t="shared" ref="O39:O47" si="20">P27+P15</f>
        <v>30</v>
      </c>
      <c r="P39" s="46">
        <f t="shared" ref="P39:P46" si="21">(2.45*N39+1.2*D39+0.65*H39+0.9*B39+J39+1.4*F39+0.8*I39-0.65*M39-0.5*L39-K39)/O39</f>
        <v>0</v>
      </c>
      <c r="Q39" s="45">
        <f t="shared" ref="Q39:Q47" si="22">RANK(P39,$P$39:$P$47,0)</f>
        <v>1</v>
      </c>
    </row>
    <row r="40" spans="1:21" x14ac:dyDescent="0.3">
      <c r="A40" s="28" t="s">
        <v>15</v>
      </c>
      <c r="B40" s="44">
        <f t="shared" ref="B40:K40" si="23">C28+C16</f>
        <v>0</v>
      </c>
      <c r="C40" s="37">
        <f t="shared" si="23"/>
        <v>0</v>
      </c>
      <c r="D40" s="38">
        <f t="shared" si="23"/>
        <v>0</v>
      </c>
      <c r="E40" s="39">
        <f t="shared" si="23"/>
        <v>0</v>
      </c>
      <c r="F40" s="38">
        <f t="shared" si="23"/>
        <v>0</v>
      </c>
      <c r="G40" s="39">
        <f t="shared" si="23"/>
        <v>0</v>
      </c>
      <c r="H40" s="36">
        <f t="shared" si="23"/>
        <v>0</v>
      </c>
      <c r="I40" s="36">
        <f t="shared" si="23"/>
        <v>0</v>
      </c>
      <c r="J40" s="36">
        <f t="shared" si="23"/>
        <v>0</v>
      </c>
      <c r="K40" s="39">
        <f t="shared" si="23"/>
        <v>0</v>
      </c>
      <c r="L40" s="45">
        <f t="shared" ref="L40:L47" si="24">F40+G40</f>
        <v>0</v>
      </c>
      <c r="M40" s="45">
        <f t="shared" si="18"/>
        <v>0</v>
      </c>
      <c r="N40" s="46">
        <f t="shared" si="19"/>
        <v>0</v>
      </c>
      <c r="O40" s="45">
        <f t="shared" si="20"/>
        <v>16</v>
      </c>
      <c r="P40" s="46">
        <f t="shared" si="21"/>
        <v>0</v>
      </c>
      <c r="Q40" s="45">
        <f t="shared" si="22"/>
        <v>1</v>
      </c>
    </row>
    <row r="41" spans="1:21" x14ac:dyDescent="0.3">
      <c r="A41" s="28" t="s">
        <v>78</v>
      </c>
      <c r="B41" s="44">
        <f t="shared" ref="B41:K41" si="25">C29+C17</f>
        <v>0</v>
      </c>
      <c r="C41" s="37">
        <f t="shared" si="25"/>
        <v>0</v>
      </c>
      <c r="D41" s="38">
        <f t="shared" si="25"/>
        <v>0</v>
      </c>
      <c r="E41" s="39">
        <f t="shared" si="25"/>
        <v>0</v>
      </c>
      <c r="F41" s="38">
        <f t="shared" si="25"/>
        <v>0</v>
      </c>
      <c r="G41" s="39">
        <f t="shared" si="25"/>
        <v>0</v>
      </c>
      <c r="H41" s="36">
        <f t="shared" si="25"/>
        <v>0</v>
      </c>
      <c r="I41" s="36">
        <f t="shared" si="25"/>
        <v>0</v>
      </c>
      <c r="J41" s="36">
        <f t="shared" si="25"/>
        <v>0</v>
      </c>
      <c r="K41" s="39">
        <f t="shared" si="25"/>
        <v>0</v>
      </c>
      <c r="L41" s="45">
        <f t="shared" si="24"/>
        <v>0</v>
      </c>
      <c r="M41" s="45">
        <f t="shared" si="18"/>
        <v>0</v>
      </c>
      <c r="N41" s="46">
        <f t="shared" si="19"/>
        <v>0</v>
      </c>
      <c r="O41" s="45">
        <f t="shared" si="20"/>
        <v>12</v>
      </c>
      <c r="P41" s="46">
        <f t="shared" si="21"/>
        <v>0</v>
      </c>
      <c r="Q41" s="45">
        <f t="shared" si="22"/>
        <v>1</v>
      </c>
    </row>
    <row r="42" spans="1:21" x14ac:dyDescent="0.3">
      <c r="A42" s="28" t="s">
        <v>16</v>
      </c>
      <c r="B42" s="44">
        <f t="shared" ref="B42:K42" si="26">C30+C18</f>
        <v>0</v>
      </c>
      <c r="C42" s="37">
        <f t="shared" si="26"/>
        <v>0</v>
      </c>
      <c r="D42" s="38">
        <f t="shared" si="26"/>
        <v>0</v>
      </c>
      <c r="E42" s="39">
        <f t="shared" si="26"/>
        <v>0</v>
      </c>
      <c r="F42" s="38">
        <f t="shared" si="26"/>
        <v>0</v>
      </c>
      <c r="G42" s="39">
        <f t="shared" si="26"/>
        <v>0</v>
      </c>
      <c r="H42" s="36">
        <f t="shared" si="26"/>
        <v>0</v>
      </c>
      <c r="I42" s="36">
        <f t="shared" si="26"/>
        <v>0</v>
      </c>
      <c r="J42" s="36">
        <f t="shared" si="26"/>
        <v>0</v>
      </c>
      <c r="K42" s="39">
        <f t="shared" si="26"/>
        <v>0</v>
      </c>
      <c r="L42" s="45">
        <f t="shared" si="24"/>
        <v>0</v>
      </c>
      <c r="M42" s="45">
        <f t="shared" si="18"/>
        <v>0</v>
      </c>
      <c r="N42" s="46">
        <f t="shared" si="19"/>
        <v>0</v>
      </c>
      <c r="O42" s="45">
        <f t="shared" si="20"/>
        <v>18</v>
      </c>
      <c r="P42" s="46">
        <f t="shared" si="21"/>
        <v>0</v>
      </c>
      <c r="Q42" s="45">
        <f t="shared" si="22"/>
        <v>1</v>
      </c>
    </row>
    <row r="43" spans="1:21" x14ac:dyDescent="0.3">
      <c r="A43" s="28" t="s">
        <v>12</v>
      </c>
      <c r="B43" s="44">
        <f t="shared" ref="B43:K43" si="27">C31+C19</f>
        <v>0</v>
      </c>
      <c r="C43" s="37">
        <f t="shared" si="27"/>
        <v>0</v>
      </c>
      <c r="D43" s="38">
        <f t="shared" si="27"/>
        <v>0</v>
      </c>
      <c r="E43" s="39">
        <f t="shared" si="27"/>
        <v>0</v>
      </c>
      <c r="F43" s="38">
        <f t="shared" si="27"/>
        <v>0</v>
      </c>
      <c r="G43" s="39">
        <f t="shared" si="27"/>
        <v>0</v>
      </c>
      <c r="H43" s="36">
        <f t="shared" si="27"/>
        <v>0</v>
      </c>
      <c r="I43" s="36">
        <f t="shared" si="27"/>
        <v>0</v>
      </c>
      <c r="J43" s="36">
        <f t="shared" si="27"/>
        <v>0</v>
      </c>
      <c r="K43" s="39">
        <f t="shared" si="27"/>
        <v>0</v>
      </c>
      <c r="L43" s="45">
        <f t="shared" si="24"/>
        <v>0</v>
      </c>
      <c r="M43" s="45">
        <f t="shared" si="18"/>
        <v>0</v>
      </c>
      <c r="N43" s="46">
        <f t="shared" si="19"/>
        <v>0</v>
      </c>
      <c r="O43" s="45">
        <f t="shared" si="20"/>
        <v>14</v>
      </c>
      <c r="P43" s="46">
        <f t="shared" si="21"/>
        <v>0</v>
      </c>
      <c r="Q43" s="45">
        <f t="shared" si="22"/>
        <v>1</v>
      </c>
    </row>
    <row r="44" spans="1:21" x14ac:dyDescent="0.3">
      <c r="A44" s="28" t="s">
        <v>30</v>
      </c>
      <c r="B44" s="44">
        <f t="shared" ref="B44:K44" si="28">C32+C20</f>
        <v>0</v>
      </c>
      <c r="C44" s="37">
        <f t="shared" si="28"/>
        <v>0</v>
      </c>
      <c r="D44" s="38">
        <f t="shared" si="28"/>
        <v>0</v>
      </c>
      <c r="E44" s="39">
        <f t="shared" si="28"/>
        <v>0</v>
      </c>
      <c r="F44" s="38">
        <f t="shared" si="28"/>
        <v>0</v>
      </c>
      <c r="G44" s="39">
        <f t="shared" si="28"/>
        <v>0</v>
      </c>
      <c r="H44" s="36">
        <f t="shared" si="28"/>
        <v>0</v>
      </c>
      <c r="I44" s="36">
        <f t="shared" si="28"/>
        <v>0</v>
      </c>
      <c r="J44" s="36">
        <f t="shared" si="28"/>
        <v>0</v>
      </c>
      <c r="K44" s="39">
        <f t="shared" si="28"/>
        <v>0</v>
      </c>
      <c r="L44" s="45">
        <f t="shared" si="24"/>
        <v>0</v>
      </c>
      <c r="M44" s="45">
        <f t="shared" si="18"/>
        <v>0</v>
      </c>
      <c r="N44" s="46">
        <f t="shared" si="19"/>
        <v>0</v>
      </c>
      <c r="O44" s="45">
        <f t="shared" si="20"/>
        <v>22</v>
      </c>
      <c r="P44" s="46">
        <f t="shared" si="21"/>
        <v>0</v>
      </c>
      <c r="Q44" s="45">
        <f t="shared" si="22"/>
        <v>1</v>
      </c>
    </row>
    <row r="45" spans="1:21" x14ac:dyDescent="0.3">
      <c r="A45" s="28" t="s">
        <v>17</v>
      </c>
      <c r="B45" s="44">
        <f t="shared" ref="B45:K45" si="29">C33+C21</f>
        <v>0</v>
      </c>
      <c r="C45" s="37">
        <f t="shared" si="29"/>
        <v>0</v>
      </c>
      <c r="D45" s="38">
        <f t="shared" si="29"/>
        <v>0</v>
      </c>
      <c r="E45" s="39">
        <f t="shared" si="29"/>
        <v>0</v>
      </c>
      <c r="F45" s="38">
        <f t="shared" si="29"/>
        <v>0</v>
      </c>
      <c r="G45" s="39">
        <f t="shared" si="29"/>
        <v>0</v>
      </c>
      <c r="H45" s="36">
        <f t="shared" si="29"/>
        <v>0</v>
      </c>
      <c r="I45" s="36">
        <f t="shared" si="29"/>
        <v>0</v>
      </c>
      <c r="J45" s="36">
        <f t="shared" si="29"/>
        <v>0</v>
      </c>
      <c r="K45" s="39">
        <f t="shared" si="29"/>
        <v>0</v>
      </c>
      <c r="L45" s="45">
        <f t="shared" si="24"/>
        <v>0</v>
      </c>
      <c r="M45" s="45">
        <f t="shared" si="18"/>
        <v>0</v>
      </c>
      <c r="N45" s="46">
        <f t="shared" si="19"/>
        <v>0</v>
      </c>
      <c r="O45" s="45">
        <f t="shared" si="20"/>
        <v>24</v>
      </c>
      <c r="P45" s="46">
        <f t="shared" si="21"/>
        <v>0</v>
      </c>
      <c r="Q45" s="45">
        <f t="shared" si="22"/>
        <v>1</v>
      </c>
    </row>
    <row r="46" spans="1:21" x14ac:dyDescent="0.3">
      <c r="A46" s="28" t="s">
        <v>18</v>
      </c>
      <c r="B46" s="44">
        <f t="shared" ref="B46:K46" si="30">C34+C22</f>
        <v>0</v>
      </c>
      <c r="C46" s="37">
        <f t="shared" si="30"/>
        <v>0</v>
      </c>
      <c r="D46" s="38">
        <f t="shared" si="30"/>
        <v>0</v>
      </c>
      <c r="E46" s="39">
        <f t="shared" si="30"/>
        <v>0</v>
      </c>
      <c r="F46" s="38">
        <f t="shared" si="30"/>
        <v>0</v>
      </c>
      <c r="G46" s="39">
        <f t="shared" si="30"/>
        <v>0</v>
      </c>
      <c r="H46" s="36">
        <f t="shared" si="30"/>
        <v>0</v>
      </c>
      <c r="I46" s="36">
        <f t="shared" si="30"/>
        <v>0</v>
      </c>
      <c r="J46" s="36">
        <f t="shared" si="30"/>
        <v>0</v>
      </c>
      <c r="K46" s="39">
        <f t="shared" si="30"/>
        <v>0</v>
      </c>
      <c r="L46" s="45">
        <f t="shared" si="24"/>
        <v>0</v>
      </c>
      <c r="M46" s="45">
        <f t="shared" si="18"/>
        <v>0</v>
      </c>
      <c r="N46" s="46">
        <f t="shared" si="19"/>
        <v>0</v>
      </c>
      <c r="O46" s="45">
        <f t="shared" si="20"/>
        <v>32</v>
      </c>
      <c r="P46" s="46">
        <f t="shared" si="21"/>
        <v>0</v>
      </c>
      <c r="Q46" s="45">
        <f t="shared" si="22"/>
        <v>1</v>
      </c>
    </row>
    <row r="47" spans="1:21" ht="15" thickBot="1" x14ac:dyDescent="0.35">
      <c r="A47" s="96" t="s">
        <v>13</v>
      </c>
      <c r="B47" s="97">
        <f t="shared" ref="B47:K47" si="31">C35+C23</f>
        <v>0</v>
      </c>
      <c r="C47" s="98">
        <f t="shared" si="31"/>
        <v>0</v>
      </c>
      <c r="D47" s="99">
        <f t="shared" si="31"/>
        <v>0</v>
      </c>
      <c r="E47" s="100">
        <f t="shared" si="31"/>
        <v>0</v>
      </c>
      <c r="F47" s="99">
        <f t="shared" si="31"/>
        <v>0</v>
      </c>
      <c r="G47" s="100">
        <f t="shared" si="31"/>
        <v>0</v>
      </c>
      <c r="H47" s="101">
        <f t="shared" si="31"/>
        <v>0</v>
      </c>
      <c r="I47" s="101">
        <f t="shared" si="31"/>
        <v>0</v>
      </c>
      <c r="J47" s="101">
        <f t="shared" si="31"/>
        <v>0</v>
      </c>
      <c r="K47" s="100">
        <f t="shared" si="31"/>
        <v>0</v>
      </c>
      <c r="L47" s="102">
        <f t="shared" si="24"/>
        <v>0</v>
      </c>
      <c r="M47" s="102">
        <f t="shared" si="18"/>
        <v>0</v>
      </c>
      <c r="N47" s="103">
        <f t="shared" si="19"/>
        <v>0</v>
      </c>
      <c r="O47" s="102">
        <f t="shared" si="20"/>
        <v>32</v>
      </c>
      <c r="P47" s="103">
        <f>(2.45*N47+1.2*D47+0.65*H47+0.9*B47+J47+1.4*F47+0.8*I47-0.65*M47-0.5*L47-K47)/O47</f>
        <v>0</v>
      </c>
      <c r="Q47" s="102">
        <f t="shared" si="22"/>
        <v>1</v>
      </c>
    </row>
    <row r="48" spans="1:21" ht="15" thickBot="1" x14ac:dyDescent="0.35">
      <c r="A48" s="118" t="s">
        <v>81</v>
      </c>
      <c r="B48" s="104">
        <f>B39+B40+B41+B42+B43+B44+B45+B46+B47</f>
        <v>0</v>
      </c>
      <c r="C48" s="105">
        <f t="shared" ref="C48:N48" si="32">C39+C40+C41+C42+C43+C44+C45+C46+C47</f>
        <v>0</v>
      </c>
      <c r="D48" s="106">
        <f t="shared" si="32"/>
        <v>0</v>
      </c>
      <c r="E48" s="107">
        <f t="shared" si="32"/>
        <v>0</v>
      </c>
      <c r="F48" s="106">
        <f t="shared" si="32"/>
        <v>0</v>
      </c>
      <c r="G48" s="107">
        <f t="shared" si="32"/>
        <v>0</v>
      </c>
      <c r="H48" s="108">
        <f>H39+H40+H41+H42+H43+H44+H45+H46+H47</f>
        <v>0</v>
      </c>
      <c r="I48" s="108">
        <f t="shared" si="32"/>
        <v>0</v>
      </c>
      <c r="J48" s="108">
        <f t="shared" si="32"/>
        <v>0</v>
      </c>
      <c r="K48" s="107">
        <f t="shared" si="32"/>
        <v>0</v>
      </c>
      <c r="L48" s="109">
        <f t="shared" si="32"/>
        <v>0</v>
      </c>
      <c r="M48" s="109">
        <f t="shared" si="32"/>
        <v>0</v>
      </c>
      <c r="N48" s="110">
        <f t="shared" si="32"/>
        <v>0</v>
      </c>
      <c r="O48" s="109">
        <f>O39+O47+O46+O45+O44+O43+O42+O41+O40</f>
        <v>200</v>
      </c>
      <c r="P48" s="110">
        <f>(2.45*N48+1.2*D48+0.65*H48+0.9*B48+J48+1.4*F48+0.8*I48-0.65*M48-0.5*L48-K48)/O48</f>
        <v>0</v>
      </c>
      <c r="Q48" s="111" t="s">
        <v>82</v>
      </c>
    </row>
  </sheetData>
  <mergeCells count="6">
    <mergeCell ref="A1:A2"/>
    <mergeCell ref="B1:B2"/>
    <mergeCell ref="C1:C2"/>
    <mergeCell ref="N1:N2"/>
    <mergeCell ref="H1:H2"/>
    <mergeCell ref="I1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DB5A2-15FD-47EB-A6B9-956D214E9A96}">
  <dimension ref="A2:Q11"/>
  <sheetViews>
    <sheetView workbookViewId="0">
      <selection activeCell="Q11" sqref="Q11"/>
    </sheetView>
  </sheetViews>
  <sheetFormatPr defaultRowHeight="14.4" x14ac:dyDescent="0.3"/>
  <sheetData>
    <row r="2" spans="1:17" x14ac:dyDescent="0.3">
      <c r="A2" t="s">
        <v>0</v>
      </c>
      <c r="B2" t="s">
        <v>4</v>
      </c>
      <c r="C2" t="s">
        <v>48</v>
      </c>
      <c r="D2" t="s">
        <v>2</v>
      </c>
      <c r="E2" t="s">
        <v>49</v>
      </c>
      <c r="F2" t="s">
        <v>60</v>
      </c>
      <c r="G2" t="s">
        <v>52</v>
      </c>
      <c r="H2" t="s">
        <v>11</v>
      </c>
      <c r="I2" t="s">
        <v>7</v>
      </c>
      <c r="J2" t="s">
        <v>41</v>
      </c>
      <c r="K2" t="s">
        <v>24</v>
      </c>
      <c r="L2" t="s">
        <v>9</v>
      </c>
      <c r="M2" t="s">
        <v>8</v>
      </c>
      <c r="N2" t="s">
        <v>1</v>
      </c>
      <c r="O2" t="s">
        <v>62</v>
      </c>
      <c r="P2" t="s">
        <v>51</v>
      </c>
      <c r="Q2" t="s">
        <v>46</v>
      </c>
    </row>
    <row r="3" spans="1:17" x14ac:dyDescent="0.3">
      <c r="A3" t="s">
        <v>14</v>
      </c>
      <c r="B3">
        <v>0</v>
      </c>
      <c r="C3">
        <v>3</v>
      </c>
      <c r="D3">
        <v>1</v>
      </c>
      <c r="E3">
        <v>5</v>
      </c>
      <c r="F3">
        <v>0</v>
      </c>
      <c r="G3">
        <v>0</v>
      </c>
      <c r="H3">
        <v>3</v>
      </c>
      <c r="I3">
        <v>0</v>
      </c>
      <c r="J3">
        <v>0</v>
      </c>
      <c r="K3">
        <v>2</v>
      </c>
      <c r="L3">
        <v>0</v>
      </c>
      <c r="M3">
        <v>9</v>
      </c>
      <c r="N3">
        <v>4</v>
      </c>
      <c r="O3">
        <v>24</v>
      </c>
      <c r="P3">
        <v>5.0999999999999988</v>
      </c>
      <c r="Q3">
        <v>3</v>
      </c>
    </row>
    <row r="4" spans="1:17" x14ac:dyDescent="0.3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26</v>
      </c>
      <c r="P4">
        <v>-0.35</v>
      </c>
      <c r="Q4">
        <v>5</v>
      </c>
    </row>
    <row r="5" spans="1:17" x14ac:dyDescent="0.3">
      <c r="A5" t="s">
        <v>16</v>
      </c>
      <c r="B5">
        <v>0</v>
      </c>
      <c r="C5">
        <v>2</v>
      </c>
      <c r="D5">
        <v>0</v>
      </c>
      <c r="E5">
        <v>2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0</v>
      </c>
      <c r="M5">
        <v>4</v>
      </c>
      <c r="N5">
        <v>2</v>
      </c>
      <c r="O5">
        <v>26</v>
      </c>
      <c r="P5">
        <v>2.6</v>
      </c>
      <c r="Q5">
        <v>4</v>
      </c>
    </row>
    <row r="6" spans="1:17" x14ac:dyDescent="0.3">
      <c r="A6" t="s">
        <v>12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2</v>
      </c>
      <c r="L6">
        <v>0</v>
      </c>
      <c r="M6">
        <v>1</v>
      </c>
      <c r="N6">
        <v>0</v>
      </c>
      <c r="O6">
        <v>24</v>
      </c>
      <c r="P6">
        <v>-1.65</v>
      </c>
      <c r="Q6">
        <v>8</v>
      </c>
    </row>
    <row r="7" spans="1:17" x14ac:dyDescent="0.3">
      <c r="A7" t="s">
        <v>30</v>
      </c>
      <c r="B7">
        <v>0</v>
      </c>
      <c r="C7">
        <v>0</v>
      </c>
      <c r="D7">
        <v>0</v>
      </c>
      <c r="E7">
        <v>3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3</v>
      </c>
      <c r="N7">
        <v>0</v>
      </c>
      <c r="O7">
        <v>18</v>
      </c>
      <c r="P7">
        <v>-1.3000000000000003</v>
      </c>
      <c r="Q7">
        <v>6</v>
      </c>
    </row>
    <row r="8" spans="1:17" x14ac:dyDescent="0.3">
      <c r="A8" t="s">
        <v>17</v>
      </c>
      <c r="B8">
        <v>0</v>
      </c>
      <c r="C8">
        <v>1</v>
      </c>
      <c r="D8">
        <v>0</v>
      </c>
      <c r="E8">
        <v>6</v>
      </c>
      <c r="F8">
        <v>0</v>
      </c>
      <c r="G8">
        <v>3</v>
      </c>
      <c r="H8">
        <v>5</v>
      </c>
      <c r="I8">
        <v>0</v>
      </c>
      <c r="J8">
        <v>0</v>
      </c>
      <c r="K8">
        <v>1</v>
      </c>
      <c r="L8">
        <v>3</v>
      </c>
      <c r="M8">
        <v>7</v>
      </c>
      <c r="N8">
        <v>1</v>
      </c>
      <c r="O8">
        <v>14</v>
      </c>
      <c r="P8">
        <v>-1.3499999999999996</v>
      </c>
      <c r="Q8">
        <v>7</v>
      </c>
    </row>
    <row r="9" spans="1:17" x14ac:dyDescent="0.3">
      <c r="A9" t="s">
        <v>18</v>
      </c>
      <c r="B9">
        <v>0</v>
      </c>
      <c r="C9">
        <v>6</v>
      </c>
      <c r="D9">
        <v>0</v>
      </c>
      <c r="E9">
        <v>7</v>
      </c>
      <c r="F9">
        <v>0</v>
      </c>
      <c r="G9">
        <v>0</v>
      </c>
      <c r="H9">
        <v>7</v>
      </c>
      <c r="I9">
        <v>0</v>
      </c>
      <c r="J9">
        <v>3</v>
      </c>
      <c r="K9">
        <v>1</v>
      </c>
      <c r="L9">
        <v>0</v>
      </c>
      <c r="M9">
        <v>13</v>
      </c>
      <c r="N9">
        <v>6</v>
      </c>
      <c r="O9">
        <v>30</v>
      </c>
      <c r="P9">
        <v>12.799999999999999</v>
      </c>
      <c r="Q9">
        <v>2</v>
      </c>
    </row>
    <row r="10" spans="1:17" x14ac:dyDescent="0.3">
      <c r="A10" t="s">
        <v>13</v>
      </c>
      <c r="B10">
        <v>1</v>
      </c>
      <c r="C10">
        <v>0</v>
      </c>
      <c r="D10">
        <v>6</v>
      </c>
      <c r="E10">
        <v>6</v>
      </c>
      <c r="F10">
        <v>0</v>
      </c>
      <c r="G10">
        <v>2</v>
      </c>
      <c r="H10">
        <v>8</v>
      </c>
      <c r="I10">
        <v>0</v>
      </c>
      <c r="J10">
        <v>4</v>
      </c>
      <c r="K10">
        <v>3</v>
      </c>
      <c r="L10">
        <v>2</v>
      </c>
      <c r="M10">
        <v>12</v>
      </c>
      <c r="N10">
        <v>6</v>
      </c>
      <c r="O10">
        <v>32</v>
      </c>
      <c r="P10">
        <v>20.199999999999996</v>
      </c>
      <c r="Q10">
        <v>1</v>
      </c>
    </row>
    <row r="11" spans="1:17" x14ac:dyDescent="0.3">
      <c r="A11" t="s">
        <v>81</v>
      </c>
      <c r="B11">
        <v>1</v>
      </c>
      <c r="C11">
        <v>12</v>
      </c>
      <c r="D11">
        <v>7</v>
      </c>
      <c r="E11">
        <v>30</v>
      </c>
      <c r="F11">
        <v>0</v>
      </c>
      <c r="G11">
        <v>5</v>
      </c>
      <c r="H11">
        <v>27</v>
      </c>
      <c r="I11">
        <v>0</v>
      </c>
      <c r="J11">
        <v>8</v>
      </c>
      <c r="K11">
        <v>11</v>
      </c>
      <c r="L11">
        <v>5</v>
      </c>
      <c r="M11">
        <v>49</v>
      </c>
      <c r="N11">
        <v>19</v>
      </c>
      <c r="O11">
        <v>200</v>
      </c>
      <c r="P11">
        <v>0.18025000000000002</v>
      </c>
      <c r="Q11" t="s">
        <v>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CACF-F4D3-4158-A06D-4678418B8493}">
  <dimension ref="A1:Q10"/>
  <sheetViews>
    <sheetView workbookViewId="0">
      <selection activeCell="G15" sqref="G15"/>
    </sheetView>
  </sheetViews>
  <sheetFormatPr defaultRowHeight="14.4" x14ac:dyDescent="0.3"/>
  <sheetData>
    <row r="1" spans="1:17" x14ac:dyDescent="0.3">
      <c r="A1" t="s">
        <v>0</v>
      </c>
      <c r="B1" t="s">
        <v>4</v>
      </c>
      <c r="C1" t="s">
        <v>48</v>
      </c>
      <c r="D1" t="s">
        <v>2</v>
      </c>
      <c r="E1" t="s">
        <v>85</v>
      </c>
      <c r="F1" t="s">
        <v>86</v>
      </c>
      <c r="G1" t="s">
        <v>87</v>
      </c>
      <c r="H1" t="s">
        <v>11</v>
      </c>
      <c r="I1" t="s">
        <v>7</v>
      </c>
      <c r="J1" t="s">
        <v>41</v>
      </c>
      <c r="K1" t="s">
        <v>24</v>
      </c>
      <c r="L1" t="s">
        <v>9</v>
      </c>
      <c r="M1" t="s">
        <v>8</v>
      </c>
      <c r="N1" t="s">
        <v>1</v>
      </c>
      <c r="O1" t="s">
        <v>62</v>
      </c>
      <c r="P1" t="s">
        <v>51</v>
      </c>
      <c r="Q1" t="s">
        <v>46</v>
      </c>
    </row>
    <row r="2" spans="1:17" x14ac:dyDescent="0.3">
      <c r="A2" t="s">
        <v>14</v>
      </c>
      <c r="B2">
        <v>0</v>
      </c>
      <c r="C2">
        <v>4</v>
      </c>
      <c r="D2">
        <v>1</v>
      </c>
      <c r="E2">
        <v>5</v>
      </c>
      <c r="F2">
        <v>0</v>
      </c>
      <c r="G2">
        <v>2</v>
      </c>
      <c r="H2">
        <v>0</v>
      </c>
      <c r="I2">
        <v>0</v>
      </c>
      <c r="J2">
        <v>0</v>
      </c>
      <c r="K2">
        <v>2</v>
      </c>
      <c r="L2">
        <v>2</v>
      </c>
      <c r="M2">
        <v>10</v>
      </c>
      <c r="N2">
        <v>5</v>
      </c>
      <c r="O2">
        <v>30</v>
      </c>
      <c r="P2">
        <v>3.9499999999999993</v>
      </c>
      <c r="Q2">
        <v>2</v>
      </c>
    </row>
    <row r="3" spans="1:17" x14ac:dyDescent="0.3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2</v>
      </c>
      <c r="L3">
        <v>0</v>
      </c>
      <c r="M3">
        <v>0</v>
      </c>
      <c r="N3">
        <v>0</v>
      </c>
      <c r="O3">
        <v>24</v>
      </c>
      <c r="P3">
        <v>-1.35</v>
      </c>
      <c r="Q3">
        <v>7</v>
      </c>
    </row>
    <row r="4" spans="1:17" x14ac:dyDescent="0.3">
      <c r="A4" t="s">
        <v>16</v>
      </c>
      <c r="B4">
        <v>1</v>
      </c>
      <c r="C4">
        <v>0</v>
      </c>
      <c r="D4">
        <v>0</v>
      </c>
      <c r="E4">
        <v>6</v>
      </c>
      <c r="F4">
        <v>1</v>
      </c>
      <c r="G4">
        <v>3</v>
      </c>
      <c r="H4">
        <v>1</v>
      </c>
      <c r="I4">
        <v>0</v>
      </c>
      <c r="J4">
        <v>1</v>
      </c>
      <c r="K4">
        <v>2</v>
      </c>
      <c r="L4">
        <v>4</v>
      </c>
      <c r="M4">
        <v>6</v>
      </c>
      <c r="N4">
        <v>0</v>
      </c>
      <c r="O4">
        <v>26</v>
      </c>
      <c r="P4">
        <v>-3.9500000000000006</v>
      </c>
      <c r="Q4">
        <v>8</v>
      </c>
    </row>
    <row r="5" spans="1:17" x14ac:dyDescent="0.3">
      <c r="A5" t="s">
        <v>12</v>
      </c>
      <c r="B5">
        <v>0</v>
      </c>
      <c r="C5">
        <v>1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3</v>
      </c>
      <c r="N5">
        <v>1</v>
      </c>
      <c r="O5">
        <v>16</v>
      </c>
      <c r="P5">
        <v>-0.5</v>
      </c>
      <c r="Q5">
        <v>6</v>
      </c>
    </row>
    <row r="6" spans="1:17" x14ac:dyDescent="0.3">
      <c r="A6" t="s">
        <v>30</v>
      </c>
      <c r="B6">
        <v>0</v>
      </c>
      <c r="C6">
        <v>0</v>
      </c>
      <c r="D6">
        <v>1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</v>
      </c>
      <c r="N6">
        <v>1</v>
      </c>
      <c r="O6">
        <v>20</v>
      </c>
      <c r="P6">
        <v>1.0500000000000003</v>
      </c>
      <c r="Q6">
        <v>5</v>
      </c>
    </row>
    <row r="7" spans="1:17" x14ac:dyDescent="0.3">
      <c r="A7" t="s">
        <v>17</v>
      </c>
      <c r="B7">
        <v>0</v>
      </c>
      <c r="C7">
        <v>2</v>
      </c>
      <c r="D7">
        <v>0</v>
      </c>
      <c r="E7">
        <v>3</v>
      </c>
      <c r="F7">
        <v>0</v>
      </c>
      <c r="G7">
        <v>0</v>
      </c>
      <c r="H7">
        <v>3</v>
      </c>
      <c r="I7">
        <v>0</v>
      </c>
      <c r="J7">
        <v>0</v>
      </c>
      <c r="K7">
        <v>2</v>
      </c>
      <c r="L7">
        <v>0</v>
      </c>
      <c r="M7">
        <v>5</v>
      </c>
      <c r="N7">
        <v>2</v>
      </c>
      <c r="O7" t="e">
        <v>#N/A</v>
      </c>
      <c r="P7">
        <v>1.6000000000000005</v>
      </c>
      <c r="Q7">
        <v>3</v>
      </c>
    </row>
    <row r="8" spans="1:17" x14ac:dyDescent="0.3">
      <c r="A8" t="s">
        <v>18</v>
      </c>
      <c r="B8">
        <v>0</v>
      </c>
      <c r="C8">
        <v>1</v>
      </c>
      <c r="D8">
        <v>1</v>
      </c>
      <c r="E8">
        <v>4</v>
      </c>
      <c r="F8">
        <v>1</v>
      </c>
      <c r="G8">
        <v>1</v>
      </c>
      <c r="H8">
        <v>3</v>
      </c>
      <c r="I8">
        <v>0</v>
      </c>
      <c r="J8">
        <v>2</v>
      </c>
      <c r="K8">
        <v>5</v>
      </c>
      <c r="L8">
        <v>2</v>
      </c>
      <c r="M8">
        <v>6</v>
      </c>
      <c r="N8">
        <v>2</v>
      </c>
      <c r="O8">
        <v>24</v>
      </c>
      <c r="P8">
        <v>1.5500000000000007</v>
      </c>
      <c r="Q8">
        <v>4</v>
      </c>
    </row>
    <row r="9" spans="1:17" x14ac:dyDescent="0.3">
      <c r="A9" t="s">
        <v>13</v>
      </c>
      <c r="B9">
        <v>2</v>
      </c>
      <c r="C9">
        <v>1</v>
      </c>
      <c r="D9">
        <v>4</v>
      </c>
      <c r="E9">
        <v>11</v>
      </c>
      <c r="F9">
        <v>0</v>
      </c>
      <c r="G9">
        <v>0</v>
      </c>
      <c r="H9">
        <v>6</v>
      </c>
      <c r="I9">
        <v>1</v>
      </c>
      <c r="J9">
        <v>4</v>
      </c>
      <c r="K9">
        <v>4</v>
      </c>
      <c r="L9">
        <v>0</v>
      </c>
      <c r="M9">
        <v>16</v>
      </c>
      <c r="N9">
        <v>5</v>
      </c>
      <c r="O9">
        <v>30</v>
      </c>
      <c r="P9">
        <v>13.150000000000006</v>
      </c>
      <c r="Q9">
        <v>1</v>
      </c>
    </row>
    <row r="10" spans="1:17" x14ac:dyDescent="0.3">
      <c r="A10" t="s">
        <v>88</v>
      </c>
      <c r="B10">
        <v>3</v>
      </c>
      <c r="C10">
        <v>9</v>
      </c>
      <c r="D10">
        <v>7</v>
      </c>
      <c r="E10">
        <v>34</v>
      </c>
      <c r="F10">
        <v>2</v>
      </c>
      <c r="G10">
        <v>6</v>
      </c>
      <c r="H10">
        <v>14</v>
      </c>
      <c r="I10">
        <v>1</v>
      </c>
      <c r="J10">
        <v>7</v>
      </c>
      <c r="K10">
        <v>18</v>
      </c>
      <c r="L10">
        <v>8</v>
      </c>
      <c r="M10">
        <v>50</v>
      </c>
      <c r="N10">
        <v>16</v>
      </c>
      <c r="O10">
        <v>200</v>
      </c>
      <c r="P10">
        <v>7.7499999999999999E-2</v>
      </c>
      <c r="Q10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 Copy</vt:lpstr>
      <vt:lpstr>Practice 1</vt:lpstr>
      <vt:lpstr>vs Bears</vt:lpstr>
      <vt:lpstr>vs Kyle and Friends</vt:lpstr>
      <vt:lpstr>Day 1 Average Rank</vt:lpstr>
      <vt:lpstr>Round 1</vt:lpstr>
      <vt:lpstr>vs Kyle and Friends CSV</vt:lpstr>
      <vt:lpstr>vs Bears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Collins</dc:creator>
  <cp:lastModifiedBy>Daniel</cp:lastModifiedBy>
  <dcterms:created xsi:type="dcterms:W3CDTF">2021-11-16T05:41:31Z</dcterms:created>
  <dcterms:modified xsi:type="dcterms:W3CDTF">2022-09-08T07:18:42Z</dcterms:modified>
</cp:coreProperties>
</file>