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3.xml" ContentType="application/vnd.openxmlformats-officedocument.spreadsheetml.workshee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edigrandi/Desktop/Università/UU/ICT Entrepreneurship/Assignment A7/"/>
    </mc:Choice>
  </mc:AlternateContent>
  <xr:revisionPtr revIDLastSave="0" documentId="13_ncr:1_{548E8D44-172A-EA47-A9F9-CA6B1CE5A5FC}" xr6:coauthVersionLast="45" xr6:coauthVersionMax="45" xr10:uidLastSave="{00000000-0000-0000-0000-000000000000}"/>
  <bookViews>
    <workbookView xWindow="80" yWindow="960" windowWidth="27640" windowHeight="15800" activeTab="4" xr2:uid="{614F2BA1-C462-AE4D-A780-899B2A094B8A}"/>
  </bookViews>
  <sheets>
    <sheet name="Costs" sheetId="1" r:id="rId1"/>
    <sheet name="Revenues (Fully op)" sheetId="2" r:id="rId2"/>
    <sheet name="Revenues (NOT Fully op)" sheetId="3" r:id="rId3"/>
    <sheet name="Costs (2)" sheetId="4" r:id="rId4"/>
    <sheet name="Foglio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0" i="5" l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M27" i="5" s="1"/>
  <c r="AM28" i="5" s="1"/>
  <c r="AM29" i="5" s="1"/>
  <c r="AM30" i="5" s="1"/>
  <c r="AM31" i="5" s="1"/>
  <c r="AM32" i="5" s="1"/>
  <c r="AM33" i="5" s="1"/>
  <c r="AM34" i="5" s="1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V10" i="5"/>
  <c r="W10" i="5"/>
  <c r="X10" i="5"/>
  <c r="V11" i="5"/>
  <c r="W11" i="5"/>
  <c r="X11" i="5"/>
  <c r="V12" i="5"/>
  <c r="W12" i="5"/>
  <c r="X12" i="5"/>
  <c r="V13" i="5"/>
  <c r="W13" i="5"/>
  <c r="X13" i="5"/>
  <c r="V14" i="5"/>
  <c r="W14" i="5"/>
  <c r="X14" i="5"/>
  <c r="V15" i="5"/>
  <c r="W15" i="5"/>
  <c r="X15" i="5"/>
  <c r="V16" i="5"/>
  <c r="W16" i="5"/>
  <c r="X16" i="5"/>
  <c r="V17" i="5"/>
  <c r="W17" i="5"/>
  <c r="X17" i="5"/>
  <c r="V18" i="5"/>
  <c r="W18" i="5"/>
  <c r="X18" i="5"/>
  <c r="V19" i="5"/>
  <c r="W19" i="5"/>
  <c r="X19" i="5"/>
  <c r="V20" i="5"/>
  <c r="W20" i="5"/>
  <c r="X20" i="5"/>
  <c r="V21" i="5"/>
  <c r="W21" i="5"/>
  <c r="X21" i="5"/>
  <c r="V22" i="5"/>
  <c r="W22" i="5"/>
  <c r="X22" i="5"/>
  <c r="V23" i="5"/>
  <c r="W23" i="5"/>
  <c r="X23" i="5"/>
  <c r="V24" i="5"/>
  <c r="W24" i="5"/>
  <c r="X24" i="5"/>
  <c r="V25" i="5"/>
  <c r="W25" i="5"/>
  <c r="X25" i="5"/>
  <c r="V26" i="5"/>
  <c r="W26" i="5"/>
  <c r="X26" i="5"/>
  <c r="V27" i="5"/>
  <c r="W27" i="5"/>
  <c r="X27" i="5"/>
  <c r="V28" i="5"/>
  <c r="W28" i="5"/>
  <c r="X28" i="5"/>
  <c r="V29" i="5"/>
  <c r="W29" i="5"/>
  <c r="X29" i="5"/>
  <c r="V30" i="5"/>
  <c r="W30" i="5"/>
  <c r="X30" i="5"/>
  <c r="V31" i="5"/>
  <c r="W31" i="5"/>
  <c r="X31" i="5"/>
  <c r="V32" i="5"/>
  <c r="W32" i="5"/>
  <c r="X32" i="5"/>
  <c r="V33" i="5"/>
  <c r="W33" i="5"/>
  <c r="X33" i="5"/>
  <c r="V34" i="5"/>
  <c r="W34" i="5"/>
  <c r="X34" i="5"/>
  <c r="U11" i="5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10" i="5"/>
  <c r="Q10" i="5"/>
  <c r="AJ9" i="5"/>
  <c r="AJ8" i="5"/>
  <c r="AJ6" i="5"/>
  <c r="AJ7" i="5" s="1"/>
  <c r="AJ10" i="5" s="1"/>
  <c r="AJ11" i="5" s="1"/>
  <c r="AJ12" i="5" s="1"/>
  <c r="AJ5" i="5"/>
  <c r="AI5" i="5"/>
  <c r="AJ4" i="5"/>
  <c r="AI6" i="5"/>
  <c r="AI7" i="5" s="1"/>
  <c r="AI8" i="5" s="1"/>
  <c r="AI9" i="5" s="1"/>
  <c r="AI4" i="5"/>
  <c r="AK5" i="5"/>
  <c r="AH6" i="5"/>
  <c r="AH7" i="5"/>
  <c r="AH8" i="5"/>
  <c r="AH9" i="5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5" i="5"/>
  <c r="AH4" i="5"/>
  <c r="AK4" i="5"/>
  <c r="R10" i="5"/>
  <c r="S10" i="5"/>
  <c r="T10" i="5"/>
  <c r="AC10" i="5" s="1"/>
  <c r="AF10" i="5" s="1"/>
  <c r="AL10" i="5" s="1"/>
  <c r="Q11" i="5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R34" i="5" s="1"/>
  <c r="M10" i="5"/>
  <c r="N10" i="5" s="1"/>
  <c r="L34" i="5"/>
  <c r="E23" i="5"/>
  <c r="G23" i="5"/>
  <c r="AJ13" i="5" l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T29" i="5"/>
  <c r="S24" i="5"/>
  <c r="T21" i="5"/>
  <c r="S20" i="5"/>
  <c r="R19" i="5"/>
  <c r="T17" i="5"/>
  <c r="S16" i="5"/>
  <c r="R15" i="5"/>
  <c r="T13" i="5"/>
  <c r="S12" i="5"/>
  <c r="R11" i="5"/>
  <c r="AI10" i="5"/>
  <c r="T33" i="5"/>
  <c r="R31" i="5"/>
  <c r="R27" i="5"/>
  <c r="R23" i="5"/>
  <c r="S33" i="5"/>
  <c r="T30" i="5"/>
  <c r="T26" i="5"/>
  <c r="R24" i="5"/>
  <c r="T22" i="5"/>
  <c r="R20" i="5"/>
  <c r="S17" i="5"/>
  <c r="T14" i="5"/>
  <c r="S13" i="5"/>
  <c r="R12" i="5"/>
  <c r="S34" i="5"/>
  <c r="AC34" i="5" s="1"/>
  <c r="AF34" i="5" s="1"/>
  <c r="R33" i="5"/>
  <c r="T31" i="5"/>
  <c r="S30" i="5"/>
  <c r="R29" i="5"/>
  <c r="T27" i="5"/>
  <c r="S26" i="5"/>
  <c r="R25" i="5"/>
  <c r="AC25" i="5" s="1"/>
  <c r="AF25" i="5" s="1"/>
  <c r="T23" i="5"/>
  <c r="S22" i="5"/>
  <c r="R21" i="5"/>
  <c r="T19" i="5"/>
  <c r="S18" i="5"/>
  <c r="R17" i="5"/>
  <c r="AC17" i="5" s="1"/>
  <c r="AF17" i="5" s="1"/>
  <c r="T15" i="5"/>
  <c r="S14" i="5"/>
  <c r="R13" i="5"/>
  <c r="T11" i="5"/>
  <c r="S32" i="5"/>
  <c r="S28" i="5"/>
  <c r="T25" i="5"/>
  <c r="T34" i="5"/>
  <c r="R32" i="5"/>
  <c r="AC32" i="5" s="1"/>
  <c r="AF32" i="5" s="1"/>
  <c r="S29" i="5"/>
  <c r="R28" i="5"/>
  <c r="S25" i="5"/>
  <c r="S21" i="5"/>
  <c r="T18" i="5"/>
  <c r="R16" i="5"/>
  <c r="T32" i="5"/>
  <c r="S31" i="5"/>
  <c r="R30" i="5"/>
  <c r="AC30" i="5" s="1"/>
  <c r="AF30" i="5" s="1"/>
  <c r="T28" i="5"/>
  <c r="S27" i="5"/>
  <c r="R26" i="5"/>
  <c r="AC26" i="5" s="1"/>
  <c r="AF26" i="5" s="1"/>
  <c r="T24" i="5"/>
  <c r="S23" i="5"/>
  <c r="R22" i="5"/>
  <c r="AC22" i="5" s="1"/>
  <c r="AF22" i="5" s="1"/>
  <c r="T20" i="5"/>
  <c r="S19" i="5"/>
  <c r="R18" i="5"/>
  <c r="T16" i="5"/>
  <c r="S15" i="5"/>
  <c r="R14" i="5"/>
  <c r="AC14" i="5" s="1"/>
  <c r="AF14" i="5" s="1"/>
  <c r="T12" i="5"/>
  <c r="S11" i="5"/>
  <c r="M11" i="5"/>
  <c r="P10" i="5"/>
  <c r="O10" i="5"/>
  <c r="C10" i="5"/>
  <c r="G16" i="5" s="1"/>
  <c r="D10" i="5"/>
  <c r="M9" i="5" s="1"/>
  <c r="AF5" i="5"/>
  <c r="AG5" i="5"/>
  <c r="AG6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AB5" i="5"/>
  <c r="AE5" i="5" s="1"/>
  <c r="AC5" i="5"/>
  <c r="AD5" i="5"/>
  <c r="AB6" i="5"/>
  <c r="AE6" i="5" s="1"/>
  <c r="AC6" i="5"/>
  <c r="AF6" i="5" s="1"/>
  <c r="AD6" i="5"/>
  <c r="AB7" i="5"/>
  <c r="AE7" i="5" s="1"/>
  <c r="AC7" i="5"/>
  <c r="AF7" i="5" s="1"/>
  <c r="AD7" i="5"/>
  <c r="AG7" i="5" s="1"/>
  <c r="AD4" i="5"/>
  <c r="AG4" i="5" s="1"/>
  <c r="AM4" i="5" s="1"/>
  <c r="AM5" i="5" s="1"/>
  <c r="AM6" i="5" s="1"/>
  <c r="AC4" i="5"/>
  <c r="AF4" i="5" s="1"/>
  <c r="AL4" i="5" s="1"/>
  <c r="AL5" i="5" s="1"/>
  <c r="AB4" i="5"/>
  <c r="AE4" i="5" s="1"/>
  <c r="D12" i="5"/>
  <c r="U9" i="5" s="1"/>
  <c r="C12" i="5"/>
  <c r="U8" i="5" s="1"/>
  <c r="M8" i="5"/>
  <c r="O8" i="5" s="1"/>
  <c r="D11" i="5"/>
  <c r="Q9" i="5" s="1"/>
  <c r="R9" i="5" s="1"/>
  <c r="C11" i="5"/>
  <c r="Q8" i="5" s="1"/>
  <c r="AC12" i="5" l="1"/>
  <c r="AF12" i="5" s="1"/>
  <c r="AC20" i="5"/>
  <c r="AF20" i="5" s="1"/>
  <c r="AC31" i="5"/>
  <c r="AF31" i="5" s="1"/>
  <c r="AC21" i="5"/>
  <c r="AF21" i="5" s="1"/>
  <c r="AC19" i="5"/>
  <c r="AF19" i="5" s="1"/>
  <c r="AC33" i="5"/>
  <c r="AF33" i="5" s="1"/>
  <c r="AC24" i="5"/>
  <c r="AF24" i="5" s="1"/>
  <c r="AC23" i="5"/>
  <c r="AF23" i="5" s="1"/>
  <c r="AC15" i="5"/>
  <c r="AF15" i="5" s="1"/>
  <c r="AC18" i="5"/>
  <c r="AF18" i="5" s="1"/>
  <c r="AC16" i="5"/>
  <c r="AF16" i="5" s="1"/>
  <c r="AC28" i="5"/>
  <c r="AF28" i="5" s="1"/>
  <c r="AC13" i="5"/>
  <c r="AF13" i="5" s="1"/>
  <c r="AC29" i="5"/>
  <c r="AF29" i="5" s="1"/>
  <c r="AC27" i="5"/>
  <c r="AF27" i="5" s="1"/>
  <c r="AC11" i="5"/>
  <c r="AF11" i="5" s="1"/>
  <c r="AL11" i="5" s="1"/>
  <c r="AL12" i="5" s="1"/>
  <c r="AL13" i="5" s="1"/>
  <c r="AL14" i="5" s="1"/>
  <c r="AL15" i="5" s="1"/>
  <c r="AK6" i="5"/>
  <c r="AK7" i="5" s="1"/>
  <c r="AB10" i="5"/>
  <c r="AE10" i="5" s="1"/>
  <c r="M12" i="5"/>
  <c r="O11" i="5"/>
  <c r="P11" i="5"/>
  <c r="N11" i="5"/>
  <c r="AL6" i="5"/>
  <c r="AL7" i="5" s="1"/>
  <c r="AM7" i="5"/>
  <c r="E11" i="5"/>
  <c r="E10" i="5"/>
  <c r="E12" i="5"/>
  <c r="F16" i="5"/>
  <c r="G18" i="5"/>
  <c r="F18" i="5" s="1"/>
  <c r="G17" i="5"/>
  <c r="V9" i="5"/>
  <c r="X9" i="5"/>
  <c r="W8" i="5"/>
  <c r="V8" i="5"/>
  <c r="X8" i="5"/>
  <c r="S8" i="5"/>
  <c r="T8" i="5"/>
  <c r="R8" i="5"/>
  <c r="P9" i="5"/>
  <c r="N9" i="5"/>
  <c r="O9" i="5"/>
  <c r="T9" i="5"/>
  <c r="W9" i="5"/>
  <c r="S9" i="5"/>
  <c r="P8" i="5"/>
  <c r="N8" i="5"/>
  <c r="F25" i="1"/>
  <c r="F16" i="1"/>
  <c r="AL16" i="5" l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L27" i="5" s="1"/>
  <c r="AL28" i="5" s="1"/>
  <c r="AL29" i="5" s="1"/>
  <c r="AL30" i="5" s="1"/>
  <c r="AL31" i="5" s="1"/>
  <c r="AL32" i="5" s="1"/>
  <c r="AL33" i="5" s="1"/>
  <c r="AL34" i="5" s="1"/>
  <c r="AI11" i="5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M13" i="5"/>
  <c r="P12" i="5"/>
  <c r="N12" i="5"/>
  <c r="O12" i="5"/>
  <c r="AB11" i="5"/>
  <c r="AE11" i="5" s="1"/>
  <c r="F17" i="5"/>
  <c r="AB9" i="5"/>
  <c r="AE9" i="5" s="1"/>
  <c r="AC9" i="5"/>
  <c r="AF9" i="5" s="1"/>
  <c r="AD9" i="5"/>
  <c r="AG9" i="5" s="1"/>
  <c r="AB8" i="5"/>
  <c r="AE8" i="5" s="1"/>
  <c r="AK8" i="5" s="1"/>
  <c r="AD8" i="5"/>
  <c r="AG8" i="5" s="1"/>
  <c r="AM8" i="5" s="1"/>
  <c r="AC8" i="5"/>
  <c r="AF8" i="5" s="1"/>
  <c r="AL8" i="5" s="1"/>
  <c r="AL9" i="5" s="1"/>
  <c r="G48" i="4"/>
  <c r="G39" i="4"/>
  <c r="G25" i="4"/>
  <c r="G30" i="4" s="1"/>
  <c r="G16" i="4"/>
  <c r="AB12" i="5" l="1"/>
  <c r="AE12" i="5" s="1"/>
  <c r="M14" i="5"/>
  <c r="N13" i="5"/>
  <c r="O13" i="5"/>
  <c r="P13" i="5"/>
  <c r="AM9" i="5"/>
  <c r="AK9" i="5"/>
  <c r="AK10" i="5" s="1"/>
  <c r="AK11" i="5" s="1"/>
  <c r="G61" i="4"/>
  <c r="G56" i="4"/>
  <c r="F48" i="1"/>
  <c r="F39" i="1"/>
  <c r="F30" i="1"/>
  <c r="AK12" i="5" l="1"/>
  <c r="AB13" i="5"/>
  <c r="AE13" i="5" s="1"/>
  <c r="AK13" i="5" s="1"/>
  <c r="N14" i="5"/>
  <c r="O14" i="5"/>
  <c r="P14" i="5"/>
  <c r="M15" i="5"/>
  <c r="F56" i="1"/>
  <c r="B15" i="2" s="1"/>
  <c r="B20" i="2" s="1"/>
  <c r="F61" i="1"/>
  <c r="B15" i="3" s="1"/>
  <c r="B44" i="2"/>
  <c r="B48" i="2"/>
  <c r="B64" i="2"/>
  <c r="B76" i="2"/>
  <c r="B80" i="2"/>
  <c r="B96" i="2"/>
  <c r="B108" i="2"/>
  <c r="B112" i="2"/>
  <c r="B128" i="2"/>
  <c r="B140" i="2"/>
  <c r="B144" i="2"/>
  <c r="B160" i="2"/>
  <c r="B172" i="2"/>
  <c r="B176" i="2"/>
  <c r="B192" i="2"/>
  <c r="B204" i="2"/>
  <c r="B208" i="2"/>
  <c r="B224" i="2"/>
  <c r="B236" i="2"/>
  <c r="B240" i="2"/>
  <c r="B252" i="2"/>
  <c r="B256" i="2"/>
  <c r="B268" i="2"/>
  <c r="B272" i="2"/>
  <c r="B288" i="2"/>
  <c r="B296" i="2"/>
  <c r="B21" i="2"/>
  <c r="B25" i="2"/>
  <c r="B37" i="2"/>
  <c r="B41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113" i="2"/>
  <c r="B117" i="2"/>
  <c r="B121" i="2"/>
  <c r="B125" i="2"/>
  <c r="B129" i="2"/>
  <c r="B133" i="2"/>
  <c r="B137" i="2"/>
  <c r="B141" i="2"/>
  <c r="B145" i="2"/>
  <c r="B149" i="2"/>
  <c r="B153" i="2"/>
  <c r="B157" i="2"/>
  <c r="B161" i="2"/>
  <c r="B165" i="2"/>
  <c r="B169" i="2"/>
  <c r="B173" i="2"/>
  <c r="B177" i="2"/>
  <c r="B181" i="2"/>
  <c r="B185" i="2"/>
  <c r="B189" i="2"/>
  <c r="B193" i="2"/>
  <c r="B197" i="2"/>
  <c r="B201" i="2"/>
  <c r="B205" i="2"/>
  <c r="B209" i="2"/>
  <c r="B213" i="2"/>
  <c r="B217" i="2"/>
  <c r="B221" i="2"/>
  <c r="B225" i="2"/>
  <c r="B229" i="2"/>
  <c r="B233" i="2"/>
  <c r="B237" i="2"/>
  <c r="B241" i="2"/>
  <c r="B245" i="2"/>
  <c r="B249" i="2"/>
  <c r="B253" i="2"/>
  <c r="B257" i="2"/>
  <c r="B261" i="2"/>
  <c r="B265" i="2"/>
  <c r="B269" i="2"/>
  <c r="B273" i="2"/>
  <c r="B277" i="2"/>
  <c r="B281" i="2"/>
  <c r="B285" i="2"/>
  <c r="B289" i="2"/>
  <c r="B293" i="2"/>
  <c r="B297" i="2"/>
  <c r="B301" i="2"/>
  <c r="B305" i="2"/>
  <c r="B309" i="2"/>
  <c r="B313" i="2"/>
  <c r="B317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B110" i="2"/>
  <c r="B114" i="2"/>
  <c r="B118" i="2"/>
  <c r="B122" i="2"/>
  <c r="B126" i="2"/>
  <c r="B130" i="2"/>
  <c r="B134" i="2"/>
  <c r="B138" i="2"/>
  <c r="B142" i="2"/>
  <c r="B146" i="2"/>
  <c r="B150" i="2"/>
  <c r="B154" i="2"/>
  <c r="B158" i="2"/>
  <c r="B162" i="2"/>
  <c r="B166" i="2"/>
  <c r="B170" i="2"/>
  <c r="B174" i="2"/>
  <c r="B178" i="2"/>
  <c r="B182" i="2"/>
  <c r="B186" i="2"/>
  <c r="B190" i="2"/>
  <c r="B194" i="2"/>
  <c r="B198" i="2"/>
  <c r="B202" i="2"/>
  <c r="B206" i="2"/>
  <c r="B210" i="2"/>
  <c r="B214" i="2"/>
  <c r="B218" i="2"/>
  <c r="B222" i="2"/>
  <c r="B226" i="2"/>
  <c r="B230" i="2"/>
  <c r="B234" i="2"/>
  <c r="B238" i="2"/>
  <c r="B242" i="2"/>
  <c r="B246" i="2"/>
  <c r="B250" i="2"/>
  <c r="B254" i="2"/>
  <c r="B258" i="2"/>
  <c r="B262" i="2"/>
  <c r="B266" i="2"/>
  <c r="B270" i="2"/>
  <c r="B274" i="2"/>
  <c r="B278" i="2"/>
  <c r="B282" i="2"/>
  <c r="B286" i="2"/>
  <c r="B290" i="2"/>
  <c r="B294" i="2"/>
  <c r="B298" i="2"/>
  <c r="B302" i="2"/>
  <c r="B306" i="2"/>
  <c r="B310" i="2"/>
  <c r="B314" i="2"/>
  <c r="B318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111" i="2"/>
  <c r="B115" i="2"/>
  <c r="B119" i="2"/>
  <c r="B123" i="2"/>
  <c r="B127" i="2"/>
  <c r="B131" i="2"/>
  <c r="B135" i="2"/>
  <c r="B139" i="2"/>
  <c r="B143" i="2"/>
  <c r="B147" i="2"/>
  <c r="B151" i="2"/>
  <c r="B155" i="2"/>
  <c r="B159" i="2"/>
  <c r="B163" i="2"/>
  <c r="B167" i="2"/>
  <c r="B171" i="2"/>
  <c r="B175" i="2"/>
  <c r="B179" i="2"/>
  <c r="B183" i="2"/>
  <c r="B187" i="2"/>
  <c r="B191" i="2"/>
  <c r="B195" i="2"/>
  <c r="B199" i="2"/>
  <c r="B203" i="2"/>
  <c r="B207" i="2"/>
  <c r="B211" i="2"/>
  <c r="B215" i="2"/>
  <c r="B219" i="2"/>
  <c r="B223" i="2"/>
  <c r="B227" i="2"/>
  <c r="B231" i="2"/>
  <c r="B235" i="2"/>
  <c r="B239" i="2"/>
  <c r="B243" i="2"/>
  <c r="B247" i="2"/>
  <c r="B251" i="2"/>
  <c r="B255" i="2"/>
  <c r="B259" i="2"/>
  <c r="B263" i="2"/>
  <c r="B267" i="2"/>
  <c r="B271" i="2"/>
  <c r="B275" i="2"/>
  <c r="B279" i="2"/>
  <c r="B283" i="2"/>
  <c r="B287" i="2"/>
  <c r="B291" i="2"/>
  <c r="B295" i="2"/>
  <c r="B299" i="2"/>
  <c r="B303" i="2"/>
  <c r="B307" i="2"/>
  <c r="B311" i="2"/>
  <c r="B315" i="2"/>
  <c r="B19" i="2"/>
  <c r="B276" i="2"/>
  <c r="B292" i="2"/>
  <c r="B300" i="2"/>
  <c r="B308" i="2"/>
  <c r="B316" i="2"/>
  <c r="AB14" i="5" l="1"/>
  <c r="AE14" i="5" s="1"/>
  <c r="AK14" i="5" s="1"/>
  <c r="N15" i="5"/>
  <c r="P15" i="5"/>
  <c r="O15" i="5"/>
  <c r="M16" i="5"/>
  <c r="B32" i="2"/>
  <c r="B220" i="2"/>
  <c r="B188" i="2"/>
  <c r="B156" i="2"/>
  <c r="B124" i="2"/>
  <c r="B92" i="2"/>
  <c r="B60" i="2"/>
  <c r="B28" i="2"/>
  <c r="B49" i="2"/>
  <c r="B33" i="2"/>
  <c r="B312" i="2"/>
  <c r="B284" i="2"/>
  <c r="B264" i="2"/>
  <c r="B248" i="2"/>
  <c r="B232" i="2"/>
  <c r="B216" i="2"/>
  <c r="B200" i="2"/>
  <c r="B184" i="2"/>
  <c r="B168" i="2"/>
  <c r="B152" i="2"/>
  <c r="B136" i="2"/>
  <c r="B120" i="2"/>
  <c r="B104" i="2"/>
  <c r="B88" i="2"/>
  <c r="B72" i="2"/>
  <c r="B56" i="2"/>
  <c r="B40" i="2"/>
  <c r="B24" i="2"/>
  <c r="B45" i="2"/>
  <c r="B29" i="2"/>
  <c r="B304" i="2"/>
  <c r="B280" i="2"/>
  <c r="B260" i="2"/>
  <c r="B244" i="2"/>
  <c r="B228" i="2"/>
  <c r="B212" i="2"/>
  <c r="B196" i="2"/>
  <c r="B180" i="2"/>
  <c r="B164" i="2"/>
  <c r="B148" i="2"/>
  <c r="B132" i="2"/>
  <c r="B116" i="2"/>
  <c r="B100" i="2"/>
  <c r="B84" i="2"/>
  <c r="B68" i="2"/>
  <c r="B52" i="2"/>
  <c r="B36" i="2"/>
  <c r="B46" i="3"/>
  <c r="B58" i="3"/>
  <c r="B138" i="3"/>
  <c r="B126" i="3"/>
  <c r="B153" i="3"/>
  <c r="B137" i="3"/>
  <c r="B121" i="3"/>
  <c r="B105" i="3"/>
  <c r="B89" i="3"/>
  <c r="B73" i="3"/>
  <c r="B57" i="3"/>
  <c r="B41" i="3"/>
  <c r="B25" i="3"/>
  <c r="B164" i="3"/>
  <c r="B148" i="3"/>
  <c r="B132" i="3"/>
  <c r="B116" i="3"/>
  <c r="B100" i="3"/>
  <c r="B84" i="3"/>
  <c r="B68" i="3"/>
  <c r="B52" i="3"/>
  <c r="B36" i="3"/>
  <c r="B20" i="3"/>
  <c r="B159" i="3"/>
  <c r="B143" i="3"/>
  <c r="B127" i="3"/>
  <c r="B111" i="3"/>
  <c r="B95" i="3"/>
  <c r="B79" i="3"/>
  <c r="B63" i="3"/>
  <c r="B47" i="3"/>
  <c r="B31" i="3"/>
  <c r="B130" i="3"/>
  <c r="B22" i="3"/>
  <c r="B150" i="3"/>
  <c r="B139" i="3"/>
  <c r="B91" i="3"/>
  <c r="B59" i="3"/>
  <c r="B82" i="3"/>
  <c r="B166" i="3"/>
  <c r="B110" i="3"/>
  <c r="B90" i="3"/>
  <c r="B42" i="3"/>
  <c r="B30" i="3"/>
  <c r="B158" i="3"/>
  <c r="B165" i="3"/>
  <c r="B149" i="3"/>
  <c r="B133" i="3"/>
  <c r="B117" i="3"/>
  <c r="B101" i="3"/>
  <c r="B85" i="3"/>
  <c r="B69" i="3"/>
  <c r="B53" i="3"/>
  <c r="B37" i="3"/>
  <c r="B21" i="3"/>
  <c r="B160" i="3"/>
  <c r="B144" i="3"/>
  <c r="B128" i="3"/>
  <c r="B112" i="3"/>
  <c r="B96" i="3"/>
  <c r="B80" i="3"/>
  <c r="B64" i="3"/>
  <c r="B48" i="3"/>
  <c r="B32" i="3"/>
  <c r="B123" i="3"/>
  <c r="B107" i="3"/>
  <c r="B75" i="3"/>
  <c r="B27" i="3"/>
  <c r="B146" i="3"/>
  <c r="B102" i="3"/>
  <c r="B142" i="3"/>
  <c r="B122" i="3"/>
  <c r="B74" i="3"/>
  <c r="B62" i="3"/>
  <c r="B161" i="3"/>
  <c r="B145" i="3"/>
  <c r="B129" i="3"/>
  <c r="B113" i="3"/>
  <c r="B97" i="3"/>
  <c r="B81" i="3"/>
  <c r="B65" i="3"/>
  <c r="B49" i="3"/>
  <c r="B33" i="3"/>
  <c r="B156" i="3"/>
  <c r="B140" i="3"/>
  <c r="B124" i="3"/>
  <c r="B108" i="3"/>
  <c r="B92" i="3"/>
  <c r="B76" i="3"/>
  <c r="B60" i="3"/>
  <c r="B44" i="3"/>
  <c r="B28" i="3"/>
  <c r="B167" i="3"/>
  <c r="B151" i="3"/>
  <c r="B135" i="3"/>
  <c r="B119" i="3"/>
  <c r="B103" i="3"/>
  <c r="B87" i="3"/>
  <c r="B71" i="3"/>
  <c r="B55" i="3"/>
  <c r="B39" i="3"/>
  <c r="B23" i="3"/>
  <c r="B34" i="3"/>
  <c r="B98" i="3"/>
  <c r="B162" i="3"/>
  <c r="B54" i="3"/>
  <c r="B118" i="3"/>
  <c r="B26" i="3"/>
  <c r="B154" i="3"/>
  <c r="B106" i="3"/>
  <c r="B78" i="3"/>
  <c r="B94" i="3"/>
  <c r="B157" i="3"/>
  <c r="B141" i="3"/>
  <c r="B125" i="3"/>
  <c r="B109" i="3"/>
  <c r="B93" i="3"/>
  <c r="B77" i="3"/>
  <c r="B61" i="3"/>
  <c r="B45" i="3"/>
  <c r="B29" i="3"/>
  <c r="B168" i="3"/>
  <c r="B152" i="3"/>
  <c r="B136" i="3"/>
  <c r="B120" i="3"/>
  <c r="B104" i="3"/>
  <c r="B88" i="3"/>
  <c r="B72" i="3"/>
  <c r="B56" i="3"/>
  <c r="B40" i="3"/>
  <c r="B24" i="3"/>
  <c r="B163" i="3"/>
  <c r="B147" i="3"/>
  <c r="B131" i="3"/>
  <c r="B115" i="3"/>
  <c r="B99" i="3"/>
  <c r="B83" i="3"/>
  <c r="B67" i="3"/>
  <c r="B51" i="3"/>
  <c r="B35" i="3"/>
  <c r="B19" i="3"/>
  <c r="B50" i="3"/>
  <c r="B114" i="3"/>
  <c r="B70" i="3"/>
  <c r="B134" i="3"/>
  <c r="B66" i="3"/>
  <c r="B86" i="3"/>
  <c r="B155" i="3"/>
  <c r="B43" i="3"/>
  <c r="B38" i="3"/>
  <c r="AB15" i="5" l="1"/>
  <c r="AE15" i="5" s="1"/>
  <c r="AK15" i="5"/>
  <c r="O16" i="5"/>
  <c r="P16" i="5"/>
  <c r="M17" i="5"/>
  <c r="N16" i="5"/>
  <c r="AB16" i="5" l="1"/>
  <c r="AE16" i="5" s="1"/>
  <c r="AK16" i="5" s="1"/>
  <c r="P17" i="5"/>
  <c r="O17" i="5"/>
  <c r="N17" i="5"/>
  <c r="M18" i="5"/>
  <c r="M19" i="5" l="1"/>
  <c r="O18" i="5"/>
  <c r="P18" i="5"/>
  <c r="N18" i="5"/>
  <c r="AB18" i="5" s="1"/>
  <c r="AE18" i="5" s="1"/>
  <c r="AB17" i="5"/>
  <c r="AE17" i="5" s="1"/>
  <c r="AK17" i="5" s="1"/>
  <c r="AK18" i="5" l="1"/>
  <c r="N19" i="5"/>
  <c r="O19" i="5"/>
  <c r="M20" i="5"/>
  <c r="P19" i="5"/>
  <c r="AB19" i="5" l="1"/>
  <c r="AE19" i="5" s="1"/>
  <c r="AK19" i="5" s="1"/>
  <c r="M21" i="5"/>
  <c r="N20" i="5"/>
  <c r="P20" i="5"/>
  <c r="O20" i="5"/>
  <c r="AB20" i="5" l="1"/>
  <c r="AE20" i="5" s="1"/>
  <c r="AK20" i="5" s="1"/>
  <c r="N21" i="5"/>
  <c r="M22" i="5"/>
  <c r="P21" i="5"/>
  <c r="O21" i="5"/>
  <c r="P22" i="5" l="1"/>
  <c r="M23" i="5"/>
  <c r="O22" i="5"/>
  <c r="N22" i="5"/>
  <c r="AB21" i="5"/>
  <c r="AE21" i="5" s="1"/>
  <c r="AK21" i="5" s="1"/>
  <c r="AB22" i="5" l="1"/>
  <c r="AE22" i="5" s="1"/>
  <c r="AK22" i="5" s="1"/>
  <c r="N23" i="5"/>
  <c r="M24" i="5"/>
  <c r="O23" i="5"/>
  <c r="P23" i="5"/>
  <c r="N24" i="5" l="1"/>
  <c r="O24" i="5"/>
  <c r="P24" i="5"/>
  <c r="M25" i="5"/>
  <c r="AB23" i="5"/>
  <c r="AE23" i="5" s="1"/>
  <c r="AK23" i="5" s="1"/>
  <c r="AB24" i="5" l="1"/>
  <c r="AE24" i="5" s="1"/>
  <c r="AK24" i="5" s="1"/>
  <c r="N25" i="5"/>
  <c r="O25" i="5"/>
  <c r="M26" i="5"/>
  <c r="P25" i="5"/>
  <c r="M27" i="5" l="1"/>
  <c r="O26" i="5"/>
  <c r="P26" i="5"/>
  <c r="N26" i="5"/>
  <c r="AB25" i="5"/>
  <c r="AE25" i="5" s="1"/>
  <c r="AK25" i="5" s="1"/>
  <c r="AB26" i="5" l="1"/>
  <c r="AE26" i="5" s="1"/>
  <c r="AK26" i="5" s="1"/>
  <c r="O27" i="5"/>
  <c r="P27" i="5"/>
  <c r="M28" i="5"/>
  <c r="N27" i="5"/>
  <c r="AB27" i="5" l="1"/>
  <c r="AE27" i="5" s="1"/>
  <c r="M29" i="5"/>
  <c r="N28" i="5"/>
  <c r="P28" i="5"/>
  <c r="O28" i="5"/>
  <c r="AK27" i="5"/>
  <c r="AB28" i="5" l="1"/>
  <c r="AE28" i="5" s="1"/>
  <c r="AK28" i="5" s="1"/>
  <c r="P29" i="5"/>
  <c r="N29" i="5"/>
  <c r="M30" i="5"/>
  <c r="O29" i="5"/>
  <c r="M31" i="5" l="1"/>
  <c r="P30" i="5"/>
  <c r="O30" i="5"/>
  <c r="N30" i="5"/>
  <c r="AB29" i="5"/>
  <c r="AE29" i="5" s="1"/>
  <c r="AK29" i="5" s="1"/>
  <c r="AB30" i="5" l="1"/>
  <c r="AE30" i="5" s="1"/>
  <c r="AK30" i="5" s="1"/>
  <c r="N31" i="5"/>
  <c r="M32" i="5"/>
  <c r="O31" i="5"/>
  <c r="P31" i="5"/>
  <c r="AB31" i="5" l="1"/>
  <c r="AE31" i="5" s="1"/>
  <c r="AK31" i="5" s="1"/>
  <c r="O32" i="5"/>
  <c r="N32" i="5"/>
  <c r="P32" i="5"/>
  <c r="M33" i="5"/>
  <c r="AB32" i="5" l="1"/>
  <c r="AE32" i="5" s="1"/>
  <c r="N33" i="5"/>
  <c r="O33" i="5"/>
  <c r="P33" i="5"/>
  <c r="M34" i="5"/>
  <c r="AK32" i="5"/>
  <c r="AB33" i="5" l="1"/>
  <c r="AE33" i="5" s="1"/>
  <c r="AK33" i="5" s="1"/>
  <c r="N34" i="5"/>
  <c r="P34" i="5"/>
  <c r="O34" i="5"/>
  <c r="AB34" i="5" l="1"/>
  <c r="AE34" i="5" s="1"/>
  <c r="AK34" i="5" s="1"/>
</calcChain>
</file>

<file path=xl/sharedStrings.xml><?xml version="1.0" encoding="utf-8"?>
<sst xmlns="http://schemas.openxmlformats.org/spreadsheetml/2006/main" count="248" uniqueCount="129">
  <si>
    <t>1 - Monthly costs</t>
  </si>
  <si>
    <t>Office utilities</t>
  </si>
  <si>
    <t>Office internet connection</t>
  </si>
  <si>
    <t>Marketing campaign and analysis</t>
  </si>
  <si>
    <t>Office furniture and supplies</t>
  </si>
  <si>
    <t>Insurance (wrong choices of the system)</t>
  </si>
  <si>
    <t>Cyber insurance</t>
  </si>
  <si>
    <t>Accountant (tax advisor)</t>
  </si>
  <si>
    <t>Office space rent</t>
  </si>
  <si>
    <t>Description</t>
  </si>
  <si>
    <t>Legal permissions? (ISO certifications?)</t>
  </si>
  <si>
    <t>Graph database</t>
  </si>
  <si>
    <t>€/month</t>
  </si>
  <si>
    <t>Additional info</t>
  </si>
  <si>
    <t>References</t>
  </si>
  <si>
    <t>€</t>
  </si>
  <si>
    <t>Link</t>
  </si>
  <si>
    <t>-</t>
  </si>
  <si>
    <t>16m2</t>
  </si>
  <si>
    <t>Price for only supplies (paper, pencils, ..)</t>
  </si>
  <si>
    <t>Website hosting service + PEC email + toot.ai mail</t>
  </si>
  <si>
    <t>Bank account</t>
  </si>
  <si>
    <t>Italy: prime entry, prepayments and accrued income, F24, IVA…</t>
  </si>
  <si>
    <t>3 - Subsidies from the Netherlands towards Startups</t>
  </si>
  <si>
    <t>RaboBank: business account + pass + C/D cards + internet banking</t>
  </si>
  <si>
    <t>Not sure: It really depends on the number of monthly invoices… also, possible helps for startups?</t>
  </si>
  <si>
    <t>Not sure: they wants an appointment for single cases and probably have help for startups</t>
  </si>
  <si>
    <t>?</t>
  </si>
  <si>
    <t>Don't know how many datasets we are going to purchase…</t>
  </si>
  <si>
    <t>Don't know how it works in the Netherlands…</t>
  </si>
  <si>
    <t>Rent, food, savings, etc…</t>
  </si>
  <si>
    <t>Filippo's salary  (net)</t>
  </si>
  <si>
    <t>Daniele's salary (net)</t>
  </si>
  <si>
    <t>Jim's salary  (net)</t>
  </si>
  <si>
    <t>Otto's salary  (net)</t>
  </si>
  <si>
    <t>PROAD ONE: package for 4 users + assistance</t>
  </si>
  <si>
    <t>ERP software (invoicing, CRM, time &amp; project manag. etc)</t>
  </si>
  <si>
    <t>Total</t>
  </si>
  <si>
    <t>Datasets (API? Knowledge?)</t>
  </si>
  <si>
    <t>Legal status of the startup: BV -&gt; Besloten Vennootschap (Italian equivalent: SRL)</t>
  </si>
  <si>
    <t>My KPN monthly cost (real -&gt; DWL: 94 Mbps, UP: 28 Mbps)</t>
  </si>
  <si>
    <t>Revenues Model for toot.ai</t>
  </si>
  <si>
    <t>2 - One time costs</t>
  </si>
  <si>
    <t>B2B promotion, oil, datasets, pub. transp., business lunches, …</t>
  </si>
  <si>
    <t>Fixed costs =</t>
  </si>
  <si>
    <t>Variable costs =</t>
  </si>
  <si>
    <t>Price [€/month]</t>
  </si>
  <si>
    <t>Q(be) [sub/month]</t>
  </si>
  <si>
    <t>Could be the optimal price?</t>
  </si>
  <si>
    <t>1 - Break even point model: quantity that have to be sold in order to have profit = 0 €/month</t>
  </si>
  <si>
    <t>Remark: the more you sell the more space is needed in cloud because of more customers using the platform at the same time, hence a variable cost, but not proportional to the single sold unit</t>
  </si>
  <si>
    <t>Fully operational cost?</t>
  </si>
  <si>
    <t>4 - Total costs at the end (fully operational)</t>
  </si>
  <si>
    <t>4 - Total costs at the end (not fully operational)</t>
  </si>
  <si>
    <t>Using Aruba with WordPress</t>
  </si>
  <si>
    <t>Rent, food, savings, etc… (rent: 600, food &amp; others: 400, savings: 200, health insurance: 120)</t>
  </si>
  <si>
    <t>Not sure: health insurance of 120?</t>
  </si>
  <si>
    <t>Not sure: it really depends on many factors that we don't know yet</t>
  </si>
  <si>
    <t>160 (average on houses) * 40% (no evening consum. etc.)</t>
  </si>
  <si>
    <t>Cost Structure for toot.ai</t>
  </si>
  <si>
    <t>Cloud platform</t>
  </si>
  <si>
    <t>Rent, food, savings, health insurance etc…</t>
  </si>
  <si>
    <t>160 (average on houses) * 40% (no evening consumption, gas, etc.)</t>
  </si>
  <si>
    <t>Average KPN monthly cost for 100 Mbps (real -&gt; DWL: 94 Mbps, UP: 28 Mbps)</t>
  </si>
  <si>
    <t>B2B promotion, oil, datasets, public transportation, business lunches, …</t>
  </si>
  <si>
    <t>Fully oper. cost? (1=yes, 0=no)</t>
  </si>
  <si>
    <t>16m2 of office</t>
  </si>
  <si>
    <t>Prime entry, prepayments and accrued income, VAT, balance sheet, …</t>
  </si>
  <si>
    <t>Amazon Neptune</t>
  </si>
  <si>
    <t>Amazon Web Services (AWS) (free the first year)</t>
  </si>
  <si>
    <t>Full Associate Professor</t>
  </si>
  <si>
    <t>Associate Professor</t>
  </si>
  <si>
    <t>DevOps Engineer</t>
  </si>
  <si>
    <t>1st month</t>
  </si>
  <si>
    <t>2nd month</t>
  </si>
  <si>
    <t>Year - Month</t>
  </si>
  <si>
    <t>Costs</t>
  </si>
  <si>
    <t>#clients</t>
  </si>
  <si>
    <t>#entry</t>
  </si>
  <si>
    <t>#middle</t>
  </si>
  <si>
    <t>#seasoned</t>
  </si>
  <si>
    <t>Price entry</t>
  </si>
  <si>
    <t>Price middle</t>
  </si>
  <si>
    <t>Price seasoned</t>
  </si>
  <si>
    <t>Beta test period</t>
  </si>
  <si>
    <t>30% discount</t>
  </si>
  <si>
    <t>Worse scenario</t>
  </si>
  <si>
    <t>Expected scenario</t>
  </si>
  <si>
    <t>High scenario</t>
  </si>
  <si>
    <t>Revenues_worse</t>
  </si>
  <si>
    <t>Revenues_expected</t>
  </si>
  <si>
    <t>Revenues_high</t>
  </si>
  <si>
    <t>Profits_worse</t>
  </si>
  <si>
    <t>Profits_expected</t>
  </si>
  <si>
    <t>Profits_high</t>
  </si>
  <si>
    <t>Cumulative_costs</t>
  </si>
  <si>
    <t>CUM_Profits_worse</t>
  </si>
  <si>
    <t>CUM_Profits_expected</t>
  </si>
  <si>
    <t>CUM_Profits_high</t>
  </si>
  <si>
    <t>How big is the market</t>
  </si>
  <si>
    <t>r</t>
  </si>
  <si>
    <t>p</t>
  </si>
  <si>
    <t>Sample of the market</t>
  </si>
  <si>
    <t>Gained customers</t>
  </si>
  <si>
    <t>CUM_Revenues_worse</t>
  </si>
  <si>
    <t>CUM_Revenues_expected</t>
  </si>
  <si>
    <t>CUM_Revenues_high</t>
  </si>
  <si>
    <t>jun-21</t>
  </si>
  <si>
    <t>jul-21</t>
  </si>
  <si>
    <t>aug-21</t>
  </si>
  <si>
    <t>sep-21</t>
  </si>
  <si>
    <t>oct-21</t>
  </si>
  <si>
    <t>dec-21</t>
  </si>
  <si>
    <t>jan-22</t>
  </si>
  <si>
    <t>may-22</t>
  </si>
  <si>
    <t>jun-22</t>
  </si>
  <si>
    <t>jul-22</t>
  </si>
  <si>
    <t>aug-22</t>
  </si>
  <si>
    <t>sep-22</t>
  </si>
  <si>
    <t>oct-22</t>
  </si>
  <si>
    <t>dec-22</t>
  </si>
  <si>
    <t>jan-23</t>
  </si>
  <si>
    <t>may-23</t>
  </si>
  <si>
    <t>jun-23</t>
  </si>
  <si>
    <t>jul-23</t>
  </si>
  <si>
    <t>aug-23</t>
  </si>
  <si>
    <t>sep-23</t>
  </si>
  <si>
    <t>oct-23</t>
  </si>
  <si>
    <t>dec-23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</si>
</sst>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10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0" borderId="11" xfId="0" applyFont="1" applyBorder="1"/>
    <xf numFmtId="0" fontId="1" fillId="7" borderId="11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9" xfId="0" applyBorder="1"/>
    <xf numFmtId="0" fontId="0" fillId="0" borderId="7" xfId="0" applyBorder="1"/>
    <xf numFmtId="0" fontId="0" fillId="0" borderId="24" xfId="0" applyBorder="1"/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3" xfId="0" applyFill="1" applyBorder="1"/>
    <xf numFmtId="0" fontId="0" fillId="5" borderId="8" xfId="0" applyFill="1" applyBorder="1"/>
    <xf numFmtId="0" fontId="0" fillId="9" borderId="12" xfId="0" applyFill="1" applyBorder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/>
    <xf numFmtId="0" fontId="0" fillId="9" borderId="19" xfId="0" applyFill="1" applyBorder="1" applyAlignment="1">
      <alignment horizontal="center"/>
    </xf>
    <xf numFmtId="0" fontId="1" fillId="0" borderId="21" xfId="0" applyFont="1" applyBorder="1"/>
    <xf numFmtId="0" fontId="1" fillId="0" borderId="23" xfId="0" applyFont="1" applyBorder="1"/>
    <xf numFmtId="0" fontId="0" fillId="10" borderId="12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12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7" borderId="9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4" borderId="18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0" borderId="19" xfId="0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9" xfId="0" applyFill="1" applyBorder="1" applyAlignment="1">
      <alignment horizontal="left"/>
    </xf>
    <xf numFmtId="0" fontId="0" fillId="6" borderId="16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6" borderId="20" xfId="0" applyFill="1" applyBorder="1" applyAlignment="1">
      <alignment horizontal="left"/>
    </xf>
    <xf numFmtId="0" fontId="0" fillId="0" borderId="35" xfId="0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AFBF41"/>
      <color rgb="FF50C49F"/>
      <color rgb="FFF81B02"/>
      <color rgb="FFFC7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'Revenues (Fully op)'!$B$18</c:f>
              <c:strCache>
                <c:ptCount val="1"/>
                <c:pt idx="0">
                  <c:v>Q(be) [sub/month]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'Revenues (Fully op)'!$A$19:$A$318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'Revenues (Fully op)'!$B$19:$B$318</c:f>
              <c:numCache>
                <c:formatCode>General</c:formatCode>
                <c:ptCount val="300"/>
                <c:pt idx="0">
                  <c:v>9577</c:v>
                </c:pt>
                <c:pt idx="1">
                  <c:v>4789</c:v>
                </c:pt>
                <c:pt idx="2">
                  <c:v>3193</c:v>
                </c:pt>
                <c:pt idx="3">
                  <c:v>2395</c:v>
                </c:pt>
                <c:pt idx="4">
                  <c:v>1916</c:v>
                </c:pt>
                <c:pt idx="5">
                  <c:v>1597</c:v>
                </c:pt>
                <c:pt idx="6">
                  <c:v>1369</c:v>
                </c:pt>
                <c:pt idx="7">
                  <c:v>1198</c:v>
                </c:pt>
                <c:pt idx="8">
                  <c:v>1065</c:v>
                </c:pt>
                <c:pt idx="9">
                  <c:v>958</c:v>
                </c:pt>
                <c:pt idx="10">
                  <c:v>871</c:v>
                </c:pt>
                <c:pt idx="11">
                  <c:v>799</c:v>
                </c:pt>
                <c:pt idx="12">
                  <c:v>737</c:v>
                </c:pt>
                <c:pt idx="13">
                  <c:v>685</c:v>
                </c:pt>
                <c:pt idx="14">
                  <c:v>639</c:v>
                </c:pt>
                <c:pt idx="15">
                  <c:v>599</c:v>
                </c:pt>
                <c:pt idx="16">
                  <c:v>564</c:v>
                </c:pt>
                <c:pt idx="17">
                  <c:v>533</c:v>
                </c:pt>
                <c:pt idx="18">
                  <c:v>505</c:v>
                </c:pt>
                <c:pt idx="19">
                  <c:v>479</c:v>
                </c:pt>
                <c:pt idx="20">
                  <c:v>457</c:v>
                </c:pt>
                <c:pt idx="21">
                  <c:v>436</c:v>
                </c:pt>
                <c:pt idx="22">
                  <c:v>417</c:v>
                </c:pt>
                <c:pt idx="23">
                  <c:v>400</c:v>
                </c:pt>
                <c:pt idx="24">
                  <c:v>384</c:v>
                </c:pt>
                <c:pt idx="25">
                  <c:v>369</c:v>
                </c:pt>
                <c:pt idx="26">
                  <c:v>355</c:v>
                </c:pt>
                <c:pt idx="27">
                  <c:v>343</c:v>
                </c:pt>
                <c:pt idx="28">
                  <c:v>331</c:v>
                </c:pt>
                <c:pt idx="29">
                  <c:v>320</c:v>
                </c:pt>
                <c:pt idx="30">
                  <c:v>309</c:v>
                </c:pt>
                <c:pt idx="31">
                  <c:v>300</c:v>
                </c:pt>
                <c:pt idx="32">
                  <c:v>291</c:v>
                </c:pt>
                <c:pt idx="33">
                  <c:v>282</c:v>
                </c:pt>
                <c:pt idx="34">
                  <c:v>274</c:v>
                </c:pt>
                <c:pt idx="35">
                  <c:v>267</c:v>
                </c:pt>
                <c:pt idx="36">
                  <c:v>259</c:v>
                </c:pt>
                <c:pt idx="37">
                  <c:v>253</c:v>
                </c:pt>
                <c:pt idx="38">
                  <c:v>246</c:v>
                </c:pt>
                <c:pt idx="39">
                  <c:v>240</c:v>
                </c:pt>
                <c:pt idx="40">
                  <c:v>234</c:v>
                </c:pt>
                <c:pt idx="41">
                  <c:v>229</c:v>
                </c:pt>
                <c:pt idx="42">
                  <c:v>223</c:v>
                </c:pt>
                <c:pt idx="43">
                  <c:v>218</c:v>
                </c:pt>
                <c:pt idx="44">
                  <c:v>213</c:v>
                </c:pt>
                <c:pt idx="45">
                  <c:v>209</c:v>
                </c:pt>
                <c:pt idx="46">
                  <c:v>204</c:v>
                </c:pt>
                <c:pt idx="47">
                  <c:v>200</c:v>
                </c:pt>
                <c:pt idx="48">
                  <c:v>196</c:v>
                </c:pt>
                <c:pt idx="49">
                  <c:v>192</c:v>
                </c:pt>
                <c:pt idx="50">
                  <c:v>188</c:v>
                </c:pt>
                <c:pt idx="51">
                  <c:v>185</c:v>
                </c:pt>
                <c:pt idx="52">
                  <c:v>181</c:v>
                </c:pt>
                <c:pt idx="53">
                  <c:v>178</c:v>
                </c:pt>
                <c:pt idx="54">
                  <c:v>175</c:v>
                </c:pt>
                <c:pt idx="55">
                  <c:v>172</c:v>
                </c:pt>
                <c:pt idx="56">
                  <c:v>169</c:v>
                </c:pt>
                <c:pt idx="57">
                  <c:v>166</c:v>
                </c:pt>
                <c:pt idx="58">
                  <c:v>163</c:v>
                </c:pt>
                <c:pt idx="59">
                  <c:v>160</c:v>
                </c:pt>
                <c:pt idx="60">
                  <c:v>157</c:v>
                </c:pt>
                <c:pt idx="61">
                  <c:v>155</c:v>
                </c:pt>
                <c:pt idx="62">
                  <c:v>153</c:v>
                </c:pt>
                <c:pt idx="63">
                  <c:v>150</c:v>
                </c:pt>
                <c:pt idx="64">
                  <c:v>148</c:v>
                </c:pt>
                <c:pt idx="65">
                  <c:v>146</c:v>
                </c:pt>
                <c:pt idx="66">
                  <c:v>143</c:v>
                </c:pt>
                <c:pt idx="67">
                  <c:v>141</c:v>
                </c:pt>
                <c:pt idx="68">
                  <c:v>139</c:v>
                </c:pt>
                <c:pt idx="69">
                  <c:v>137</c:v>
                </c:pt>
                <c:pt idx="70">
                  <c:v>135</c:v>
                </c:pt>
                <c:pt idx="71">
                  <c:v>134</c:v>
                </c:pt>
                <c:pt idx="72">
                  <c:v>132</c:v>
                </c:pt>
                <c:pt idx="73">
                  <c:v>130</c:v>
                </c:pt>
                <c:pt idx="74">
                  <c:v>128</c:v>
                </c:pt>
                <c:pt idx="75">
                  <c:v>127</c:v>
                </c:pt>
                <c:pt idx="76">
                  <c:v>125</c:v>
                </c:pt>
                <c:pt idx="77">
                  <c:v>123</c:v>
                </c:pt>
                <c:pt idx="78">
                  <c:v>122</c:v>
                </c:pt>
                <c:pt idx="79">
                  <c:v>120</c:v>
                </c:pt>
                <c:pt idx="80">
                  <c:v>119</c:v>
                </c:pt>
                <c:pt idx="81">
                  <c:v>117</c:v>
                </c:pt>
                <c:pt idx="82">
                  <c:v>116</c:v>
                </c:pt>
                <c:pt idx="83">
                  <c:v>115</c:v>
                </c:pt>
                <c:pt idx="84">
                  <c:v>113</c:v>
                </c:pt>
                <c:pt idx="85">
                  <c:v>112</c:v>
                </c:pt>
                <c:pt idx="86">
                  <c:v>111</c:v>
                </c:pt>
                <c:pt idx="87">
                  <c:v>109</c:v>
                </c:pt>
                <c:pt idx="88">
                  <c:v>108</c:v>
                </c:pt>
                <c:pt idx="89">
                  <c:v>107</c:v>
                </c:pt>
                <c:pt idx="90">
                  <c:v>106</c:v>
                </c:pt>
                <c:pt idx="91">
                  <c:v>105</c:v>
                </c:pt>
                <c:pt idx="92">
                  <c:v>103</c:v>
                </c:pt>
                <c:pt idx="93">
                  <c:v>102</c:v>
                </c:pt>
                <c:pt idx="94">
                  <c:v>101</c:v>
                </c:pt>
                <c:pt idx="95">
                  <c:v>100</c:v>
                </c:pt>
                <c:pt idx="96">
                  <c:v>99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93</c:v>
                </c:pt>
                <c:pt idx="103">
                  <c:v>93</c:v>
                </c:pt>
                <c:pt idx="104">
                  <c:v>92</c:v>
                </c:pt>
                <c:pt idx="105">
                  <c:v>91</c:v>
                </c:pt>
                <c:pt idx="106">
                  <c:v>90</c:v>
                </c:pt>
                <c:pt idx="107">
                  <c:v>89</c:v>
                </c:pt>
                <c:pt idx="108">
                  <c:v>88</c:v>
                </c:pt>
                <c:pt idx="109">
                  <c:v>88</c:v>
                </c:pt>
                <c:pt idx="110">
                  <c:v>87</c:v>
                </c:pt>
                <c:pt idx="111">
                  <c:v>86</c:v>
                </c:pt>
                <c:pt idx="112">
                  <c:v>85</c:v>
                </c:pt>
                <c:pt idx="113">
                  <c:v>85</c:v>
                </c:pt>
                <c:pt idx="114">
                  <c:v>84</c:v>
                </c:pt>
                <c:pt idx="115">
                  <c:v>83</c:v>
                </c:pt>
                <c:pt idx="116">
                  <c:v>82</c:v>
                </c:pt>
                <c:pt idx="117">
                  <c:v>82</c:v>
                </c:pt>
                <c:pt idx="118">
                  <c:v>81</c:v>
                </c:pt>
                <c:pt idx="119">
                  <c:v>80</c:v>
                </c:pt>
                <c:pt idx="120">
                  <c:v>80</c:v>
                </c:pt>
                <c:pt idx="121">
                  <c:v>79</c:v>
                </c:pt>
                <c:pt idx="122">
                  <c:v>78</c:v>
                </c:pt>
                <c:pt idx="123">
                  <c:v>78</c:v>
                </c:pt>
                <c:pt idx="124">
                  <c:v>77</c:v>
                </c:pt>
                <c:pt idx="125">
                  <c:v>77</c:v>
                </c:pt>
                <c:pt idx="126">
                  <c:v>76</c:v>
                </c:pt>
                <c:pt idx="127">
                  <c:v>75</c:v>
                </c:pt>
                <c:pt idx="128">
                  <c:v>75</c:v>
                </c:pt>
                <c:pt idx="129">
                  <c:v>74</c:v>
                </c:pt>
                <c:pt idx="130">
                  <c:v>74</c:v>
                </c:pt>
                <c:pt idx="131">
                  <c:v>73</c:v>
                </c:pt>
                <c:pt idx="132">
                  <c:v>73</c:v>
                </c:pt>
                <c:pt idx="133">
                  <c:v>72</c:v>
                </c:pt>
                <c:pt idx="134">
                  <c:v>71</c:v>
                </c:pt>
                <c:pt idx="135">
                  <c:v>71</c:v>
                </c:pt>
                <c:pt idx="136">
                  <c:v>70</c:v>
                </c:pt>
                <c:pt idx="137">
                  <c:v>70</c:v>
                </c:pt>
                <c:pt idx="138">
                  <c:v>69</c:v>
                </c:pt>
                <c:pt idx="139">
                  <c:v>69</c:v>
                </c:pt>
                <c:pt idx="140">
                  <c:v>68</c:v>
                </c:pt>
                <c:pt idx="141">
                  <c:v>68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66</c:v>
                </c:pt>
                <c:pt idx="146">
                  <c:v>66</c:v>
                </c:pt>
                <c:pt idx="147">
                  <c:v>65</c:v>
                </c:pt>
                <c:pt idx="148">
                  <c:v>65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63</c:v>
                </c:pt>
                <c:pt idx="153">
                  <c:v>63</c:v>
                </c:pt>
                <c:pt idx="154">
                  <c:v>62</c:v>
                </c:pt>
                <c:pt idx="155">
                  <c:v>62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57</c:v>
                </c:pt>
                <c:pt idx="169">
                  <c:v>57</c:v>
                </c:pt>
                <c:pt idx="170">
                  <c:v>57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41</c:v>
                </c:pt>
                <c:pt idx="234">
                  <c:v>41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41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38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D-E743-B3BD-D0E07F57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984816"/>
        <c:axId val="683986448"/>
      </c:lineChart>
      <c:catAx>
        <c:axId val="6839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86448"/>
        <c:crosses val="autoZero"/>
        <c:auto val="1"/>
        <c:lblAlgn val="ctr"/>
        <c:lblOffset val="100"/>
        <c:noMultiLvlLbl val="0"/>
      </c:catAx>
      <c:valAx>
        <c:axId val="6839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Break-even quantity: subscriptions per month needed in order to have zero profits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'Revenues (NOT Fully op)'!$A$19:$A$168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'Revenues (NOT Fully op)'!$B$19:$B$168</c:f>
              <c:numCache>
                <c:formatCode>General</c:formatCode>
                <c:ptCount val="150"/>
                <c:pt idx="0">
                  <c:v>8513</c:v>
                </c:pt>
                <c:pt idx="1">
                  <c:v>4257</c:v>
                </c:pt>
                <c:pt idx="2">
                  <c:v>2838</c:v>
                </c:pt>
                <c:pt idx="3">
                  <c:v>2129</c:v>
                </c:pt>
                <c:pt idx="4">
                  <c:v>1703</c:v>
                </c:pt>
                <c:pt idx="5">
                  <c:v>1419</c:v>
                </c:pt>
                <c:pt idx="6">
                  <c:v>1217</c:v>
                </c:pt>
                <c:pt idx="7">
                  <c:v>1065</c:v>
                </c:pt>
                <c:pt idx="8">
                  <c:v>946</c:v>
                </c:pt>
                <c:pt idx="9">
                  <c:v>852</c:v>
                </c:pt>
                <c:pt idx="10">
                  <c:v>774</c:v>
                </c:pt>
                <c:pt idx="11">
                  <c:v>710</c:v>
                </c:pt>
                <c:pt idx="12">
                  <c:v>655</c:v>
                </c:pt>
                <c:pt idx="13">
                  <c:v>609</c:v>
                </c:pt>
                <c:pt idx="14">
                  <c:v>568</c:v>
                </c:pt>
                <c:pt idx="15">
                  <c:v>533</c:v>
                </c:pt>
                <c:pt idx="16">
                  <c:v>501</c:v>
                </c:pt>
                <c:pt idx="17">
                  <c:v>473</c:v>
                </c:pt>
                <c:pt idx="18">
                  <c:v>449</c:v>
                </c:pt>
                <c:pt idx="19">
                  <c:v>426</c:v>
                </c:pt>
                <c:pt idx="20">
                  <c:v>406</c:v>
                </c:pt>
                <c:pt idx="21">
                  <c:v>387</c:v>
                </c:pt>
                <c:pt idx="22">
                  <c:v>371</c:v>
                </c:pt>
                <c:pt idx="23">
                  <c:v>355</c:v>
                </c:pt>
                <c:pt idx="24">
                  <c:v>341</c:v>
                </c:pt>
                <c:pt idx="25">
                  <c:v>328</c:v>
                </c:pt>
                <c:pt idx="26">
                  <c:v>316</c:v>
                </c:pt>
                <c:pt idx="27">
                  <c:v>305</c:v>
                </c:pt>
                <c:pt idx="28">
                  <c:v>294</c:v>
                </c:pt>
                <c:pt idx="29">
                  <c:v>284</c:v>
                </c:pt>
                <c:pt idx="30">
                  <c:v>275</c:v>
                </c:pt>
                <c:pt idx="31">
                  <c:v>267</c:v>
                </c:pt>
                <c:pt idx="32">
                  <c:v>258</c:v>
                </c:pt>
                <c:pt idx="33">
                  <c:v>251</c:v>
                </c:pt>
                <c:pt idx="34">
                  <c:v>244</c:v>
                </c:pt>
                <c:pt idx="35">
                  <c:v>237</c:v>
                </c:pt>
                <c:pt idx="36">
                  <c:v>231</c:v>
                </c:pt>
                <c:pt idx="37">
                  <c:v>225</c:v>
                </c:pt>
                <c:pt idx="38">
                  <c:v>219</c:v>
                </c:pt>
                <c:pt idx="39">
                  <c:v>213</c:v>
                </c:pt>
                <c:pt idx="40">
                  <c:v>208</c:v>
                </c:pt>
                <c:pt idx="41">
                  <c:v>203</c:v>
                </c:pt>
                <c:pt idx="42">
                  <c:v>198</c:v>
                </c:pt>
                <c:pt idx="43">
                  <c:v>194</c:v>
                </c:pt>
                <c:pt idx="44">
                  <c:v>190</c:v>
                </c:pt>
                <c:pt idx="45">
                  <c:v>186</c:v>
                </c:pt>
                <c:pt idx="46">
                  <c:v>182</c:v>
                </c:pt>
                <c:pt idx="47">
                  <c:v>178</c:v>
                </c:pt>
                <c:pt idx="48">
                  <c:v>174</c:v>
                </c:pt>
                <c:pt idx="49">
                  <c:v>171</c:v>
                </c:pt>
                <c:pt idx="50">
                  <c:v>167</c:v>
                </c:pt>
                <c:pt idx="51">
                  <c:v>164</c:v>
                </c:pt>
                <c:pt idx="52">
                  <c:v>161</c:v>
                </c:pt>
                <c:pt idx="53">
                  <c:v>158</c:v>
                </c:pt>
                <c:pt idx="54">
                  <c:v>155</c:v>
                </c:pt>
                <c:pt idx="55">
                  <c:v>153</c:v>
                </c:pt>
                <c:pt idx="56">
                  <c:v>150</c:v>
                </c:pt>
                <c:pt idx="57">
                  <c:v>147</c:v>
                </c:pt>
                <c:pt idx="58">
                  <c:v>145</c:v>
                </c:pt>
                <c:pt idx="59">
                  <c:v>142</c:v>
                </c:pt>
                <c:pt idx="60">
                  <c:v>140</c:v>
                </c:pt>
                <c:pt idx="61">
                  <c:v>138</c:v>
                </c:pt>
                <c:pt idx="62">
                  <c:v>136</c:v>
                </c:pt>
                <c:pt idx="63">
                  <c:v>134</c:v>
                </c:pt>
                <c:pt idx="64">
                  <c:v>131</c:v>
                </c:pt>
                <c:pt idx="65">
                  <c:v>129</c:v>
                </c:pt>
                <c:pt idx="66">
                  <c:v>128</c:v>
                </c:pt>
                <c:pt idx="67">
                  <c:v>126</c:v>
                </c:pt>
                <c:pt idx="68">
                  <c:v>124</c:v>
                </c:pt>
                <c:pt idx="69">
                  <c:v>122</c:v>
                </c:pt>
                <c:pt idx="70">
                  <c:v>120</c:v>
                </c:pt>
                <c:pt idx="71">
                  <c:v>119</c:v>
                </c:pt>
                <c:pt idx="72">
                  <c:v>117</c:v>
                </c:pt>
                <c:pt idx="73">
                  <c:v>116</c:v>
                </c:pt>
                <c:pt idx="74">
                  <c:v>114</c:v>
                </c:pt>
                <c:pt idx="75">
                  <c:v>113</c:v>
                </c:pt>
                <c:pt idx="76">
                  <c:v>111</c:v>
                </c:pt>
                <c:pt idx="77">
                  <c:v>110</c:v>
                </c:pt>
                <c:pt idx="78">
                  <c:v>108</c:v>
                </c:pt>
                <c:pt idx="79">
                  <c:v>107</c:v>
                </c:pt>
                <c:pt idx="80">
                  <c:v>106</c:v>
                </c:pt>
                <c:pt idx="81">
                  <c:v>104</c:v>
                </c:pt>
                <c:pt idx="82">
                  <c:v>103</c:v>
                </c:pt>
                <c:pt idx="83">
                  <c:v>102</c:v>
                </c:pt>
                <c:pt idx="84">
                  <c:v>101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96</c:v>
                </c:pt>
                <c:pt idx="89">
                  <c:v>95</c:v>
                </c:pt>
                <c:pt idx="90">
                  <c:v>94</c:v>
                </c:pt>
                <c:pt idx="91">
                  <c:v>93</c:v>
                </c:pt>
                <c:pt idx="92">
                  <c:v>92</c:v>
                </c:pt>
                <c:pt idx="93">
                  <c:v>91</c:v>
                </c:pt>
                <c:pt idx="94">
                  <c:v>90</c:v>
                </c:pt>
                <c:pt idx="95">
                  <c:v>89</c:v>
                </c:pt>
                <c:pt idx="96">
                  <c:v>88</c:v>
                </c:pt>
                <c:pt idx="97">
                  <c:v>87</c:v>
                </c:pt>
                <c:pt idx="98">
                  <c:v>86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82</c:v>
                </c:pt>
                <c:pt idx="105">
                  <c:v>81</c:v>
                </c:pt>
                <c:pt idx="106">
                  <c:v>80</c:v>
                </c:pt>
                <c:pt idx="107">
                  <c:v>79</c:v>
                </c:pt>
                <c:pt idx="108">
                  <c:v>79</c:v>
                </c:pt>
                <c:pt idx="109">
                  <c:v>78</c:v>
                </c:pt>
                <c:pt idx="110">
                  <c:v>77</c:v>
                </c:pt>
                <c:pt idx="111">
                  <c:v>77</c:v>
                </c:pt>
                <c:pt idx="112">
                  <c:v>76</c:v>
                </c:pt>
                <c:pt idx="113">
                  <c:v>75</c:v>
                </c:pt>
                <c:pt idx="114">
                  <c:v>75</c:v>
                </c:pt>
                <c:pt idx="115">
                  <c:v>74</c:v>
                </c:pt>
                <c:pt idx="116">
                  <c:v>73</c:v>
                </c:pt>
                <c:pt idx="117">
                  <c:v>73</c:v>
                </c:pt>
                <c:pt idx="118">
                  <c:v>72</c:v>
                </c:pt>
                <c:pt idx="119">
                  <c:v>71</c:v>
                </c:pt>
                <c:pt idx="120">
                  <c:v>71</c:v>
                </c:pt>
                <c:pt idx="121">
                  <c:v>70</c:v>
                </c:pt>
                <c:pt idx="122">
                  <c:v>70</c:v>
                </c:pt>
                <c:pt idx="123">
                  <c:v>69</c:v>
                </c:pt>
                <c:pt idx="124">
                  <c:v>69</c:v>
                </c:pt>
                <c:pt idx="125">
                  <c:v>68</c:v>
                </c:pt>
                <c:pt idx="126">
                  <c:v>68</c:v>
                </c:pt>
                <c:pt idx="127">
                  <c:v>67</c:v>
                </c:pt>
                <c:pt idx="128">
                  <c:v>66</c:v>
                </c:pt>
                <c:pt idx="129">
                  <c:v>66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64</c:v>
                </c:pt>
                <c:pt idx="134">
                  <c:v>64</c:v>
                </c:pt>
                <c:pt idx="135">
                  <c:v>63</c:v>
                </c:pt>
                <c:pt idx="136">
                  <c:v>63</c:v>
                </c:pt>
                <c:pt idx="137">
                  <c:v>62</c:v>
                </c:pt>
                <c:pt idx="138">
                  <c:v>62</c:v>
                </c:pt>
                <c:pt idx="139">
                  <c:v>61</c:v>
                </c:pt>
                <c:pt idx="140">
                  <c:v>61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59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9-8044-B43D-14E7AED19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9343"/>
        <c:axId val="2142716703"/>
      </c:lineChart>
      <c:catAx>
        <c:axId val="214234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Price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716703"/>
        <c:crosses val="autoZero"/>
        <c:auto val="1"/>
        <c:lblAlgn val="ctr"/>
        <c:lblOffset val="100"/>
        <c:noMultiLvlLbl val="0"/>
      </c:catAx>
      <c:valAx>
        <c:axId val="21427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 b="0" i="0" baseline="0">
                    <a:effectLst/>
                  </a:rPr>
                  <a:t>Number of customers needed</a:t>
                </a:r>
                <a:endParaRPr lang="it-I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34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Worst</c:v>
          </c:tx>
          <c:spPr>
            <a:ln w="41275" cap="rnd">
              <a:solidFill>
                <a:srgbClr val="F81B0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Foglio1!$J$4:$J$34</c:f>
              <c:strCache>
                <c:ptCount val="31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  <c:pt idx="7">
                  <c:v>jan-22</c:v>
                </c:pt>
                <c:pt idx="8">
                  <c:v>feb-22</c:v>
                </c:pt>
                <c:pt idx="9">
                  <c:v>mar-22</c:v>
                </c:pt>
                <c:pt idx="10">
                  <c:v>apr-22</c:v>
                </c:pt>
                <c:pt idx="11">
                  <c:v>may-22</c:v>
                </c:pt>
                <c:pt idx="12">
                  <c:v>jun-22</c:v>
                </c:pt>
                <c:pt idx="13">
                  <c:v>jul-22</c:v>
                </c:pt>
                <c:pt idx="14">
                  <c:v>aug-22</c:v>
                </c:pt>
                <c:pt idx="15">
                  <c:v>sep-22</c:v>
                </c:pt>
                <c:pt idx="16">
                  <c:v>oct-22</c:v>
                </c:pt>
                <c:pt idx="17">
                  <c:v>nov-22</c:v>
                </c:pt>
                <c:pt idx="18">
                  <c:v>dec-22</c:v>
                </c:pt>
                <c:pt idx="19">
                  <c:v>jan-23</c:v>
                </c:pt>
                <c:pt idx="20">
                  <c:v>feb-23</c:v>
                </c:pt>
                <c:pt idx="21">
                  <c:v>mar-23</c:v>
                </c:pt>
                <c:pt idx="22">
                  <c:v>apr-23</c:v>
                </c:pt>
                <c:pt idx="23">
                  <c:v>may-23</c:v>
                </c:pt>
                <c:pt idx="24">
                  <c:v>jun-23</c:v>
                </c:pt>
                <c:pt idx="25">
                  <c:v>jul-23</c:v>
                </c:pt>
                <c:pt idx="26">
                  <c:v>aug-23</c:v>
                </c:pt>
                <c:pt idx="27">
                  <c:v>sep-23</c:v>
                </c:pt>
                <c:pt idx="28">
                  <c:v>oct-23</c:v>
                </c:pt>
                <c:pt idx="29">
                  <c:v>nov-23</c:v>
                </c:pt>
                <c:pt idx="30">
                  <c:v>dec-23</c:v>
                </c:pt>
              </c:strCache>
            </c:strRef>
          </c:cat>
          <c:val>
            <c:numRef>
              <c:f>Foglio1!$M$4:$M$34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40</c:v>
                </c:pt>
                <c:pt idx="7">
                  <c:v>62</c:v>
                </c:pt>
                <c:pt idx="8">
                  <c:v>87</c:v>
                </c:pt>
                <c:pt idx="9">
                  <c:v>114</c:v>
                </c:pt>
                <c:pt idx="10">
                  <c:v>144</c:v>
                </c:pt>
                <c:pt idx="11">
                  <c:v>177</c:v>
                </c:pt>
                <c:pt idx="12">
                  <c:v>213</c:v>
                </c:pt>
                <c:pt idx="13">
                  <c:v>253</c:v>
                </c:pt>
                <c:pt idx="14">
                  <c:v>297</c:v>
                </c:pt>
                <c:pt idx="15">
                  <c:v>345</c:v>
                </c:pt>
                <c:pt idx="16">
                  <c:v>398</c:v>
                </c:pt>
                <c:pt idx="17">
                  <c:v>456</c:v>
                </c:pt>
                <c:pt idx="18">
                  <c:v>519</c:v>
                </c:pt>
                <c:pt idx="19">
                  <c:v>588</c:v>
                </c:pt>
                <c:pt idx="20">
                  <c:v>664</c:v>
                </c:pt>
                <c:pt idx="21">
                  <c:v>747</c:v>
                </c:pt>
                <c:pt idx="22">
                  <c:v>838</c:v>
                </c:pt>
                <c:pt idx="23">
                  <c:v>938</c:v>
                </c:pt>
                <c:pt idx="24">
                  <c:v>1048</c:v>
                </c:pt>
                <c:pt idx="25">
                  <c:v>1168</c:v>
                </c:pt>
                <c:pt idx="26">
                  <c:v>1299</c:v>
                </c:pt>
                <c:pt idx="27">
                  <c:v>1442</c:v>
                </c:pt>
                <c:pt idx="28">
                  <c:v>1599</c:v>
                </c:pt>
                <c:pt idx="29">
                  <c:v>1770</c:v>
                </c:pt>
                <c:pt idx="30">
                  <c:v>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A-9F4C-875E-52C9B1C9FB48}"/>
            </c:ext>
          </c:extLst>
        </c:ser>
        <c:ser>
          <c:idx val="1"/>
          <c:order val="1"/>
          <c:tx>
            <c:v>Expected</c:v>
          </c:tx>
          <c:spPr>
            <a:ln w="41275" cap="rnd" cmpd="tri">
              <a:solidFill>
                <a:srgbClr val="50C49F"/>
              </a:solidFill>
              <a:round/>
            </a:ln>
            <a:effectLst/>
          </c:spPr>
          <c:marker>
            <c:symbol val="none"/>
          </c:marker>
          <c:val>
            <c:numRef>
              <c:f>Foglio1!$Q$4:$Q$34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33</c:v>
                </c:pt>
                <c:pt idx="6">
                  <c:v>55</c:v>
                </c:pt>
                <c:pt idx="7">
                  <c:v>79</c:v>
                </c:pt>
                <c:pt idx="8">
                  <c:v>105</c:v>
                </c:pt>
                <c:pt idx="9">
                  <c:v>134</c:v>
                </c:pt>
                <c:pt idx="10">
                  <c:v>166</c:v>
                </c:pt>
                <c:pt idx="11">
                  <c:v>201</c:v>
                </c:pt>
                <c:pt idx="12">
                  <c:v>239</c:v>
                </c:pt>
                <c:pt idx="13">
                  <c:v>281</c:v>
                </c:pt>
                <c:pt idx="14">
                  <c:v>327</c:v>
                </c:pt>
                <c:pt idx="15">
                  <c:v>378</c:v>
                </c:pt>
                <c:pt idx="16">
                  <c:v>434</c:v>
                </c:pt>
                <c:pt idx="17">
                  <c:v>495</c:v>
                </c:pt>
                <c:pt idx="18">
                  <c:v>562</c:v>
                </c:pt>
                <c:pt idx="19">
                  <c:v>636</c:v>
                </c:pt>
                <c:pt idx="20">
                  <c:v>717</c:v>
                </c:pt>
                <c:pt idx="21">
                  <c:v>805</c:v>
                </c:pt>
                <c:pt idx="22">
                  <c:v>902</c:v>
                </c:pt>
                <c:pt idx="23">
                  <c:v>1008</c:v>
                </c:pt>
                <c:pt idx="24">
                  <c:v>1124</c:v>
                </c:pt>
                <c:pt idx="25">
                  <c:v>1251</c:v>
                </c:pt>
                <c:pt idx="26">
                  <c:v>1390</c:v>
                </c:pt>
                <c:pt idx="27">
                  <c:v>1542</c:v>
                </c:pt>
                <c:pt idx="28">
                  <c:v>1708</c:v>
                </c:pt>
                <c:pt idx="29">
                  <c:v>1889</c:v>
                </c:pt>
                <c:pt idx="30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A-9F4C-875E-52C9B1C9FB48}"/>
            </c:ext>
          </c:extLst>
        </c:ser>
        <c:ser>
          <c:idx val="2"/>
          <c:order val="2"/>
          <c:tx>
            <c:v>High</c:v>
          </c:tx>
          <c:spPr>
            <a:ln w="41275" cap="rnd" cmpd="sng">
              <a:solidFill>
                <a:srgbClr val="AFBF4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Foglio1!$U$4:$U$34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50</c:v>
                </c:pt>
                <c:pt idx="6">
                  <c:v>73</c:v>
                </c:pt>
                <c:pt idx="7">
                  <c:v>99</c:v>
                </c:pt>
                <c:pt idx="8">
                  <c:v>127</c:v>
                </c:pt>
                <c:pt idx="9">
                  <c:v>158</c:v>
                </c:pt>
                <c:pt idx="10">
                  <c:v>192</c:v>
                </c:pt>
                <c:pt idx="11">
                  <c:v>230</c:v>
                </c:pt>
                <c:pt idx="12">
                  <c:v>271</c:v>
                </c:pt>
                <c:pt idx="13">
                  <c:v>316</c:v>
                </c:pt>
                <c:pt idx="14">
                  <c:v>366</c:v>
                </c:pt>
                <c:pt idx="15">
                  <c:v>421</c:v>
                </c:pt>
                <c:pt idx="16">
                  <c:v>481</c:v>
                </c:pt>
                <c:pt idx="17">
                  <c:v>547</c:v>
                </c:pt>
                <c:pt idx="18">
                  <c:v>619</c:v>
                </c:pt>
                <c:pt idx="19">
                  <c:v>698</c:v>
                </c:pt>
                <c:pt idx="20">
                  <c:v>785</c:v>
                </c:pt>
                <c:pt idx="21">
                  <c:v>880</c:v>
                </c:pt>
                <c:pt idx="22">
                  <c:v>984</c:v>
                </c:pt>
                <c:pt idx="23">
                  <c:v>1098</c:v>
                </c:pt>
                <c:pt idx="24">
                  <c:v>1223</c:v>
                </c:pt>
                <c:pt idx="25">
                  <c:v>1359</c:v>
                </c:pt>
                <c:pt idx="26">
                  <c:v>1508</c:v>
                </c:pt>
                <c:pt idx="27">
                  <c:v>1671</c:v>
                </c:pt>
                <c:pt idx="28">
                  <c:v>1848</c:v>
                </c:pt>
                <c:pt idx="29">
                  <c:v>2041</c:v>
                </c:pt>
                <c:pt idx="30">
                  <c:v>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A-9F4C-875E-52C9B1C9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18320"/>
        <c:axId val="1268742256"/>
      </c:lineChart>
      <c:catAx>
        <c:axId val="127991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8742256"/>
        <c:crosses val="autoZero"/>
        <c:auto val="1"/>
        <c:lblAlgn val="ctr"/>
        <c:lblOffset val="100"/>
        <c:noMultiLvlLbl val="0"/>
      </c:catAx>
      <c:valAx>
        <c:axId val="1268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>
                    <a:solidFill>
                      <a:srgbClr val="F81B02"/>
                    </a:solidFill>
                    <a:latin typeface="Rockwell" panose="02060603020205020403" pitchFamily="18" charset="77"/>
                  </a:rPr>
                  <a:t>Number of customers</a:t>
                </a:r>
              </a:p>
            </c:rich>
          </c:tx>
          <c:layout>
            <c:manualLayout>
              <c:xMode val="edge"/>
              <c:yMode val="edge"/>
              <c:x val="5.2406155333607199E-3"/>
              <c:y val="0.3099108070385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99183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Costs</c:v>
          </c:tx>
          <c:spPr>
            <a:ln w="22225" cap="rnd">
              <a:solidFill>
                <a:srgbClr val="FC7715"/>
              </a:solidFill>
              <a:round/>
            </a:ln>
            <a:effectLst/>
          </c:spPr>
          <c:marker>
            <c:symbol val="none"/>
          </c:marker>
          <c:cat>
            <c:strRef>
              <c:f>Foglio1!$J$4:$J$22</c:f>
              <c:strCache>
                <c:ptCount val="19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  <c:pt idx="7">
                  <c:v>jan-22</c:v>
                </c:pt>
                <c:pt idx="8">
                  <c:v>feb-22</c:v>
                </c:pt>
                <c:pt idx="9">
                  <c:v>mar-22</c:v>
                </c:pt>
                <c:pt idx="10">
                  <c:v>apr-22</c:v>
                </c:pt>
                <c:pt idx="11">
                  <c:v>may-22</c:v>
                </c:pt>
                <c:pt idx="12">
                  <c:v>jun-22</c:v>
                </c:pt>
                <c:pt idx="13">
                  <c:v>jul-22</c:v>
                </c:pt>
                <c:pt idx="14">
                  <c:v>aug-22</c:v>
                </c:pt>
                <c:pt idx="15">
                  <c:v>sep-22</c:v>
                </c:pt>
                <c:pt idx="16">
                  <c:v>oct-22</c:v>
                </c:pt>
                <c:pt idx="17">
                  <c:v>nov-22</c:v>
                </c:pt>
                <c:pt idx="18">
                  <c:v>dec-22</c:v>
                </c:pt>
              </c:strCache>
            </c:strRef>
          </c:cat>
          <c:val>
            <c:numRef>
              <c:f>Foglio1!$L$4:$L$22</c:f>
              <c:numCache>
                <c:formatCode>General</c:formatCode>
                <c:ptCount val="19"/>
                <c:pt idx="0">
                  <c:v>8513</c:v>
                </c:pt>
                <c:pt idx="1">
                  <c:v>17026</c:v>
                </c:pt>
                <c:pt idx="2">
                  <c:v>25539</c:v>
                </c:pt>
                <c:pt idx="3">
                  <c:v>34052</c:v>
                </c:pt>
                <c:pt idx="4">
                  <c:v>42565</c:v>
                </c:pt>
                <c:pt idx="5">
                  <c:v>51078</c:v>
                </c:pt>
                <c:pt idx="6">
                  <c:v>59591</c:v>
                </c:pt>
                <c:pt idx="7">
                  <c:v>68104</c:v>
                </c:pt>
                <c:pt idx="8">
                  <c:v>76617</c:v>
                </c:pt>
                <c:pt idx="9">
                  <c:v>85130</c:v>
                </c:pt>
                <c:pt idx="10">
                  <c:v>93643</c:v>
                </c:pt>
                <c:pt idx="11">
                  <c:v>102156</c:v>
                </c:pt>
                <c:pt idx="12">
                  <c:v>111733</c:v>
                </c:pt>
                <c:pt idx="13">
                  <c:v>121310</c:v>
                </c:pt>
                <c:pt idx="14">
                  <c:v>130887</c:v>
                </c:pt>
                <c:pt idx="15">
                  <c:v>140464</c:v>
                </c:pt>
                <c:pt idx="16">
                  <c:v>150041</c:v>
                </c:pt>
                <c:pt idx="17">
                  <c:v>159618</c:v>
                </c:pt>
                <c:pt idx="18">
                  <c:v>169195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3F4E-AA65-F5A3016A49CF}"/>
            </c:ext>
          </c:extLst>
        </c:ser>
        <c:ser>
          <c:idx val="1"/>
          <c:order val="1"/>
          <c:tx>
            <c:v>Revenues Worst</c:v>
          </c:tx>
          <c:spPr>
            <a:ln w="28575" cap="rnd">
              <a:solidFill>
                <a:srgbClr val="F81B0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Foglio1!$AH$4:$AH$22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304</c:v>
                </c:pt>
                <c:pt idx="5">
                  <c:v>1256</c:v>
                </c:pt>
                <c:pt idx="6">
                  <c:v>3160</c:v>
                </c:pt>
                <c:pt idx="7">
                  <c:v>6106</c:v>
                </c:pt>
                <c:pt idx="8">
                  <c:v>10263</c:v>
                </c:pt>
                <c:pt idx="9">
                  <c:v>15671</c:v>
                </c:pt>
                <c:pt idx="10">
                  <c:v>25519</c:v>
                </c:pt>
                <c:pt idx="11">
                  <c:v>37746</c:v>
                </c:pt>
                <c:pt idx="12">
                  <c:v>52346</c:v>
                </c:pt>
                <c:pt idx="13">
                  <c:v>69692</c:v>
                </c:pt>
                <c:pt idx="14">
                  <c:v>90157</c:v>
                </c:pt>
                <c:pt idx="15">
                  <c:v>113936</c:v>
                </c:pt>
                <c:pt idx="16">
                  <c:v>141331</c:v>
                </c:pt>
                <c:pt idx="17">
                  <c:v>172673</c:v>
                </c:pt>
                <c:pt idx="18">
                  <c:v>208306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2-3F4E-AA65-F5A3016A49CF}"/>
            </c:ext>
          </c:extLst>
        </c:ser>
        <c:ser>
          <c:idx val="2"/>
          <c:order val="2"/>
          <c:tx>
            <c:v>Revenues Expected</c:v>
          </c:tx>
          <c:spPr>
            <a:ln w="28575" cap="rnd">
              <a:solidFill>
                <a:srgbClr val="50C49F"/>
              </a:solidFill>
              <a:round/>
            </a:ln>
            <a:effectLst/>
          </c:spPr>
          <c:marker>
            <c:symbol val="none"/>
          </c:marker>
          <c:val>
            <c:numRef>
              <c:f>Foglio1!$AI$4:$AI$22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349</c:v>
                </c:pt>
                <c:pt idx="5">
                  <c:v>1904</c:v>
                </c:pt>
                <c:pt idx="6">
                  <c:v>4551</c:v>
                </c:pt>
                <c:pt idx="7">
                  <c:v>8314</c:v>
                </c:pt>
                <c:pt idx="8">
                  <c:v>13378</c:v>
                </c:pt>
                <c:pt idx="9">
                  <c:v>19738</c:v>
                </c:pt>
                <c:pt idx="10">
                  <c:v>31225</c:v>
                </c:pt>
                <c:pt idx="11">
                  <c:v>45020</c:v>
                </c:pt>
                <c:pt idx="12">
                  <c:v>61431</c:v>
                </c:pt>
                <c:pt idx="13">
                  <c:v>80718</c:v>
                </c:pt>
                <c:pt idx="14">
                  <c:v>103189</c:v>
                </c:pt>
                <c:pt idx="15">
                  <c:v>129211</c:v>
                </c:pt>
                <c:pt idx="16">
                  <c:v>158979</c:v>
                </c:pt>
                <c:pt idx="17">
                  <c:v>193002</c:v>
                </c:pt>
                <c:pt idx="18">
                  <c:v>231576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2-3F4E-AA65-F5A3016A49CF}"/>
            </c:ext>
          </c:extLst>
        </c:ser>
        <c:ser>
          <c:idx val="3"/>
          <c:order val="3"/>
          <c:tx>
            <c:v>Revenues High</c:v>
          </c:tx>
          <c:spPr>
            <a:ln w="28575" cap="rnd">
              <a:solidFill>
                <a:srgbClr val="AFBF4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Foglio1!$AJ$4:$AJ$22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513</c:v>
                </c:pt>
                <c:pt idx="5">
                  <c:v>2930</c:v>
                </c:pt>
                <c:pt idx="6">
                  <c:v>6389</c:v>
                </c:pt>
                <c:pt idx="7">
                  <c:v>11104</c:v>
                </c:pt>
                <c:pt idx="8">
                  <c:v>17165</c:v>
                </c:pt>
                <c:pt idx="9">
                  <c:v>24736</c:v>
                </c:pt>
                <c:pt idx="10">
                  <c:v>37898</c:v>
                </c:pt>
                <c:pt idx="11">
                  <c:v>53741</c:v>
                </c:pt>
                <c:pt idx="12">
                  <c:v>72330</c:v>
                </c:pt>
                <c:pt idx="13">
                  <c:v>94061</c:v>
                </c:pt>
                <c:pt idx="14">
                  <c:v>119278</c:v>
                </c:pt>
                <c:pt idx="15">
                  <c:v>148176</c:v>
                </c:pt>
                <c:pt idx="16">
                  <c:v>181193</c:v>
                </c:pt>
                <c:pt idx="17">
                  <c:v>218767</c:v>
                </c:pt>
                <c:pt idx="18">
                  <c:v>261265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2-3F4E-AA65-F5A3016A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77664"/>
        <c:axId val="1380231840"/>
      </c:lineChart>
      <c:catAx>
        <c:axId val="12619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0231840"/>
        <c:crosses val="autoZero"/>
        <c:auto val="1"/>
        <c:lblAlgn val="ctr"/>
        <c:lblOffset val="100"/>
        <c:noMultiLvlLbl val="0"/>
      </c:catAx>
      <c:valAx>
        <c:axId val="13802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197766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Worst</c:v>
          </c:tx>
          <c:spPr>
            <a:ln w="41275" cap="rnd">
              <a:solidFill>
                <a:srgbClr val="F81B0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Foglio1!$J$4:$J$34</c:f>
              <c:strCache>
                <c:ptCount val="31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  <c:pt idx="7">
                  <c:v>jan-22</c:v>
                </c:pt>
                <c:pt idx="8">
                  <c:v>feb-22</c:v>
                </c:pt>
                <c:pt idx="9">
                  <c:v>mar-22</c:v>
                </c:pt>
                <c:pt idx="10">
                  <c:v>apr-22</c:v>
                </c:pt>
                <c:pt idx="11">
                  <c:v>may-22</c:v>
                </c:pt>
                <c:pt idx="12">
                  <c:v>jun-22</c:v>
                </c:pt>
                <c:pt idx="13">
                  <c:v>jul-22</c:v>
                </c:pt>
                <c:pt idx="14">
                  <c:v>aug-22</c:v>
                </c:pt>
                <c:pt idx="15">
                  <c:v>sep-22</c:v>
                </c:pt>
                <c:pt idx="16">
                  <c:v>oct-22</c:v>
                </c:pt>
                <c:pt idx="17">
                  <c:v>nov-22</c:v>
                </c:pt>
                <c:pt idx="18">
                  <c:v>dec-22</c:v>
                </c:pt>
                <c:pt idx="19">
                  <c:v>jan-23</c:v>
                </c:pt>
                <c:pt idx="20">
                  <c:v>feb-23</c:v>
                </c:pt>
                <c:pt idx="21">
                  <c:v>mar-23</c:v>
                </c:pt>
                <c:pt idx="22">
                  <c:v>apr-23</c:v>
                </c:pt>
                <c:pt idx="23">
                  <c:v>may-23</c:v>
                </c:pt>
                <c:pt idx="24">
                  <c:v>jun-23</c:v>
                </c:pt>
                <c:pt idx="25">
                  <c:v>jul-23</c:v>
                </c:pt>
                <c:pt idx="26">
                  <c:v>aug-23</c:v>
                </c:pt>
                <c:pt idx="27">
                  <c:v>sep-23</c:v>
                </c:pt>
                <c:pt idx="28">
                  <c:v>oct-23</c:v>
                </c:pt>
                <c:pt idx="29">
                  <c:v>nov-23</c:v>
                </c:pt>
                <c:pt idx="30">
                  <c:v>dec-23</c:v>
                </c:pt>
              </c:strCache>
            </c:strRef>
          </c:cat>
          <c:val>
            <c:numRef>
              <c:f>Foglio1!$AK$4:$AK$34</c:f>
              <c:numCache>
                <c:formatCode>General</c:formatCode>
                <c:ptCount val="31"/>
                <c:pt idx="0">
                  <c:v>-8513</c:v>
                </c:pt>
                <c:pt idx="1">
                  <c:v>-17026</c:v>
                </c:pt>
                <c:pt idx="2">
                  <c:v>-25539</c:v>
                </c:pt>
                <c:pt idx="3">
                  <c:v>-34052</c:v>
                </c:pt>
                <c:pt idx="4">
                  <c:v>-42261</c:v>
                </c:pt>
                <c:pt idx="5">
                  <c:v>-49822</c:v>
                </c:pt>
                <c:pt idx="6">
                  <c:v>-56431</c:v>
                </c:pt>
                <c:pt idx="7">
                  <c:v>-61998</c:v>
                </c:pt>
                <c:pt idx="8">
                  <c:v>-66354</c:v>
                </c:pt>
                <c:pt idx="9">
                  <c:v>-69459</c:v>
                </c:pt>
                <c:pt idx="10">
                  <c:v>-68124</c:v>
                </c:pt>
                <c:pt idx="11">
                  <c:v>-64410</c:v>
                </c:pt>
                <c:pt idx="12">
                  <c:v>-59387</c:v>
                </c:pt>
                <c:pt idx="13">
                  <c:v>-51618</c:v>
                </c:pt>
                <c:pt idx="14">
                  <c:v>-40730</c:v>
                </c:pt>
                <c:pt idx="15">
                  <c:v>-26528</c:v>
                </c:pt>
                <c:pt idx="16">
                  <c:v>-8710</c:v>
                </c:pt>
                <c:pt idx="17">
                  <c:v>13055</c:v>
                </c:pt>
                <c:pt idx="18">
                  <c:v>39111</c:v>
                </c:pt>
                <c:pt idx="19">
                  <c:v>69919</c:v>
                </c:pt>
                <c:pt idx="20">
                  <c:v>105888</c:v>
                </c:pt>
                <c:pt idx="21">
                  <c:v>147615</c:v>
                </c:pt>
                <c:pt idx="22">
                  <c:v>195639</c:v>
                </c:pt>
                <c:pt idx="23">
                  <c:v>250528</c:v>
                </c:pt>
                <c:pt idx="24">
                  <c:v>312915</c:v>
                </c:pt>
                <c:pt idx="25">
                  <c:v>383540</c:v>
                </c:pt>
                <c:pt idx="26">
                  <c:v>463143</c:v>
                </c:pt>
                <c:pt idx="27">
                  <c:v>552552</c:v>
                </c:pt>
                <c:pt idx="28">
                  <c:v>652750</c:v>
                </c:pt>
                <c:pt idx="29">
                  <c:v>764737</c:v>
                </c:pt>
                <c:pt idx="30">
                  <c:v>889476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3-D34E-B391-9224442C6F06}"/>
            </c:ext>
          </c:extLst>
        </c:ser>
        <c:ser>
          <c:idx val="1"/>
          <c:order val="1"/>
          <c:tx>
            <c:v>Expected</c:v>
          </c:tx>
          <c:spPr>
            <a:ln w="41275" cap="rnd" cmpd="tri">
              <a:solidFill>
                <a:srgbClr val="50C49F"/>
              </a:solidFill>
              <a:round/>
            </a:ln>
            <a:effectLst/>
          </c:spPr>
          <c:marker>
            <c:symbol val="none"/>
          </c:marker>
          <c:cat>
            <c:strRef>
              <c:f>Foglio1!$J$4:$J$34</c:f>
              <c:strCache>
                <c:ptCount val="31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  <c:pt idx="7">
                  <c:v>jan-22</c:v>
                </c:pt>
                <c:pt idx="8">
                  <c:v>feb-22</c:v>
                </c:pt>
                <c:pt idx="9">
                  <c:v>mar-22</c:v>
                </c:pt>
                <c:pt idx="10">
                  <c:v>apr-22</c:v>
                </c:pt>
                <c:pt idx="11">
                  <c:v>may-22</c:v>
                </c:pt>
                <c:pt idx="12">
                  <c:v>jun-22</c:v>
                </c:pt>
                <c:pt idx="13">
                  <c:v>jul-22</c:v>
                </c:pt>
                <c:pt idx="14">
                  <c:v>aug-22</c:v>
                </c:pt>
                <c:pt idx="15">
                  <c:v>sep-22</c:v>
                </c:pt>
                <c:pt idx="16">
                  <c:v>oct-22</c:v>
                </c:pt>
                <c:pt idx="17">
                  <c:v>nov-22</c:v>
                </c:pt>
                <c:pt idx="18">
                  <c:v>dec-22</c:v>
                </c:pt>
                <c:pt idx="19">
                  <c:v>jan-23</c:v>
                </c:pt>
                <c:pt idx="20">
                  <c:v>feb-23</c:v>
                </c:pt>
                <c:pt idx="21">
                  <c:v>mar-23</c:v>
                </c:pt>
                <c:pt idx="22">
                  <c:v>apr-23</c:v>
                </c:pt>
                <c:pt idx="23">
                  <c:v>may-23</c:v>
                </c:pt>
                <c:pt idx="24">
                  <c:v>jun-23</c:v>
                </c:pt>
                <c:pt idx="25">
                  <c:v>jul-23</c:v>
                </c:pt>
                <c:pt idx="26">
                  <c:v>aug-23</c:v>
                </c:pt>
                <c:pt idx="27">
                  <c:v>sep-23</c:v>
                </c:pt>
                <c:pt idx="28">
                  <c:v>oct-23</c:v>
                </c:pt>
                <c:pt idx="29">
                  <c:v>nov-23</c:v>
                </c:pt>
                <c:pt idx="30">
                  <c:v>dec-23</c:v>
                </c:pt>
              </c:strCache>
            </c:strRef>
          </c:cat>
          <c:val>
            <c:numRef>
              <c:f>Foglio1!$AL$4:$AL$34</c:f>
              <c:numCache>
                <c:formatCode>General</c:formatCode>
                <c:ptCount val="31"/>
                <c:pt idx="0">
                  <c:v>-8513</c:v>
                </c:pt>
                <c:pt idx="1">
                  <c:v>-17026</c:v>
                </c:pt>
                <c:pt idx="2">
                  <c:v>-25539</c:v>
                </c:pt>
                <c:pt idx="3">
                  <c:v>-34052</c:v>
                </c:pt>
                <c:pt idx="4">
                  <c:v>-42216</c:v>
                </c:pt>
                <c:pt idx="5">
                  <c:v>-49174</c:v>
                </c:pt>
                <c:pt idx="6">
                  <c:v>-55040</c:v>
                </c:pt>
                <c:pt idx="7">
                  <c:v>-59790</c:v>
                </c:pt>
                <c:pt idx="8">
                  <c:v>-63239</c:v>
                </c:pt>
                <c:pt idx="9">
                  <c:v>-65392</c:v>
                </c:pt>
                <c:pt idx="10">
                  <c:v>-62418</c:v>
                </c:pt>
                <c:pt idx="11">
                  <c:v>-57136</c:v>
                </c:pt>
                <c:pt idx="12">
                  <c:v>-50302</c:v>
                </c:pt>
                <c:pt idx="13">
                  <c:v>-40592</c:v>
                </c:pt>
                <c:pt idx="14">
                  <c:v>-27698</c:v>
                </c:pt>
                <c:pt idx="15">
                  <c:v>-11253</c:v>
                </c:pt>
                <c:pt idx="16">
                  <c:v>8938</c:v>
                </c:pt>
                <c:pt idx="17">
                  <c:v>33384</c:v>
                </c:pt>
                <c:pt idx="18">
                  <c:v>62381</c:v>
                </c:pt>
                <c:pt idx="19">
                  <c:v>96503</c:v>
                </c:pt>
                <c:pt idx="20">
                  <c:v>136224</c:v>
                </c:pt>
                <c:pt idx="21">
                  <c:v>182005</c:v>
                </c:pt>
                <c:pt idx="22">
                  <c:v>234343</c:v>
                </c:pt>
                <c:pt idx="23">
                  <c:v>293984</c:v>
                </c:pt>
                <c:pt idx="24">
                  <c:v>361532</c:v>
                </c:pt>
                <c:pt idx="25">
                  <c:v>437821</c:v>
                </c:pt>
                <c:pt idx="26">
                  <c:v>523721</c:v>
                </c:pt>
                <c:pt idx="27">
                  <c:v>619995</c:v>
                </c:pt>
                <c:pt idx="28">
                  <c:v>727691</c:v>
                </c:pt>
                <c:pt idx="29">
                  <c:v>847809</c:v>
                </c:pt>
                <c:pt idx="30">
                  <c:v>981526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3-D34E-B391-9224442C6F06}"/>
            </c:ext>
          </c:extLst>
        </c:ser>
        <c:ser>
          <c:idx val="2"/>
          <c:order val="2"/>
          <c:tx>
            <c:v>High</c:v>
          </c:tx>
          <c:spPr>
            <a:ln w="41275" cap="rnd">
              <a:solidFill>
                <a:srgbClr val="AFBF4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Foglio1!$J$4:$J$34</c:f>
              <c:strCache>
                <c:ptCount val="31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  <c:pt idx="7">
                  <c:v>jan-22</c:v>
                </c:pt>
                <c:pt idx="8">
                  <c:v>feb-22</c:v>
                </c:pt>
                <c:pt idx="9">
                  <c:v>mar-22</c:v>
                </c:pt>
                <c:pt idx="10">
                  <c:v>apr-22</c:v>
                </c:pt>
                <c:pt idx="11">
                  <c:v>may-22</c:v>
                </c:pt>
                <c:pt idx="12">
                  <c:v>jun-22</c:v>
                </c:pt>
                <c:pt idx="13">
                  <c:v>jul-22</c:v>
                </c:pt>
                <c:pt idx="14">
                  <c:v>aug-22</c:v>
                </c:pt>
                <c:pt idx="15">
                  <c:v>sep-22</c:v>
                </c:pt>
                <c:pt idx="16">
                  <c:v>oct-22</c:v>
                </c:pt>
                <c:pt idx="17">
                  <c:v>nov-22</c:v>
                </c:pt>
                <c:pt idx="18">
                  <c:v>dec-22</c:v>
                </c:pt>
                <c:pt idx="19">
                  <c:v>jan-23</c:v>
                </c:pt>
                <c:pt idx="20">
                  <c:v>feb-23</c:v>
                </c:pt>
                <c:pt idx="21">
                  <c:v>mar-23</c:v>
                </c:pt>
                <c:pt idx="22">
                  <c:v>apr-23</c:v>
                </c:pt>
                <c:pt idx="23">
                  <c:v>may-23</c:v>
                </c:pt>
                <c:pt idx="24">
                  <c:v>jun-23</c:v>
                </c:pt>
                <c:pt idx="25">
                  <c:v>jul-23</c:v>
                </c:pt>
                <c:pt idx="26">
                  <c:v>aug-23</c:v>
                </c:pt>
                <c:pt idx="27">
                  <c:v>sep-23</c:v>
                </c:pt>
                <c:pt idx="28">
                  <c:v>oct-23</c:v>
                </c:pt>
                <c:pt idx="29">
                  <c:v>nov-23</c:v>
                </c:pt>
                <c:pt idx="30">
                  <c:v>dec-23</c:v>
                </c:pt>
              </c:strCache>
            </c:strRef>
          </c:cat>
          <c:val>
            <c:numRef>
              <c:f>Foglio1!$AM$4:$AM$34</c:f>
              <c:numCache>
                <c:formatCode>General</c:formatCode>
                <c:ptCount val="31"/>
                <c:pt idx="0">
                  <c:v>-8513</c:v>
                </c:pt>
                <c:pt idx="1">
                  <c:v>-17026</c:v>
                </c:pt>
                <c:pt idx="2">
                  <c:v>-25539</c:v>
                </c:pt>
                <c:pt idx="3">
                  <c:v>-34052</c:v>
                </c:pt>
                <c:pt idx="4">
                  <c:v>-42052</c:v>
                </c:pt>
                <c:pt idx="5">
                  <c:v>-48148</c:v>
                </c:pt>
                <c:pt idx="6">
                  <c:v>-53202</c:v>
                </c:pt>
                <c:pt idx="7">
                  <c:v>-57000</c:v>
                </c:pt>
                <c:pt idx="8">
                  <c:v>-59452</c:v>
                </c:pt>
                <c:pt idx="9">
                  <c:v>-60394</c:v>
                </c:pt>
                <c:pt idx="10">
                  <c:v>-55745</c:v>
                </c:pt>
                <c:pt idx="11">
                  <c:v>-48415</c:v>
                </c:pt>
                <c:pt idx="12">
                  <c:v>-39403</c:v>
                </c:pt>
                <c:pt idx="13">
                  <c:v>-27249</c:v>
                </c:pt>
                <c:pt idx="14">
                  <c:v>-11609</c:v>
                </c:pt>
                <c:pt idx="15">
                  <c:v>7712</c:v>
                </c:pt>
                <c:pt idx="16">
                  <c:v>31152</c:v>
                </c:pt>
                <c:pt idx="17">
                  <c:v>59149</c:v>
                </c:pt>
                <c:pt idx="18">
                  <c:v>92070</c:v>
                </c:pt>
                <c:pt idx="19">
                  <c:v>130483</c:v>
                </c:pt>
                <c:pt idx="20">
                  <c:v>174891</c:v>
                </c:pt>
                <c:pt idx="21">
                  <c:v>225726</c:v>
                </c:pt>
                <c:pt idx="22">
                  <c:v>283663</c:v>
                </c:pt>
                <c:pt idx="23">
                  <c:v>349536</c:v>
                </c:pt>
                <c:pt idx="24">
                  <c:v>423842</c:v>
                </c:pt>
                <c:pt idx="25">
                  <c:v>507564</c:v>
                </c:pt>
                <c:pt idx="26">
                  <c:v>601530</c:v>
                </c:pt>
                <c:pt idx="27">
                  <c:v>706652</c:v>
                </c:pt>
                <c:pt idx="28">
                  <c:v>823959</c:v>
                </c:pt>
                <c:pt idx="29">
                  <c:v>954493</c:v>
                </c:pt>
                <c:pt idx="30">
                  <c:v>1099496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3-D34E-B391-9224442C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54176"/>
        <c:axId val="1351098064"/>
      </c:lineChart>
      <c:catAx>
        <c:axId val="13388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>
              <a:schemeClr val="accent1">
                <a:alpha val="40000"/>
              </a:schemeClr>
            </a:glow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098064"/>
        <c:crosses val="autoZero"/>
        <c:auto val="1"/>
        <c:lblAlgn val="ctr"/>
        <c:lblOffset val="1000"/>
        <c:noMultiLvlLbl val="0"/>
      </c:catAx>
      <c:valAx>
        <c:axId val="1351098064"/>
        <c:scaling>
          <c:orientation val="minMax"/>
          <c:min val="-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8854176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Worst</c:v>
          </c:tx>
          <c:spPr>
            <a:solidFill>
              <a:srgbClr val="F81B02"/>
            </a:solidFill>
            <a:ln>
              <a:solidFill>
                <a:srgbClr val="F81B02"/>
              </a:solidFill>
            </a:ln>
            <a:effectLst/>
          </c:spPr>
          <c:invertIfNegative val="0"/>
          <c:cat>
            <c:strRef>
              <c:f>Foglio1!$J$4:$J$34</c:f>
              <c:strCache>
                <c:ptCount val="31"/>
                <c:pt idx="0">
                  <c:v>jun-21</c:v>
                </c:pt>
                <c:pt idx="1">
                  <c:v>jul-21</c:v>
                </c:pt>
                <c:pt idx="2">
                  <c:v>aug-21</c:v>
                </c:pt>
                <c:pt idx="3">
                  <c:v>sep-21</c:v>
                </c:pt>
                <c:pt idx="4">
                  <c:v>oct-21</c:v>
                </c:pt>
                <c:pt idx="5">
                  <c:v>nov-21</c:v>
                </c:pt>
                <c:pt idx="6">
                  <c:v>dec-21</c:v>
                </c:pt>
                <c:pt idx="7">
                  <c:v>jan-22</c:v>
                </c:pt>
                <c:pt idx="8">
                  <c:v>feb-22</c:v>
                </c:pt>
                <c:pt idx="9">
                  <c:v>mar-22</c:v>
                </c:pt>
                <c:pt idx="10">
                  <c:v>apr-22</c:v>
                </c:pt>
                <c:pt idx="11">
                  <c:v>may-22</c:v>
                </c:pt>
                <c:pt idx="12">
                  <c:v>jun-22</c:v>
                </c:pt>
                <c:pt idx="13">
                  <c:v>jul-22</c:v>
                </c:pt>
                <c:pt idx="14">
                  <c:v>aug-22</c:v>
                </c:pt>
                <c:pt idx="15">
                  <c:v>sep-22</c:v>
                </c:pt>
                <c:pt idx="16">
                  <c:v>oct-22</c:v>
                </c:pt>
                <c:pt idx="17">
                  <c:v>nov-22</c:v>
                </c:pt>
                <c:pt idx="18">
                  <c:v>dec-22</c:v>
                </c:pt>
                <c:pt idx="19">
                  <c:v>jan-23</c:v>
                </c:pt>
                <c:pt idx="20">
                  <c:v>feb-23</c:v>
                </c:pt>
                <c:pt idx="21">
                  <c:v>mar-23</c:v>
                </c:pt>
                <c:pt idx="22">
                  <c:v>apr-23</c:v>
                </c:pt>
                <c:pt idx="23">
                  <c:v>may-23</c:v>
                </c:pt>
                <c:pt idx="24">
                  <c:v>jun-23</c:v>
                </c:pt>
                <c:pt idx="25">
                  <c:v>jul-23</c:v>
                </c:pt>
                <c:pt idx="26">
                  <c:v>aug-23</c:v>
                </c:pt>
                <c:pt idx="27">
                  <c:v>sep-23</c:v>
                </c:pt>
                <c:pt idx="28">
                  <c:v>oct-23</c:v>
                </c:pt>
                <c:pt idx="29">
                  <c:v>nov-23</c:v>
                </c:pt>
                <c:pt idx="30">
                  <c:v>dec-23</c:v>
                </c:pt>
              </c:strCache>
            </c:strRef>
          </c:cat>
          <c:val>
            <c:numRef>
              <c:f>Foglio1!$AK$4:$AK$34</c:f>
              <c:numCache>
                <c:formatCode>General</c:formatCode>
                <c:ptCount val="31"/>
                <c:pt idx="0">
                  <c:v>-8513</c:v>
                </c:pt>
                <c:pt idx="1">
                  <c:v>-17026</c:v>
                </c:pt>
                <c:pt idx="2">
                  <c:v>-25539</c:v>
                </c:pt>
                <c:pt idx="3">
                  <c:v>-34052</c:v>
                </c:pt>
                <c:pt idx="4">
                  <c:v>-42261</c:v>
                </c:pt>
                <c:pt idx="5">
                  <c:v>-49822</c:v>
                </c:pt>
                <c:pt idx="6">
                  <c:v>-56431</c:v>
                </c:pt>
                <c:pt idx="7">
                  <c:v>-61998</c:v>
                </c:pt>
                <c:pt idx="8">
                  <c:v>-66354</c:v>
                </c:pt>
                <c:pt idx="9">
                  <c:v>-69459</c:v>
                </c:pt>
                <c:pt idx="10">
                  <c:v>-68124</c:v>
                </c:pt>
                <c:pt idx="11">
                  <c:v>-64410</c:v>
                </c:pt>
                <c:pt idx="12">
                  <c:v>-59387</c:v>
                </c:pt>
                <c:pt idx="13">
                  <c:v>-51618</c:v>
                </c:pt>
                <c:pt idx="14">
                  <c:v>-40730</c:v>
                </c:pt>
                <c:pt idx="15">
                  <c:v>-26528</c:v>
                </c:pt>
                <c:pt idx="16">
                  <c:v>-8710</c:v>
                </c:pt>
                <c:pt idx="17">
                  <c:v>13055</c:v>
                </c:pt>
                <c:pt idx="18">
                  <c:v>39111</c:v>
                </c:pt>
                <c:pt idx="19">
                  <c:v>69919</c:v>
                </c:pt>
                <c:pt idx="20">
                  <c:v>105888</c:v>
                </c:pt>
                <c:pt idx="21">
                  <c:v>147615</c:v>
                </c:pt>
                <c:pt idx="22">
                  <c:v>195639</c:v>
                </c:pt>
                <c:pt idx="23">
                  <c:v>250528</c:v>
                </c:pt>
                <c:pt idx="24">
                  <c:v>312915</c:v>
                </c:pt>
                <c:pt idx="25">
                  <c:v>383540</c:v>
                </c:pt>
                <c:pt idx="26">
                  <c:v>463143</c:v>
                </c:pt>
                <c:pt idx="27">
                  <c:v>552552</c:v>
                </c:pt>
                <c:pt idx="28">
                  <c:v>652750</c:v>
                </c:pt>
                <c:pt idx="29">
                  <c:v>764737</c:v>
                </c:pt>
                <c:pt idx="30">
                  <c:v>889476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5B47-A59C-1B41C019BD22}"/>
            </c:ext>
          </c:extLst>
        </c:ser>
        <c:ser>
          <c:idx val="1"/>
          <c:order val="1"/>
          <c:tx>
            <c:v>Expected</c:v>
          </c:tx>
          <c:spPr>
            <a:solidFill>
              <a:srgbClr val="50C49F"/>
            </a:solidFill>
            <a:ln>
              <a:solidFill>
                <a:srgbClr val="50C49F"/>
              </a:solidFill>
            </a:ln>
            <a:effectLst/>
          </c:spPr>
          <c:invertIfNegative val="0"/>
          <c:val>
            <c:numRef>
              <c:f>Foglio1!$AL$4:$AL$34</c:f>
              <c:numCache>
                <c:formatCode>General</c:formatCode>
                <c:ptCount val="31"/>
                <c:pt idx="0">
                  <c:v>-8513</c:v>
                </c:pt>
                <c:pt idx="1">
                  <c:v>-17026</c:v>
                </c:pt>
                <c:pt idx="2">
                  <c:v>-25539</c:v>
                </c:pt>
                <c:pt idx="3">
                  <c:v>-34052</c:v>
                </c:pt>
                <c:pt idx="4">
                  <c:v>-42216</c:v>
                </c:pt>
                <c:pt idx="5">
                  <c:v>-49174</c:v>
                </c:pt>
                <c:pt idx="6">
                  <c:v>-55040</c:v>
                </c:pt>
                <c:pt idx="7">
                  <c:v>-59790</c:v>
                </c:pt>
                <c:pt idx="8">
                  <c:v>-63239</c:v>
                </c:pt>
                <c:pt idx="9">
                  <c:v>-65392</c:v>
                </c:pt>
                <c:pt idx="10">
                  <c:v>-62418</c:v>
                </c:pt>
                <c:pt idx="11">
                  <c:v>-57136</c:v>
                </c:pt>
                <c:pt idx="12">
                  <c:v>-50302</c:v>
                </c:pt>
                <c:pt idx="13">
                  <c:v>-40592</c:v>
                </c:pt>
                <c:pt idx="14">
                  <c:v>-27698</c:v>
                </c:pt>
                <c:pt idx="15">
                  <c:v>-11253</c:v>
                </c:pt>
                <c:pt idx="16">
                  <c:v>8938</c:v>
                </c:pt>
                <c:pt idx="17">
                  <c:v>33384</c:v>
                </c:pt>
                <c:pt idx="18">
                  <c:v>62381</c:v>
                </c:pt>
                <c:pt idx="19">
                  <c:v>96503</c:v>
                </c:pt>
                <c:pt idx="20">
                  <c:v>136224</c:v>
                </c:pt>
                <c:pt idx="21">
                  <c:v>182005</c:v>
                </c:pt>
                <c:pt idx="22">
                  <c:v>234343</c:v>
                </c:pt>
                <c:pt idx="23">
                  <c:v>293984</c:v>
                </c:pt>
                <c:pt idx="24">
                  <c:v>361532</c:v>
                </c:pt>
                <c:pt idx="25">
                  <c:v>437821</c:v>
                </c:pt>
                <c:pt idx="26">
                  <c:v>523721</c:v>
                </c:pt>
                <c:pt idx="27">
                  <c:v>619995</c:v>
                </c:pt>
                <c:pt idx="28">
                  <c:v>727691</c:v>
                </c:pt>
                <c:pt idx="29">
                  <c:v>847809</c:v>
                </c:pt>
                <c:pt idx="30">
                  <c:v>981526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A-5B47-A59C-1B41C019BD22}"/>
            </c:ext>
          </c:extLst>
        </c:ser>
        <c:ser>
          <c:idx val="2"/>
          <c:order val="2"/>
          <c:tx>
            <c:v>High</c:v>
          </c:tx>
          <c:spPr>
            <a:solidFill>
              <a:srgbClr val="AFBF41"/>
            </a:solidFill>
            <a:ln>
              <a:solidFill>
                <a:srgbClr val="AFBF41"/>
              </a:solidFill>
            </a:ln>
            <a:effectLst/>
          </c:spPr>
          <c:invertIfNegative val="0"/>
          <c:val>
            <c:numRef>
              <c:f>Foglio1!$AM$4:$AM$34</c:f>
              <c:numCache>
                <c:formatCode>General</c:formatCode>
                <c:ptCount val="31"/>
                <c:pt idx="0">
                  <c:v>-8513</c:v>
                </c:pt>
                <c:pt idx="1">
                  <c:v>-17026</c:v>
                </c:pt>
                <c:pt idx="2">
                  <c:v>-25539</c:v>
                </c:pt>
                <c:pt idx="3">
                  <c:v>-34052</c:v>
                </c:pt>
                <c:pt idx="4">
                  <c:v>-42052</c:v>
                </c:pt>
                <c:pt idx="5">
                  <c:v>-48148</c:v>
                </c:pt>
                <c:pt idx="6">
                  <c:v>-53202</c:v>
                </c:pt>
                <c:pt idx="7">
                  <c:v>-57000</c:v>
                </c:pt>
                <c:pt idx="8">
                  <c:v>-59452</c:v>
                </c:pt>
                <c:pt idx="9">
                  <c:v>-60394</c:v>
                </c:pt>
                <c:pt idx="10">
                  <c:v>-55745</c:v>
                </c:pt>
                <c:pt idx="11">
                  <c:v>-48415</c:v>
                </c:pt>
                <c:pt idx="12">
                  <c:v>-39403</c:v>
                </c:pt>
                <c:pt idx="13">
                  <c:v>-27249</c:v>
                </c:pt>
                <c:pt idx="14">
                  <c:v>-11609</c:v>
                </c:pt>
                <c:pt idx="15">
                  <c:v>7712</c:v>
                </c:pt>
                <c:pt idx="16">
                  <c:v>31152</c:v>
                </c:pt>
                <c:pt idx="17">
                  <c:v>59149</c:v>
                </c:pt>
                <c:pt idx="18">
                  <c:v>92070</c:v>
                </c:pt>
                <c:pt idx="19">
                  <c:v>130483</c:v>
                </c:pt>
                <c:pt idx="20">
                  <c:v>174891</c:v>
                </c:pt>
                <c:pt idx="21">
                  <c:v>225726</c:v>
                </c:pt>
                <c:pt idx="22">
                  <c:v>283663</c:v>
                </c:pt>
                <c:pt idx="23">
                  <c:v>349536</c:v>
                </c:pt>
                <c:pt idx="24">
                  <c:v>423842</c:v>
                </c:pt>
                <c:pt idx="25">
                  <c:v>507564</c:v>
                </c:pt>
                <c:pt idx="26">
                  <c:v>601530</c:v>
                </c:pt>
                <c:pt idx="27">
                  <c:v>706652</c:v>
                </c:pt>
                <c:pt idx="28">
                  <c:v>823959</c:v>
                </c:pt>
                <c:pt idx="29">
                  <c:v>954493</c:v>
                </c:pt>
                <c:pt idx="30">
                  <c:v>1099496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A-5B47-A59C-1B41C019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031024"/>
        <c:axId val="1379673584"/>
      </c:barChart>
      <c:catAx>
        <c:axId val="13610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9673584"/>
        <c:crosses val="autoZero"/>
        <c:auto val="1"/>
        <c:lblAlgn val="ctr"/>
        <c:lblOffset val="1000"/>
        <c:noMultiLvlLbl val="0"/>
      </c:catAx>
      <c:valAx>
        <c:axId val="1379673584"/>
        <c:scaling>
          <c:orientation val="minMax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103102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829027</xdr:colOff>
      <xdr:row>8</xdr:row>
      <xdr:rowOff>20460</xdr:rowOff>
    </xdr:from>
    <xdr:ext cx="4102341" cy="701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BB2C8351-BE8D-7449-83E8-4A4367DB2A5A}"/>
                </a:ext>
              </a:extLst>
            </xdr:cNvPr>
            <xdr:cNvSpPr txBox="1"/>
          </xdr:nvSpPr>
          <xdr:spPr>
            <a:xfrm>
              <a:off x="2494138" y="1502127"/>
              <a:ext cx="4102341" cy="701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𝑏𝑒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𝐹𝑖𝑥𝑒𝑑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𝑐𝑜𝑠𝑡𝑠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𝑃𝑟𝑖𝑐𝑒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𝑉𝑎𝑟𝑖𝑎𝑏𝑙𝑒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𝑐𝑜𝑠𝑡𝑠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BB2C8351-BE8D-7449-83E8-4A4367DB2A5A}"/>
                </a:ext>
              </a:extLst>
            </xdr:cNvPr>
            <xdr:cNvSpPr txBox="1"/>
          </xdr:nvSpPr>
          <xdr:spPr>
            <a:xfrm>
              <a:off x="2494138" y="1502127"/>
              <a:ext cx="4102341" cy="701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400" b="0" i="0">
                  <a:latin typeface="Cambria Math" panose="02040503050406030204" pitchFamily="18" charset="0"/>
                </a:rPr>
                <a:t>𝑄_𝑏𝑒=(𝐹𝑖𝑥𝑒𝑑 𝑐𝑜𝑠𝑡𝑠)/(𝑃𝑟𝑖𝑐𝑒 −𝑉𝑎𝑟𝑖𝑎𝑏𝑙𝑒 𝑐𝑜𝑠𝑡𝑠)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3</xdr:col>
      <xdr:colOff>50320</xdr:colOff>
      <xdr:row>16</xdr:row>
      <xdr:rowOff>48163</xdr:rowOff>
    </xdr:from>
    <xdr:to>
      <xdr:col>12</xdr:col>
      <xdr:colOff>778773</xdr:colOff>
      <xdr:row>40</xdr:row>
      <xdr:rowOff>61103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81C1148-BA7D-7E41-A719-F77519059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829027</xdr:colOff>
      <xdr:row>8</xdr:row>
      <xdr:rowOff>20460</xdr:rowOff>
    </xdr:from>
    <xdr:ext cx="4102341" cy="7014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F9E464E4-40D7-804A-8561-6ABD95DD63C5}"/>
                </a:ext>
              </a:extLst>
            </xdr:cNvPr>
            <xdr:cNvSpPr txBox="1"/>
          </xdr:nvSpPr>
          <xdr:spPr>
            <a:xfrm>
              <a:off x="3369027" y="1557160"/>
              <a:ext cx="4102341" cy="701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𝑏𝑒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𝐹𝑖𝑥𝑒𝑑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𝑐𝑜𝑠𝑡𝑠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𝑃𝑟𝑖𝑐𝑒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𝑉𝑎𝑟𝑖𝑎𝑏𝑙𝑒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𝑐𝑜𝑠𝑡𝑠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F9E464E4-40D7-804A-8561-6ABD95DD63C5}"/>
                </a:ext>
              </a:extLst>
            </xdr:cNvPr>
            <xdr:cNvSpPr txBox="1"/>
          </xdr:nvSpPr>
          <xdr:spPr>
            <a:xfrm>
              <a:off x="3369027" y="1557160"/>
              <a:ext cx="4102341" cy="7014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𝑄_𝑏𝑒=(𝐹𝑖𝑥𝑒𝑑 𝑐𝑜𝑠𝑡𝑠)/(𝑃𝑟𝑖𝑐𝑒 −𝑉𝑎𝑟𝑖𝑎𝑏𝑙𝑒 𝑐𝑜𝑠𝑡𝑠)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2</xdr:col>
      <xdr:colOff>793151</xdr:colOff>
      <xdr:row>46</xdr:row>
      <xdr:rowOff>36183</xdr:rowOff>
    </xdr:from>
    <xdr:to>
      <xdr:col>15</xdr:col>
      <xdr:colOff>29952</xdr:colOff>
      <xdr:row>75</xdr:row>
      <xdr:rowOff>119811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F29BCC-8C25-4440-9ED6-4D295506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179282</xdr:colOff>
      <xdr:row>29</xdr:row>
      <xdr:rowOff>8012</xdr:rowOff>
    </xdr:from>
    <xdr:to>
      <xdr:col>8</xdr:col>
      <xdr:colOff>572840</xdr:colOff>
      <xdr:row>53</xdr:row>
      <xdr:rowOff>23738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30FF7D-0379-6B42-8160-8E983445D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208921</xdr:colOff>
      <xdr:row>55</xdr:row>
      <xdr:rowOff>194422</xdr:rowOff>
    </xdr:from>
    <xdr:to>
      <xdr:col>9</xdr:col>
      <xdr:colOff>206072</xdr:colOff>
      <xdr:row>81</xdr:row>
      <xdr:rowOff>101600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AF21905-37D7-CE41-A257-155CF6C6C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256117</xdr:colOff>
      <xdr:row>83</xdr:row>
      <xdr:rowOff>28362</xdr:rowOff>
    </xdr:from>
    <xdr:to>
      <xdr:col>9</xdr:col>
      <xdr:colOff>581538</xdr:colOff>
      <xdr:row>109</xdr:row>
      <xdr:rowOff>71965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B076293-C7BA-4243-BC5D-268DE8503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348741</xdr:colOff>
      <xdr:row>111</xdr:row>
      <xdr:rowOff>145337</xdr:rowOff>
    </xdr:from>
    <xdr:to>
      <xdr:col>10</xdr:col>
      <xdr:colOff>180075</xdr:colOff>
      <xdr:row>138</xdr:row>
      <xdr:rowOff>28862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C4EED6A-87BB-7D4B-A51F-E838A7159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patrepublic.com/a-guide-to-the-cost-of-living-in-the-netherlands/" TargetMode="External"/><Relationship Id="rId7" Type="http://schemas.openxmlformats.org/officeDocument/2006/relationships/hyperlink" Target="https://calculator.aws/" TargetMode="External"/><Relationship Id="rId2" Type="http://schemas.openxmlformats.org/officeDocument/2006/relationships/hyperlink" Target="https://skepp.nl/nl/kantoorruimte-huren/utrecht-centrum/maliebaan-87?origin=en_US&amp;target=nl_NL&amp;_ga=2.29167994.75772628.1614438891-890406246.1614438891" TargetMode="External"/><Relationship Id="rId1" Type="http://schemas.openxmlformats.org/officeDocument/2006/relationships/hyperlink" Target="https://www.doorneweerd.nl/offerte-aanvragen/premie-vergelijken/hiscox-cyberclear-cyber-insurance" TargetMode="External"/><Relationship Id="rId6" Type="http://schemas.openxmlformats.org/officeDocument/2006/relationships/hyperlink" Target="https://www.proadsoftware.com/one/en/pricing.php" TargetMode="External"/><Relationship Id="rId5" Type="http://schemas.openxmlformats.org/officeDocument/2006/relationships/hyperlink" Target="https://www.rabobank.nl/bedrijven/english-pages/making-and-receiving-payments/business-current-account/" TargetMode="External"/><Relationship Id="rId4" Type="http://schemas.openxmlformats.org/officeDocument/2006/relationships/hyperlink" Target="https://managehosting.aruba.it/FullOrder/OpzioniDomini.asp?IDSessione=317efcbd-fee9-43f3-8a08-8f252cb8638c&amp;StringaDomini=;1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39E8-1F8F-9B4B-BDAE-78EC297C0C0F}">
  <dimension ref="A1:J61"/>
  <sheetViews>
    <sheetView topLeftCell="A7" zoomScale="125" workbookViewId="0">
      <selection activeCell="B19" sqref="B19:E19"/>
    </sheetView>
  </sheetViews>
  <sheetFormatPr baseColWidth="10" defaultRowHeight="16" x14ac:dyDescent="0.2"/>
  <cols>
    <col min="1" max="1" width="19.5" customWidth="1"/>
    <col min="2" max="5" width="11.6640625" customWidth="1"/>
    <col min="7" max="8" width="38.5" customWidth="1"/>
  </cols>
  <sheetData>
    <row r="1" spans="1:10" ht="18" customHeight="1" x14ac:dyDescent="0.2">
      <c r="A1" s="79" t="s">
        <v>59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28" customHeight="1" x14ac:dyDescent="0.2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ht="18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ht="8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</row>
    <row r="5" spans="1:10" x14ac:dyDescent="0.2">
      <c r="A5" s="2" t="s">
        <v>39</v>
      </c>
    </row>
    <row r="7" spans="1:10" x14ac:dyDescent="0.2">
      <c r="A7" s="2" t="s">
        <v>0</v>
      </c>
    </row>
    <row r="8" spans="1:10" ht="17" thickBot="1" x14ac:dyDescent="0.25"/>
    <row r="9" spans="1:10" ht="17" thickBot="1" x14ac:dyDescent="0.25">
      <c r="A9" t="s">
        <v>51</v>
      </c>
      <c r="B9" s="63" t="s">
        <v>9</v>
      </c>
      <c r="C9" s="64"/>
      <c r="D9" s="64"/>
      <c r="E9" s="64"/>
      <c r="F9" s="14" t="s">
        <v>12</v>
      </c>
      <c r="G9" s="64" t="s">
        <v>13</v>
      </c>
      <c r="H9" s="64"/>
      <c r="I9" s="15" t="s">
        <v>14</v>
      </c>
    </row>
    <row r="10" spans="1:10" x14ac:dyDescent="0.2">
      <c r="A10" s="1">
        <v>1</v>
      </c>
      <c r="B10" s="65" t="s">
        <v>32</v>
      </c>
      <c r="C10" s="66"/>
      <c r="D10" s="66"/>
      <c r="E10" s="66"/>
      <c r="F10" s="12">
        <v>1320</v>
      </c>
      <c r="G10" s="85" t="s">
        <v>55</v>
      </c>
      <c r="H10" s="85"/>
      <c r="I10" s="13" t="s">
        <v>17</v>
      </c>
      <c r="J10" t="s">
        <v>56</v>
      </c>
    </row>
    <row r="11" spans="1:10" x14ac:dyDescent="0.2">
      <c r="A11" s="1">
        <v>1</v>
      </c>
      <c r="B11" s="67" t="s">
        <v>31</v>
      </c>
      <c r="C11" s="68"/>
      <c r="D11" s="68"/>
      <c r="E11" s="68"/>
      <c r="F11" s="8">
        <v>1320</v>
      </c>
      <c r="G11" s="76" t="s">
        <v>30</v>
      </c>
      <c r="H11" s="76"/>
      <c r="I11" s="9" t="s">
        <v>17</v>
      </c>
    </row>
    <row r="12" spans="1:10" x14ac:dyDescent="0.2">
      <c r="A12" s="1">
        <v>1</v>
      </c>
      <c r="B12" s="67" t="s">
        <v>33</v>
      </c>
      <c r="C12" s="68"/>
      <c r="D12" s="68"/>
      <c r="E12" s="68"/>
      <c r="F12" s="8">
        <v>1320</v>
      </c>
      <c r="G12" s="76" t="s">
        <v>30</v>
      </c>
      <c r="H12" s="76"/>
      <c r="I12" s="9" t="s">
        <v>17</v>
      </c>
    </row>
    <row r="13" spans="1:10" x14ac:dyDescent="0.2">
      <c r="A13" s="1">
        <v>1</v>
      </c>
      <c r="B13" s="67" t="s">
        <v>34</v>
      </c>
      <c r="C13" s="68"/>
      <c r="D13" s="68"/>
      <c r="E13" s="68"/>
      <c r="F13" s="8">
        <v>1320</v>
      </c>
      <c r="G13" s="76" t="s">
        <v>30</v>
      </c>
      <c r="H13" s="76"/>
      <c r="I13" s="9" t="s">
        <v>17</v>
      </c>
    </row>
    <row r="14" spans="1:10" x14ac:dyDescent="0.2">
      <c r="A14" s="1">
        <v>0</v>
      </c>
      <c r="B14" s="67" t="s">
        <v>8</v>
      </c>
      <c r="C14" s="68"/>
      <c r="D14" s="68"/>
      <c r="E14" s="68"/>
      <c r="F14" s="8">
        <v>490</v>
      </c>
      <c r="G14" s="76" t="s">
        <v>18</v>
      </c>
      <c r="H14" s="76"/>
      <c r="I14" s="10" t="s">
        <v>16</v>
      </c>
    </row>
    <row r="15" spans="1:10" x14ac:dyDescent="0.2">
      <c r="A15" s="1">
        <v>0</v>
      </c>
      <c r="B15" s="71" t="s">
        <v>4</v>
      </c>
      <c r="C15" s="72"/>
      <c r="D15" s="72"/>
      <c r="E15" s="73"/>
      <c r="F15" s="8">
        <v>30</v>
      </c>
      <c r="G15" s="76" t="s">
        <v>19</v>
      </c>
      <c r="H15" s="76"/>
      <c r="I15" s="9" t="s">
        <v>17</v>
      </c>
    </row>
    <row r="16" spans="1:10" x14ac:dyDescent="0.2">
      <c r="A16" s="1">
        <v>0</v>
      </c>
      <c r="B16" s="67" t="s">
        <v>1</v>
      </c>
      <c r="C16" s="68"/>
      <c r="D16" s="68"/>
      <c r="E16" s="68"/>
      <c r="F16" s="8">
        <f>160*0.4</f>
        <v>64</v>
      </c>
      <c r="G16" s="76" t="s">
        <v>58</v>
      </c>
      <c r="H16" s="76"/>
      <c r="I16" s="10" t="s">
        <v>16</v>
      </c>
    </row>
    <row r="17" spans="1:10" x14ac:dyDescent="0.2">
      <c r="A17" s="1">
        <v>0</v>
      </c>
      <c r="B17" s="67" t="s">
        <v>2</v>
      </c>
      <c r="C17" s="68"/>
      <c r="D17" s="68"/>
      <c r="E17" s="68"/>
      <c r="F17" s="8">
        <v>47.5</v>
      </c>
      <c r="G17" s="76" t="s">
        <v>40</v>
      </c>
      <c r="H17" s="76"/>
      <c r="I17" s="9" t="s">
        <v>17</v>
      </c>
    </row>
    <row r="18" spans="1:10" x14ac:dyDescent="0.2">
      <c r="A18" s="1">
        <v>1</v>
      </c>
      <c r="B18" s="67" t="s">
        <v>3</v>
      </c>
      <c r="C18" s="68"/>
      <c r="D18" s="68"/>
      <c r="E18" s="68"/>
      <c r="F18" s="8">
        <v>2500</v>
      </c>
      <c r="G18" s="76" t="s">
        <v>43</v>
      </c>
      <c r="H18" s="76"/>
      <c r="I18" s="9" t="s">
        <v>17</v>
      </c>
      <c r="J18" t="s">
        <v>57</v>
      </c>
    </row>
    <row r="19" spans="1:10" x14ac:dyDescent="0.2">
      <c r="A19" s="1">
        <v>1</v>
      </c>
      <c r="B19" s="67" t="s">
        <v>20</v>
      </c>
      <c r="C19" s="68"/>
      <c r="D19" s="68"/>
      <c r="E19" s="68"/>
      <c r="F19" s="8">
        <v>5</v>
      </c>
      <c r="G19" s="76" t="s">
        <v>54</v>
      </c>
      <c r="H19" s="76"/>
      <c r="I19" s="10" t="s">
        <v>16</v>
      </c>
    </row>
    <row r="20" spans="1:10" x14ac:dyDescent="0.2">
      <c r="A20" s="1">
        <v>0</v>
      </c>
      <c r="B20" s="67" t="s">
        <v>7</v>
      </c>
      <c r="C20" s="68"/>
      <c r="D20" s="68"/>
      <c r="E20" s="68"/>
      <c r="F20" s="8">
        <v>300</v>
      </c>
      <c r="G20" s="76" t="s">
        <v>22</v>
      </c>
      <c r="H20" s="76"/>
      <c r="I20" s="9" t="s">
        <v>17</v>
      </c>
      <c r="J20" t="s">
        <v>25</v>
      </c>
    </row>
    <row r="21" spans="1:10" x14ac:dyDescent="0.2">
      <c r="A21" s="1">
        <v>0</v>
      </c>
      <c r="B21" s="67" t="s">
        <v>60</v>
      </c>
      <c r="C21" s="68"/>
      <c r="D21" s="68"/>
      <c r="E21" s="68"/>
      <c r="F21" s="8">
        <v>67</v>
      </c>
      <c r="G21" s="76" t="s">
        <v>69</v>
      </c>
      <c r="H21" s="77"/>
      <c r="I21" s="10"/>
      <c r="J21" t="s">
        <v>50</v>
      </c>
    </row>
    <row r="22" spans="1:10" x14ac:dyDescent="0.2">
      <c r="A22" s="1">
        <v>0</v>
      </c>
      <c r="B22" s="67" t="s">
        <v>5</v>
      </c>
      <c r="C22" s="68"/>
      <c r="D22" s="68"/>
      <c r="E22" s="68"/>
      <c r="F22" s="8">
        <v>65</v>
      </c>
      <c r="G22" s="76" t="s">
        <v>6</v>
      </c>
      <c r="H22" s="76"/>
      <c r="I22" s="10" t="s">
        <v>16</v>
      </c>
    </row>
    <row r="23" spans="1:10" x14ac:dyDescent="0.2">
      <c r="A23" s="1">
        <v>1</v>
      </c>
      <c r="B23" s="67" t="s">
        <v>36</v>
      </c>
      <c r="C23" s="68"/>
      <c r="D23" s="68"/>
      <c r="E23" s="68"/>
      <c r="F23" s="8">
        <v>115</v>
      </c>
      <c r="G23" s="76" t="s">
        <v>35</v>
      </c>
      <c r="H23" s="76"/>
      <c r="I23" s="10" t="s">
        <v>16</v>
      </c>
    </row>
    <row r="24" spans="1:10" x14ac:dyDescent="0.2">
      <c r="A24" s="1">
        <v>1</v>
      </c>
      <c r="B24" s="67" t="s">
        <v>11</v>
      </c>
      <c r="C24" s="68"/>
      <c r="D24" s="68"/>
      <c r="E24" s="68"/>
      <c r="F24" s="8">
        <v>600</v>
      </c>
      <c r="G24" s="76" t="s">
        <v>68</v>
      </c>
      <c r="H24" s="77"/>
      <c r="I24" s="10" t="s">
        <v>16</v>
      </c>
    </row>
    <row r="25" spans="1:10" ht="17" thickBot="1" x14ac:dyDescent="0.25">
      <c r="A25" s="1">
        <v>1</v>
      </c>
      <c r="B25" s="67" t="s">
        <v>21</v>
      </c>
      <c r="C25" s="68"/>
      <c r="D25" s="68"/>
      <c r="E25" s="68"/>
      <c r="F25" s="45">
        <f>5.3+1.65+2.75+3</f>
        <v>12.7</v>
      </c>
      <c r="G25" s="76" t="s">
        <v>24</v>
      </c>
      <c r="H25" s="76"/>
      <c r="I25" s="10" t="s">
        <v>16</v>
      </c>
      <c r="J25" t="s">
        <v>26</v>
      </c>
    </row>
    <row r="26" spans="1:10" x14ac:dyDescent="0.2">
      <c r="A26" s="1">
        <v>1</v>
      </c>
      <c r="B26" s="74" t="s">
        <v>38</v>
      </c>
      <c r="C26" s="75"/>
      <c r="D26" s="75"/>
      <c r="E26" s="75"/>
      <c r="F26" s="25" t="s">
        <v>27</v>
      </c>
      <c r="G26" s="76" t="s">
        <v>28</v>
      </c>
      <c r="H26" s="76"/>
      <c r="I26" s="9" t="s">
        <v>17</v>
      </c>
    </row>
    <row r="27" spans="1:10" ht="17" thickBot="1" x14ac:dyDescent="0.25">
      <c r="A27" s="1">
        <v>0</v>
      </c>
      <c r="B27" s="69" t="s">
        <v>10</v>
      </c>
      <c r="C27" s="70"/>
      <c r="D27" s="70"/>
      <c r="E27" s="70"/>
      <c r="F27" s="26" t="s">
        <v>27</v>
      </c>
      <c r="G27" s="84" t="s">
        <v>29</v>
      </c>
      <c r="H27" s="84"/>
      <c r="I27" s="11" t="s">
        <v>17</v>
      </c>
    </row>
    <row r="28" spans="1:10" ht="17" thickBot="1" x14ac:dyDescent="0.25">
      <c r="B28" s="19"/>
      <c r="C28" s="19"/>
      <c r="D28" s="19"/>
      <c r="E28" s="19"/>
      <c r="F28" s="20"/>
      <c r="G28" s="21"/>
      <c r="H28" s="21"/>
      <c r="I28" s="20"/>
    </row>
    <row r="29" spans="1:10" ht="17" thickBot="1" x14ac:dyDescent="0.25">
      <c r="B29" s="4"/>
      <c r="C29" s="4"/>
      <c r="D29" s="4"/>
      <c r="E29" s="4"/>
      <c r="F29" s="1"/>
      <c r="G29" s="3"/>
      <c r="H29" s="3"/>
      <c r="I29" s="1"/>
    </row>
    <row r="30" spans="1:10" ht="17" thickBot="1" x14ac:dyDescent="0.25">
      <c r="B30" s="61" t="s">
        <v>37</v>
      </c>
      <c r="C30" s="62"/>
      <c r="D30" s="62"/>
      <c r="E30" s="62"/>
      <c r="F30" s="16">
        <f>SUM(F10:F25)</f>
        <v>9576.2000000000007</v>
      </c>
      <c r="G30" s="18" t="s">
        <v>12</v>
      </c>
    </row>
    <row r="33" spans="1:9" x14ac:dyDescent="0.2">
      <c r="A33" s="2" t="s">
        <v>42</v>
      </c>
    </row>
    <row r="34" spans="1:9" ht="17" thickBot="1" x14ac:dyDescent="0.25"/>
    <row r="35" spans="1:9" ht="17" thickBot="1" x14ac:dyDescent="0.25">
      <c r="B35" s="81" t="s">
        <v>9</v>
      </c>
      <c r="C35" s="82"/>
      <c r="D35" s="82"/>
      <c r="E35" s="82"/>
      <c r="F35" s="5" t="s">
        <v>15</v>
      </c>
      <c r="G35" s="82" t="s">
        <v>13</v>
      </c>
      <c r="H35" s="82"/>
      <c r="I35" s="17" t="s">
        <v>14</v>
      </c>
    </row>
    <row r="36" spans="1:9" x14ac:dyDescent="0.2">
      <c r="B36" s="83" t="s">
        <v>27</v>
      </c>
      <c r="C36" s="83"/>
      <c r="D36" s="83"/>
      <c r="E36" s="83"/>
      <c r="F36" s="22"/>
      <c r="G36" s="78"/>
      <c r="H36" s="78"/>
      <c r="I36" s="22"/>
    </row>
    <row r="37" spans="1:9" ht="17" thickBot="1" x14ac:dyDescent="0.25">
      <c r="B37" s="23"/>
      <c r="C37" s="23"/>
      <c r="D37" s="23"/>
      <c r="E37" s="23"/>
      <c r="F37" s="23"/>
      <c r="G37" s="23"/>
      <c r="H37" s="23"/>
      <c r="I37" s="23"/>
    </row>
    <row r="38" spans="1:9" ht="17" thickBot="1" x14ac:dyDescent="0.25"/>
    <row r="39" spans="1:9" ht="17" thickBot="1" x14ac:dyDescent="0.25">
      <c r="B39" s="61" t="s">
        <v>37</v>
      </c>
      <c r="C39" s="62"/>
      <c r="D39" s="62"/>
      <c r="E39" s="62"/>
      <c r="F39" s="16">
        <f>SUM(F36)</f>
        <v>0</v>
      </c>
      <c r="G39" s="18" t="s">
        <v>12</v>
      </c>
    </row>
    <row r="42" spans="1:9" x14ac:dyDescent="0.2">
      <c r="A42" s="2" t="s">
        <v>23</v>
      </c>
    </row>
    <row r="43" spans="1:9" ht="17" thickBot="1" x14ac:dyDescent="0.25"/>
    <row r="44" spans="1:9" ht="17" thickBot="1" x14ac:dyDescent="0.25">
      <c r="B44" s="63" t="s">
        <v>9</v>
      </c>
      <c r="C44" s="64"/>
      <c r="D44" s="64"/>
      <c r="E44" s="64"/>
      <c r="F44" s="14" t="s">
        <v>12</v>
      </c>
      <c r="G44" s="64" t="s">
        <v>13</v>
      </c>
      <c r="H44" s="64"/>
      <c r="I44" s="15" t="s">
        <v>14</v>
      </c>
    </row>
    <row r="45" spans="1:9" x14ac:dyDescent="0.2">
      <c r="B45" s="83" t="s">
        <v>27</v>
      </c>
      <c r="C45" s="83"/>
      <c r="D45" s="83"/>
      <c r="E45" s="83"/>
      <c r="F45" s="22"/>
      <c r="G45" s="78"/>
      <c r="H45" s="78"/>
      <c r="I45" s="22"/>
    </row>
    <row r="46" spans="1:9" ht="17" thickBot="1" x14ac:dyDescent="0.25">
      <c r="B46" s="24"/>
      <c r="C46" s="24"/>
      <c r="D46" s="24"/>
      <c r="E46" s="24"/>
      <c r="F46" s="24"/>
      <c r="G46" s="24"/>
      <c r="H46" s="24"/>
      <c r="I46" s="24"/>
    </row>
    <row r="47" spans="1:9" ht="17" thickBot="1" x14ac:dyDescent="0.25"/>
    <row r="48" spans="1:9" ht="17" thickBot="1" x14ac:dyDescent="0.25">
      <c r="B48" s="61" t="s">
        <v>37</v>
      </c>
      <c r="C48" s="62"/>
      <c r="D48" s="62"/>
      <c r="E48" s="62"/>
      <c r="F48" s="16">
        <f>SUM(F45)</f>
        <v>0</v>
      </c>
      <c r="G48" s="18" t="s">
        <v>12</v>
      </c>
    </row>
    <row r="51" spans="1:10" ht="8" customHeight="1" x14ac:dyDescent="0.2">
      <c r="A51" s="80"/>
      <c r="B51" s="80"/>
      <c r="C51" s="80"/>
      <c r="D51" s="80"/>
      <c r="E51" s="80"/>
      <c r="F51" s="80"/>
      <c r="G51" s="80"/>
      <c r="H51" s="80"/>
      <c r="I51" s="80"/>
      <c r="J51" s="80"/>
    </row>
    <row r="54" spans="1:10" x14ac:dyDescent="0.2">
      <c r="A54" s="2" t="s">
        <v>52</v>
      </c>
    </row>
    <row r="55" spans="1:10" ht="17" thickBot="1" x14ac:dyDescent="0.25"/>
    <row r="56" spans="1:10" ht="17" thickBot="1" x14ac:dyDescent="0.25">
      <c r="B56" s="61" t="s">
        <v>37</v>
      </c>
      <c r="C56" s="62"/>
      <c r="D56" s="62"/>
      <c r="E56" s="62"/>
      <c r="F56" s="16">
        <f>F30-F48</f>
        <v>9576.2000000000007</v>
      </c>
      <c r="G56" s="18" t="s">
        <v>12</v>
      </c>
    </row>
    <row r="59" spans="1:10" x14ac:dyDescent="0.2">
      <c r="A59" s="2" t="s">
        <v>53</v>
      </c>
    </row>
    <row r="60" spans="1:10" ht="17" thickBot="1" x14ac:dyDescent="0.25"/>
    <row r="61" spans="1:10" ht="17" thickBot="1" x14ac:dyDescent="0.25">
      <c r="B61" s="61" t="s">
        <v>37</v>
      </c>
      <c r="C61" s="62"/>
      <c r="D61" s="62"/>
      <c r="E61" s="62"/>
      <c r="F61" s="16">
        <f>F30-SUMIF(A10:A25,0,F10:F25)-F48</f>
        <v>8512.7000000000007</v>
      </c>
      <c r="G61" s="18" t="s">
        <v>12</v>
      </c>
    </row>
  </sheetData>
  <mergeCells count="54">
    <mergeCell ref="A51:J51"/>
    <mergeCell ref="B56:E56"/>
    <mergeCell ref="B44:E44"/>
    <mergeCell ref="G44:H44"/>
    <mergeCell ref="B45:E45"/>
    <mergeCell ref="G45:H45"/>
    <mergeCell ref="G36:H36"/>
    <mergeCell ref="B30:E30"/>
    <mergeCell ref="A1:J3"/>
    <mergeCell ref="A4:J4"/>
    <mergeCell ref="B35:E35"/>
    <mergeCell ref="G35:H35"/>
    <mergeCell ref="B36:E36"/>
    <mergeCell ref="B25:E25"/>
    <mergeCell ref="G25:H25"/>
    <mergeCell ref="G26:H26"/>
    <mergeCell ref="G27:H27"/>
    <mergeCell ref="G21:H21"/>
    <mergeCell ref="G22:H22"/>
    <mergeCell ref="G23:H23"/>
    <mergeCell ref="G9:H9"/>
    <mergeCell ref="G10:H10"/>
    <mergeCell ref="G11:H11"/>
    <mergeCell ref="G12:H12"/>
    <mergeCell ref="G13:H13"/>
    <mergeCell ref="G14:H14"/>
    <mergeCell ref="B21:E21"/>
    <mergeCell ref="B26:E26"/>
    <mergeCell ref="B22:E22"/>
    <mergeCell ref="B23:E23"/>
    <mergeCell ref="B14:E14"/>
    <mergeCell ref="G24:H24"/>
    <mergeCell ref="G15:H15"/>
    <mergeCell ref="G16:H16"/>
    <mergeCell ref="G17:H17"/>
    <mergeCell ref="G18:H18"/>
    <mergeCell ref="G19:H19"/>
    <mergeCell ref="G20:H20"/>
    <mergeCell ref="B61:E61"/>
    <mergeCell ref="B9:E9"/>
    <mergeCell ref="B10:E10"/>
    <mergeCell ref="B11:E11"/>
    <mergeCell ref="B12:E12"/>
    <mergeCell ref="B13:E13"/>
    <mergeCell ref="B27:E27"/>
    <mergeCell ref="B24:E24"/>
    <mergeCell ref="B15:E15"/>
    <mergeCell ref="B16:E16"/>
    <mergeCell ref="B17:E17"/>
    <mergeCell ref="B18:E18"/>
    <mergeCell ref="B19:E19"/>
    <mergeCell ref="B20:E20"/>
    <mergeCell ref="B39:E39"/>
    <mergeCell ref="B48:E48"/>
  </mergeCells>
  <hyperlinks>
    <hyperlink ref="I22" r:id="rId1" xr:uid="{43BA9531-5A12-504B-AEB6-AE9617EEA582}"/>
    <hyperlink ref="I14" r:id="rId2" xr:uid="{4EE9433D-F8C9-864C-8323-69B478BE3235}"/>
    <hyperlink ref="I16" r:id="rId3" xr:uid="{E274855C-D2FB-2D4D-9E53-C5CF6E827CC6}"/>
    <hyperlink ref="I19" r:id="rId4" xr:uid="{550DEC21-6220-4B4F-A29C-A23C6C5C0D5F}"/>
    <hyperlink ref="I25" r:id="rId5" xr:uid="{4101BC9B-BE1D-3D48-AB17-B0AA87B90E73}"/>
    <hyperlink ref="I23" r:id="rId6" xr:uid="{17C0B68C-57A3-8742-8F36-0A905FB695EB}"/>
    <hyperlink ref="I24" r:id="rId7" location="/createCalculator/neptune" xr:uid="{B9FF2788-617C-3245-80F0-709D59B6D9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4C60-755F-C249-8411-ACF5C9E29C0A}">
  <dimension ref="A1:J318"/>
  <sheetViews>
    <sheetView topLeftCell="A77" zoomScale="106" workbookViewId="0">
      <selection activeCell="B13" sqref="B13"/>
    </sheetView>
  </sheetViews>
  <sheetFormatPr baseColWidth="10" defaultRowHeight="16" x14ac:dyDescent="0.2"/>
  <cols>
    <col min="1" max="1" width="15.1640625" style="1" customWidth="1"/>
    <col min="2" max="2" width="18.1640625" style="1" customWidth="1"/>
  </cols>
  <sheetData>
    <row r="1" spans="1:10" x14ac:dyDescent="0.2">
      <c r="A1" s="79" t="s">
        <v>41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ht="8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</row>
    <row r="5" spans="1:10" x14ac:dyDescent="0.2">
      <c r="A5"/>
      <c r="B5"/>
    </row>
    <row r="6" spans="1:10" x14ac:dyDescent="0.2">
      <c r="A6" s="2" t="s">
        <v>49</v>
      </c>
      <c r="B6"/>
    </row>
    <row r="7" spans="1:10" x14ac:dyDescent="0.2">
      <c r="A7"/>
      <c r="B7"/>
    </row>
    <row r="8" spans="1:10" ht="17" thickBot="1" x14ac:dyDescent="0.25">
      <c r="A8"/>
      <c r="B8"/>
    </row>
    <row r="9" spans="1:10" x14ac:dyDescent="0.2">
      <c r="A9"/>
      <c r="B9"/>
      <c r="D9" s="86"/>
      <c r="E9" s="87"/>
      <c r="F9" s="87"/>
      <c r="G9" s="87"/>
      <c r="H9" s="88"/>
    </row>
    <row r="10" spans="1:10" x14ac:dyDescent="0.2">
      <c r="A10"/>
      <c r="B10"/>
      <c r="D10" s="89"/>
      <c r="E10" s="90"/>
      <c r="F10" s="90"/>
      <c r="G10" s="90"/>
      <c r="H10" s="91"/>
    </row>
    <row r="11" spans="1:10" x14ac:dyDescent="0.2">
      <c r="A11"/>
      <c r="B11"/>
      <c r="D11" s="89"/>
      <c r="E11" s="90"/>
      <c r="F11" s="90"/>
      <c r="G11" s="90"/>
      <c r="H11" s="91"/>
    </row>
    <row r="12" spans="1:10" ht="17" thickBot="1" x14ac:dyDescent="0.25">
      <c r="A12"/>
      <c r="B12"/>
      <c r="D12" s="92"/>
      <c r="E12" s="93"/>
      <c r="F12" s="93"/>
      <c r="G12" s="93"/>
      <c r="H12" s="94"/>
    </row>
    <row r="13" spans="1:10" x14ac:dyDescent="0.2">
      <c r="A13"/>
      <c r="B13"/>
    </row>
    <row r="14" spans="1:10" ht="17" thickBot="1" x14ac:dyDescent="0.25">
      <c r="A14"/>
      <c r="B14"/>
    </row>
    <row r="15" spans="1:10" x14ac:dyDescent="0.2">
      <c r="A15" s="30" t="s">
        <v>44</v>
      </c>
      <c r="B15" s="7">
        <f>Costs!F56</f>
        <v>9576.2000000000007</v>
      </c>
      <c r="C15" s="27" t="s">
        <v>12</v>
      </c>
    </row>
    <row r="16" spans="1:10" ht="17" thickBot="1" x14ac:dyDescent="0.25">
      <c r="A16" s="31" t="s">
        <v>45</v>
      </c>
      <c r="B16" s="6">
        <v>0</v>
      </c>
      <c r="C16" s="28" t="s">
        <v>12</v>
      </c>
    </row>
    <row r="17" spans="1:2" ht="17" thickBot="1" x14ac:dyDescent="0.25">
      <c r="A17"/>
      <c r="B17"/>
    </row>
    <row r="18" spans="1:2" ht="17" thickBot="1" x14ac:dyDescent="0.25">
      <c r="A18" s="33" t="s">
        <v>46</v>
      </c>
      <c r="B18" s="34" t="s">
        <v>47</v>
      </c>
    </row>
    <row r="19" spans="1:2" x14ac:dyDescent="0.2">
      <c r="A19" s="32">
        <v>1</v>
      </c>
      <c r="B19" s="32">
        <f>ROUNDUP($B$15/(A19-$B$16), 0)</f>
        <v>9577</v>
      </c>
    </row>
    <row r="20" spans="1:2" x14ac:dyDescent="0.2">
      <c r="A20" s="29">
        <v>2</v>
      </c>
      <c r="B20" s="29">
        <f t="shared" ref="B20:B83" si="0">ROUNDUP($B$15/(A20-$B$16), 0)</f>
        <v>4789</v>
      </c>
    </row>
    <row r="21" spans="1:2" x14ac:dyDescent="0.2">
      <c r="A21" s="29">
        <v>3</v>
      </c>
      <c r="B21" s="29">
        <f t="shared" si="0"/>
        <v>3193</v>
      </c>
    </row>
    <row r="22" spans="1:2" x14ac:dyDescent="0.2">
      <c r="A22" s="29">
        <v>4</v>
      </c>
      <c r="B22" s="29">
        <f t="shared" si="0"/>
        <v>2395</v>
      </c>
    </row>
    <row r="23" spans="1:2" x14ac:dyDescent="0.2">
      <c r="A23" s="29">
        <v>5</v>
      </c>
      <c r="B23" s="29">
        <f t="shared" si="0"/>
        <v>1916</v>
      </c>
    </row>
    <row r="24" spans="1:2" x14ac:dyDescent="0.2">
      <c r="A24" s="29">
        <v>6</v>
      </c>
      <c r="B24" s="29">
        <f t="shared" si="0"/>
        <v>1597</v>
      </c>
    </row>
    <row r="25" spans="1:2" x14ac:dyDescent="0.2">
      <c r="A25" s="29">
        <v>7</v>
      </c>
      <c r="B25" s="29">
        <f t="shared" si="0"/>
        <v>1369</v>
      </c>
    </row>
    <row r="26" spans="1:2" x14ac:dyDescent="0.2">
      <c r="A26" s="29">
        <v>8</v>
      </c>
      <c r="B26" s="29">
        <f t="shared" si="0"/>
        <v>1198</v>
      </c>
    </row>
    <row r="27" spans="1:2" x14ac:dyDescent="0.2">
      <c r="A27" s="29">
        <v>9</v>
      </c>
      <c r="B27" s="29">
        <f t="shared" si="0"/>
        <v>1065</v>
      </c>
    </row>
    <row r="28" spans="1:2" x14ac:dyDescent="0.2">
      <c r="A28" s="29">
        <v>10</v>
      </c>
      <c r="B28" s="29">
        <f t="shared" si="0"/>
        <v>958</v>
      </c>
    </row>
    <row r="29" spans="1:2" x14ac:dyDescent="0.2">
      <c r="A29" s="29">
        <v>11</v>
      </c>
      <c r="B29" s="29">
        <f t="shared" si="0"/>
        <v>871</v>
      </c>
    </row>
    <row r="30" spans="1:2" x14ac:dyDescent="0.2">
      <c r="A30" s="29">
        <v>12</v>
      </c>
      <c r="B30" s="29">
        <f t="shared" si="0"/>
        <v>799</v>
      </c>
    </row>
    <row r="31" spans="1:2" x14ac:dyDescent="0.2">
      <c r="A31" s="29">
        <v>13</v>
      </c>
      <c r="B31" s="29">
        <f t="shared" si="0"/>
        <v>737</v>
      </c>
    </row>
    <row r="32" spans="1:2" x14ac:dyDescent="0.2">
      <c r="A32" s="29">
        <v>14</v>
      </c>
      <c r="B32" s="29">
        <f t="shared" si="0"/>
        <v>685</v>
      </c>
    </row>
    <row r="33" spans="1:2" x14ac:dyDescent="0.2">
      <c r="A33" s="29">
        <v>15</v>
      </c>
      <c r="B33" s="29">
        <f t="shared" si="0"/>
        <v>639</v>
      </c>
    </row>
    <row r="34" spans="1:2" x14ac:dyDescent="0.2">
      <c r="A34" s="29">
        <v>16</v>
      </c>
      <c r="B34" s="29">
        <f t="shared" si="0"/>
        <v>599</v>
      </c>
    </row>
    <row r="35" spans="1:2" x14ac:dyDescent="0.2">
      <c r="A35" s="29">
        <v>17</v>
      </c>
      <c r="B35" s="29">
        <f t="shared" si="0"/>
        <v>564</v>
      </c>
    </row>
    <row r="36" spans="1:2" x14ac:dyDescent="0.2">
      <c r="A36" s="29">
        <v>18</v>
      </c>
      <c r="B36" s="29">
        <f t="shared" si="0"/>
        <v>533</v>
      </c>
    </row>
    <row r="37" spans="1:2" x14ac:dyDescent="0.2">
      <c r="A37" s="29">
        <v>19</v>
      </c>
      <c r="B37" s="29">
        <f t="shared" si="0"/>
        <v>505</v>
      </c>
    </row>
    <row r="38" spans="1:2" x14ac:dyDescent="0.2">
      <c r="A38" s="29">
        <v>20</v>
      </c>
      <c r="B38" s="29">
        <f t="shared" si="0"/>
        <v>479</v>
      </c>
    </row>
    <row r="39" spans="1:2" x14ac:dyDescent="0.2">
      <c r="A39" s="29">
        <v>21</v>
      </c>
      <c r="B39" s="29">
        <f t="shared" si="0"/>
        <v>457</v>
      </c>
    </row>
    <row r="40" spans="1:2" x14ac:dyDescent="0.2">
      <c r="A40" s="29">
        <v>22</v>
      </c>
      <c r="B40" s="29">
        <f t="shared" si="0"/>
        <v>436</v>
      </c>
    </row>
    <row r="41" spans="1:2" x14ac:dyDescent="0.2">
      <c r="A41" s="29">
        <v>23</v>
      </c>
      <c r="B41" s="29">
        <f t="shared" si="0"/>
        <v>417</v>
      </c>
    </row>
    <row r="42" spans="1:2" x14ac:dyDescent="0.2">
      <c r="A42" s="29">
        <v>24</v>
      </c>
      <c r="B42" s="29">
        <f t="shared" si="0"/>
        <v>400</v>
      </c>
    </row>
    <row r="43" spans="1:2" x14ac:dyDescent="0.2">
      <c r="A43" s="29">
        <v>25</v>
      </c>
      <c r="B43" s="29">
        <f t="shared" si="0"/>
        <v>384</v>
      </c>
    </row>
    <row r="44" spans="1:2" x14ac:dyDescent="0.2">
      <c r="A44" s="29">
        <v>26</v>
      </c>
      <c r="B44" s="29">
        <f t="shared" si="0"/>
        <v>369</v>
      </c>
    </row>
    <row r="45" spans="1:2" x14ac:dyDescent="0.2">
      <c r="A45" s="29">
        <v>27</v>
      </c>
      <c r="B45" s="29">
        <f t="shared" si="0"/>
        <v>355</v>
      </c>
    </row>
    <row r="46" spans="1:2" x14ac:dyDescent="0.2">
      <c r="A46" s="29">
        <v>28</v>
      </c>
      <c r="B46" s="29">
        <f t="shared" si="0"/>
        <v>343</v>
      </c>
    </row>
    <row r="47" spans="1:2" x14ac:dyDescent="0.2">
      <c r="A47" s="29">
        <v>29</v>
      </c>
      <c r="B47" s="29">
        <f t="shared" si="0"/>
        <v>331</v>
      </c>
    </row>
    <row r="48" spans="1:2" x14ac:dyDescent="0.2">
      <c r="A48" s="29">
        <v>30</v>
      </c>
      <c r="B48" s="29">
        <f t="shared" si="0"/>
        <v>320</v>
      </c>
    </row>
    <row r="49" spans="1:2" x14ac:dyDescent="0.2">
      <c r="A49" s="29">
        <v>31</v>
      </c>
      <c r="B49" s="29">
        <f t="shared" si="0"/>
        <v>309</v>
      </c>
    </row>
    <row r="50" spans="1:2" x14ac:dyDescent="0.2">
      <c r="A50" s="29">
        <v>32</v>
      </c>
      <c r="B50" s="29">
        <f t="shared" si="0"/>
        <v>300</v>
      </c>
    </row>
    <row r="51" spans="1:2" x14ac:dyDescent="0.2">
      <c r="A51" s="29">
        <v>33</v>
      </c>
      <c r="B51" s="29">
        <f t="shared" si="0"/>
        <v>291</v>
      </c>
    </row>
    <row r="52" spans="1:2" x14ac:dyDescent="0.2">
      <c r="A52" s="29">
        <v>34</v>
      </c>
      <c r="B52" s="29">
        <f t="shared" si="0"/>
        <v>282</v>
      </c>
    </row>
    <row r="53" spans="1:2" x14ac:dyDescent="0.2">
      <c r="A53" s="29">
        <v>35</v>
      </c>
      <c r="B53" s="29">
        <f t="shared" si="0"/>
        <v>274</v>
      </c>
    </row>
    <row r="54" spans="1:2" x14ac:dyDescent="0.2">
      <c r="A54" s="29">
        <v>36</v>
      </c>
      <c r="B54" s="29">
        <f t="shared" si="0"/>
        <v>267</v>
      </c>
    </row>
    <row r="55" spans="1:2" x14ac:dyDescent="0.2">
      <c r="A55" s="29">
        <v>37</v>
      </c>
      <c r="B55" s="29">
        <f t="shared" si="0"/>
        <v>259</v>
      </c>
    </row>
    <row r="56" spans="1:2" x14ac:dyDescent="0.2">
      <c r="A56" s="29">
        <v>38</v>
      </c>
      <c r="B56" s="29">
        <f t="shared" si="0"/>
        <v>253</v>
      </c>
    </row>
    <row r="57" spans="1:2" x14ac:dyDescent="0.2">
      <c r="A57" s="29">
        <v>39</v>
      </c>
      <c r="B57" s="29">
        <f t="shared" si="0"/>
        <v>246</v>
      </c>
    </row>
    <row r="58" spans="1:2" x14ac:dyDescent="0.2">
      <c r="A58" s="29">
        <v>40</v>
      </c>
      <c r="B58" s="29">
        <f t="shared" si="0"/>
        <v>240</v>
      </c>
    </row>
    <row r="59" spans="1:2" x14ac:dyDescent="0.2">
      <c r="A59" s="29">
        <v>41</v>
      </c>
      <c r="B59" s="29">
        <f t="shared" si="0"/>
        <v>234</v>
      </c>
    </row>
    <row r="60" spans="1:2" x14ac:dyDescent="0.2">
      <c r="A60" s="29">
        <v>42</v>
      </c>
      <c r="B60" s="29">
        <f t="shared" si="0"/>
        <v>229</v>
      </c>
    </row>
    <row r="61" spans="1:2" x14ac:dyDescent="0.2">
      <c r="A61" s="29">
        <v>43</v>
      </c>
      <c r="B61" s="29">
        <f t="shared" si="0"/>
        <v>223</v>
      </c>
    </row>
    <row r="62" spans="1:2" x14ac:dyDescent="0.2">
      <c r="A62" s="29">
        <v>44</v>
      </c>
      <c r="B62" s="29">
        <f t="shared" si="0"/>
        <v>218</v>
      </c>
    </row>
    <row r="63" spans="1:2" x14ac:dyDescent="0.2">
      <c r="A63" s="29">
        <v>45</v>
      </c>
      <c r="B63" s="29">
        <f t="shared" si="0"/>
        <v>213</v>
      </c>
    </row>
    <row r="64" spans="1:2" x14ac:dyDescent="0.2">
      <c r="A64" s="29">
        <v>46</v>
      </c>
      <c r="B64" s="29">
        <f t="shared" si="0"/>
        <v>209</v>
      </c>
    </row>
    <row r="65" spans="1:2" x14ac:dyDescent="0.2">
      <c r="A65" s="29">
        <v>47</v>
      </c>
      <c r="B65" s="29">
        <f t="shared" si="0"/>
        <v>204</v>
      </c>
    </row>
    <row r="66" spans="1:2" x14ac:dyDescent="0.2">
      <c r="A66" s="29">
        <v>48</v>
      </c>
      <c r="B66" s="29">
        <f t="shared" si="0"/>
        <v>200</v>
      </c>
    </row>
    <row r="67" spans="1:2" x14ac:dyDescent="0.2">
      <c r="A67" s="29">
        <v>49</v>
      </c>
      <c r="B67" s="29">
        <f t="shared" si="0"/>
        <v>196</v>
      </c>
    </row>
    <row r="68" spans="1:2" x14ac:dyDescent="0.2">
      <c r="A68" s="29">
        <v>50</v>
      </c>
      <c r="B68" s="29">
        <f t="shared" si="0"/>
        <v>192</v>
      </c>
    </row>
    <row r="69" spans="1:2" x14ac:dyDescent="0.2">
      <c r="A69" s="29">
        <v>51</v>
      </c>
      <c r="B69" s="29">
        <f t="shared" si="0"/>
        <v>188</v>
      </c>
    </row>
    <row r="70" spans="1:2" x14ac:dyDescent="0.2">
      <c r="A70" s="29">
        <v>52</v>
      </c>
      <c r="B70" s="29">
        <f t="shared" si="0"/>
        <v>185</v>
      </c>
    </row>
    <row r="71" spans="1:2" x14ac:dyDescent="0.2">
      <c r="A71" s="29">
        <v>53</v>
      </c>
      <c r="B71" s="29">
        <f t="shared" si="0"/>
        <v>181</v>
      </c>
    </row>
    <row r="72" spans="1:2" x14ac:dyDescent="0.2">
      <c r="A72" s="29">
        <v>54</v>
      </c>
      <c r="B72" s="29">
        <f t="shared" si="0"/>
        <v>178</v>
      </c>
    </row>
    <row r="73" spans="1:2" x14ac:dyDescent="0.2">
      <c r="A73" s="29">
        <v>55</v>
      </c>
      <c r="B73" s="29">
        <f t="shared" si="0"/>
        <v>175</v>
      </c>
    </row>
    <row r="74" spans="1:2" x14ac:dyDescent="0.2">
      <c r="A74" s="29">
        <v>56</v>
      </c>
      <c r="B74" s="29">
        <f t="shared" si="0"/>
        <v>172</v>
      </c>
    </row>
    <row r="75" spans="1:2" x14ac:dyDescent="0.2">
      <c r="A75" s="29">
        <v>57</v>
      </c>
      <c r="B75" s="29">
        <f t="shared" si="0"/>
        <v>169</v>
      </c>
    </row>
    <row r="76" spans="1:2" x14ac:dyDescent="0.2">
      <c r="A76" s="29">
        <v>58</v>
      </c>
      <c r="B76" s="29">
        <f t="shared" si="0"/>
        <v>166</v>
      </c>
    </row>
    <row r="77" spans="1:2" x14ac:dyDescent="0.2">
      <c r="A77" s="29">
        <v>59</v>
      </c>
      <c r="B77" s="29">
        <f t="shared" si="0"/>
        <v>163</v>
      </c>
    </row>
    <row r="78" spans="1:2" x14ac:dyDescent="0.2">
      <c r="A78" s="29">
        <v>60</v>
      </c>
      <c r="B78" s="29">
        <f t="shared" si="0"/>
        <v>160</v>
      </c>
    </row>
    <row r="79" spans="1:2" x14ac:dyDescent="0.2">
      <c r="A79" s="29">
        <v>61</v>
      </c>
      <c r="B79" s="29">
        <f t="shared" si="0"/>
        <v>157</v>
      </c>
    </row>
    <row r="80" spans="1:2" x14ac:dyDescent="0.2">
      <c r="A80" s="29">
        <v>62</v>
      </c>
      <c r="B80" s="29">
        <f t="shared" si="0"/>
        <v>155</v>
      </c>
    </row>
    <row r="81" spans="1:3" x14ac:dyDescent="0.2">
      <c r="A81" s="29">
        <v>63</v>
      </c>
      <c r="B81" s="29">
        <f t="shared" si="0"/>
        <v>153</v>
      </c>
    </row>
    <row r="82" spans="1:3" x14ac:dyDescent="0.2">
      <c r="A82" s="29">
        <v>64</v>
      </c>
      <c r="B82" s="29">
        <f t="shared" si="0"/>
        <v>150</v>
      </c>
    </row>
    <row r="83" spans="1:3" x14ac:dyDescent="0.2">
      <c r="A83" s="29">
        <v>65</v>
      </c>
      <c r="B83" s="29">
        <f t="shared" si="0"/>
        <v>148</v>
      </c>
    </row>
    <row r="84" spans="1:3" x14ac:dyDescent="0.2">
      <c r="A84" s="29">
        <v>66</v>
      </c>
      <c r="B84" s="29">
        <f t="shared" ref="B84:B147" si="1">ROUNDUP($B$15/(A84-$B$16), 0)</f>
        <v>146</v>
      </c>
    </row>
    <row r="85" spans="1:3" x14ac:dyDescent="0.2">
      <c r="A85" s="29">
        <v>67</v>
      </c>
      <c r="B85" s="29">
        <f t="shared" si="1"/>
        <v>143</v>
      </c>
    </row>
    <row r="86" spans="1:3" x14ac:dyDescent="0.2">
      <c r="A86" s="29">
        <v>68</v>
      </c>
      <c r="B86" s="29">
        <f t="shared" si="1"/>
        <v>141</v>
      </c>
    </row>
    <row r="87" spans="1:3" x14ac:dyDescent="0.2">
      <c r="A87" s="29">
        <v>69</v>
      </c>
      <c r="B87" s="29">
        <f t="shared" si="1"/>
        <v>139</v>
      </c>
    </row>
    <row r="88" spans="1:3" x14ac:dyDescent="0.2">
      <c r="A88" s="35">
        <v>70</v>
      </c>
      <c r="B88" s="35">
        <f t="shared" si="1"/>
        <v>137</v>
      </c>
      <c r="C88" s="2" t="s">
        <v>48</v>
      </c>
    </row>
    <row r="89" spans="1:3" x14ac:dyDescent="0.2">
      <c r="A89" s="29">
        <v>71</v>
      </c>
      <c r="B89" s="29">
        <f t="shared" si="1"/>
        <v>135</v>
      </c>
    </row>
    <row r="90" spans="1:3" x14ac:dyDescent="0.2">
      <c r="A90" s="29">
        <v>72</v>
      </c>
      <c r="B90" s="29">
        <f t="shared" si="1"/>
        <v>134</v>
      </c>
    </row>
    <row r="91" spans="1:3" x14ac:dyDescent="0.2">
      <c r="A91" s="29">
        <v>73</v>
      </c>
      <c r="B91" s="29">
        <f t="shared" si="1"/>
        <v>132</v>
      </c>
    </row>
    <row r="92" spans="1:3" x14ac:dyDescent="0.2">
      <c r="A92" s="29">
        <v>74</v>
      </c>
      <c r="B92" s="29">
        <f t="shared" si="1"/>
        <v>130</v>
      </c>
    </row>
    <row r="93" spans="1:3" x14ac:dyDescent="0.2">
      <c r="A93" s="29">
        <v>75</v>
      </c>
      <c r="B93" s="29">
        <f t="shared" si="1"/>
        <v>128</v>
      </c>
    </row>
    <row r="94" spans="1:3" x14ac:dyDescent="0.2">
      <c r="A94" s="29">
        <v>76</v>
      </c>
      <c r="B94" s="29">
        <f t="shared" si="1"/>
        <v>127</v>
      </c>
    </row>
    <row r="95" spans="1:3" x14ac:dyDescent="0.2">
      <c r="A95" s="29">
        <v>77</v>
      </c>
      <c r="B95" s="29">
        <f t="shared" si="1"/>
        <v>125</v>
      </c>
    </row>
    <row r="96" spans="1:3" x14ac:dyDescent="0.2">
      <c r="A96" s="29">
        <v>78</v>
      </c>
      <c r="B96" s="29">
        <f t="shared" si="1"/>
        <v>123</v>
      </c>
    </row>
    <row r="97" spans="1:2" x14ac:dyDescent="0.2">
      <c r="A97" s="29">
        <v>79</v>
      </c>
      <c r="B97" s="29">
        <f t="shared" si="1"/>
        <v>122</v>
      </c>
    </row>
    <row r="98" spans="1:2" x14ac:dyDescent="0.2">
      <c r="A98" s="29">
        <v>80</v>
      </c>
      <c r="B98" s="29">
        <f t="shared" si="1"/>
        <v>120</v>
      </c>
    </row>
    <row r="99" spans="1:2" x14ac:dyDescent="0.2">
      <c r="A99" s="29">
        <v>81</v>
      </c>
      <c r="B99" s="29">
        <f t="shared" si="1"/>
        <v>119</v>
      </c>
    </row>
    <row r="100" spans="1:2" x14ac:dyDescent="0.2">
      <c r="A100" s="29">
        <v>82</v>
      </c>
      <c r="B100" s="29">
        <f t="shared" si="1"/>
        <v>117</v>
      </c>
    </row>
    <row r="101" spans="1:2" x14ac:dyDescent="0.2">
      <c r="A101" s="29">
        <v>83</v>
      </c>
      <c r="B101" s="29">
        <f t="shared" si="1"/>
        <v>116</v>
      </c>
    </row>
    <row r="102" spans="1:2" x14ac:dyDescent="0.2">
      <c r="A102" s="29">
        <v>84</v>
      </c>
      <c r="B102" s="29">
        <f t="shared" si="1"/>
        <v>115</v>
      </c>
    </row>
    <row r="103" spans="1:2" x14ac:dyDescent="0.2">
      <c r="A103" s="29">
        <v>85</v>
      </c>
      <c r="B103" s="29">
        <f t="shared" si="1"/>
        <v>113</v>
      </c>
    </row>
    <row r="104" spans="1:2" x14ac:dyDescent="0.2">
      <c r="A104" s="29">
        <v>86</v>
      </c>
      <c r="B104" s="29">
        <f t="shared" si="1"/>
        <v>112</v>
      </c>
    </row>
    <row r="105" spans="1:2" x14ac:dyDescent="0.2">
      <c r="A105" s="29">
        <v>87</v>
      </c>
      <c r="B105" s="29">
        <f t="shared" si="1"/>
        <v>111</v>
      </c>
    </row>
    <row r="106" spans="1:2" x14ac:dyDescent="0.2">
      <c r="A106" s="29">
        <v>88</v>
      </c>
      <c r="B106" s="29">
        <f t="shared" si="1"/>
        <v>109</v>
      </c>
    </row>
    <row r="107" spans="1:2" x14ac:dyDescent="0.2">
      <c r="A107" s="29">
        <v>89</v>
      </c>
      <c r="B107" s="29">
        <f t="shared" si="1"/>
        <v>108</v>
      </c>
    </row>
    <row r="108" spans="1:2" x14ac:dyDescent="0.2">
      <c r="A108" s="29">
        <v>90</v>
      </c>
      <c r="B108" s="29">
        <f t="shared" si="1"/>
        <v>107</v>
      </c>
    </row>
    <row r="109" spans="1:2" x14ac:dyDescent="0.2">
      <c r="A109" s="29">
        <v>91</v>
      </c>
      <c r="B109" s="29">
        <f t="shared" si="1"/>
        <v>106</v>
      </c>
    </row>
    <row r="110" spans="1:2" x14ac:dyDescent="0.2">
      <c r="A110" s="29">
        <v>92</v>
      </c>
      <c r="B110" s="29">
        <f t="shared" si="1"/>
        <v>105</v>
      </c>
    </row>
    <row r="111" spans="1:2" x14ac:dyDescent="0.2">
      <c r="A111" s="29">
        <v>93</v>
      </c>
      <c r="B111" s="29">
        <f t="shared" si="1"/>
        <v>103</v>
      </c>
    </row>
    <row r="112" spans="1:2" x14ac:dyDescent="0.2">
      <c r="A112" s="29">
        <v>94</v>
      </c>
      <c r="B112" s="29">
        <f t="shared" si="1"/>
        <v>102</v>
      </c>
    </row>
    <row r="113" spans="1:2" x14ac:dyDescent="0.2">
      <c r="A113" s="29">
        <v>95</v>
      </c>
      <c r="B113" s="29">
        <f t="shared" si="1"/>
        <v>101</v>
      </c>
    </row>
    <row r="114" spans="1:2" x14ac:dyDescent="0.2">
      <c r="A114" s="29">
        <v>96</v>
      </c>
      <c r="B114" s="29">
        <f t="shared" si="1"/>
        <v>100</v>
      </c>
    </row>
    <row r="115" spans="1:2" x14ac:dyDescent="0.2">
      <c r="A115" s="29">
        <v>97</v>
      </c>
      <c r="B115" s="29">
        <f t="shared" si="1"/>
        <v>99</v>
      </c>
    </row>
    <row r="116" spans="1:2" x14ac:dyDescent="0.2">
      <c r="A116" s="29">
        <v>98</v>
      </c>
      <c r="B116" s="29">
        <f t="shared" si="1"/>
        <v>98</v>
      </c>
    </row>
    <row r="117" spans="1:2" x14ac:dyDescent="0.2">
      <c r="A117" s="29">
        <v>99</v>
      </c>
      <c r="B117" s="29">
        <f t="shared" si="1"/>
        <v>97</v>
      </c>
    </row>
    <row r="118" spans="1:2" x14ac:dyDescent="0.2">
      <c r="A118" s="29">
        <v>100</v>
      </c>
      <c r="B118" s="29">
        <f t="shared" si="1"/>
        <v>96</v>
      </c>
    </row>
    <row r="119" spans="1:2" x14ac:dyDescent="0.2">
      <c r="A119" s="29">
        <v>101</v>
      </c>
      <c r="B119" s="29">
        <f t="shared" si="1"/>
        <v>95</v>
      </c>
    </row>
    <row r="120" spans="1:2" x14ac:dyDescent="0.2">
      <c r="A120" s="29">
        <v>102</v>
      </c>
      <c r="B120" s="29">
        <f t="shared" si="1"/>
        <v>94</v>
      </c>
    </row>
    <row r="121" spans="1:2" x14ac:dyDescent="0.2">
      <c r="A121" s="29">
        <v>103</v>
      </c>
      <c r="B121" s="29">
        <f t="shared" si="1"/>
        <v>93</v>
      </c>
    </row>
    <row r="122" spans="1:2" x14ac:dyDescent="0.2">
      <c r="A122" s="29">
        <v>104</v>
      </c>
      <c r="B122" s="29">
        <f t="shared" si="1"/>
        <v>93</v>
      </c>
    </row>
    <row r="123" spans="1:2" x14ac:dyDescent="0.2">
      <c r="A123" s="29">
        <v>105</v>
      </c>
      <c r="B123" s="29">
        <f t="shared" si="1"/>
        <v>92</v>
      </c>
    </row>
    <row r="124" spans="1:2" x14ac:dyDescent="0.2">
      <c r="A124" s="29">
        <v>106</v>
      </c>
      <c r="B124" s="29">
        <f t="shared" si="1"/>
        <v>91</v>
      </c>
    </row>
    <row r="125" spans="1:2" x14ac:dyDescent="0.2">
      <c r="A125" s="29">
        <v>107</v>
      </c>
      <c r="B125" s="29">
        <f t="shared" si="1"/>
        <v>90</v>
      </c>
    </row>
    <row r="126" spans="1:2" x14ac:dyDescent="0.2">
      <c r="A126" s="29">
        <v>108</v>
      </c>
      <c r="B126" s="29">
        <f t="shared" si="1"/>
        <v>89</v>
      </c>
    </row>
    <row r="127" spans="1:2" x14ac:dyDescent="0.2">
      <c r="A127" s="29">
        <v>109</v>
      </c>
      <c r="B127" s="29">
        <f t="shared" si="1"/>
        <v>88</v>
      </c>
    </row>
    <row r="128" spans="1:2" x14ac:dyDescent="0.2">
      <c r="A128" s="29">
        <v>110</v>
      </c>
      <c r="B128" s="29">
        <f t="shared" si="1"/>
        <v>88</v>
      </c>
    </row>
    <row r="129" spans="1:2" x14ac:dyDescent="0.2">
      <c r="A129" s="29">
        <v>111</v>
      </c>
      <c r="B129" s="29">
        <f t="shared" si="1"/>
        <v>87</v>
      </c>
    </row>
    <row r="130" spans="1:2" x14ac:dyDescent="0.2">
      <c r="A130" s="29">
        <v>112</v>
      </c>
      <c r="B130" s="29">
        <f t="shared" si="1"/>
        <v>86</v>
      </c>
    </row>
    <row r="131" spans="1:2" x14ac:dyDescent="0.2">
      <c r="A131" s="29">
        <v>113</v>
      </c>
      <c r="B131" s="29">
        <f t="shared" si="1"/>
        <v>85</v>
      </c>
    </row>
    <row r="132" spans="1:2" x14ac:dyDescent="0.2">
      <c r="A132" s="29">
        <v>114</v>
      </c>
      <c r="B132" s="29">
        <f t="shared" si="1"/>
        <v>85</v>
      </c>
    </row>
    <row r="133" spans="1:2" x14ac:dyDescent="0.2">
      <c r="A133" s="29">
        <v>115</v>
      </c>
      <c r="B133" s="29">
        <f t="shared" si="1"/>
        <v>84</v>
      </c>
    </row>
    <row r="134" spans="1:2" x14ac:dyDescent="0.2">
      <c r="A134" s="29">
        <v>116</v>
      </c>
      <c r="B134" s="29">
        <f t="shared" si="1"/>
        <v>83</v>
      </c>
    </row>
    <row r="135" spans="1:2" x14ac:dyDescent="0.2">
      <c r="A135" s="29">
        <v>117</v>
      </c>
      <c r="B135" s="29">
        <f t="shared" si="1"/>
        <v>82</v>
      </c>
    </row>
    <row r="136" spans="1:2" x14ac:dyDescent="0.2">
      <c r="A136" s="29">
        <v>118</v>
      </c>
      <c r="B136" s="29">
        <f t="shared" si="1"/>
        <v>82</v>
      </c>
    </row>
    <row r="137" spans="1:2" x14ac:dyDescent="0.2">
      <c r="A137" s="29">
        <v>119</v>
      </c>
      <c r="B137" s="29">
        <f t="shared" si="1"/>
        <v>81</v>
      </c>
    </row>
    <row r="138" spans="1:2" x14ac:dyDescent="0.2">
      <c r="A138" s="29">
        <v>120</v>
      </c>
      <c r="B138" s="29">
        <f t="shared" si="1"/>
        <v>80</v>
      </c>
    </row>
    <row r="139" spans="1:2" x14ac:dyDescent="0.2">
      <c r="A139" s="29">
        <v>121</v>
      </c>
      <c r="B139" s="29">
        <f t="shared" si="1"/>
        <v>80</v>
      </c>
    </row>
    <row r="140" spans="1:2" x14ac:dyDescent="0.2">
      <c r="A140" s="29">
        <v>122</v>
      </c>
      <c r="B140" s="29">
        <f t="shared" si="1"/>
        <v>79</v>
      </c>
    </row>
    <row r="141" spans="1:2" x14ac:dyDescent="0.2">
      <c r="A141" s="29">
        <v>123</v>
      </c>
      <c r="B141" s="29">
        <f t="shared" si="1"/>
        <v>78</v>
      </c>
    </row>
    <row r="142" spans="1:2" x14ac:dyDescent="0.2">
      <c r="A142" s="29">
        <v>124</v>
      </c>
      <c r="B142" s="29">
        <f t="shared" si="1"/>
        <v>78</v>
      </c>
    </row>
    <row r="143" spans="1:2" x14ac:dyDescent="0.2">
      <c r="A143" s="29">
        <v>125</v>
      </c>
      <c r="B143" s="29">
        <f t="shared" si="1"/>
        <v>77</v>
      </c>
    </row>
    <row r="144" spans="1:2" x14ac:dyDescent="0.2">
      <c r="A144" s="29">
        <v>126</v>
      </c>
      <c r="B144" s="29">
        <f t="shared" si="1"/>
        <v>77</v>
      </c>
    </row>
    <row r="145" spans="1:2" x14ac:dyDescent="0.2">
      <c r="A145" s="29">
        <v>127</v>
      </c>
      <c r="B145" s="29">
        <f t="shared" si="1"/>
        <v>76</v>
      </c>
    </row>
    <row r="146" spans="1:2" x14ac:dyDescent="0.2">
      <c r="A146" s="29">
        <v>128</v>
      </c>
      <c r="B146" s="29">
        <f t="shared" si="1"/>
        <v>75</v>
      </c>
    </row>
    <row r="147" spans="1:2" x14ac:dyDescent="0.2">
      <c r="A147" s="29">
        <v>129</v>
      </c>
      <c r="B147" s="29">
        <f t="shared" si="1"/>
        <v>75</v>
      </c>
    </row>
    <row r="148" spans="1:2" x14ac:dyDescent="0.2">
      <c r="A148" s="29">
        <v>130</v>
      </c>
      <c r="B148" s="29">
        <f t="shared" ref="B148:B211" si="2">ROUNDUP($B$15/(A148-$B$16), 0)</f>
        <v>74</v>
      </c>
    </row>
    <row r="149" spans="1:2" x14ac:dyDescent="0.2">
      <c r="A149" s="29">
        <v>131</v>
      </c>
      <c r="B149" s="29">
        <f t="shared" si="2"/>
        <v>74</v>
      </c>
    </row>
    <row r="150" spans="1:2" x14ac:dyDescent="0.2">
      <c r="A150" s="29">
        <v>132</v>
      </c>
      <c r="B150" s="29">
        <f t="shared" si="2"/>
        <v>73</v>
      </c>
    </row>
    <row r="151" spans="1:2" x14ac:dyDescent="0.2">
      <c r="A151" s="29">
        <v>133</v>
      </c>
      <c r="B151" s="29">
        <f t="shared" si="2"/>
        <v>73</v>
      </c>
    </row>
    <row r="152" spans="1:2" x14ac:dyDescent="0.2">
      <c r="A152" s="29">
        <v>134</v>
      </c>
      <c r="B152" s="29">
        <f t="shared" si="2"/>
        <v>72</v>
      </c>
    </row>
    <row r="153" spans="1:2" x14ac:dyDescent="0.2">
      <c r="A153" s="29">
        <v>135</v>
      </c>
      <c r="B153" s="29">
        <f t="shared" si="2"/>
        <v>71</v>
      </c>
    </row>
    <row r="154" spans="1:2" x14ac:dyDescent="0.2">
      <c r="A154" s="29">
        <v>136</v>
      </c>
      <c r="B154" s="29">
        <f t="shared" si="2"/>
        <v>71</v>
      </c>
    </row>
    <row r="155" spans="1:2" x14ac:dyDescent="0.2">
      <c r="A155" s="29">
        <v>137</v>
      </c>
      <c r="B155" s="29">
        <f t="shared" si="2"/>
        <v>70</v>
      </c>
    </row>
    <row r="156" spans="1:2" x14ac:dyDescent="0.2">
      <c r="A156" s="29">
        <v>138</v>
      </c>
      <c r="B156" s="29">
        <f t="shared" si="2"/>
        <v>70</v>
      </c>
    </row>
    <row r="157" spans="1:2" x14ac:dyDescent="0.2">
      <c r="A157" s="29">
        <v>139</v>
      </c>
      <c r="B157" s="29">
        <f t="shared" si="2"/>
        <v>69</v>
      </c>
    </row>
    <row r="158" spans="1:2" x14ac:dyDescent="0.2">
      <c r="A158" s="29">
        <v>140</v>
      </c>
      <c r="B158" s="29">
        <f t="shared" si="2"/>
        <v>69</v>
      </c>
    </row>
    <row r="159" spans="1:2" x14ac:dyDescent="0.2">
      <c r="A159" s="29">
        <v>141</v>
      </c>
      <c r="B159" s="29">
        <f t="shared" si="2"/>
        <v>68</v>
      </c>
    </row>
    <row r="160" spans="1:2" x14ac:dyDescent="0.2">
      <c r="A160" s="29">
        <v>142</v>
      </c>
      <c r="B160" s="29">
        <f t="shared" si="2"/>
        <v>68</v>
      </c>
    </row>
    <row r="161" spans="1:2" x14ac:dyDescent="0.2">
      <c r="A161" s="29">
        <v>143</v>
      </c>
      <c r="B161" s="29">
        <f t="shared" si="2"/>
        <v>67</v>
      </c>
    </row>
    <row r="162" spans="1:2" x14ac:dyDescent="0.2">
      <c r="A162" s="29">
        <v>144</v>
      </c>
      <c r="B162" s="29">
        <f t="shared" si="2"/>
        <v>67</v>
      </c>
    </row>
    <row r="163" spans="1:2" x14ac:dyDescent="0.2">
      <c r="A163" s="29">
        <v>145</v>
      </c>
      <c r="B163" s="29">
        <f t="shared" si="2"/>
        <v>67</v>
      </c>
    </row>
    <row r="164" spans="1:2" x14ac:dyDescent="0.2">
      <c r="A164" s="29">
        <v>146</v>
      </c>
      <c r="B164" s="29">
        <f t="shared" si="2"/>
        <v>66</v>
      </c>
    </row>
    <row r="165" spans="1:2" x14ac:dyDescent="0.2">
      <c r="A165" s="29">
        <v>147</v>
      </c>
      <c r="B165" s="29">
        <f t="shared" si="2"/>
        <v>66</v>
      </c>
    </row>
    <row r="166" spans="1:2" x14ac:dyDescent="0.2">
      <c r="A166" s="29">
        <v>148</v>
      </c>
      <c r="B166" s="29">
        <f t="shared" si="2"/>
        <v>65</v>
      </c>
    </row>
    <row r="167" spans="1:2" x14ac:dyDescent="0.2">
      <c r="A167" s="29">
        <v>149</v>
      </c>
      <c r="B167" s="29">
        <f t="shared" si="2"/>
        <v>65</v>
      </c>
    </row>
    <row r="168" spans="1:2" x14ac:dyDescent="0.2">
      <c r="A168" s="29">
        <v>150</v>
      </c>
      <c r="B168" s="29">
        <f t="shared" si="2"/>
        <v>64</v>
      </c>
    </row>
    <row r="169" spans="1:2" x14ac:dyDescent="0.2">
      <c r="A169" s="29">
        <v>151</v>
      </c>
      <c r="B169" s="29">
        <f t="shared" si="2"/>
        <v>64</v>
      </c>
    </row>
    <row r="170" spans="1:2" x14ac:dyDescent="0.2">
      <c r="A170" s="29">
        <v>152</v>
      </c>
      <c r="B170" s="29">
        <f t="shared" si="2"/>
        <v>64</v>
      </c>
    </row>
    <row r="171" spans="1:2" x14ac:dyDescent="0.2">
      <c r="A171" s="29">
        <v>153</v>
      </c>
      <c r="B171" s="29">
        <f t="shared" si="2"/>
        <v>63</v>
      </c>
    </row>
    <row r="172" spans="1:2" x14ac:dyDescent="0.2">
      <c r="A172" s="29">
        <v>154</v>
      </c>
      <c r="B172" s="29">
        <f t="shared" si="2"/>
        <v>63</v>
      </c>
    </row>
    <row r="173" spans="1:2" x14ac:dyDescent="0.2">
      <c r="A173" s="29">
        <v>155</v>
      </c>
      <c r="B173" s="29">
        <f t="shared" si="2"/>
        <v>62</v>
      </c>
    </row>
    <row r="174" spans="1:2" x14ac:dyDescent="0.2">
      <c r="A174" s="29">
        <v>156</v>
      </c>
      <c r="B174" s="29">
        <f t="shared" si="2"/>
        <v>62</v>
      </c>
    </row>
    <row r="175" spans="1:2" x14ac:dyDescent="0.2">
      <c r="A175" s="29">
        <v>157</v>
      </c>
      <c r="B175" s="29">
        <f t="shared" si="2"/>
        <v>61</v>
      </c>
    </row>
    <row r="176" spans="1:2" x14ac:dyDescent="0.2">
      <c r="A176" s="29">
        <v>158</v>
      </c>
      <c r="B176" s="29">
        <f t="shared" si="2"/>
        <v>61</v>
      </c>
    </row>
    <row r="177" spans="1:2" x14ac:dyDescent="0.2">
      <c r="A177" s="29">
        <v>159</v>
      </c>
      <c r="B177" s="29">
        <f t="shared" si="2"/>
        <v>61</v>
      </c>
    </row>
    <row r="178" spans="1:2" x14ac:dyDescent="0.2">
      <c r="A178" s="29">
        <v>160</v>
      </c>
      <c r="B178" s="29">
        <f t="shared" si="2"/>
        <v>60</v>
      </c>
    </row>
    <row r="179" spans="1:2" x14ac:dyDescent="0.2">
      <c r="A179" s="29">
        <v>161</v>
      </c>
      <c r="B179" s="29">
        <f t="shared" si="2"/>
        <v>60</v>
      </c>
    </row>
    <row r="180" spans="1:2" x14ac:dyDescent="0.2">
      <c r="A180" s="29">
        <v>162</v>
      </c>
      <c r="B180" s="29">
        <f t="shared" si="2"/>
        <v>60</v>
      </c>
    </row>
    <row r="181" spans="1:2" x14ac:dyDescent="0.2">
      <c r="A181" s="29">
        <v>163</v>
      </c>
      <c r="B181" s="29">
        <f t="shared" si="2"/>
        <v>59</v>
      </c>
    </row>
    <row r="182" spans="1:2" x14ac:dyDescent="0.2">
      <c r="A182" s="29">
        <v>164</v>
      </c>
      <c r="B182" s="29">
        <f t="shared" si="2"/>
        <v>59</v>
      </c>
    </row>
    <row r="183" spans="1:2" x14ac:dyDescent="0.2">
      <c r="A183" s="29">
        <v>165</v>
      </c>
      <c r="B183" s="29">
        <f t="shared" si="2"/>
        <v>59</v>
      </c>
    </row>
    <row r="184" spans="1:2" x14ac:dyDescent="0.2">
      <c r="A184" s="29">
        <v>166</v>
      </c>
      <c r="B184" s="29">
        <f t="shared" si="2"/>
        <v>58</v>
      </c>
    </row>
    <row r="185" spans="1:2" x14ac:dyDescent="0.2">
      <c r="A185" s="29">
        <v>167</v>
      </c>
      <c r="B185" s="29">
        <f t="shared" si="2"/>
        <v>58</v>
      </c>
    </row>
    <row r="186" spans="1:2" x14ac:dyDescent="0.2">
      <c r="A186" s="29">
        <v>168</v>
      </c>
      <c r="B186" s="29">
        <f t="shared" si="2"/>
        <v>58</v>
      </c>
    </row>
    <row r="187" spans="1:2" x14ac:dyDescent="0.2">
      <c r="A187" s="29">
        <v>169</v>
      </c>
      <c r="B187" s="29">
        <f t="shared" si="2"/>
        <v>57</v>
      </c>
    </row>
    <row r="188" spans="1:2" x14ac:dyDescent="0.2">
      <c r="A188" s="29">
        <v>170</v>
      </c>
      <c r="B188" s="29">
        <f t="shared" si="2"/>
        <v>57</v>
      </c>
    </row>
    <row r="189" spans="1:2" x14ac:dyDescent="0.2">
      <c r="A189" s="29">
        <v>171</v>
      </c>
      <c r="B189" s="29">
        <f t="shared" si="2"/>
        <v>57</v>
      </c>
    </row>
    <row r="190" spans="1:2" x14ac:dyDescent="0.2">
      <c r="A190" s="29">
        <v>172</v>
      </c>
      <c r="B190" s="29">
        <f t="shared" si="2"/>
        <v>56</v>
      </c>
    </row>
    <row r="191" spans="1:2" x14ac:dyDescent="0.2">
      <c r="A191" s="29">
        <v>173</v>
      </c>
      <c r="B191" s="29">
        <f t="shared" si="2"/>
        <v>56</v>
      </c>
    </row>
    <row r="192" spans="1:2" x14ac:dyDescent="0.2">
      <c r="A192" s="29">
        <v>174</v>
      </c>
      <c r="B192" s="29">
        <f t="shared" si="2"/>
        <v>56</v>
      </c>
    </row>
    <row r="193" spans="1:2" x14ac:dyDescent="0.2">
      <c r="A193" s="29">
        <v>175</v>
      </c>
      <c r="B193" s="29">
        <f t="shared" si="2"/>
        <v>55</v>
      </c>
    </row>
    <row r="194" spans="1:2" x14ac:dyDescent="0.2">
      <c r="A194" s="29">
        <v>176</v>
      </c>
      <c r="B194" s="29">
        <f t="shared" si="2"/>
        <v>55</v>
      </c>
    </row>
    <row r="195" spans="1:2" x14ac:dyDescent="0.2">
      <c r="A195" s="29">
        <v>177</v>
      </c>
      <c r="B195" s="29">
        <f t="shared" si="2"/>
        <v>55</v>
      </c>
    </row>
    <row r="196" spans="1:2" x14ac:dyDescent="0.2">
      <c r="A196" s="29">
        <v>178</v>
      </c>
      <c r="B196" s="29">
        <f t="shared" si="2"/>
        <v>54</v>
      </c>
    </row>
    <row r="197" spans="1:2" x14ac:dyDescent="0.2">
      <c r="A197" s="29">
        <v>179</v>
      </c>
      <c r="B197" s="29">
        <f t="shared" si="2"/>
        <v>54</v>
      </c>
    </row>
    <row r="198" spans="1:2" x14ac:dyDescent="0.2">
      <c r="A198" s="29">
        <v>180</v>
      </c>
      <c r="B198" s="29">
        <f t="shared" si="2"/>
        <v>54</v>
      </c>
    </row>
    <row r="199" spans="1:2" x14ac:dyDescent="0.2">
      <c r="A199" s="29">
        <v>181</v>
      </c>
      <c r="B199" s="29">
        <f t="shared" si="2"/>
        <v>53</v>
      </c>
    </row>
    <row r="200" spans="1:2" x14ac:dyDescent="0.2">
      <c r="A200" s="29">
        <v>182</v>
      </c>
      <c r="B200" s="29">
        <f t="shared" si="2"/>
        <v>53</v>
      </c>
    </row>
    <row r="201" spans="1:2" x14ac:dyDescent="0.2">
      <c r="A201" s="29">
        <v>183</v>
      </c>
      <c r="B201" s="29">
        <f t="shared" si="2"/>
        <v>53</v>
      </c>
    </row>
    <row r="202" spans="1:2" x14ac:dyDescent="0.2">
      <c r="A202" s="29">
        <v>184</v>
      </c>
      <c r="B202" s="29">
        <f t="shared" si="2"/>
        <v>53</v>
      </c>
    </row>
    <row r="203" spans="1:2" x14ac:dyDescent="0.2">
      <c r="A203" s="29">
        <v>185</v>
      </c>
      <c r="B203" s="29">
        <f t="shared" si="2"/>
        <v>52</v>
      </c>
    </row>
    <row r="204" spans="1:2" x14ac:dyDescent="0.2">
      <c r="A204" s="29">
        <v>186</v>
      </c>
      <c r="B204" s="29">
        <f t="shared" si="2"/>
        <v>52</v>
      </c>
    </row>
    <row r="205" spans="1:2" x14ac:dyDescent="0.2">
      <c r="A205" s="29">
        <v>187</v>
      </c>
      <c r="B205" s="29">
        <f t="shared" si="2"/>
        <v>52</v>
      </c>
    </row>
    <row r="206" spans="1:2" x14ac:dyDescent="0.2">
      <c r="A206" s="29">
        <v>188</v>
      </c>
      <c r="B206" s="29">
        <f t="shared" si="2"/>
        <v>51</v>
      </c>
    </row>
    <row r="207" spans="1:2" x14ac:dyDescent="0.2">
      <c r="A207" s="29">
        <v>189</v>
      </c>
      <c r="B207" s="29">
        <f t="shared" si="2"/>
        <v>51</v>
      </c>
    </row>
    <row r="208" spans="1:2" x14ac:dyDescent="0.2">
      <c r="A208" s="29">
        <v>190</v>
      </c>
      <c r="B208" s="29">
        <f t="shared" si="2"/>
        <v>51</v>
      </c>
    </row>
    <row r="209" spans="1:2" x14ac:dyDescent="0.2">
      <c r="A209" s="29">
        <v>191</v>
      </c>
      <c r="B209" s="29">
        <f t="shared" si="2"/>
        <v>51</v>
      </c>
    </row>
    <row r="210" spans="1:2" x14ac:dyDescent="0.2">
      <c r="A210" s="29">
        <v>192</v>
      </c>
      <c r="B210" s="29">
        <f t="shared" si="2"/>
        <v>50</v>
      </c>
    </row>
    <row r="211" spans="1:2" x14ac:dyDescent="0.2">
      <c r="A211" s="29">
        <v>193</v>
      </c>
      <c r="B211" s="29">
        <f t="shared" si="2"/>
        <v>50</v>
      </c>
    </row>
    <row r="212" spans="1:2" x14ac:dyDescent="0.2">
      <c r="A212" s="29">
        <v>194</v>
      </c>
      <c r="B212" s="29">
        <f t="shared" ref="B212:B275" si="3">ROUNDUP($B$15/(A212-$B$16), 0)</f>
        <v>50</v>
      </c>
    </row>
    <row r="213" spans="1:2" x14ac:dyDescent="0.2">
      <c r="A213" s="29">
        <v>195</v>
      </c>
      <c r="B213" s="29">
        <f t="shared" si="3"/>
        <v>50</v>
      </c>
    </row>
    <row r="214" spans="1:2" x14ac:dyDescent="0.2">
      <c r="A214" s="29">
        <v>196</v>
      </c>
      <c r="B214" s="29">
        <f t="shared" si="3"/>
        <v>49</v>
      </c>
    </row>
    <row r="215" spans="1:2" x14ac:dyDescent="0.2">
      <c r="A215" s="29">
        <v>197</v>
      </c>
      <c r="B215" s="29">
        <f t="shared" si="3"/>
        <v>49</v>
      </c>
    </row>
    <row r="216" spans="1:2" x14ac:dyDescent="0.2">
      <c r="A216" s="29">
        <v>198</v>
      </c>
      <c r="B216" s="29">
        <f t="shared" si="3"/>
        <v>49</v>
      </c>
    </row>
    <row r="217" spans="1:2" x14ac:dyDescent="0.2">
      <c r="A217" s="29">
        <v>199</v>
      </c>
      <c r="B217" s="29">
        <f t="shared" si="3"/>
        <v>49</v>
      </c>
    </row>
    <row r="218" spans="1:2" x14ac:dyDescent="0.2">
      <c r="A218" s="29">
        <v>200</v>
      </c>
      <c r="B218" s="29">
        <f t="shared" si="3"/>
        <v>48</v>
      </c>
    </row>
    <row r="219" spans="1:2" x14ac:dyDescent="0.2">
      <c r="A219" s="29">
        <v>201</v>
      </c>
      <c r="B219" s="29">
        <f t="shared" si="3"/>
        <v>48</v>
      </c>
    </row>
    <row r="220" spans="1:2" x14ac:dyDescent="0.2">
      <c r="A220" s="29">
        <v>202</v>
      </c>
      <c r="B220" s="29">
        <f t="shared" si="3"/>
        <v>48</v>
      </c>
    </row>
    <row r="221" spans="1:2" x14ac:dyDescent="0.2">
      <c r="A221" s="29">
        <v>203</v>
      </c>
      <c r="B221" s="29">
        <f t="shared" si="3"/>
        <v>48</v>
      </c>
    </row>
    <row r="222" spans="1:2" x14ac:dyDescent="0.2">
      <c r="A222" s="29">
        <v>204</v>
      </c>
      <c r="B222" s="29">
        <f t="shared" si="3"/>
        <v>47</v>
      </c>
    </row>
    <row r="223" spans="1:2" x14ac:dyDescent="0.2">
      <c r="A223" s="29">
        <v>205</v>
      </c>
      <c r="B223" s="29">
        <f t="shared" si="3"/>
        <v>47</v>
      </c>
    </row>
    <row r="224" spans="1:2" x14ac:dyDescent="0.2">
      <c r="A224" s="29">
        <v>206</v>
      </c>
      <c r="B224" s="29">
        <f t="shared" si="3"/>
        <v>47</v>
      </c>
    </row>
    <row r="225" spans="1:2" x14ac:dyDescent="0.2">
      <c r="A225" s="29">
        <v>207</v>
      </c>
      <c r="B225" s="29">
        <f t="shared" si="3"/>
        <v>47</v>
      </c>
    </row>
    <row r="226" spans="1:2" x14ac:dyDescent="0.2">
      <c r="A226" s="29">
        <v>208</v>
      </c>
      <c r="B226" s="29">
        <f t="shared" si="3"/>
        <v>47</v>
      </c>
    </row>
    <row r="227" spans="1:2" x14ac:dyDescent="0.2">
      <c r="A227" s="29">
        <v>209</v>
      </c>
      <c r="B227" s="29">
        <f t="shared" si="3"/>
        <v>46</v>
      </c>
    </row>
    <row r="228" spans="1:2" x14ac:dyDescent="0.2">
      <c r="A228" s="29">
        <v>210</v>
      </c>
      <c r="B228" s="29">
        <f t="shared" si="3"/>
        <v>46</v>
      </c>
    </row>
    <row r="229" spans="1:2" x14ac:dyDescent="0.2">
      <c r="A229" s="29">
        <v>211</v>
      </c>
      <c r="B229" s="29">
        <f t="shared" si="3"/>
        <v>46</v>
      </c>
    </row>
    <row r="230" spans="1:2" x14ac:dyDescent="0.2">
      <c r="A230" s="29">
        <v>212</v>
      </c>
      <c r="B230" s="29">
        <f t="shared" si="3"/>
        <v>46</v>
      </c>
    </row>
    <row r="231" spans="1:2" x14ac:dyDescent="0.2">
      <c r="A231" s="29">
        <v>213</v>
      </c>
      <c r="B231" s="29">
        <f t="shared" si="3"/>
        <v>45</v>
      </c>
    </row>
    <row r="232" spans="1:2" x14ac:dyDescent="0.2">
      <c r="A232" s="29">
        <v>214</v>
      </c>
      <c r="B232" s="29">
        <f t="shared" si="3"/>
        <v>45</v>
      </c>
    </row>
    <row r="233" spans="1:2" x14ac:dyDescent="0.2">
      <c r="A233" s="29">
        <v>215</v>
      </c>
      <c r="B233" s="29">
        <f t="shared" si="3"/>
        <v>45</v>
      </c>
    </row>
    <row r="234" spans="1:2" x14ac:dyDescent="0.2">
      <c r="A234" s="29">
        <v>216</v>
      </c>
      <c r="B234" s="29">
        <f t="shared" si="3"/>
        <v>45</v>
      </c>
    </row>
    <row r="235" spans="1:2" x14ac:dyDescent="0.2">
      <c r="A235" s="29">
        <v>217</v>
      </c>
      <c r="B235" s="29">
        <f t="shared" si="3"/>
        <v>45</v>
      </c>
    </row>
    <row r="236" spans="1:2" x14ac:dyDescent="0.2">
      <c r="A236" s="29">
        <v>218</v>
      </c>
      <c r="B236" s="29">
        <f t="shared" si="3"/>
        <v>44</v>
      </c>
    </row>
    <row r="237" spans="1:2" x14ac:dyDescent="0.2">
      <c r="A237" s="29">
        <v>219</v>
      </c>
      <c r="B237" s="29">
        <f t="shared" si="3"/>
        <v>44</v>
      </c>
    </row>
    <row r="238" spans="1:2" x14ac:dyDescent="0.2">
      <c r="A238" s="29">
        <v>220</v>
      </c>
      <c r="B238" s="29">
        <f t="shared" si="3"/>
        <v>44</v>
      </c>
    </row>
    <row r="239" spans="1:2" x14ac:dyDescent="0.2">
      <c r="A239" s="29">
        <v>221</v>
      </c>
      <c r="B239" s="29">
        <f t="shared" si="3"/>
        <v>44</v>
      </c>
    </row>
    <row r="240" spans="1:2" x14ac:dyDescent="0.2">
      <c r="A240" s="29">
        <v>222</v>
      </c>
      <c r="B240" s="29">
        <f t="shared" si="3"/>
        <v>44</v>
      </c>
    </row>
    <row r="241" spans="1:2" x14ac:dyDescent="0.2">
      <c r="A241" s="29">
        <v>223</v>
      </c>
      <c r="B241" s="29">
        <f t="shared" si="3"/>
        <v>43</v>
      </c>
    </row>
    <row r="242" spans="1:2" x14ac:dyDescent="0.2">
      <c r="A242" s="29">
        <v>224</v>
      </c>
      <c r="B242" s="29">
        <f t="shared" si="3"/>
        <v>43</v>
      </c>
    </row>
    <row r="243" spans="1:2" x14ac:dyDescent="0.2">
      <c r="A243" s="29">
        <v>225</v>
      </c>
      <c r="B243" s="29">
        <f t="shared" si="3"/>
        <v>43</v>
      </c>
    </row>
    <row r="244" spans="1:2" x14ac:dyDescent="0.2">
      <c r="A244" s="29">
        <v>226</v>
      </c>
      <c r="B244" s="29">
        <f t="shared" si="3"/>
        <v>43</v>
      </c>
    </row>
    <row r="245" spans="1:2" x14ac:dyDescent="0.2">
      <c r="A245" s="29">
        <v>227</v>
      </c>
      <c r="B245" s="29">
        <f t="shared" si="3"/>
        <v>43</v>
      </c>
    </row>
    <row r="246" spans="1:2" x14ac:dyDescent="0.2">
      <c r="A246" s="29">
        <v>228</v>
      </c>
      <c r="B246" s="29">
        <f t="shared" si="3"/>
        <v>43</v>
      </c>
    </row>
    <row r="247" spans="1:2" x14ac:dyDescent="0.2">
      <c r="A247" s="29">
        <v>229</v>
      </c>
      <c r="B247" s="29">
        <f t="shared" si="3"/>
        <v>42</v>
      </c>
    </row>
    <row r="248" spans="1:2" x14ac:dyDescent="0.2">
      <c r="A248" s="29">
        <v>230</v>
      </c>
      <c r="B248" s="29">
        <f t="shared" si="3"/>
        <v>42</v>
      </c>
    </row>
    <row r="249" spans="1:2" x14ac:dyDescent="0.2">
      <c r="A249" s="29">
        <v>231</v>
      </c>
      <c r="B249" s="29">
        <f t="shared" si="3"/>
        <v>42</v>
      </c>
    </row>
    <row r="250" spans="1:2" x14ac:dyDescent="0.2">
      <c r="A250" s="29">
        <v>232</v>
      </c>
      <c r="B250" s="29">
        <f t="shared" si="3"/>
        <v>42</v>
      </c>
    </row>
    <row r="251" spans="1:2" x14ac:dyDescent="0.2">
      <c r="A251" s="29">
        <v>233</v>
      </c>
      <c r="B251" s="29">
        <f t="shared" si="3"/>
        <v>42</v>
      </c>
    </row>
    <row r="252" spans="1:2" x14ac:dyDescent="0.2">
      <c r="A252" s="29">
        <v>234</v>
      </c>
      <c r="B252" s="29">
        <f t="shared" si="3"/>
        <v>41</v>
      </c>
    </row>
    <row r="253" spans="1:2" x14ac:dyDescent="0.2">
      <c r="A253" s="29">
        <v>235</v>
      </c>
      <c r="B253" s="29">
        <f t="shared" si="3"/>
        <v>41</v>
      </c>
    </row>
    <row r="254" spans="1:2" x14ac:dyDescent="0.2">
      <c r="A254" s="29">
        <v>236</v>
      </c>
      <c r="B254" s="29">
        <f t="shared" si="3"/>
        <v>41</v>
      </c>
    </row>
    <row r="255" spans="1:2" x14ac:dyDescent="0.2">
      <c r="A255" s="29">
        <v>237</v>
      </c>
      <c r="B255" s="29">
        <f t="shared" si="3"/>
        <v>41</v>
      </c>
    </row>
    <row r="256" spans="1:2" x14ac:dyDescent="0.2">
      <c r="A256" s="29">
        <v>238</v>
      </c>
      <c r="B256" s="29">
        <f t="shared" si="3"/>
        <v>41</v>
      </c>
    </row>
    <row r="257" spans="1:2" x14ac:dyDescent="0.2">
      <c r="A257" s="29">
        <v>239</v>
      </c>
      <c r="B257" s="29">
        <f t="shared" si="3"/>
        <v>41</v>
      </c>
    </row>
    <row r="258" spans="1:2" x14ac:dyDescent="0.2">
      <c r="A258" s="29">
        <v>240</v>
      </c>
      <c r="B258" s="29">
        <f t="shared" si="3"/>
        <v>40</v>
      </c>
    </row>
    <row r="259" spans="1:2" x14ac:dyDescent="0.2">
      <c r="A259" s="29">
        <v>241</v>
      </c>
      <c r="B259" s="29">
        <f t="shared" si="3"/>
        <v>40</v>
      </c>
    </row>
    <row r="260" spans="1:2" x14ac:dyDescent="0.2">
      <c r="A260" s="29">
        <v>242</v>
      </c>
      <c r="B260" s="29">
        <f t="shared" si="3"/>
        <v>40</v>
      </c>
    </row>
    <row r="261" spans="1:2" x14ac:dyDescent="0.2">
      <c r="A261" s="29">
        <v>243</v>
      </c>
      <c r="B261" s="29">
        <f t="shared" si="3"/>
        <v>40</v>
      </c>
    </row>
    <row r="262" spans="1:2" x14ac:dyDescent="0.2">
      <c r="A262" s="29">
        <v>244</v>
      </c>
      <c r="B262" s="29">
        <f t="shared" si="3"/>
        <v>40</v>
      </c>
    </row>
    <row r="263" spans="1:2" x14ac:dyDescent="0.2">
      <c r="A263" s="29">
        <v>245</v>
      </c>
      <c r="B263" s="29">
        <f t="shared" si="3"/>
        <v>40</v>
      </c>
    </row>
    <row r="264" spans="1:2" x14ac:dyDescent="0.2">
      <c r="A264" s="29">
        <v>246</v>
      </c>
      <c r="B264" s="29">
        <f t="shared" si="3"/>
        <v>39</v>
      </c>
    </row>
    <row r="265" spans="1:2" x14ac:dyDescent="0.2">
      <c r="A265" s="29">
        <v>247</v>
      </c>
      <c r="B265" s="29">
        <f t="shared" si="3"/>
        <v>39</v>
      </c>
    </row>
    <row r="266" spans="1:2" x14ac:dyDescent="0.2">
      <c r="A266" s="29">
        <v>248</v>
      </c>
      <c r="B266" s="29">
        <f t="shared" si="3"/>
        <v>39</v>
      </c>
    </row>
    <row r="267" spans="1:2" x14ac:dyDescent="0.2">
      <c r="A267" s="29">
        <v>249</v>
      </c>
      <c r="B267" s="29">
        <f t="shared" si="3"/>
        <v>39</v>
      </c>
    </row>
    <row r="268" spans="1:2" x14ac:dyDescent="0.2">
      <c r="A268" s="29">
        <v>250</v>
      </c>
      <c r="B268" s="29">
        <f t="shared" si="3"/>
        <v>39</v>
      </c>
    </row>
    <row r="269" spans="1:2" x14ac:dyDescent="0.2">
      <c r="A269" s="29">
        <v>251</v>
      </c>
      <c r="B269" s="29">
        <f t="shared" si="3"/>
        <v>39</v>
      </c>
    </row>
    <row r="270" spans="1:2" x14ac:dyDescent="0.2">
      <c r="A270" s="29">
        <v>252</v>
      </c>
      <c r="B270" s="29">
        <f t="shared" si="3"/>
        <v>39</v>
      </c>
    </row>
    <row r="271" spans="1:2" x14ac:dyDescent="0.2">
      <c r="A271" s="29">
        <v>253</v>
      </c>
      <c r="B271" s="29">
        <f t="shared" si="3"/>
        <v>38</v>
      </c>
    </row>
    <row r="272" spans="1:2" x14ac:dyDescent="0.2">
      <c r="A272" s="29">
        <v>254</v>
      </c>
      <c r="B272" s="29">
        <f t="shared" si="3"/>
        <v>38</v>
      </c>
    </row>
    <row r="273" spans="1:2" x14ac:dyDescent="0.2">
      <c r="A273" s="29">
        <v>255</v>
      </c>
      <c r="B273" s="29">
        <f t="shared" si="3"/>
        <v>38</v>
      </c>
    </row>
    <row r="274" spans="1:2" x14ac:dyDescent="0.2">
      <c r="A274" s="29">
        <v>256</v>
      </c>
      <c r="B274" s="29">
        <f t="shared" si="3"/>
        <v>38</v>
      </c>
    </row>
    <row r="275" spans="1:2" x14ac:dyDescent="0.2">
      <c r="A275" s="29">
        <v>257</v>
      </c>
      <c r="B275" s="29">
        <f t="shared" si="3"/>
        <v>38</v>
      </c>
    </row>
    <row r="276" spans="1:2" x14ac:dyDescent="0.2">
      <c r="A276" s="29">
        <v>258</v>
      </c>
      <c r="B276" s="29">
        <f t="shared" ref="B276:B318" si="4">ROUNDUP($B$15/(A276-$B$16), 0)</f>
        <v>38</v>
      </c>
    </row>
    <row r="277" spans="1:2" x14ac:dyDescent="0.2">
      <c r="A277" s="29">
        <v>259</v>
      </c>
      <c r="B277" s="29">
        <f t="shared" si="4"/>
        <v>37</v>
      </c>
    </row>
    <row r="278" spans="1:2" x14ac:dyDescent="0.2">
      <c r="A278" s="29">
        <v>260</v>
      </c>
      <c r="B278" s="29">
        <f t="shared" si="4"/>
        <v>37</v>
      </c>
    </row>
    <row r="279" spans="1:2" x14ac:dyDescent="0.2">
      <c r="A279" s="29">
        <v>261</v>
      </c>
      <c r="B279" s="29">
        <f t="shared" si="4"/>
        <v>37</v>
      </c>
    </row>
    <row r="280" spans="1:2" x14ac:dyDescent="0.2">
      <c r="A280" s="29">
        <v>262</v>
      </c>
      <c r="B280" s="29">
        <f t="shared" si="4"/>
        <v>37</v>
      </c>
    </row>
    <row r="281" spans="1:2" x14ac:dyDescent="0.2">
      <c r="A281" s="29">
        <v>263</v>
      </c>
      <c r="B281" s="29">
        <f t="shared" si="4"/>
        <v>37</v>
      </c>
    </row>
    <row r="282" spans="1:2" x14ac:dyDescent="0.2">
      <c r="A282" s="29">
        <v>264</v>
      </c>
      <c r="B282" s="29">
        <f t="shared" si="4"/>
        <v>37</v>
      </c>
    </row>
    <row r="283" spans="1:2" x14ac:dyDescent="0.2">
      <c r="A283" s="29">
        <v>265</v>
      </c>
      <c r="B283" s="29">
        <f t="shared" si="4"/>
        <v>37</v>
      </c>
    </row>
    <row r="284" spans="1:2" x14ac:dyDescent="0.2">
      <c r="A284" s="29">
        <v>266</v>
      </c>
      <c r="B284" s="29">
        <f t="shared" si="4"/>
        <v>37</v>
      </c>
    </row>
    <row r="285" spans="1:2" x14ac:dyDescent="0.2">
      <c r="A285" s="29">
        <v>267</v>
      </c>
      <c r="B285" s="29">
        <f t="shared" si="4"/>
        <v>36</v>
      </c>
    </row>
    <row r="286" spans="1:2" x14ac:dyDescent="0.2">
      <c r="A286" s="29">
        <v>268</v>
      </c>
      <c r="B286" s="29">
        <f t="shared" si="4"/>
        <v>36</v>
      </c>
    </row>
    <row r="287" spans="1:2" x14ac:dyDescent="0.2">
      <c r="A287" s="29">
        <v>269</v>
      </c>
      <c r="B287" s="29">
        <f t="shared" si="4"/>
        <v>36</v>
      </c>
    </row>
    <row r="288" spans="1:2" x14ac:dyDescent="0.2">
      <c r="A288" s="29">
        <v>270</v>
      </c>
      <c r="B288" s="29">
        <f t="shared" si="4"/>
        <v>36</v>
      </c>
    </row>
    <row r="289" spans="1:2" x14ac:dyDescent="0.2">
      <c r="A289" s="29">
        <v>271</v>
      </c>
      <c r="B289" s="29">
        <f t="shared" si="4"/>
        <v>36</v>
      </c>
    </row>
    <row r="290" spans="1:2" x14ac:dyDescent="0.2">
      <c r="A290" s="29">
        <v>272</v>
      </c>
      <c r="B290" s="29">
        <f t="shared" si="4"/>
        <v>36</v>
      </c>
    </row>
    <row r="291" spans="1:2" x14ac:dyDescent="0.2">
      <c r="A291" s="29">
        <v>273</v>
      </c>
      <c r="B291" s="29">
        <f t="shared" si="4"/>
        <v>36</v>
      </c>
    </row>
    <row r="292" spans="1:2" x14ac:dyDescent="0.2">
      <c r="A292" s="29">
        <v>274</v>
      </c>
      <c r="B292" s="29">
        <f t="shared" si="4"/>
        <v>35</v>
      </c>
    </row>
    <row r="293" spans="1:2" x14ac:dyDescent="0.2">
      <c r="A293" s="29">
        <v>275</v>
      </c>
      <c r="B293" s="29">
        <f t="shared" si="4"/>
        <v>35</v>
      </c>
    </row>
    <row r="294" spans="1:2" x14ac:dyDescent="0.2">
      <c r="A294" s="29">
        <v>276</v>
      </c>
      <c r="B294" s="29">
        <f t="shared" si="4"/>
        <v>35</v>
      </c>
    </row>
    <row r="295" spans="1:2" x14ac:dyDescent="0.2">
      <c r="A295" s="29">
        <v>277</v>
      </c>
      <c r="B295" s="29">
        <f t="shared" si="4"/>
        <v>35</v>
      </c>
    </row>
    <row r="296" spans="1:2" x14ac:dyDescent="0.2">
      <c r="A296" s="29">
        <v>278</v>
      </c>
      <c r="B296" s="29">
        <f t="shared" si="4"/>
        <v>35</v>
      </c>
    </row>
    <row r="297" spans="1:2" x14ac:dyDescent="0.2">
      <c r="A297" s="29">
        <v>279</v>
      </c>
      <c r="B297" s="29">
        <f t="shared" si="4"/>
        <v>35</v>
      </c>
    </row>
    <row r="298" spans="1:2" x14ac:dyDescent="0.2">
      <c r="A298" s="29">
        <v>280</v>
      </c>
      <c r="B298" s="29">
        <f t="shared" si="4"/>
        <v>35</v>
      </c>
    </row>
    <row r="299" spans="1:2" x14ac:dyDescent="0.2">
      <c r="A299" s="29">
        <v>281</v>
      </c>
      <c r="B299" s="29">
        <f t="shared" si="4"/>
        <v>35</v>
      </c>
    </row>
    <row r="300" spans="1:2" x14ac:dyDescent="0.2">
      <c r="A300" s="29">
        <v>282</v>
      </c>
      <c r="B300" s="29">
        <f t="shared" si="4"/>
        <v>34</v>
      </c>
    </row>
    <row r="301" spans="1:2" x14ac:dyDescent="0.2">
      <c r="A301" s="29">
        <v>283</v>
      </c>
      <c r="B301" s="29">
        <f t="shared" si="4"/>
        <v>34</v>
      </c>
    </row>
    <row r="302" spans="1:2" x14ac:dyDescent="0.2">
      <c r="A302" s="29">
        <v>284</v>
      </c>
      <c r="B302" s="29">
        <f t="shared" si="4"/>
        <v>34</v>
      </c>
    </row>
    <row r="303" spans="1:2" x14ac:dyDescent="0.2">
      <c r="A303" s="29">
        <v>285</v>
      </c>
      <c r="B303" s="29">
        <f t="shared" si="4"/>
        <v>34</v>
      </c>
    </row>
    <row r="304" spans="1:2" x14ac:dyDescent="0.2">
      <c r="A304" s="29">
        <v>286</v>
      </c>
      <c r="B304" s="29">
        <f t="shared" si="4"/>
        <v>34</v>
      </c>
    </row>
    <row r="305" spans="1:2" x14ac:dyDescent="0.2">
      <c r="A305" s="29">
        <v>287</v>
      </c>
      <c r="B305" s="29">
        <f t="shared" si="4"/>
        <v>34</v>
      </c>
    </row>
    <row r="306" spans="1:2" x14ac:dyDescent="0.2">
      <c r="A306" s="29">
        <v>288</v>
      </c>
      <c r="B306" s="29">
        <f t="shared" si="4"/>
        <v>34</v>
      </c>
    </row>
    <row r="307" spans="1:2" x14ac:dyDescent="0.2">
      <c r="A307" s="29">
        <v>289</v>
      </c>
      <c r="B307" s="29">
        <f t="shared" si="4"/>
        <v>34</v>
      </c>
    </row>
    <row r="308" spans="1:2" x14ac:dyDescent="0.2">
      <c r="A308" s="29">
        <v>290</v>
      </c>
      <c r="B308" s="29">
        <f t="shared" si="4"/>
        <v>34</v>
      </c>
    </row>
    <row r="309" spans="1:2" x14ac:dyDescent="0.2">
      <c r="A309" s="29">
        <v>291</v>
      </c>
      <c r="B309" s="29">
        <f t="shared" si="4"/>
        <v>33</v>
      </c>
    </row>
    <row r="310" spans="1:2" x14ac:dyDescent="0.2">
      <c r="A310" s="29">
        <v>292</v>
      </c>
      <c r="B310" s="29">
        <f t="shared" si="4"/>
        <v>33</v>
      </c>
    </row>
    <row r="311" spans="1:2" x14ac:dyDescent="0.2">
      <c r="A311" s="29">
        <v>293</v>
      </c>
      <c r="B311" s="29">
        <f t="shared" si="4"/>
        <v>33</v>
      </c>
    </row>
    <row r="312" spans="1:2" x14ac:dyDescent="0.2">
      <c r="A312" s="29">
        <v>294</v>
      </c>
      <c r="B312" s="29">
        <f t="shared" si="4"/>
        <v>33</v>
      </c>
    </row>
    <row r="313" spans="1:2" x14ac:dyDescent="0.2">
      <c r="A313" s="29">
        <v>295</v>
      </c>
      <c r="B313" s="29">
        <f t="shared" si="4"/>
        <v>33</v>
      </c>
    </row>
    <row r="314" spans="1:2" x14ac:dyDescent="0.2">
      <c r="A314" s="29">
        <v>296</v>
      </c>
      <c r="B314" s="29">
        <f t="shared" si="4"/>
        <v>33</v>
      </c>
    </row>
    <row r="315" spans="1:2" x14ac:dyDescent="0.2">
      <c r="A315" s="29">
        <v>297</v>
      </c>
      <c r="B315" s="29">
        <f t="shared" si="4"/>
        <v>33</v>
      </c>
    </row>
    <row r="316" spans="1:2" x14ac:dyDescent="0.2">
      <c r="A316" s="29">
        <v>298</v>
      </c>
      <c r="B316" s="29">
        <f t="shared" si="4"/>
        <v>33</v>
      </c>
    </row>
    <row r="317" spans="1:2" x14ac:dyDescent="0.2">
      <c r="A317" s="29">
        <v>299</v>
      </c>
      <c r="B317" s="29">
        <f t="shared" si="4"/>
        <v>33</v>
      </c>
    </row>
    <row r="318" spans="1:2" x14ac:dyDescent="0.2">
      <c r="A318" s="29">
        <v>300</v>
      </c>
      <c r="B318" s="29">
        <f t="shared" si="4"/>
        <v>32</v>
      </c>
    </row>
  </sheetData>
  <mergeCells count="3">
    <mergeCell ref="A1:J3"/>
    <mergeCell ref="A4:J4"/>
    <mergeCell ref="D9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720B-9A95-D246-B334-4C931955E74D}">
  <dimension ref="A1:J318"/>
  <sheetViews>
    <sheetView topLeftCell="A41" zoomScale="106" workbookViewId="0">
      <selection activeCell="G83" sqref="G83"/>
    </sheetView>
  </sheetViews>
  <sheetFormatPr baseColWidth="10" defaultRowHeight="16" x14ac:dyDescent="0.2"/>
  <cols>
    <col min="1" max="1" width="15.1640625" style="1" customWidth="1"/>
    <col min="2" max="2" width="18.1640625" style="1" customWidth="1"/>
  </cols>
  <sheetData>
    <row r="1" spans="1:10" x14ac:dyDescent="0.2">
      <c r="A1" s="79" t="s">
        <v>41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">
      <c r="A3" s="79"/>
      <c r="B3" s="79"/>
      <c r="C3" s="79"/>
      <c r="D3" s="79"/>
      <c r="E3" s="79"/>
      <c r="F3" s="79"/>
      <c r="G3" s="79"/>
      <c r="H3" s="79"/>
      <c r="I3" s="79"/>
      <c r="J3" s="79"/>
    </row>
    <row r="4" spans="1:10" ht="8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</row>
    <row r="5" spans="1:10" x14ac:dyDescent="0.2">
      <c r="A5"/>
      <c r="B5"/>
    </row>
    <row r="6" spans="1:10" x14ac:dyDescent="0.2">
      <c r="A6" s="2" t="s">
        <v>49</v>
      </c>
      <c r="B6"/>
    </row>
    <row r="7" spans="1:10" x14ac:dyDescent="0.2">
      <c r="A7"/>
      <c r="B7"/>
    </row>
    <row r="8" spans="1:10" ht="17" thickBot="1" x14ac:dyDescent="0.25">
      <c r="A8"/>
      <c r="B8"/>
    </row>
    <row r="9" spans="1:10" x14ac:dyDescent="0.2">
      <c r="A9"/>
      <c r="B9"/>
      <c r="D9" s="86"/>
      <c r="E9" s="87"/>
      <c r="F9" s="87"/>
      <c r="G9" s="87"/>
      <c r="H9" s="88"/>
    </row>
    <row r="10" spans="1:10" x14ac:dyDescent="0.2">
      <c r="A10"/>
      <c r="B10"/>
      <c r="D10" s="89"/>
      <c r="E10" s="90"/>
      <c r="F10" s="90"/>
      <c r="G10" s="90"/>
      <c r="H10" s="91"/>
    </row>
    <row r="11" spans="1:10" x14ac:dyDescent="0.2">
      <c r="A11"/>
      <c r="B11"/>
      <c r="D11" s="89"/>
      <c r="E11" s="90"/>
      <c r="F11" s="90"/>
      <c r="G11" s="90"/>
      <c r="H11" s="91"/>
    </row>
    <row r="12" spans="1:10" ht="17" thickBot="1" x14ac:dyDescent="0.25">
      <c r="A12"/>
      <c r="B12"/>
      <c r="D12" s="92"/>
      <c r="E12" s="93"/>
      <c r="F12" s="93"/>
      <c r="G12" s="93"/>
      <c r="H12" s="94"/>
    </row>
    <row r="13" spans="1:10" x14ac:dyDescent="0.2">
      <c r="A13"/>
      <c r="B13"/>
    </row>
    <row r="14" spans="1:10" ht="17" thickBot="1" x14ac:dyDescent="0.25">
      <c r="A14"/>
      <c r="B14"/>
    </row>
    <row r="15" spans="1:10" x14ac:dyDescent="0.2">
      <c r="A15" s="30" t="s">
        <v>44</v>
      </c>
      <c r="B15" s="7">
        <f>Costs!F61</f>
        <v>8512.7000000000007</v>
      </c>
      <c r="C15" s="27" t="s">
        <v>12</v>
      </c>
    </row>
    <row r="16" spans="1:10" ht="17" thickBot="1" x14ac:dyDescent="0.25">
      <c r="A16" s="31" t="s">
        <v>45</v>
      </c>
      <c r="B16" s="6">
        <v>0</v>
      </c>
      <c r="C16" s="28" t="s">
        <v>12</v>
      </c>
    </row>
    <row r="17" spans="1:2" ht="17" thickBot="1" x14ac:dyDescent="0.25">
      <c r="A17"/>
      <c r="B17"/>
    </row>
    <row r="18" spans="1:2" ht="17" thickBot="1" x14ac:dyDescent="0.25">
      <c r="A18" s="33" t="s">
        <v>46</v>
      </c>
      <c r="B18" s="34" t="s">
        <v>47</v>
      </c>
    </row>
    <row r="19" spans="1:2" x14ac:dyDescent="0.2">
      <c r="A19" s="32">
        <v>1</v>
      </c>
      <c r="B19" s="32">
        <f>ROUNDUP($B$15/(A19-$B$16), 0)</f>
        <v>8513</v>
      </c>
    </row>
    <row r="20" spans="1:2" x14ac:dyDescent="0.2">
      <c r="A20" s="29">
        <v>2</v>
      </c>
      <c r="B20" s="29">
        <f t="shared" ref="B20:B83" si="0">ROUNDUP($B$15/(A20-$B$16), 0)</f>
        <v>4257</v>
      </c>
    </row>
    <row r="21" spans="1:2" x14ac:dyDescent="0.2">
      <c r="A21" s="29">
        <v>3</v>
      </c>
      <c r="B21" s="29">
        <f t="shared" si="0"/>
        <v>2838</v>
      </c>
    </row>
    <row r="22" spans="1:2" x14ac:dyDescent="0.2">
      <c r="A22" s="29">
        <v>4</v>
      </c>
      <c r="B22" s="29">
        <f t="shared" si="0"/>
        <v>2129</v>
      </c>
    </row>
    <row r="23" spans="1:2" x14ac:dyDescent="0.2">
      <c r="A23" s="29">
        <v>5</v>
      </c>
      <c r="B23" s="29">
        <f t="shared" si="0"/>
        <v>1703</v>
      </c>
    </row>
    <row r="24" spans="1:2" x14ac:dyDescent="0.2">
      <c r="A24" s="29">
        <v>6</v>
      </c>
      <c r="B24" s="29">
        <f t="shared" si="0"/>
        <v>1419</v>
      </c>
    </row>
    <row r="25" spans="1:2" x14ac:dyDescent="0.2">
      <c r="A25" s="29">
        <v>7</v>
      </c>
      <c r="B25" s="29">
        <f t="shared" si="0"/>
        <v>1217</v>
      </c>
    </row>
    <row r="26" spans="1:2" x14ac:dyDescent="0.2">
      <c r="A26" s="29">
        <v>8</v>
      </c>
      <c r="B26" s="29">
        <f t="shared" si="0"/>
        <v>1065</v>
      </c>
    </row>
    <row r="27" spans="1:2" x14ac:dyDescent="0.2">
      <c r="A27" s="29">
        <v>9</v>
      </c>
      <c r="B27" s="29">
        <f t="shared" si="0"/>
        <v>946</v>
      </c>
    </row>
    <row r="28" spans="1:2" x14ac:dyDescent="0.2">
      <c r="A28" s="29">
        <v>10</v>
      </c>
      <c r="B28" s="29">
        <f t="shared" si="0"/>
        <v>852</v>
      </c>
    </row>
    <row r="29" spans="1:2" x14ac:dyDescent="0.2">
      <c r="A29" s="29">
        <v>11</v>
      </c>
      <c r="B29" s="29">
        <f t="shared" si="0"/>
        <v>774</v>
      </c>
    </row>
    <row r="30" spans="1:2" x14ac:dyDescent="0.2">
      <c r="A30" s="29">
        <v>12</v>
      </c>
      <c r="B30" s="29">
        <f t="shared" si="0"/>
        <v>710</v>
      </c>
    </row>
    <row r="31" spans="1:2" x14ac:dyDescent="0.2">
      <c r="A31" s="29">
        <v>13</v>
      </c>
      <c r="B31" s="29">
        <f t="shared" si="0"/>
        <v>655</v>
      </c>
    </row>
    <row r="32" spans="1:2" x14ac:dyDescent="0.2">
      <c r="A32" s="29">
        <v>14</v>
      </c>
      <c r="B32" s="29">
        <f t="shared" si="0"/>
        <v>609</v>
      </c>
    </row>
    <row r="33" spans="1:2" x14ac:dyDescent="0.2">
      <c r="A33" s="29">
        <v>15</v>
      </c>
      <c r="B33" s="29">
        <f t="shared" si="0"/>
        <v>568</v>
      </c>
    </row>
    <row r="34" spans="1:2" x14ac:dyDescent="0.2">
      <c r="A34" s="29">
        <v>16</v>
      </c>
      <c r="B34" s="29">
        <f t="shared" si="0"/>
        <v>533</v>
      </c>
    </row>
    <row r="35" spans="1:2" x14ac:dyDescent="0.2">
      <c r="A35" s="29">
        <v>17</v>
      </c>
      <c r="B35" s="29">
        <f t="shared" si="0"/>
        <v>501</v>
      </c>
    </row>
    <row r="36" spans="1:2" x14ac:dyDescent="0.2">
      <c r="A36" s="29">
        <v>18</v>
      </c>
      <c r="B36" s="29">
        <f t="shared" si="0"/>
        <v>473</v>
      </c>
    </row>
    <row r="37" spans="1:2" x14ac:dyDescent="0.2">
      <c r="A37" s="29">
        <v>19</v>
      </c>
      <c r="B37" s="29">
        <f t="shared" si="0"/>
        <v>449</v>
      </c>
    </row>
    <row r="38" spans="1:2" x14ac:dyDescent="0.2">
      <c r="A38" s="29">
        <v>20</v>
      </c>
      <c r="B38" s="29">
        <f t="shared" si="0"/>
        <v>426</v>
      </c>
    </row>
    <row r="39" spans="1:2" x14ac:dyDescent="0.2">
      <c r="A39" s="29">
        <v>21</v>
      </c>
      <c r="B39" s="29">
        <f t="shared" si="0"/>
        <v>406</v>
      </c>
    </row>
    <row r="40" spans="1:2" x14ac:dyDescent="0.2">
      <c r="A40" s="29">
        <v>22</v>
      </c>
      <c r="B40" s="29">
        <f t="shared" si="0"/>
        <v>387</v>
      </c>
    </row>
    <row r="41" spans="1:2" x14ac:dyDescent="0.2">
      <c r="A41" s="29">
        <v>23</v>
      </c>
      <c r="B41" s="29">
        <f t="shared" si="0"/>
        <v>371</v>
      </c>
    </row>
    <row r="42" spans="1:2" x14ac:dyDescent="0.2">
      <c r="A42" s="29">
        <v>24</v>
      </c>
      <c r="B42" s="29">
        <f t="shared" si="0"/>
        <v>355</v>
      </c>
    </row>
    <row r="43" spans="1:2" x14ac:dyDescent="0.2">
      <c r="A43" s="29">
        <v>25</v>
      </c>
      <c r="B43" s="29">
        <f t="shared" si="0"/>
        <v>341</v>
      </c>
    </row>
    <row r="44" spans="1:2" x14ac:dyDescent="0.2">
      <c r="A44" s="29">
        <v>26</v>
      </c>
      <c r="B44" s="29">
        <f t="shared" si="0"/>
        <v>328</v>
      </c>
    </row>
    <row r="45" spans="1:2" x14ac:dyDescent="0.2">
      <c r="A45" s="29">
        <v>27</v>
      </c>
      <c r="B45" s="29">
        <f t="shared" si="0"/>
        <v>316</v>
      </c>
    </row>
    <row r="46" spans="1:2" x14ac:dyDescent="0.2">
      <c r="A46" s="29">
        <v>28</v>
      </c>
      <c r="B46" s="29">
        <f t="shared" si="0"/>
        <v>305</v>
      </c>
    </row>
    <row r="47" spans="1:2" x14ac:dyDescent="0.2">
      <c r="A47" s="29">
        <v>29</v>
      </c>
      <c r="B47" s="29">
        <f t="shared" si="0"/>
        <v>294</v>
      </c>
    </row>
    <row r="48" spans="1:2" x14ac:dyDescent="0.2">
      <c r="A48" s="29">
        <v>30</v>
      </c>
      <c r="B48" s="29">
        <f t="shared" si="0"/>
        <v>284</v>
      </c>
    </row>
    <row r="49" spans="1:2" x14ac:dyDescent="0.2">
      <c r="A49" s="29">
        <v>31</v>
      </c>
      <c r="B49" s="29">
        <f t="shared" si="0"/>
        <v>275</v>
      </c>
    </row>
    <row r="50" spans="1:2" x14ac:dyDescent="0.2">
      <c r="A50" s="29">
        <v>32</v>
      </c>
      <c r="B50" s="29">
        <f t="shared" si="0"/>
        <v>267</v>
      </c>
    </row>
    <row r="51" spans="1:2" x14ac:dyDescent="0.2">
      <c r="A51" s="29">
        <v>33</v>
      </c>
      <c r="B51" s="29">
        <f t="shared" si="0"/>
        <v>258</v>
      </c>
    </row>
    <row r="52" spans="1:2" x14ac:dyDescent="0.2">
      <c r="A52" s="29">
        <v>34</v>
      </c>
      <c r="B52" s="29">
        <f t="shared" si="0"/>
        <v>251</v>
      </c>
    </row>
    <row r="53" spans="1:2" x14ac:dyDescent="0.2">
      <c r="A53" s="29">
        <v>35</v>
      </c>
      <c r="B53" s="29">
        <f t="shared" si="0"/>
        <v>244</v>
      </c>
    </row>
    <row r="54" spans="1:2" x14ac:dyDescent="0.2">
      <c r="A54" s="29">
        <v>36</v>
      </c>
      <c r="B54" s="29">
        <f t="shared" si="0"/>
        <v>237</v>
      </c>
    </row>
    <row r="55" spans="1:2" x14ac:dyDescent="0.2">
      <c r="A55" s="29">
        <v>37</v>
      </c>
      <c r="B55" s="29">
        <f t="shared" si="0"/>
        <v>231</v>
      </c>
    </row>
    <row r="56" spans="1:2" x14ac:dyDescent="0.2">
      <c r="A56" s="29">
        <v>38</v>
      </c>
      <c r="B56" s="29">
        <f t="shared" si="0"/>
        <v>225</v>
      </c>
    </row>
    <row r="57" spans="1:2" x14ac:dyDescent="0.2">
      <c r="A57" s="29">
        <v>39</v>
      </c>
      <c r="B57" s="29">
        <f t="shared" si="0"/>
        <v>219</v>
      </c>
    </row>
    <row r="58" spans="1:2" x14ac:dyDescent="0.2">
      <c r="A58" s="29">
        <v>40</v>
      </c>
      <c r="B58" s="29">
        <f t="shared" si="0"/>
        <v>213</v>
      </c>
    </row>
    <row r="59" spans="1:2" x14ac:dyDescent="0.2">
      <c r="A59" s="29">
        <v>41</v>
      </c>
      <c r="B59" s="29">
        <f t="shared" si="0"/>
        <v>208</v>
      </c>
    </row>
    <row r="60" spans="1:2" x14ac:dyDescent="0.2">
      <c r="A60" s="29">
        <v>42</v>
      </c>
      <c r="B60" s="29">
        <f t="shared" si="0"/>
        <v>203</v>
      </c>
    </row>
    <row r="61" spans="1:2" x14ac:dyDescent="0.2">
      <c r="A61" s="29">
        <v>43</v>
      </c>
      <c r="B61" s="29">
        <f t="shared" si="0"/>
        <v>198</v>
      </c>
    </row>
    <row r="62" spans="1:2" x14ac:dyDescent="0.2">
      <c r="A62" s="29">
        <v>44</v>
      </c>
      <c r="B62" s="29">
        <f t="shared" si="0"/>
        <v>194</v>
      </c>
    </row>
    <row r="63" spans="1:2" x14ac:dyDescent="0.2">
      <c r="A63" s="29">
        <v>45</v>
      </c>
      <c r="B63" s="29">
        <f t="shared" si="0"/>
        <v>190</v>
      </c>
    </row>
    <row r="64" spans="1:2" x14ac:dyDescent="0.2">
      <c r="A64" s="29">
        <v>46</v>
      </c>
      <c r="B64" s="29">
        <f t="shared" si="0"/>
        <v>186</v>
      </c>
    </row>
    <row r="65" spans="1:2" x14ac:dyDescent="0.2">
      <c r="A65" s="29">
        <v>47</v>
      </c>
      <c r="B65" s="29">
        <f t="shared" si="0"/>
        <v>182</v>
      </c>
    </row>
    <row r="66" spans="1:2" x14ac:dyDescent="0.2">
      <c r="A66" s="29">
        <v>48</v>
      </c>
      <c r="B66" s="29">
        <f t="shared" si="0"/>
        <v>178</v>
      </c>
    </row>
    <row r="67" spans="1:2" x14ac:dyDescent="0.2">
      <c r="A67" s="29">
        <v>49</v>
      </c>
      <c r="B67" s="29">
        <f t="shared" si="0"/>
        <v>174</v>
      </c>
    </row>
    <row r="68" spans="1:2" x14ac:dyDescent="0.2">
      <c r="A68" s="29">
        <v>50</v>
      </c>
      <c r="B68" s="29">
        <f t="shared" si="0"/>
        <v>171</v>
      </c>
    </row>
    <row r="69" spans="1:2" x14ac:dyDescent="0.2">
      <c r="A69" s="29">
        <v>51</v>
      </c>
      <c r="B69" s="29">
        <f t="shared" si="0"/>
        <v>167</v>
      </c>
    </row>
    <row r="70" spans="1:2" x14ac:dyDescent="0.2">
      <c r="A70" s="29">
        <v>52</v>
      </c>
      <c r="B70" s="29">
        <f t="shared" si="0"/>
        <v>164</v>
      </c>
    </row>
    <row r="71" spans="1:2" x14ac:dyDescent="0.2">
      <c r="A71" s="29">
        <v>53</v>
      </c>
      <c r="B71" s="29">
        <f t="shared" si="0"/>
        <v>161</v>
      </c>
    </row>
    <row r="72" spans="1:2" x14ac:dyDescent="0.2">
      <c r="A72" s="29">
        <v>54</v>
      </c>
      <c r="B72" s="29">
        <f t="shared" si="0"/>
        <v>158</v>
      </c>
    </row>
    <row r="73" spans="1:2" x14ac:dyDescent="0.2">
      <c r="A73" s="29">
        <v>55</v>
      </c>
      <c r="B73" s="29">
        <f t="shared" si="0"/>
        <v>155</v>
      </c>
    </row>
    <row r="74" spans="1:2" x14ac:dyDescent="0.2">
      <c r="A74" s="29">
        <v>56</v>
      </c>
      <c r="B74" s="29">
        <f t="shared" si="0"/>
        <v>153</v>
      </c>
    </row>
    <row r="75" spans="1:2" x14ac:dyDescent="0.2">
      <c r="A75" s="29">
        <v>57</v>
      </c>
      <c r="B75" s="29">
        <f t="shared" si="0"/>
        <v>150</v>
      </c>
    </row>
    <row r="76" spans="1:2" x14ac:dyDescent="0.2">
      <c r="A76" s="29">
        <v>58</v>
      </c>
      <c r="B76" s="29">
        <f t="shared" si="0"/>
        <v>147</v>
      </c>
    </row>
    <row r="77" spans="1:2" x14ac:dyDescent="0.2">
      <c r="A77" s="29">
        <v>59</v>
      </c>
      <c r="B77" s="29">
        <f t="shared" si="0"/>
        <v>145</v>
      </c>
    </row>
    <row r="78" spans="1:2" x14ac:dyDescent="0.2">
      <c r="A78" s="29">
        <v>60</v>
      </c>
      <c r="B78" s="29">
        <f t="shared" si="0"/>
        <v>142</v>
      </c>
    </row>
    <row r="79" spans="1:2" x14ac:dyDescent="0.2">
      <c r="A79" s="29">
        <v>61</v>
      </c>
      <c r="B79" s="29">
        <f t="shared" si="0"/>
        <v>140</v>
      </c>
    </row>
    <row r="80" spans="1:2" x14ac:dyDescent="0.2">
      <c r="A80" s="29">
        <v>62</v>
      </c>
      <c r="B80" s="29">
        <f t="shared" si="0"/>
        <v>138</v>
      </c>
    </row>
    <row r="81" spans="1:3" x14ac:dyDescent="0.2">
      <c r="A81" s="29">
        <v>63</v>
      </c>
      <c r="B81" s="29">
        <f t="shared" si="0"/>
        <v>136</v>
      </c>
    </row>
    <row r="82" spans="1:3" x14ac:dyDescent="0.2">
      <c r="A82" s="29">
        <v>64</v>
      </c>
      <c r="B82" s="29">
        <f t="shared" si="0"/>
        <v>134</v>
      </c>
    </row>
    <row r="83" spans="1:3" x14ac:dyDescent="0.2">
      <c r="A83" s="35">
        <v>65</v>
      </c>
      <c r="B83" s="35">
        <f t="shared" si="0"/>
        <v>131</v>
      </c>
      <c r="C83" s="2" t="s">
        <v>48</v>
      </c>
    </row>
    <row r="84" spans="1:3" x14ac:dyDescent="0.2">
      <c r="A84" s="29">
        <v>66</v>
      </c>
      <c r="B84" s="29">
        <f t="shared" ref="B84:B147" si="1">ROUNDUP($B$15/(A84-$B$16), 0)</f>
        <v>129</v>
      </c>
    </row>
    <row r="85" spans="1:3" x14ac:dyDescent="0.2">
      <c r="A85" s="29">
        <v>67</v>
      </c>
      <c r="B85" s="29">
        <f t="shared" si="1"/>
        <v>128</v>
      </c>
    </row>
    <row r="86" spans="1:3" x14ac:dyDescent="0.2">
      <c r="A86" s="29">
        <v>68</v>
      </c>
      <c r="B86" s="29">
        <f t="shared" si="1"/>
        <v>126</v>
      </c>
    </row>
    <row r="87" spans="1:3" x14ac:dyDescent="0.2">
      <c r="A87" s="29">
        <v>69</v>
      </c>
      <c r="B87" s="29">
        <f t="shared" si="1"/>
        <v>124</v>
      </c>
    </row>
    <row r="88" spans="1:3" x14ac:dyDescent="0.2">
      <c r="A88" s="29">
        <v>70</v>
      </c>
      <c r="B88" s="29">
        <f t="shared" si="1"/>
        <v>122</v>
      </c>
    </row>
    <row r="89" spans="1:3" x14ac:dyDescent="0.2">
      <c r="A89" s="29">
        <v>71</v>
      </c>
      <c r="B89" s="29">
        <f t="shared" si="1"/>
        <v>120</v>
      </c>
    </row>
    <row r="90" spans="1:3" x14ac:dyDescent="0.2">
      <c r="A90" s="29">
        <v>72</v>
      </c>
      <c r="B90" s="29">
        <f t="shared" si="1"/>
        <v>119</v>
      </c>
    </row>
    <row r="91" spans="1:3" x14ac:dyDescent="0.2">
      <c r="A91" s="29">
        <v>73</v>
      </c>
      <c r="B91" s="29">
        <f t="shared" si="1"/>
        <v>117</v>
      </c>
    </row>
    <row r="92" spans="1:3" x14ac:dyDescent="0.2">
      <c r="A92" s="29">
        <v>74</v>
      </c>
      <c r="B92" s="29">
        <f t="shared" si="1"/>
        <v>116</v>
      </c>
    </row>
    <row r="93" spans="1:3" x14ac:dyDescent="0.2">
      <c r="A93" s="29">
        <v>75</v>
      </c>
      <c r="B93" s="29">
        <f t="shared" si="1"/>
        <v>114</v>
      </c>
    </row>
    <row r="94" spans="1:3" x14ac:dyDescent="0.2">
      <c r="A94" s="29">
        <v>76</v>
      </c>
      <c r="B94" s="29">
        <f t="shared" si="1"/>
        <v>113</v>
      </c>
    </row>
    <row r="95" spans="1:3" x14ac:dyDescent="0.2">
      <c r="A95" s="29">
        <v>77</v>
      </c>
      <c r="B95" s="29">
        <f t="shared" si="1"/>
        <v>111</v>
      </c>
    </row>
    <row r="96" spans="1:3" x14ac:dyDescent="0.2">
      <c r="A96" s="29">
        <v>78</v>
      </c>
      <c r="B96" s="29">
        <f t="shared" si="1"/>
        <v>110</v>
      </c>
    </row>
    <row r="97" spans="1:2" x14ac:dyDescent="0.2">
      <c r="A97" s="29">
        <v>79</v>
      </c>
      <c r="B97" s="29">
        <f t="shared" si="1"/>
        <v>108</v>
      </c>
    </row>
    <row r="98" spans="1:2" x14ac:dyDescent="0.2">
      <c r="A98" s="29">
        <v>80</v>
      </c>
      <c r="B98" s="29">
        <f t="shared" si="1"/>
        <v>107</v>
      </c>
    </row>
    <row r="99" spans="1:2" x14ac:dyDescent="0.2">
      <c r="A99" s="29">
        <v>81</v>
      </c>
      <c r="B99" s="29">
        <f t="shared" si="1"/>
        <v>106</v>
      </c>
    </row>
    <row r="100" spans="1:2" x14ac:dyDescent="0.2">
      <c r="A100" s="29">
        <v>82</v>
      </c>
      <c r="B100" s="29">
        <f t="shared" si="1"/>
        <v>104</v>
      </c>
    </row>
    <row r="101" spans="1:2" x14ac:dyDescent="0.2">
      <c r="A101" s="29">
        <v>83</v>
      </c>
      <c r="B101" s="29">
        <f t="shared" si="1"/>
        <v>103</v>
      </c>
    </row>
    <row r="102" spans="1:2" x14ac:dyDescent="0.2">
      <c r="A102" s="29">
        <v>84</v>
      </c>
      <c r="B102" s="29">
        <f t="shared" si="1"/>
        <v>102</v>
      </c>
    </row>
    <row r="103" spans="1:2" x14ac:dyDescent="0.2">
      <c r="A103" s="29">
        <v>85</v>
      </c>
      <c r="B103" s="29">
        <f t="shared" si="1"/>
        <v>101</v>
      </c>
    </row>
    <row r="104" spans="1:2" x14ac:dyDescent="0.2">
      <c r="A104" s="29">
        <v>86</v>
      </c>
      <c r="B104" s="29">
        <f t="shared" si="1"/>
        <v>99</v>
      </c>
    </row>
    <row r="105" spans="1:2" x14ac:dyDescent="0.2">
      <c r="A105" s="29">
        <v>87</v>
      </c>
      <c r="B105" s="29">
        <f t="shared" si="1"/>
        <v>98</v>
      </c>
    </row>
    <row r="106" spans="1:2" x14ac:dyDescent="0.2">
      <c r="A106" s="29">
        <v>88</v>
      </c>
      <c r="B106" s="29">
        <f t="shared" si="1"/>
        <v>97</v>
      </c>
    </row>
    <row r="107" spans="1:2" x14ac:dyDescent="0.2">
      <c r="A107" s="29">
        <v>89</v>
      </c>
      <c r="B107" s="29">
        <f t="shared" si="1"/>
        <v>96</v>
      </c>
    </row>
    <row r="108" spans="1:2" x14ac:dyDescent="0.2">
      <c r="A108" s="29">
        <v>90</v>
      </c>
      <c r="B108" s="29">
        <f t="shared" si="1"/>
        <v>95</v>
      </c>
    </row>
    <row r="109" spans="1:2" x14ac:dyDescent="0.2">
      <c r="A109" s="29">
        <v>91</v>
      </c>
      <c r="B109" s="29">
        <f t="shared" si="1"/>
        <v>94</v>
      </c>
    </row>
    <row r="110" spans="1:2" x14ac:dyDescent="0.2">
      <c r="A110" s="29">
        <v>92</v>
      </c>
      <c r="B110" s="29">
        <f t="shared" si="1"/>
        <v>93</v>
      </c>
    </row>
    <row r="111" spans="1:2" x14ac:dyDescent="0.2">
      <c r="A111" s="29">
        <v>93</v>
      </c>
      <c r="B111" s="29">
        <f t="shared" si="1"/>
        <v>92</v>
      </c>
    </row>
    <row r="112" spans="1:2" x14ac:dyDescent="0.2">
      <c r="A112" s="29">
        <v>94</v>
      </c>
      <c r="B112" s="29">
        <f t="shared" si="1"/>
        <v>91</v>
      </c>
    </row>
    <row r="113" spans="1:2" x14ac:dyDescent="0.2">
      <c r="A113" s="29">
        <v>95</v>
      </c>
      <c r="B113" s="29">
        <f t="shared" si="1"/>
        <v>90</v>
      </c>
    </row>
    <row r="114" spans="1:2" x14ac:dyDescent="0.2">
      <c r="A114" s="29">
        <v>96</v>
      </c>
      <c r="B114" s="29">
        <f t="shared" si="1"/>
        <v>89</v>
      </c>
    </row>
    <row r="115" spans="1:2" x14ac:dyDescent="0.2">
      <c r="A115" s="29">
        <v>97</v>
      </c>
      <c r="B115" s="29">
        <f t="shared" si="1"/>
        <v>88</v>
      </c>
    </row>
    <row r="116" spans="1:2" x14ac:dyDescent="0.2">
      <c r="A116" s="29">
        <v>98</v>
      </c>
      <c r="B116" s="29">
        <f t="shared" si="1"/>
        <v>87</v>
      </c>
    </row>
    <row r="117" spans="1:2" x14ac:dyDescent="0.2">
      <c r="A117" s="29">
        <v>99</v>
      </c>
      <c r="B117" s="29">
        <f t="shared" si="1"/>
        <v>86</v>
      </c>
    </row>
    <row r="118" spans="1:2" x14ac:dyDescent="0.2">
      <c r="A118" s="29">
        <v>100</v>
      </c>
      <c r="B118" s="29">
        <f t="shared" si="1"/>
        <v>86</v>
      </c>
    </row>
    <row r="119" spans="1:2" x14ac:dyDescent="0.2">
      <c r="A119" s="29">
        <v>101</v>
      </c>
      <c r="B119" s="29">
        <f t="shared" si="1"/>
        <v>85</v>
      </c>
    </row>
    <row r="120" spans="1:2" x14ac:dyDescent="0.2">
      <c r="A120" s="29">
        <v>102</v>
      </c>
      <c r="B120" s="29">
        <f t="shared" si="1"/>
        <v>84</v>
      </c>
    </row>
    <row r="121" spans="1:2" x14ac:dyDescent="0.2">
      <c r="A121" s="29">
        <v>103</v>
      </c>
      <c r="B121" s="29">
        <f t="shared" si="1"/>
        <v>83</v>
      </c>
    </row>
    <row r="122" spans="1:2" x14ac:dyDescent="0.2">
      <c r="A122" s="29">
        <v>104</v>
      </c>
      <c r="B122" s="29">
        <f t="shared" si="1"/>
        <v>82</v>
      </c>
    </row>
    <row r="123" spans="1:2" x14ac:dyDescent="0.2">
      <c r="A123" s="29">
        <v>105</v>
      </c>
      <c r="B123" s="29">
        <f t="shared" si="1"/>
        <v>82</v>
      </c>
    </row>
    <row r="124" spans="1:2" x14ac:dyDescent="0.2">
      <c r="A124" s="29">
        <v>106</v>
      </c>
      <c r="B124" s="29">
        <f t="shared" si="1"/>
        <v>81</v>
      </c>
    </row>
    <row r="125" spans="1:2" x14ac:dyDescent="0.2">
      <c r="A125" s="29">
        <v>107</v>
      </c>
      <c r="B125" s="29">
        <f t="shared" si="1"/>
        <v>80</v>
      </c>
    </row>
    <row r="126" spans="1:2" x14ac:dyDescent="0.2">
      <c r="A126" s="29">
        <v>108</v>
      </c>
      <c r="B126" s="29">
        <f t="shared" si="1"/>
        <v>79</v>
      </c>
    </row>
    <row r="127" spans="1:2" x14ac:dyDescent="0.2">
      <c r="A127" s="29">
        <v>109</v>
      </c>
      <c r="B127" s="29">
        <f t="shared" si="1"/>
        <v>79</v>
      </c>
    </row>
    <row r="128" spans="1:2" x14ac:dyDescent="0.2">
      <c r="A128" s="29">
        <v>110</v>
      </c>
      <c r="B128" s="29">
        <f t="shared" si="1"/>
        <v>78</v>
      </c>
    </row>
    <row r="129" spans="1:2" x14ac:dyDescent="0.2">
      <c r="A129" s="29">
        <v>111</v>
      </c>
      <c r="B129" s="29">
        <f t="shared" si="1"/>
        <v>77</v>
      </c>
    </row>
    <row r="130" spans="1:2" x14ac:dyDescent="0.2">
      <c r="A130" s="29">
        <v>112</v>
      </c>
      <c r="B130" s="29">
        <f t="shared" si="1"/>
        <v>77</v>
      </c>
    </row>
    <row r="131" spans="1:2" x14ac:dyDescent="0.2">
      <c r="A131" s="29">
        <v>113</v>
      </c>
      <c r="B131" s="29">
        <f t="shared" si="1"/>
        <v>76</v>
      </c>
    </row>
    <row r="132" spans="1:2" x14ac:dyDescent="0.2">
      <c r="A132" s="29">
        <v>114</v>
      </c>
      <c r="B132" s="29">
        <f t="shared" si="1"/>
        <v>75</v>
      </c>
    </row>
    <row r="133" spans="1:2" x14ac:dyDescent="0.2">
      <c r="A133" s="29">
        <v>115</v>
      </c>
      <c r="B133" s="29">
        <f t="shared" si="1"/>
        <v>75</v>
      </c>
    </row>
    <row r="134" spans="1:2" x14ac:dyDescent="0.2">
      <c r="A134" s="29">
        <v>116</v>
      </c>
      <c r="B134" s="29">
        <f t="shared" si="1"/>
        <v>74</v>
      </c>
    </row>
    <row r="135" spans="1:2" x14ac:dyDescent="0.2">
      <c r="A135" s="29">
        <v>117</v>
      </c>
      <c r="B135" s="29">
        <f t="shared" si="1"/>
        <v>73</v>
      </c>
    </row>
    <row r="136" spans="1:2" x14ac:dyDescent="0.2">
      <c r="A136" s="29">
        <v>118</v>
      </c>
      <c r="B136" s="29">
        <f t="shared" si="1"/>
        <v>73</v>
      </c>
    </row>
    <row r="137" spans="1:2" x14ac:dyDescent="0.2">
      <c r="A137" s="29">
        <v>119</v>
      </c>
      <c r="B137" s="29">
        <f t="shared" si="1"/>
        <v>72</v>
      </c>
    </row>
    <row r="138" spans="1:2" x14ac:dyDescent="0.2">
      <c r="A138" s="29">
        <v>120</v>
      </c>
      <c r="B138" s="29">
        <f t="shared" si="1"/>
        <v>71</v>
      </c>
    </row>
    <row r="139" spans="1:2" x14ac:dyDescent="0.2">
      <c r="A139" s="29">
        <v>121</v>
      </c>
      <c r="B139" s="29">
        <f t="shared" si="1"/>
        <v>71</v>
      </c>
    </row>
    <row r="140" spans="1:2" x14ac:dyDescent="0.2">
      <c r="A140" s="29">
        <v>122</v>
      </c>
      <c r="B140" s="29">
        <f t="shared" si="1"/>
        <v>70</v>
      </c>
    </row>
    <row r="141" spans="1:2" x14ac:dyDescent="0.2">
      <c r="A141" s="29">
        <v>123</v>
      </c>
      <c r="B141" s="29">
        <f t="shared" si="1"/>
        <v>70</v>
      </c>
    </row>
    <row r="142" spans="1:2" x14ac:dyDescent="0.2">
      <c r="A142" s="29">
        <v>124</v>
      </c>
      <c r="B142" s="29">
        <f t="shared" si="1"/>
        <v>69</v>
      </c>
    </row>
    <row r="143" spans="1:2" x14ac:dyDescent="0.2">
      <c r="A143" s="29">
        <v>125</v>
      </c>
      <c r="B143" s="29">
        <f t="shared" si="1"/>
        <v>69</v>
      </c>
    </row>
    <row r="144" spans="1:2" x14ac:dyDescent="0.2">
      <c r="A144" s="29">
        <v>126</v>
      </c>
      <c r="B144" s="29">
        <f t="shared" si="1"/>
        <v>68</v>
      </c>
    </row>
    <row r="145" spans="1:2" x14ac:dyDescent="0.2">
      <c r="A145" s="29">
        <v>127</v>
      </c>
      <c r="B145" s="29">
        <f t="shared" si="1"/>
        <v>68</v>
      </c>
    </row>
    <row r="146" spans="1:2" x14ac:dyDescent="0.2">
      <c r="A146" s="29">
        <v>128</v>
      </c>
      <c r="B146" s="29">
        <f t="shared" si="1"/>
        <v>67</v>
      </c>
    </row>
    <row r="147" spans="1:2" x14ac:dyDescent="0.2">
      <c r="A147" s="29">
        <v>129</v>
      </c>
      <c r="B147" s="29">
        <f t="shared" si="1"/>
        <v>66</v>
      </c>
    </row>
    <row r="148" spans="1:2" x14ac:dyDescent="0.2">
      <c r="A148" s="29">
        <v>130</v>
      </c>
      <c r="B148" s="29">
        <f t="shared" ref="B148:B168" si="2">ROUNDUP($B$15/(A148-$B$16), 0)</f>
        <v>66</v>
      </c>
    </row>
    <row r="149" spans="1:2" x14ac:dyDescent="0.2">
      <c r="A149" s="29">
        <v>131</v>
      </c>
      <c r="B149" s="29">
        <f t="shared" si="2"/>
        <v>65</v>
      </c>
    </row>
    <row r="150" spans="1:2" x14ac:dyDescent="0.2">
      <c r="A150" s="29">
        <v>132</v>
      </c>
      <c r="B150" s="29">
        <f t="shared" si="2"/>
        <v>65</v>
      </c>
    </row>
    <row r="151" spans="1:2" x14ac:dyDescent="0.2">
      <c r="A151" s="29">
        <v>133</v>
      </c>
      <c r="B151" s="29">
        <f t="shared" si="2"/>
        <v>65</v>
      </c>
    </row>
    <row r="152" spans="1:2" x14ac:dyDescent="0.2">
      <c r="A152" s="29">
        <v>134</v>
      </c>
      <c r="B152" s="29">
        <f t="shared" si="2"/>
        <v>64</v>
      </c>
    </row>
    <row r="153" spans="1:2" x14ac:dyDescent="0.2">
      <c r="A153" s="29">
        <v>135</v>
      </c>
      <c r="B153" s="29">
        <f t="shared" si="2"/>
        <v>64</v>
      </c>
    </row>
    <row r="154" spans="1:2" x14ac:dyDescent="0.2">
      <c r="A154" s="29">
        <v>136</v>
      </c>
      <c r="B154" s="29">
        <f t="shared" si="2"/>
        <v>63</v>
      </c>
    </row>
    <row r="155" spans="1:2" x14ac:dyDescent="0.2">
      <c r="A155" s="29">
        <v>137</v>
      </c>
      <c r="B155" s="29">
        <f t="shared" si="2"/>
        <v>63</v>
      </c>
    </row>
    <row r="156" spans="1:2" x14ac:dyDescent="0.2">
      <c r="A156" s="29">
        <v>138</v>
      </c>
      <c r="B156" s="29">
        <f t="shared" si="2"/>
        <v>62</v>
      </c>
    </row>
    <row r="157" spans="1:2" x14ac:dyDescent="0.2">
      <c r="A157" s="29">
        <v>139</v>
      </c>
      <c r="B157" s="29">
        <f t="shared" si="2"/>
        <v>62</v>
      </c>
    </row>
    <row r="158" spans="1:2" x14ac:dyDescent="0.2">
      <c r="A158" s="29">
        <v>140</v>
      </c>
      <c r="B158" s="29">
        <f t="shared" si="2"/>
        <v>61</v>
      </c>
    </row>
    <row r="159" spans="1:2" x14ac:dyDescent="0.2">
      <c r="A159" s="29">
        <v>141</v>
      </c>
      <c r="B159" s="29">
        <f t="shared" si="2"/>
        <v>61</v>
      </c>
    </row>
    <row r="160" spans="1:2" x14ac:dyDescent="0.2">
      <c r="A160" s="29">
        <v>142</v>
      </c>
      <c r="B160" s="29">
        <f t="shared" si="2"/>
        <v>60</v>
      </c>
    </row>
    <row r="161" spans="1:2" x14ac:dyDescent="0.2">
      <c r="A161" s="29">
        <v>143</v>
      </c>
      <c r="B161" s="29">
        <f t="shared" si="2"/>
        <v>60</v>
      </c>
    </row>
    <row r="162" spans="1:2" x14ac:dyDescent="0.2">
      <c r="A162" s="29">
        <v>144</v>
      </c>
      <c r="B162" s="29">
        <f t="shared" si="2"/>
        <v>60</v>
      </c>
    </row>
    <row r="163" spans="1:2" x14ac:dyDescent="0.2">
      <c r="A163" s="29">
        <v>145</v>
      </c>
      <c r="B163" s="29">
        <f t="shared" si="2"/>
        <v>59</v>
      </c>
    </row>
    <row r="164" spans="1:2" x14ac:dyDescent="0.2">
      <c r="A164" s="29">
        <v>146</v>
      </c>
      <c r="B164" s="29">
        <f t="shared" si="2"/>
        <v>59</v>
      </c>
    </row>
    <row r="165" spans="1:2" x14ac:dyDescent="0.2">
      <c r="A165" s="29">
        <v>147</v>
      </c>
      <c r="B165" s="29">
        <f t="shared" si="2"/>
        <v>58</v>
      </c>
    </row>
    <row r="166" spans="1:2" x14ac:dyDescent="0.2">
      <c r="A166" s="29">
        <v>148</v>
      </c>
      <c r="B166" s="29">
        <f t="shared" si="2"/>
        <v>58</v>
      </c>
    </row>
    <row r="167" spans="1:2" x14ac:dyDescent="0.2">
      <c r="A167" s="29">
        <v>149</v>
      </c>
      <c r="B167" s="29">
        <f t="shared" si="2"/>
        <v>58</v>
      </c>
    </row>
    <row r="168" spans="1:2" x14ac:dyDescent="0.2">
      <c r="A168" s="29">
        <v>150</v>
      </c>
      <c r="B168" s="29">
        <f t="shared" si="2"/>
        <v>57</v>
      </c>
    </row>
    <row r="169" spans="1:2" x14ac:dyDescent="0.2">
      <c r="A169" s="29"/>
      <c r="B169" s="29"/>
    </row>
    <row r="170" spans="1:2" x14ac:dyDescent="0.2">
      <c r="A170" s="29"/>
      <c r="B170" s="29"/>
    </row>
    <row r="171" spans="1:2" x14ac:dyDescent="0.2">
      <c r="A171" s="29"/>
      <c r="B171" s="29"/>
    </row>
    <row r="172" spans="1:2" x14ac:dyDescent="0.2">
      <c r="A172" s="29"/>
      <c r="B172" s="29"/>
    </row>
    <row r="173" spans="1:2" x14ac:dyDescent="0.2">
      <c r="A173" s="29"/>
      <c r="B173" s="29"/>
    </row>
    <row r="174" spans="1:2" x14ac:dyDescent="0.2">
      <c r="A174" s="29"/>
      <c r="B174" s="29"/>
    </row>
    <row r="175" spans="1:2" x14ac:dyDescent="0.2">
      <c r="A175" s="29"/>
      <c r="B175" s="29"/>
    </row>
    <row r="176" spans="1:2" x14ac:dyDescent="0.2">
      <c r="A176" s="29"/>
      <c r="B176" s="29"/>
    </row>
    <row r="177" spans="1:2" x14ac:dyDescent="0.2">
      <c r="A177" s="29"/>
      <c r="B177" s="29"/>
    </row>
    <row r="178" spans="1:2" x14ac:dyDescent="0.2">
      <c r="A178" s="29"/>
      <c r="B178" s="29"/>
    </row>
    <row r="179" spans="1:2" x14ac:dyDescent="0.2">
      <c r="A179" s="29"/>
      <c r="B179" s="29"/>
    </row>
    <row r="180" spans="1:2" x14ac:dyDescent="0.2">
      <c r="A180" s="29"/>
      <c r="B180" s="29"/>
    </row>
    <row r="181" spans="1:2" x14ac:dyDescent="0.2">
      <c r="A181" s="29"/>
      <c r="B181" s="29"/>
    </row>
    <row r="182" spans="1:2" x14ac:dyDescent="0.2">
      <c r="A182" s="29"/>
      <c r="B182" s="29"/>
    </row>
    <row r="183" spans="1:2" x14ac:dyDescent="0.2">
      <c r="A183" s="29"/>
      <c r="B183" s="29"/>
    </row>
    <row r="184" spans="1:2" x14ac:dyDescent="0.2">
      <c r="A184" s="29"/>
      <c r="B184" s="29"/>
    </row>
    <row r="185" spans="1:2" x14ac:dyDescent="0.2">
      <c r="A185" s="29"/>
      <c r="B185" s="29"/>
    </row>
    <row r="186" spans="1:2" x14ac:dyDescent="0.2">
      <c r="A186" s="29"/>
      <c r="B186" s="29"/>
    </row>
    <row r="187" spans="1:2" x14ac:dyDescent="0.2">
      <c r="A187" s="29"/>
      <c r="B187" s="29"/>
    </row>
    <row r="188" spans="1:2" x14ac:dyDescent="0.2">
      <c r="A188" s="29"/>
      <c r="B188" s="29"/>
    </row>
    <row r="189" spans="1:2" x14ac:dyDescent="0.2">
      <c r="A189" s="29"/>
      <c r="B189" s="29"/>
    </row>
    <row r="190" spans="1:2" x14ac:dyDescent="0.2">
      <c r="A190" s="29"/>
      <c r="B190" s="29"/>
    </row>
    <row r="191" spans="1:2" x14ac:dyDescent="0.2">
      <c r="A191" s="29"/>
      <c r="B191" s="29"/>
    </row>
    <row r="192" spans="1:2" x14ac:dyDescent="0.2">
      <c r="A192" s="29"/>
      <c r="B192" s="29"/>
    </row>
    <row r="193" spans="1:2" x14ac:dyDescent="0.2">
      <c r="A193" s="29"/>
      <c r="B193" s="29"/>
    </row>
    <row r="194" spans="1:2" x14ac:dyDescent="0.2">
      <c r="A194" s="29"/>
      <c r="B194" s="29"/>
    </row>
    <row r="195" spans="1:2" x14ac:dyDescent="0.2">
      <c r="A195" s="29"/>
      <c r="B195" s="29"/>
    </row>
    <row r="196" spans="1:2" x14ac:dyDescent="0.2">
      <c r="A196" s="29"/>
      <c r="B196" s="29"/>
    </row>
    <row r="197" spans="1:2" x14ac:dyDescent="0.2">
      <c r="A197" s="29"/>
      <c r="B197" s="29"/>
    </row>
    <row r="198" spans="1:2" x14ac:dyDescent="0.2">
      <c r="A198" s="29"/>
      <c r="B198" s="29"/>
    </row>
    <row r="199" spans="1:2" x14ac:dyDescent="0.2">
      <c r="A199" s="29"/>
      <c r="B199" s="29"/>
    </row>
    <row r="200" spans="1:2" x14ac:dyDescent="0.2">
      <c r="A200" s="29"/>
      <c r="B200" s="29"/>
    </row>
    <row r="201" spans="1:2" x14ac:dyDescent="0.2">
      <c r="A201" s="29"/>
      <c r="B201" s="29"/>
    </row>
    <row r="202" spans="1:2" x14ac:dyDescent="0.2">
      <c r="A202" s="29"/>
      <c r="B202" s="29"/>
    </row>
    <row r="203" spans="1:2" x14ac:dyDescent="0.2">
      <c r="A203" s="29"/>
      <c r="B203" s="29"/>
    </row>
    <row r="204" spans="1:2" x14ac:dyDescent="0.2">
      <c r="A204" s="29"/>
      <c r="B204" s="29"/>
    </row>
    <row r="205" spans="1:2" x14ac:dyDescent="0.2">
      <c r="A205" s="29"/>
      <c r="B205" s="29"/>
    </row>
    <row r="206" spans="1:2" x14ac:dyDescent="0.2">
      <c r="A206" s="29"/>
      <c r="B206" s="29"/>
    </row>
    <row r="207" spans="1:2" x14ac:dyDescent="0.2">
      <c r="A207" s="29"/>
      <c r="B207" s="29"/>
    </row>
    <row r="208" spans="1:2" x14ac:dyDescent="0.2">
      <c r="A208" s="29"/>
      <c r="B208" s="29"/>
    </row>
    <row r="209" spans="1:2" x14ac:dyDescent="0.2">
      <c r="A209" s="29"/>
      <c r="B209" s="29"/>
    </row>
    <row r="210" spans="1:2" x14ac:dyDescent="0.2">
      <c r="A210" s="29"/>
      <c r="B210" s="29"/>
    </row>
    <row r="211" spans="1:2" x14ac:dyDescent="0.2">
      <c r="A211" s="29"/>
      <c r="B211" s="29"/>
    </row>
    <row r="212" spans="1:2" x14ac:dyDescent="0.2">
      <c r="A212" s="29"/>
      <c r="B212" s="29"/>
    </row>
    <row r="213" spans="1:2" x14ac:dyDescent="0.2">
      <c r="A213" s="29"/>
      <c r="B213" s="29"/>
    </row>
    <row r="214" spans="1:2" x14ac:dyDescent="0.2">
      <c r="A214" s="29"/>
      <c r="B214" s="29"/>
    </row>
    <row r="215" spans="1:2" x14ac:dyDescent="0.2">
      <c r="A215" s="29"/>
      <c r="B215" s="29"/>
    </row>
    <row r="216" spans="1:2" x14ac:dyDescent="0.2">
      <c r="A216" s="29"/>
      <c r="B216" s="29"/>
    </row>
    <row r="217" spans="1:2" x14ac:dyDescent="0.2">
      <c r="A217" s="29"/>
      <c r="B217" s="29"/>
    </row>
    <row r="218" spans="1:2" x14ac:dyDescent="0.2">
      <c r="A218" s="29"/>
      <c r="B218" s="29"/>
    </row>
    <row r="219" spans="1:2" x14ac:dyDescent="0.2">
      <c r="A219" s="29"/>
      <c r="B219" s="29"/>
    </row>
    <row r="220" spans="1:2" x14ac:dyDescent="0.2">
      <c r="A220" s="29"/>
      <c r="B220" s="29"/>
    </row>
    <row r="221" spans="1:2" x14ac:dyDescent="0.2">
      <c r="A221" s="29"/>
      <c r="B221" s="29"/>
    </row>
    <row r="222" spans="1:2" x14ac:dyDescent="0.2">
      <c r="A222" s="29"/>
      <c r="B222" s="29"/>
    </row>
    <row r="223" spans="1:2" x14ac:dyDescent="0.2">
      <c r="A223" s="29"/>
      <c r="B223" s="29"/>
    </row>
    <row r="224" spans="1:2" x14ac:dyDescent="0.2">
      <c r="A224" s="29"/>
      <c r="B224" s="29"/>
    </row>
    <row r="225" spans="1:2" x14ac:dyDescent="0.2">
      <c r="A225" s="29"/>
      <c r="B225" s="29"/>
    </row>
    <row r="226" spans="1:2" x14ac:dyDescent="0.2">
      <c r="A226" s="29"/>
      <c r="B226" s="29"/>
    </row>
    <row r="227" spans="1:2" x14ac:dyDescent="0.2">
      <c r="A227" s="29"/>
      <c r="B227" s="29"/>
    </row>
    <row r="228" spans="1:2" x14ac:dyDescent="0.2">
      <c r="A228" s="29"/>
      <c r="B228" s="29"/>
    </row>
    <row r="229" spans="1:2" x14ac:dyDescent="0.2">
      <c r="A229" s="29"/>
      <c r="B229" s="29"/>
    </row>
    <row r="230" spans="1:2" x14ac:dyDescent="0.2">
      <c r="A230" s="29"/>
      <c r="B230" s="29"/>
    </row>
    <row r="231" spans="1:2" x14ac:dyDescent="0.2">
      <c r="A231" s="29"/>
      <c r="B231" s="29"/>
    </row>
    <row r="232" spans="1:2" x14ac:dyDescent="0.2">
      <c r="A232" s="29"/>
      <c r="B232" s="29"/>
    </row>
    <row r="233" spans="1:2" x14ac:dyDescent="0.2">
      <c r="A233" s="29"/>
      <c r="B233" s="29"/>
    </row>
    <row r="234" spans="1:2" x14ac:dyDescent="0.2">
      <c r="A234" s="29"/>
      <c r="B234" s="29"/>
    </row>
    <row r="235" spans="1:2" x14ac:dyDescent="0.2">
      <c r="A235" s="29"/>
      <c r="B235" s="29"/>
    </row>
    <row r="236" spans="1:2" x14ac:dyDescent="0.2">
      <c r="A236" s="29"/>
      <c r="B236" s="29"/>
    </row>
    <row r="237" spans="1:2" x14ac:dyDescent="0.2">
      <c r="A237" s="29"/>
      <c r="B237" s="29"/>
    </row>
    <row r="238" spans="1:2" x14ac:dyDescent="0.2">
      <c r="A238" s="29"/>
      <c r="B238" s="29"/>
    </row>
    <row r="239" spans="1:2" x14ac:dyDescent="0.2">
      <c r="A239" s="29"/>
      <c r="B239" s="29"/>
    </row>
    <row r="240" spans="1:2" x14ac:dyDescent="0.2">
      <c r="A240" s="29"/>
      <c r="B240" s="29"/>
    </row>
    <row r="241" spans="1:2" x14ac:dyDescent="0.2">
      <c r="A241" s="29"/>
      <c r="B241" s="29"/>
    </row>
    <row r="242" spans="1:2" x14ac:dyDescent="0.2">
      <c r="A242" s="29"/>
      <c r="B242" s="29"/>
    </row>
    <row r="243" spans="1:2" x14ac:dyDescent="0.2">
      <c r="A243" s="29"/>
      <c r="B243" s="29"/>
    </row>
    <row r="244" spans="1:2" x14ac:dyDescent="0.2">
      <c r="A244" s="29"/>
      <c r="B244" s="29"/>
    </row>
    <row r="245" spans="1:2" x14ac:dyDescent="0.2">
      <c r="A245" s="29"/>
      <c r="B245" s="29"/>
    </row>
    <row r="246" spans="1:2" x14ac:dyDescent="0.2">
      <c r="A246" s="29"/>
      <c r="B246" s="29"/>
    </row>
    <row r="247" spans="1:2" x14ac:dyDescent="0.2">
      <c r="A247" s="29"/>
      <c r="B247" s="29"/>
    </row>
    <row r="248" spans="1:2" x14ac:dyDescent="0.2">
      <c r="A248" s="29"/>
      <c r="B248" s="29"/>
    </row>
    <row r="249" spans="1:2" x14ac:dyDescent="0.2">
      <c r="A249" s="29"/>
      <c r="B249" s="29"/>
    </row>
    <row r="250" spans="1:2" x14ac:dyDescent="0.2">
      <c r="A250" s="29"/>
      <c r="B250" s="29"/>
    </row>
    <row r="251" spans="1:2" x14ac:dyDescent="0.2">
      <c r="A251" s="29"/>
      <c r="B251" s="29"/>
    </row>
    <row r="252" spans="1:2" x14ac:dyDescent="0.2">
      <c r="A252" s="29"/>
      <c r="B252" s="29"/>
    </row>
    <row r="253" spans="1:2" x14ac:dyDescent="0.2">
      <c r="A253" s="29"/>
      <c r="B253" s="29"/>
    </row>
    <row r="254" spans="1:2" x14ac:dyDescent="0.2">
      <c r="A254" s="29"/>
      <c r="B254" s="29"/>
    </row>
    <row r="255" spans="1:2" x14ac:dyDescent="0.2">
      <c r="A255" s="29"/>
      <c r="B255" s="29"/>
    </row>
    <row r="256" spans="1:2" x14ac:dyDescent="0.2">
      <c r="A256" s="29"/>
      <c r="B256" s="29"/>
    </row>
    <row r="257" spans="1:2" x14ac:dyDescent="0.2">
      <c r="A257" s="29"/>
      <c r="B257" s="29"/>
    </row>
    <row r="258" spans="1:2" x14ac:dyDescent="0.2">
      <c r="A258" s="29"/>
      <c r="B258" s="29"/>
    </row>
    <row r="259" spans="1:2" x14ac:dyDescent="0.2">
      <c r="A259" s="29"/>
      <c r="B259" s="29"/>
    </row>
    <row r="260" spans="1:2" x14ac:dyDescent="0.2">
      <c r="A260" s="29"/>
      <c r="B260" s="29"/>
    </row>
    <row r="261" spans="1:2" x14ac:dyDescent="0.2">
      <c r="A261" s="29"/>
      <c r="B261" s="29"/>
    </row>
    <row r="262" spans="1:2" x14ac:dyDescent="0.2">
      <c r="A262" s="29"/>
      <c r="B262" s="29"/>
    </row>
    <row r="263" spans="1:2" x14ac:dyDescent="0.2">
      <c r="A263" s="29"/>
      <c r="B263" s="29"/>
    </row>
    <row r="264" spans="1:2" x14ac:dyDescent="0.2">
      <c r="A264" s="29"/>
      <c r="B264" s="29"/>
    </row>
    <row r="265" spans="1:2" x14ac:dyDescent="0.2">
      <c r="A265" s="29"/>
      <c r="B265" s="29"/>
    </row>
    <row r="266" spans="1:2" x14ac:dyDescent="0.2">
      <c r="A266" s="29"/>
      <c r="B266" s="29"/>
    </row>
    <row r="267" spans="1:2" x14ac:dyDescent="0.2">
      <c r="A267" s="29"/>
      <c r="B267" s="29"/>
    </row>
    <row r="268" spans="1:2" x14ac:dyDescent="0.2">
      <c r="A268" s="29"/>
      <c r="B268" s="29"/>
    </row>
    <row r="269" spans="1:2" x14ac:dyDescent="0.2">
      <c r="A269" s="29"/>
      <c r="B269" s="29"/>
    </row>
    <row r="270" spans="1:2" x14ac:dyDescent="0.2">
      <c r="A270" s="29"/>
      <c r="B270" s="29"/>
    </row>
    <row r="271" spans="1:2" x14ac:dyDescent="0.2">
      <c r="A271" s="29"/>
      <c r="B271" s="29"/>
    </row>
    <row r="272" spans="1:2" x14ac:dyDescent="0.2">
      <c r="A272" s="29"/>
      <c r="B272" s="29"/>
    </row>
    <row r="273" spans="1:2" x14ac:dyDescent="0.2">
      <c r="A273" s="29"/>
      <c r="B273" s="29"/>
    </row>
    <row r="274" spans="1:2" x14ac:dyDescent="0.2">
      <c r="A274" s="29"/>
      <c r="B274" s="29"/>
    </row>
    <row r="275" spans="1:2" x14ac:dyDescent="0.2">
      <c r="A275" s="29"/>
      <c r="B275" s="29"/>
    </row>
    <row r="276" spans="1:2" x14ac:dyDescent="0.2">
      <c r="A276" s="29"/>
      <c r="B276" s="29"/>
    </row>
    <row r="277" spans="1:2" x14ac:dyDescent="0.2">
      <c r="A277" s="29"/>
      <c r="B277" s="29"/>
    </row>
    <row r="278" spans="1:2" x14ac:dyDescent="0.2">
      <c r="A278" s="29"/>
      <c r="B278" s="29"/>
    </row>
    <row r="279" spans="1:2" x14ac:dyDescent="0.2">
      <c r="A279" s="29"/>
      <c r="B279" s="29"/>
    </row>
    <row r="280" spans="1:2" x14ac:dyDescent="0.2">
      <c r="A280" s="29"/>
      <c r="B280" s="29"/>
    </row>
    <row r="281" spans="1:2" x14ac:dyDescent="0.2">
      <c r="A281" s="29"/>
      <c r="B281" s="29"/>
    </row>
    <row r="282" spans="1:2" x14ac:dyDescent="0.2">
      <c r="A282" s="29"/>
      <c r="B282" s="29"/>
    </row>
    <row r="283" spans="1:2" x14ac:dyDescent="0.2">
      <c r="A283" s="29"/>
      <c r="B283" s="29"/>
    </row>
    <row r="284" spans="1:2" x14ac:dyDescent="0.2">
      <c r="A284" s="29"/>
      <c r="B284" s="29"/>
    </row>
    <row r="285" spans="1:2" x14ac:dyDescent="0.2">
      <c r="A285" s="29"/>
      <c r="B285" s="29"/>
    </row>
    <row r="286" spans="1:2" x14ac:dyDescent="0.2">
      <c r="A286" s="29"/>
      <c r="B286" s="29"/>
    </row>
    <row r="287" spans="1:2" x14ac:dyDescent="0.2">
      <c r="A287" s="29"/>
      <c r="B287" s="29"/>
    </row>
    <row r="288" spans="1:2" x14ac:dyDescent="0.2">
      <c r="A288" s="29"/>
      <c r="B288" s="29"/>
    </row>
    <row r="289" spans="1:2" x14ac:dyDescent="0.2">
      <c r="A289" s="29"/>
      <c r="B289" s="29"/>
    </row>
    <row r="290" spans="1:2" x14ac:dyDescent="0.2">
      <c r="A290" s="29"/>
      <c r="B290" s="29"/>
    </row>
    <row r="291" spans="1:2" x14ac:dyDescent="0.2">
      <c r="A291" s="29"/>
      <c r="B291" s="29"/>
    </row>
    <row r="292" spans="1:2" x14ac:dyDescent="0.2">
      <c r="A292" s="29"/>
      <c r="B292" s="29"/>
    </row>
    <row r="293" spans="1:2" x14ac:dyDescent="0.2">
      <c r="A293" s="29"/>
      <c r="B293" s="29"/>
    </row>
    <row r="294" spans="1:2" x14ac:dyDescent="0.2">
      <c r="A294" s="29"/>
      <c r="B294" s="29"/>
    </row>
    <row r="295" spans="1:2" x14ac:dyDescent="0.2">
      <c r="A295" s="29"/>
      <c r="B295" s="29"/>
    </row>
    <row r="296" spans="1:2" x14ac:dyDescent="0.2">
      <c r="A296" s="29"/>
      <c r="B296" s="29"/>
    </row>
    <row r="297" spans="1:2" x14ac:dyDescent="0.2">
      <c r="A297" s="29"/>
      <c r="B297" s="29"/>
    </row>
    <row r="298" spans="1:2" x14ac:dyDescent="0.2">
      <c r="A298" s="29"/>
      <c r="B298" s="29"/>
    </row>
    <row r="299" spans="1:2" x14ac:dyDescent="0.2">
      <c r="A299" s="29"/>
      <c r="B299" s="29"/>
    </row>
    <row r="300" spans="1:2" x14ac:dyDescent="0.2">
      <c r="A300" s="29"/>
      <c r="B300" s="29"/>
    </row>
    <row r="301" spans="1:2" x14ac:dyDescent="0.2">
      <c r="A301" s="29"/>
      <c r="B301" s="29"/>
    </row>
    <row r="302" spans="1:2" x14ac:dyDescent="0.2">
      <c r="A302" s="29"/>
      <c r="B302" s="29"/>
    </row>
    <row r="303" spans="1:2" x14ac:dyDescent="0.2">
      <c r="A303" s="29"/>
      <c r="B303" s="29"/>
    </row>
    <row r="304" spans="1:2" x14ac:dyDescent="0.2">
      <c r="A304" s="29"/>
      <c r="B304" s="29"/>
    </row>
    <row r="305" spans="1:2" x14ac:dyDescent="0.2">
      <c r="A305" s="29"/>
      <c r="B305" s="29"/>
    </row>
    <row r="306" spans="1:2" x14ac:dyDescent="0.2">
      <c r="A306" s="29"/>
      <c r="B306" s="29"/>
    </row>
    <row r="307" spans="1:2" x14ac:dyDescent="0.2">
      <c r="A307" s="29"/>
      <c r="B307" s="29"/>
    </row>
    <row r="308" spans="1:2" x14ac:dyDescent="0.2">
      <c r="A308" s="29"/>
      <c r="B308" s="29"/>
    </row>
    <row r="309" spans="1:2" x14ac:dyDescent="0.2">
      <c r="A309" s="29"/>
      <c r="B309" s="29"/>
    </row>
    <row r="310" spans="1:2" x14ac:dyDescent="0.2">
      <c r="A310" s="29"/>
      <c r="B310" s="29"/>
    </row>
    <row r="311" spans="1:2" x14ac:dyDescent="0.2">
      <c r="A311" s="29"/>
      <c r="B311" s="29"/>
    </row>
    <row r="312" spans="1:2" x14ac:dyDescent="0.2">
      <c r="A312" s="29"/>
      <c r="B312" s="29"/>
    </row>
    <row r="313" spans="1:2" x14ac:dyDescent="0.2">
      <c r="A313" s="29"/>
      <c r="B313" s="29"/>
    </row>
    <row r="314" spans="1:2" x14ac:dyDescent="0.2">
      <c r="A314" s="29"/>
      <c r="B314" s="29"/>
    </row>
    <row r="315" spans="1:2" x14ac:dyDescent="0.2">
      <c r="A315" s="29"/>
      <c r="B315" s="29"/>
    </row>
    <row r="316" spans="1:2" x14ac:dyDescent="0.2">
      <c r="A316" s="29"/>
      <c r="B316" s="29"/>
    </row>
    <row r="317" spans="1:2" x14ac:dyDescent="0.2">
      <c r="A317" s="29"/>
      <c r="B317" s="29"/>
    </row>
    <row r="318" spans="1:2" x14ac:dyDescent="0.2">
      <c r="A318" s="29"/>
      <c r="B318" s="29"/>
    </row>
  </sheetData>
  <mergeCells count="3">
    <mergeCell ref="A1:J3"/>
    <mergeCell ref="A4:J4"/>
    <mergeCell ref="D9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9D88-6C71-6A46-988B-2CD72DF3E0B5}">
  <dimension ref="B1:K61"/>
  <sheetViews>
    <sheetView topLeftCell="A5" zoomScale="125" workbookViewId="0">
      <selection activeCell="C15" sqref="C15:F15"/>
    </sheetView>
  </sheetViews>
  <sheetFormatPr baseColWidth="10" defaultRowHeight="16" x14ac:dyDescent="0.2"/>
  <cols>
    <col min="2" max="2" width="26.1640625" customWidth="1"/>
    <col min="3" max="6" width="11.6640625" customWidth="1"/>
    <col min="8" max="9" width="38.5" customWidth="1"/>
  </cols>
  <sheetData>
    <row r="1" spans="2:11" ht="18" customHeight="1" x14ac:dyDescent="0.2">
      <c r="B1" s="79" t="s">
        <v>59</v>
      </c>
      <c r="C1" s="79"/>
      <c r="D1" s="79"/>
      <c r="E1" s="79"/>
      <c r="F1" s="79"/>
      <c r="G1" s="79"/>
      <c r="H1" s="79"/>
      <c r="I1" s="79"/>
      <c r="J1" s="79"/>
      <c r="K1" s="79"/>
    </row>
    <row r="2" spans="2:11" ht="28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2:11" ht="18" customHeight="1" x14ac:dyDescent="0.2"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2:11" ht="8" customHeight="1" x14ac:dyDescent="0.2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11" x14ac:dyDescent="0.2">
      <c r="B5" s="2" t="s">
        <v>39</v>
      </c>
    </row>
    <row r="7" spans="2:11" x14ac:dyDescent="0.2">
      <c r="B7" s="2" t="s">
        <v>0</v>
      </c>
    </row>
    <row r="8" spans="2:11" ht="17" thickBot="1" x14ac:dyDescent="0.25"/>
    <row r="9" spans="2:11" ht="17" thickBot="1" x14ac:dyDescent="0.25">
      <c r="B9" s="33" t="s">
        <v>65</v>
      </c>
      <c r="C9" s="64" t="s">
        <v>9</v>
      </c>
      <c r="D9" s="64"/>
      <c r="E9" s="64"/>
      <c r="F9" s="64"/>
      <c r="G9" s="36" t="s">
        <v>12</v>
      </c>
      <c r="H9" s="64" t="s">
        <v>13</v>
      </c>
      <c r="I9" s="98"/>
      <c r="J9" s="40"/>
    </row>
    <row r="10" spans="2:11" x14ac:dyDescent="0.2">
      <c r="B10" s="46">
        <v>1</v>
      </c>
      <c r="C10" s="66" t="s">
        <v>32</v>
      </c>
      <c r="D10" s="66"/>
      <c r="E10" s="66"/>
      <c r="F10" s="66"/>
      <c r="G10" s="12">
        <v>1320</v>
      </c>
      <c r="H10" s="85" t="s">
        <v>61</v>
      </c>
      <c r="I10" s="99"/>
      <c r="J10" s="38"/>
      <c r="K10" t="s">
        <v>56</v>
      </c>
    </row>
    <row r="11" spans="2:11" x14ac:dyDescent="0.2">
      <c r="B11" s="47">
        <v>1</v>
      </c>
      <c r="C11" s="68" t="s">
        <v>31</v>
      </c>
      <c r="D11" s="68"/>
      <c r="E11" s="68"/>
      <c r="F11" s="68"/>
      <c r="G11" s="8">
        <v>1320</v>
      </c>
      <c r="H11" s="76" t="s">
        <v>61</v>
      </c>
      <c r="I11" s="77"/>
      <c r="J11" s="38"/>
    </row>
    <row r="12" spans="2:11" x14ac:dyDescent="0.2">
      <c r="B12" s="47">
        <v>1</v>
      </c>
      <c r="C12" s="68" t="s">
        <v>33</v>
      </c>
      <c r="D12" s="68"/>
      <c r="E12" s="68"/>
      <c r="F12" s="68"/>
      <c r="G12" s="8">
        <v>1320</v>
      </c>
      <c r="H12" s="76" t="s">
        <v>61</v>
      </c>
      <c r="I12" s="77"/>
      <c r="J12" s="38"/>
    </row>
    <row r="13" spans="2:11" x14ac:dyDescent="0.2">
      <c r="B13" s="47">
        <v>1</v>
      </c>
      <c r="C13" s="68" t="s">
        <v>34</v>
      </c>
      <c r="D13" s="68"/>
      <c r="E13" s="68"/>
      <c r="F13" s="68"/>
      <c r="G13" s="8">
        <v>1320</v>
      </c>
      <c r="H13" s="76" t="s">
        <v>61</v>
      </c>
      <c r="I13" s="77"/>
      <c r="J13" s="38"/>
    </row>
    <row r="14" spans="2:11" x14ac:dyDescent="0.2">
      <c r="B14" s="47">
        <v>0</v>
      </c>
      <c r="C14" s="68" t="s">
        <v>8</v>
      </c>
      <c r="D14" s="68"/>
      <c r="E14" s="68"/>
      <c r="F14" s="68"/>
      <c r="G14" s="8">
        <v>490</v>
      </c>
      <c r="H14" s="76" t="s">
        <v>66</v>
      </c>
      <c r="I14" s="77"/>
      <c r="J14" s="41"/>
    </row>
    <row r="15" spans="2:11" x14ac:dyDescent="0.2">
      <c r="B15" s="47">
        <v>0</v>
      </c>
      <c r="C15" s="68" t="s">
        <v>4</v>
      </c>
      <c r="D15" s="68"/>
      <c r="E15" s="68"/>
      <c r="F15" s="68"/>
      <c r="G15" s="8">
        <v>30</v>
      </c>
      <c r="H15" s="76" t="s">
        <v>19</v>
      </c>
      <c r="I15" s="77"/>
      <c r="J15" s="38"/>
    </row>
    <row r="16" spans="2:11" x14ac:dyDescent="0.2">
      <c r="B16" s="47">
        <v>0</v>
      </c>
      <c r="C16" s="68" t="s">
        <v>1</v>
      </c>
      <c r="D16" s="68"/>
      <c r="E16" s="68"/>
      <c r="F16" s="68"/>
      <c r="G16" s="8">
        <f>160*0.4</f>
        <v>64</v>
      </c>
      <c r="H16" s="76" t="s">
        <v>62</v>
      </c>
      <c r="I16" s="77"/>
      <c r="J16" s="41"/>
    </row>
    <row r="17" spans="2:11" x14ac:dyDescent="0.2">
      <c r="B17" s="47">
        <v>0</v>
      </c>
      <c r="C17" s="68" t="s">
        <v>2</v>
      </c>
      <c r="D17" s="68"/>
      <c r="E17" s="68"/>
      <c r="F17" s="68"/>
      <c r="G17" s="8">
        <v>47.5</v>
      </c>
      <c r="H17" s="76" t="s">
        <v>63</v>
      </c>
      <c r="I17" s="77"/>
      <c r="J17" s="38"/>
    </row>
    <row r="18" spans="2:11" x14ac:dyDescent="0.2">
      <c r="B18" s="47">
        <v>1</v>
      </c>
      <c r="C18" s="68" t="s">
        <v>3</v>
      </c>
      <c r="D18" s="68"/>
      <c r="E18" s="68"/>
      <c r="F18" s="68"/>
      <c r="G18" s="8">
        <v>2500</v>
      </c>
      <c r="H18" s="76" t="s">
        <v>64</v>
      </c>
      <c r="I18" s="77"/>
      <c r="J18" s="38"/>
      <c r="K18" t="s">
        <v>57</v>
      </c>
    </row>
    <row r="19" spans="2:11" x14ac:dyDescent="0.2">
      <c r="B19" s="47">
        <v>1</v>
      </c>
      <c r="C19" s="68" t="s">
        <v>20</v>
      </c>
      <c r="D19" s="68"/>
      <c r="E19" s="68"/>
      <c r="F19" s="68"/>
      <c r="G19" s="8">
        <v>5</v>
      </c>
      <c r="H19" s="76" t="s">
        <v>54</v>
      </c>
      <c r="I19" s="77"/>
      <c r="J19" s="41"/>
    </row>
    <row r="20" spans="2:11" x14ac:dyDescent="0.2">
      <c r="B20" s="47">
        <v>0</v>
      </c>
      <c r="C20" s="68" t="s">
        <v>7</v>
      </c>
      <c r="D20" s="68"/>
      <c r="E20" s="68"/>
      <c r="F20" s="68"/>
      <c r="G20" s="8">
        <v>300</v>
      </c>
      <c r="H20" s="76" t="s">
        <v>67</v>
      </c>
      <c r="I20" s="77"/>
      <c r="J20" s="38"/>
      <c r="K20" t="s">
        <v>25</v>
      </c>
    </row>
    <row r="21" spans="2:11" x14ac:dyDescent="0.2">
      <c r="B21" s="47">
        <v>0</v>
      </c>
      <c r="C21" s="68" t="s">
        <v>60</v>
      </c>
      <c r="D21" s="68"/>
      <c r="E21" s="68"/>
      <c r="F21" s="68"/>
      <c r="G21" s="8">
        <v>67</v>
      </c>
      <c r="H21" s="76" t="s">
        <v>69</v>
      </c>
      <c r="I21" s="77"/>
      <c r="J21" s="41"/>
      <c r="K21" t="s">
        <v>50</v>
      </c>
    </row>
    <row r="22" spans="2:11" x14ac:dyDescent="0.2">
      <c r="B22" s="47">
        <v>0</v>
      </c>
      <c r="C22" s="68" t="s">
        <v>5</v>
      </c>
      <c r="D22" s="68"/>
      <c r="E22" s="68"/>
      <c r="F22" s="68"/>
      <c r="G22" s="8">
        <v>65</v>
      </c>
      <c r="H22" s="76" t="s">
        <v>6</v>
      </c>
      <c r="I22" s="77"/>
      <c r="J22" s="41"/>
    </row>
    <row r="23" spans="2:11" x14ac:dyDescent="0.2">
      <c r="B23" s="47">
        <v>1</v>
      </c>
      <c r="C23" s="68" t="s">
        <v>36</v>
      </c>
      <c r="D23" s="68"/>
      <c r="E23" s="68"/>
      <c r="F23" s="68"/>
      <c r="G23" s="8">
        <v>115</v>
      </c>
      <c r="H23" s="76" t="s">
        <v>35</v>
      </c>
      <c r="I23" s="77"/>
      <c r="J23" s="41"/>
    </row>
    <row r="24" spans="2:11" x14ac:dyDescent="0.2">
      <c r="B24" s="47">
        <v>1</v>
      </c>
      <c r="C24" s="68" t="s">
        <v>11</v>
      </c>
      <c r="D24" s="68"/>
      <c r="E24" s="68"/>
      <c r="F24" s="68"/>
      <c r="G24" s="8">
        <v>600</v>
      </c>
      <c r="H24" s="76" t="s">
        <v>68</v>
      </c>
      <c r="I24" s="77"/>
      <c r="J24" s="41"/>
    </row>
    <row r="25" spans="2:11" ht="17" thickBot="1" x14ac:dyDescent="0.25">
      <c r="B25" s="48">
        <v>1</v>
      </c>
      <c r="C25" s="95" t="s">
        <v>21</v>
      </c>
      <c r="D25" s="95"/>
      <c r="E25" s="95"/>
      <c r="F25" s="95"/>
      <c r="G25" s="45">
        <f>5.3+1.65+2.75+3</f>
        <v>12.7</v>
      </c>
      <c r="H25" s="84" t="s">
        <v>24</v>
      </c>
      <c r="I25" s="96"/>
      <c r="J25" s="41"/>
      <c r="K25" t="s">
        <v>26</v>
      </c>
    </row>
    <row r="26" spans="2:11" x14ac:dyDescent="0.2">
      <c r="B26" s="42"/>
      <c r="C26" s="97"/>
      <c r="D26" s="97"/>
      <c r="E26" s="97"/>
      <c r="F26" s="97"/>
      <c r="G26" s="42"/>
      <c r="H26" s="97"/>
      <c r="I26" s="97"/>
      <c r="J26" s="42"/>
    </row>
    <row r="27" spans="2:11" x14ac:dyDescent="0.2">
      <c r="B27" s="42"/>
      <c r="C27" s="97"/>
      <c r="D27" s="97"/>
      <c r="E27" s="97"/>
      <c r="F27" s="97"/>
      <c r="G27" s="42"/>
      <c r="H27" s="97"/>
      <c r="I27" s="97"/>
      <c r="J27" s="42"/>
    </row>
    <row r="28" spans="2:11" ht="17" thickBot="1" x14ac:dyDescent="0.25">
      <c r="C28" s="43"/>
      <c r="D28" s="43"/>
      <c r="E28" s="43"/>
      <c r="F28" s="43"/>
      <c r="G28" s="39"/>
      <c r="H28" s="44"/>
      <c r="I28" s="44"/>
      <c r="J28" s="39"/>
    </row>
    <row r="29" spans="2:11" ht="17" thickBot="1" x14ac:dyDescent="0.25">
      <c r="C29" s="4"/>
      <c r="D29" s="4"/>
      <c r="E29" s="4"/>
      <c r="F29" s="4"/>
      <c r="G29" s="1"/>
      <c r="H29" s="3"/>
      <c r="I29" s="3"/>
      <c r="J29" s="1"/>
    </row>
    <row r="30" spans="2:11" ht="17" thickBot="1" x14ac:dyDescent="0.25">
      <c r="C30" s="61" t="s">
        <v>37</v>
      </c>
      <c r="D30" s="62"/>
      <c r="E30" s="62"/>
      <c r="F30" s="62"/>
      <c r="G30" s="16">
        <f>SUM(G10:G25)</f>
        <v>9576.2000000000007</v>
      </c>
      <c r="H30" s="18" t="s">
        <v>12</v>
      </c>
    </row>
    <row r="33" spans="2:10" x14ac:dyDescent="0.2">
      <c r="B33" s="2" t="s">
        <v>42</v>
      </c>
    </row>
    <row r="34" spans="2:10" ht="17" thickBot="1" x14ac:dyDescent="0.25"/>
    <row r="35" spans="2:10" ht="17" thickBot="1" x14ac:dyDescent="0.25">
      <c r="C35" s="81" t="s">
        <v>9</v>
      </c>
      <c r="D35" s="82"/>
      <c r="E35" s="82"/>
      <c r="F35" s="82"/>
      <c r="G35" s="37" t="s">
        <v>15</v>
      </c>
      <c r="H35" s="82" t="s">
        <v>13</v>
      </c>
      <c r="I35" s="82"/>
      <c r="J35" s="17" t="s">
        <v>14</v>
      </c>
    </row>
    <row r="36" spans="2:10" x14ac:dyDescent="0.2">
      <c r="C36" s="83" t="s">
        <v>27</v>
      </c>
      <c r="D36" s="83"/>
      <c r="E36" s="83"/>
      <c r="F36" s="83"/>
      <c r="G36" s="22"/>
      <c r="H36" s="78"/>
      <c r="I36" s="78"/>
      <c r="J36" s="22"/>
    </row>
    <row r="37" spans="2:10" ht="17" thickBot="1" x14ac:dyDescent="0.25">
      <c r="C37" s="23"/>
      <c r="D37" s="23"/>
      <c r="E37" s="23"/>
      <c r="F37" s="23"/>
      <c r="G37" s="23"/>
      <c r="H37" s="23"/>
      <c r="I37" s="23"/>
      <c r="J37" s="23"/>
    </row>
    <row r="38" spans="2:10" ht="17" thickBot="1" x14ac:dyDescent="0.25"/>
    <row r="39" spans="2:10" ht="17" thickBot="1" x14ac:dyDescent="0.25">
      <c r="C39" s="61" t="s">
        <v>37</v>
      </c>
      <c r="D39" s="62"/>
      <c r="E39" s="62"/>
      <c r="F39" s="62"/>
      <c r="G39" s="16">
        <f>SUM(G36)</f>
        <v>0</v>
      </c>
      <c r="H39" s="18" t="s">
        <v>12</v>
      </c>
    </row>
    <row r="42" spans="2:10" x14ac:dyDescent="0.2">
      <c r="B42" s="2" t="s">
        <v>23</v>
      </c>
    </row>
    <row r="43" spans="2:10" ht="17" thickBot="1" x14ac:dyDescent="0.25"/>
    <row r="44" spans="2:10" ht="17" thickBot="1" x14ac:dyDescent="0.25">
      <c r="C44" s="63" t="s">
        <v>9</v>
      </c>
      <c r="D44" s="64"/>
      <c r="E44" s="64"/>
      <c r="F44" s="64"/>
      <c r="G44" s="36" t="s">
        <v>12</v>
      </c>
      <c r="H44" s="64" t="s">
        <v>13</v>
      </c>
      <c r="I44" s="64"/>
      <c r="J44" s="15" t="s">
        <v>14</v>
      </c>
    </row>
    <row r="45" spans="2:10" x14ac:dyDescent="0.2">
      <c r="C45" s="83" t="s">
        <v>27</v>
      </c>
      <c r="D45" s="83"/>
      <c r="E45" s="83"/>
      <c r="F45" s="83"/>
      <c r="G45" s="22"/>
      <c r="H45" s="78"/>
      <c r="I45" s="78"/>
      <c r="J45" s="22"/>
    </row>
    <row r="46" spans="2:10" ht="17" thickBot="1" x14ac:dyDescent="0.25">
      <c r="C46" s="24"/>
      <c r="D46" s="24"/>
      <c r="E46" s="24"/>
      <c r="F46" s="24"/>
      <c r="G46" s="24"/>
      <c r="H46" s="24"/>
      <c r="I46" s="24"/>
      <c r="J46" s="24"/>
    </row>
    <row r="47" spans="2:10" ht="17" thickBot="1" x14ac:dyDescent="0.25"/>
    <row r="48" spans="2:10" ht="17" thickBot="1" x14ac:dyDescent="0.25">
      <c r="C48" s="61" t="s">
        <v>37</v>
      </c>
      <c r="D48" s="62"/>
      <c r="E48" s="62"/>
      <c r="F48" s="62"/>
      <c r="G48" s="16">
        <f>SUM(G45)</f>
        <v>0</v>
      </c>
      <c r="H48" s="18" t="s">
        <v>12</v>
      </c>
    </row>
    <row r="51" spans="2:11" ht="8" customHeight="1" x14ac:dyDescent="0.2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4" spans="2:11" x14ac:dyDescent="0.2">
      <c r="B54" s="2" t="s">
        <v>52</v>
      </c>
    </row>
    <row r="55" spans="2:11" ht="17" thickBot="1" x14ac:dyDescent="0.25"/>
    <row r="56" spans="2:11" ht="17" thickBot="1" x14ac:dyDescent="0.25">
      <c r="C56" s="61" t="s">
        <v>37</v>
      </c>
      <c r="D56" s="62"/>
      <c r="E56" s="62"/>
      <c r="F56" s="62"/>
      <c r="G56" s="16">
        <f>G30-G48</f>
        <v>9576.2000000000007</v>
      </c>
      <c r="H56" s="18" t="s">
        <v>12</v>
      </c>
    </row>
    <row r="59" spans="2:11" x14ac:dyDescent="0.2">
      <c r="B59" s="2" t="s">
        <v>53</v>
      </c>
    </row>
    <row r="60" spans="2:11" ht="17" thickBot="1" x14ac:dyDescent="0.25"/>
    <row r="61" spans="2:11" ht="17" thickBot="1" x14ac:dyDescent="0.25">
      <c r="C61" s="61" t="s">
        <v>37</v>
      </c>
      <c r="D61" s="62"/>
      <c r="E61" s="62"/>
      <c r="F61" s="62"/>
      <c r="G61" s="16">
        <f>G30-SUMIF(B10:B25,0,G10:G25)-G48</f>
        <v>8512.7000000000007</v>
      </c>
      <c r="H61" s="18" t="s">
        <v>12</v>
      </c>
    </row>
  </sheetData>
  <mergeCells count="54">
    <mergeCell ref="B1:K3"/>
    <mergeCell ref="B4:K4"/>
    <mergeCell ref="C9:F9"/>
    <mergeCell ref="H9:I9"/>
    <mergeCell ref="C10:F10"/>
    <mergeCell ref="H10:I10"/>
    <mergeCell ref="C11:F11"/>
    <mergeCell ref="H11:I11"/>
    <mergeCell ref="C12:F12"/>
    <mergeCell ref="H12:I1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35:F35"/>
    <mergeCell ref="H35:I35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30:F30"/>
    <mergeCell ref="C48:F48"/>
    <mergeCell ref="B51:K51"/>
    <mergeCell ref="C56:F56"/>
    <mergeCell ref="C61:F61"/>
    <mergeCell ref="C36:F36"/>
    <mergeCell ref="H36:I36"/>
    <mergeCell ref="C39:F39"/>
    <mergeCell ref="C44:F44"/>
    <mergeCell ref="H44:I44"/>
    <mergeCell ref="C45:F45"/>
    <mergeCell ref="H45:I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D73D-1470-D94B-A561-7913A8ED0B78}">
  <dimension ref="B1:AM39"/>
  <sheetViews>
    <sheetView tabSelected="1" topLeftCell="A108" zoomScale="125" workbookViewId="0">
      <selection activeCell="L132" sqref="L132"/>
    </sheetView>
  </sheetViews>
  <sheetFormatPr baseColWidth="10" defaultRowHeight="16" x14ac:dyDescent="0.2"/>
  <cols>
    <col min="2" max="2" width="20.83203125" bestFit="1" customWidth="1"/>
    <col min="3" max="3" width="10.83203125" customWidth="1"/>
    <col min="5" max="5" width="16" bestFit="1" customWidth="1"/>
    <col min="7" max="7" width="10.83203125" customWidth="1"/>
    <col min="9" max="9" width="10.83203125" style="1"/>
    <col min="10" max="10" width="11.83203125" style="1" bestFit="1" customWidth="1"/>
    <col min="11" max="11" width="10.83203125" style="1"/>
    <col min="12" max="12" width="15.5" style="1" bestFit="1" customWidth="1"/>
    <col min="13" max="13" width="10.83203125" style="53"/>
    <col min="14" max="15" width="10.83203125" style="49"/>
    <col min="16" max="16" width="10.83203125" style="54"/>
    <col min="17" max="20" width="10.83203125" style="1"/>
    <col min="21" max="21" width="10.83203125" style="53"/>
    <col min="22" max="23" width="10.83203125" style="49"/>
    <col min="24" max="24" width="10.83203125" style="54"/>
    <col min="25" max="25" width="10.83203125" style="53"/>
    <col min="26" max="26" width="11.33203125" style="49" bestFit="1" customWidth="1"/>
    <col min="27" max="27" width="13.33203125" style="54" bestFit="1" customWidth="1"/>
    <col min="28" max="28" width="15" style="53" bestFit="1" customWidth="1"/>
    <col min="29" max="29" width="17.5" style="49" bestFit="1" customWidth="1"/>
    <col min="30" max="30" width="13.5" style="54" bestFit="1" customWidth="1"/>
    <col min="31" max="31" width="12.5" style="53" bestFit="1" customWidth="1"/>
    <col min="32" max="32" width="14.83203125" style="49" bestFit="1" customWidth="1"/>
    <col min="33" max="33" width="11" style="54" bestFit="1" customWidth="1"/>
    <col min="34" max="34" width="20.1640625" style="50" bestFit="1" customWidth="1"/>
    <col min="35" max="35" width="22.6640625" style="50" bestFit="1" customWidth="1"/>
    <col min="36" max="36" width="18.6640625" style="50" bestFit="1" customWidth="1"/>
    <col min="37" max="37" width="17.6640625" style="53" bestFit="1" customWidth="1"/>
    <col min="38" max="38" width="20" style="49" bestFit="1" customWidth="1"/>
    <col min="39" max="39" width="16" style="54" bestFit="1" customWidth="1"/>
  </cols>
  <sheetData>
    <row r="1" spans="2:39" ht="17" thickBot="1" x14ac:dyDescent="0.25">
      <c r="M1" s="101" t="s">
        <v>86</v>
      </c>
      <c r="N1" s="102"/>
      <c r="O1" s="102"/>
      <c r="P1" s="103"/>
      <c r="Q1" s="81" t="s">
        <v>87</v>
      </c>
      <c r="R1" s="82"/>
      <c r="S1" s="82"/>
      <c r="T1" s="104"/>
      <c r="U1" s="101" t="s">
        <v>88</v>
      </c>
      <c r="V1" s="102"/>
      <c r="W1" s="102"/>
      <c r="X1" s="103"/>
      <c r="Y1" s="55"/>
      <c r="Z1" s="56"/>
      <c r="AA1" s="57"/>
      <c r="AB1" s="55"/>
      <c r="AC1" s="56"/>
      <c r="AD1" s="57"/>
      <c r="AE1" s="55"/>
      <c r="AF1" s="56"/>
      <c r="AG1" s="57"/>
      <c r="AH1" s="56"/>
      <c r="AI1" s="56"/>
      <c r="AJ1" s="56"/>
      <c r="AK1" s="55"/>
      <c r="AL1" s="56"/>
      <c r="AM1" s="57"/>
    </row>
    <row r="2" spans="2:39" x14ac:dyDescent="0.2">
      <c r="N2" s="49">
        <v>0.15</v>
      </c>
      <c r="O2" s="49">
        <v>0.75</v>
      </c>
      <c r="P2" s="54">
        <v>0.1</v>
      </c>
      <c r="R2" s="1">
        <v>0.15</v>
      </c>
      <c r="S2" s="1">
        <v>0.75</v>
      </c>
      <c r="T2" s="1">
        <v>0.1</v>
      </c>
      <c r="V2" s="49">
        <v>0.15</v>
      </c>
      <c r="W2" s="49">
        <v>0.75</v>
      </c>
      <c r="X2" s="54">
        <v>0.1</v>
      </c>
    </row>
    <row r="3" spans="2:39" x14ac:dyDescent="0.2">
      <c r="B3" s="1"/>
      <c r="C3" s="1" t="s">
        <v>73</v>
      </c>
      <c r="D3" s="1" t="s">
        <v>74</v>
      </c>
      <c r="E3" s="1"/>
      <c r="F3" s="1"/>
      <c r="J3" s="1" t="s">
        <v>75</v>
      </c>
      <c r="K3" s="1" t="s">
        <v>76</v>
      </c>
      <c r="L3" s="1" t="s">
        <v>95</v>
      </c>
      <c r="M3" s="53" t="s">
        <v>77</v>
      </c>
      <c r="N3" s="49" t="s">
        <v>78</v>
      </c>
      <c r="O3" s="49" t="s">
        <v>79</v>
      </c>
      <c r="P3" s="54" t="s">
        <v>80</v>
      </c>
      <c r="Q3" s="1" t="s">
        <v>77</v>
      </c>
      <c r="R3" s="1" t="s">
        <v>78</v>
      </c>
      <c r="S3" s="1" t="s">
        <v>79</v>
      </c>
      <c r="T3" s="1" t="s">
        <v>80</v>
      </c>
      <c r="U3" s="53" t="s">
        <v>77</v>
      </c>
      <c r="V3" s="49" t="s">
        <v>78</v>
      </c>
      <c r="W3" s="49" t="s">
        <v>79</v>
      </c>
      <c r="X3" s="54" t="s">
        <v>80</v>
      </c>
      <c r="Y3" s="53" t="s">
        <v>81</v>
      </c>
      <c r="Z3" s="49" t="s">
        <v>82</v>
      </c>
      <c r="AA3" s="54" t="s">
        <v>83</v>
      </c>
      <c r="AB3" s="53" t="s">
        <v>89</v>
      </c>
      <c r="AC3" s="49" t="s">
        <v>90</v>
      </c>
      <c r="AD3" s="54" t="s">
        <v>91</v>
      </c>
      <c r="AE3" s="53" t="s">
        <v>92</v>
      </c>
      <c r="AF3" s="49" t="s">
        <v>93</v>
      </c>
      <c r="AG3" s="54" t="s">
        <v>94</v>
      </c>
      <c r="AH3" s="53" t="s">
        <v>104</v>
      </c>
      <c r="AI3" s="50" t="s">
        <v>105</v>
      </c>
      <c r="AJ3" s="54" t="s">
        <v>106</v>
      </c>
      <c r="AK3" s="53" t="s">
        <v>96</v>
      </c>
      <c r="AL3" s="49" t="s">
        <v>97</v>
      </c>
      <c r="AM3" s="54" t="s">
        <v>98</v>
      </c>
    </row>
    <row r="4" spans="2:39" x14ac:dyDescent="0.2">
      <c r="B4" s="1" t="s">
        <v>70</v>
      </c>
      <c r="C4" s="1">
        <v>8</v>
      </c>
      <c r="D4" s="1">
        <v>20</v>
      </c>
      <c r="E4" s="1"/>
      <c r="F4" s="1"/>
      <c r="I4" s="100" t="s">
        <v>84</v>
      </c>
      <c r="J4" s="59" t="s">
        <v>107</v>
      </c>
      <c r="K4" s="1">
        <v>8513</v>
      </c>
      <c r="L4" s="1">
        <f>K4</f>
        <v>8513</v>
      </c>
      <c r="M4" s="53">
        <v>0</v>
      </c>
      <c r="N4" s="49">
        <v>0</v>
      </c>
      <c r="O4" s="49">
        <v>0</v>
      </c>
      <c r="P4" s="54">
        <v>0</v>
      </c>
      <c r="Q4" s="1">
        <v>0</v>
      </c>
      <c r="R4" s="1">
        <v>0</v>
      </c>
      <c r="S4" s="1">
        <v>0</v>
      </c>
      <c r="T4" s="1">
        <v>0</v>
      </c>
      <c r="U4" s="53">
        <v>0</v>
      </c>
      <c r="V4" s="49">
        <v>0</v>
      </c>
      <c r="W4" s="49">
        <v>0</v>
      </c>
      <c r="X4" s="54">
        <v>0</v>
      </c>
      <c r="Y4" s="53">
        <v>0</v>
      </c>
      <c r="Z4" s="49">
        <v>0</v>
      </c>
      <c r="AA4" s="54">
        <v>0</v>
      </c>
      <c r="AB4" s="53">
        <f>Y4*N4+Z4*O4+AA4*P4</f>
        <v>0</v>
      </c>
      <c r="AC4" s="49">
        <f>Y4*R4+Z4*S4+AA4*T4</f>
        <v>0</v>
      </c>
      <c r="AD4" s="54">
        <f>Y4*V4+Z4*W4+AA4*X4</f>
        <v>0</v>
      </c>
      <c r="AE4" s="53">
        <f>AB4-K4</f>
        <v>-8513</v>
      </c>
      <c r="AF4" s="49">
        <f>AC4-K4</f>
        <v>-8513</v>
      </c>
      <c r="AG4" s="54">
        <f>AD4-K4</f>
        <v>-8513</v>
      </c>
      <c r="AH4" s="50">
        <f t="shared" ref="AH4:AM4" si="0">AB4</f>
        <v>0</v>
      </c>
      <c r="AI4" s="50">
        <f t="shared" si="0"/>
        <v>0</v>
      </c>
      <c r="AJ4" s="50">
        <f t="shared" si="0"/>
        <v>0</v>
      </c>
      <c r="AK4" s="53">
        <f t="shared" si="0"/>
        <v>-8513</v>
      </c>
      <c r="AL4" s="49">
        <f t="shared" si="0"/>
        <v>-8513</v>
      </c>
      <c r="AM4" s="54">
        <f t="shared" si="0"/>
        <v>-8513</v>
      </c>
    </row>
    <row r="5" spans="2:39" x14ac:dyDescent="0.2">
      <c r="B5" s="1" t="s">
        <v>71</v>
      </c>
      <c r="C5" s="1">
        <v>5</v>
      </c>
      <c r="D5" s="1">
        <v>30</v>
      </c>
      <c r="E5" s="1"/>
      <c r="F5" s="1"/>
      <c r="I5" s="100"/>
      <c r="J5" s="59" t="s">
        <v>108</v>
      </c>
      <c r="K5" s="1">
        <v>8513</v>
      </c>
      <c r="L5" s="1">
        <f>L4+K5</f>
        <v>17026</v>
      </c>
      <c r="M5" s="53">
        <v>0</v>
      </c>
      <c r="N5" s="49">
        <v>0</v>
      </c>
      <c r="O5" s="49">
        <v>0</v>
      </c>
      <c r="P5" s="54">
        <v>0</v>
      </c>
      <c r="Q5" s="1">
        <v>0</v>
      </c>
      <c r="R5" s="1">
        <v>0</v>
      </c>
      <c r="S5" s="1">
        <v>0</v>
      </c>
      <c r="T5" s="1">
        <v>0</v>
      </c>
      <c r="U5" s="53">
        <v>0</v>
      </c>
      <c r="V5" s="49">
        <v>0</v>
      </c>
      <c r="W5" s="49">
        <v>0</v>
      </c>
      <c r="X5" s="54">
        <v>0</v>
      </c>
      <c r="Y5" s="53">
        <v>0</v>
      </c>
      <c r="Z5" s="49">
        <v>0</v>
      </c>
      <c r="AA5" s="54">
        <v>0</v>
      </c>
      <c r="AB5" s="53">
        <f t="shared" ref="AB5:AB34" si="1">Y5*N5+Z5*O5+AA5*P5</f>
        <v>0</v>
      </c>
      <c r="AC5" s="49">
        <f t="shared" ref="AC5:AC34" si="2">Y5*R5+Z5*S5+AA5*T5</f>
        <v>0</v>
      </c>
      <c r="AD5" s="54">
        <f t="shared" ref="AD5:AD34" si="3">Y5*V5+Z5*W5+AA5*X5</f>
        <v>0</v>
      </c>
      <c r="AE5" s="53">
        <f t="shared" ref="AE5:AE34" si="4">AB5-K5</f>
        <v>-8513</v>
      </c>
      <c r="AF5" s="49">
        <f t="shared" ref="AF5:AF34" si="5">AC5-K5</f>
        <v>-8513</v>
      </c>
      <c r="AG5" s="54">
        <f t="shared" ref="AG5:AG34" si="6">AD5-K5</f>
        <v>-8513</v>
      </c>
      <c r="AH5" s="50">
        <f t="shared" ref="AH5:AM5" si="7">AH4+AB5</f>
        <v>0</v>
      </c>
      <c r="AI5" s="50">
        <f t="shared" si="7"/>
        <v>0</v>
      </c>
      <c r="AJ5" s="50">
        <f t="shared" si="7"/>
        <v>0</v>
      </c>
      <c r="AK5" s="53">
        <f t="shared" si="7"/>
        <v>-17026</v>
      </c>
      <c r="AL5" s="49">
        <f t="shared" si="7"/>
        <v>-17026</v>
      </c>
      <c r="AM5" s="54">
        <f t="shared" si="7"/>
        <v>-17026</v>
      </c>
    </row>
    <row r="6" spans="2:39" x14ac:dyDescent="0.2">
      <c r="B6" s="1" t="s">
        <v>72</v>
      </c>
      <c r="C6" s="1">
        <v>10</v>
      </c>
      <c r="D6" s="1">
        <v>50</v>
      </c>
      <c r="E6" s="1"/>
      <c r="F6" s="1"/>
      <c r="I6" s="100"/>
      <c r="J6" s="59" t="s">
        <v>109</v>
      </c>
      <c r="K6" s="1">
        <v>8513</v>
      </c>
      <c r="L6" s="1">
        <f t="shared" ref="L6:L33" si="8">L5+K6</f>
        <v>25539</v>
      </c>
      <c r="M6" s="53">
        <v>0</v>
      </c>
      <c r="N6" s="49">
        <v>0</v>
      </c>
      <c r="O6" s="49">
        <v>0</v>
      </c>
      <c r="P6" s="54">
        <v>0</v>
      </c>
      <c r="Q6" s="1">
        <v>0</v>
      </c>
      <c r="R6" s="1">
        <v>0</v>
      </c>
      <c r="S6" s="1">
        <v>0</v>
      </c>
      <c r="T6" s="1">
        <v>0</v>
      </c>
      <c r="U6" s="53">
        <v>0</v>
      </c>
      <c r="V6" s="49">
        <v>0</v>
      </c>
      <c r="W6" s="49">
        <v>0</v>
      </c>
      <c r="X6" s="54">
        <v>0</v>
      </c>
      <c r="Y6" s="53">
        <v>0</v>
      </c>
      <c r="Z6" s="49">
        <v>0</v>
      </c>
      <c r="AA6" s="54">
        <v>0</v>
      </c>
      <c r="AB6" s="53">
        <f t="shared" si="1"/>
        <v>0</v>
      </c>
      <c r="AC6" s="49">
        <f t="shared" si="2"/>
        <v>0</v>
      </c>
      <c r="AD6" s="54">
        <f t="shared" si="3"/>
        <v>0</v>
      </c>
      <c r="AE6" s="53">
        <f t="shared" si="4"/>
        <v>-8513</v>
      </c>
      <c r="AF6" s="49">
        <f t="shared" si="5"/>
        <v>-8513</v>
      </c>
      <c r="AG6" s="54">
        <f t="shared" si="6"/>
        <v>-8513</v>
      </c>
      <c r="AH6" s="50">
        <f t="shared" ref="AH6:AH34" si="9">AH5+AB6</f>
        <v>0</v>
      </c>
      <c r="AI6" s="50">
        <f t="shared" ref="AI6:AI34" si="10">AI5+AC6</f>
        <v>0</v>
      </c>
      <c r="AJ6" s="50">
        <f t="shared" ref="AJ6:AJ34" si="11">AJ5+AD6</f>
        <v>0</v>
      </c>
      <c r="AK6" s="53">
        <f t="shared" ref="AK6:AK34" si="12">AK5+AE6</f>
        <v>-25539</v>
      </c>
      <c r="AL6" s="49">
        <f t="shared" ref="AL6:AL34" si="13">AL5+AF6</f>
        <v>-25539</v>
      </c>
      <c r="AM6" s="54">
        <f t="shared" ref="AM6:AM34" si="14">AM5+AG6</f>
        <v>-25539</v>
      </c>
    </row>
    <row r="7" spans="2:39" x14ac:dyDescent="0.2">
      <c r="B7" s="1"/>
      <c r="C7" s="1"/>
      <c r="D7" s="1"/>
      <c r="E7" s="1"/>
      <c r="F7" s="1"/>
      <c r="I7" s="100"/>
      <c r="J7" s="59" t="s">
        <v>110</v>
      </c>
      <c r="K7" s="1">
        <v>8513</v>
      </c>
      <c r="L7" s="1">
        <f t="shared" si="8"/>
        <v>34052</v>
      </c>
      <c r="M7" s="53">
        <v>0</v>
      </c>
      <c r="N7" s="49">
        <v>0</v>
      </c>
      <c r="O7" s="49">
        <v>0</v>
      </c>
      <c r="P7" s="54">
        <v>0</v>
      </c>
      <c r="Q7" s="1">
        <v>0</v>
      </c>
      <c r="R7" s="1">
        <v>0</v>
      </c>
      <c r="S7" s="1">
        <v>0</v>
      </c>
      <c r="T7" s="1">
        <v>0</v>
      </c>
      <c r="U7" s="53">
        <v>0</v>
      </c>
      <c r="V7" s="49">
        <v>0</v>
      </c>
      <c r="W7" s="49">
        <v>0</v>
      </c>
      <c r="X7" s="54">
        <v>0</v>
      </c>
      <c r="Y7" s="53">
        <v>0</v>
      </c>
      <c r="Z7" s="49">
        <v>0</v>
      </c>
      <c r="AA7" s="54">
        <v>0</v>
      </c>
      <c r="AB7" s="53">
        <f t="shared" si="1"/>
        <v>0</v>
      </c>
      <c r="AC7" s="49">
        <f t="shared" si="2"/>
        <v>0</v>
      </c>
      <c r="AD7" s="54">
        <f t="shared" si="3"/>
        <v>0</v>
      </c>
      <c r="AE7" s="53">
        <f t="shared" si="4"/>
        <v>-8513</v>
      </c>
      <c r="AF7" s="49">
        <f t="shared" si="5"/>
        <v>-8513</v>
      </c>
      <c r="AG7" s="54">
        <f t="shared" si="6"/>
        <v>-8513</v>
      </c>
      <c r="AH7" s="50">
        <f t="shared" si="9"/>
        <v>0</v>
      </c>
      <c r="AI7" s="50">
        <f t="shared" si="10"/>
        <v>0</v>
      </c>
      <c r="AJ7" s="50">
        <f t="shared" si="11"/>
        <v>0</v>
      </c>
      <c r="AK7" s="53">
        <f t="shared" si="12"/>
        <v>-34052</v>
      </c>
      <c r="AL7" s="49">
        <f t="shared" si="13"/>
        <v>-34052</v>
      </c>
      <c r="AM7" s="54">
        <f t="shared" si="14"/>
        <v>-34052</v>
      </c>
    </row>
    <row r="8" spans="2:39" x14ac:dyDescent="0.2">
      <c r="B8" s="1"/>
      <c r="C8" s="1"/>
      <c r="D8" s="1"/>
      <c r="E8" s="1"/>
      <c r="F8" s="1"/>
      <c r="I8" s="100" t="s">
        <v>85</v>
      </c>
      <c r="J8" s="59" t="s">
        <v>111</v>
      </c>
      <c r="K8" s="1">
        <v>8513</v>
      </c>
      <c r="L8" s="1">
        <f t="shared" si="8"/>
        <v>42565</v>
      </c>
      <c r="M8" s="53">
        <f>C10</f>
        <v>5</v>
      </c>
      <c r="N8" s="49">
        <f>ROUND($M8*N$2,0)</f>
        <v>1</v>
      </c>
      <c r="O8" s="49">
        <f t="shared" ref="O8:P23" si="15">ROUND($M8*O$2,0)</f>
        <v>4</v>
      </c>
      <c r="P8" s="54">
        <f t="shared" si="15"/>
        <v>1</v>
      </c>
      <c r="Q8" s="1">
        <f>C11</f>
        <v>7</v>
      </c>
      <c r="R8" s="1">
        <f t="shared" ref="R8:T23" si="16">ROUND($Q8*R$2,0)</f>
        <v>1</v>
      </c>
      <c r="S8" s="1">
        <f t="shared" si="16"/>
        <v>5</v>
      </c>
      <c r="T8" s="1">
        <f t="shared" si="16"/>
        <v>1</v>
      </c>
      <c r="U8" s="53">
        <f>C12</f>
        <v>10</v>
      </c>
      <c r="V8" s="49">
        <f>ROUND($U8*V$2,0)</f>
        <v>2</v>
      </c>
      <c r="W8" s="49">
        <f t="shared" ref="W8:X23" si="17">ROUND($U8*W$2,0)</f>
        <v>8</v>
      </c>
      <c r="X8" s="54">
        <f t="shared" si="17"/>
        <v>1</v>
      </c>
      <c r="Y8" s="53">
        <v>29</v>
      </c>
      <c r="Z8" s="49">
        <v>45</v>
      </c>
      <c r="AA8" s="54">
        <v>95</v>
      </c>
      <c r="AB8" s="53">
        <f t="shared" si="1"/>
        <v>304</v>
      </c>
      <c r="AC8" s="49">
        <f t="shared" si="2"/>
        <v>349</v>
      </c>
      <c r="AD8" s="54">
        <f t="shared" si="3"/>
        <v>513</v>
      </c>
      <c r="AE8" s="53">
        <f t="shared" si="4"/>
        <v>-8209</v>
      </c>
      <c r="AF8" s="49">
        <f t="shared" si="5"/>
        <v>-8164</v>
      </c>
      <c r="AG8" s="54">
        <f t="shared" si="6"/>
        <v>-8000</v>
      </c>
      <c r="AH8" s="50">
        <f t="shared" si="9"/>
        <v>304</v>
      </c>
      <c r="AI8" s="50">
        <f t="shared" si="10"/>
        <v>349</v>
      </c>
      <c r="AJ8" s="50">
        <f>AJ7+AD8</f>
        <v>513</v>
      </c>
      <c r="AK8" s="53">
        <f t="shared" si="12"/>
        <v>-42261</v>
      </c>
      <c r="AL8" s="49">
        <f t="shared" si="13"/>
        <v>-42216</v>
      </c>
      <c r="AM8" s="54">
        <f t="shared" si="14"/>
        <v>-42052</v>
      </c>
    </row>
    <row r="9" spans="2:39" x14ac:dyDescent="0.2">
      <c r="B9" s="1"/>
      <c r="C9" s="1"/>
      <c r="D9" s="1"/>
      <c r="E9" s="1" t="s">
        <v>103</v>
      </c>
      <c r="F9" s="1" t="s">
        <v>100</v>
      </c>
      <c r="G9" s="1" t="s">
        <v>101</v>
      </c>
      <c r="I9" s="100"/>
      <c r="J9" s="51">
        <v>44501</v>
      </c>
      <c r="K9" s="1">
        <v>8513</v>
      </c>
      <c r="L9" s="1">
        <f t="shared" si="8"/>
        <v>51078</v>
      </c>
      <c r="M9" s="53">
        <f>D10</f>
        <v>20</v>
      </c>
      <c r="N9" s="49">
        <f>ROUND($M9*N$2,0)</f>
        <v>3</v>
      </c>
      <c r="O9" s="49">
        <f t="shared" si="15"/>
        <v>15</v>
      </c>
      <c r="P9" s="54">
        <f t="shared" si="15"/>
        <v>2</v>
      </c>
      <c r="Q9" s="1">
        <f>D11</f>
        <v>33</v>
      </c>
      <c r="R9" s="1">
        <f t="shared" si="16"/>
        <v>5</v>
      </c>
      <c r="S9" s="1">
        <f t="shared" si="16"/>
        <v>25</v>
      </c>
      <c r="T9" s="1">
        <f t="shared" si="16"/>
        <v>3</v>
      </c>
      <c r="U9" s="53">
        <f>D12</f>
        <v>50</v>
      </c>
      <c r="V9" s="49">
        <f>ROUND($U9*V$2,0)</f>
        <v>8</v>
      </c>
      <c r="W9" s="49">
        <f t="shared" si="17"/>
        <v>38</v>
      </c>
      <c r="X9" s="54">
        <f t="shared" si="17"/>
        <v>5</v>
      </c>
      <c r="Y9" s="53">
        <v>29</v>
      </c>
      <c r="Z9" s="49">
        <v>45</v>
      </c>
      <c r="AA9" s="54">
        <v>95</v>
      </c>
      <c r="AB9" s="53">
        <f t="shared" si="1"/>
        <v>952</v>
      </c>
      <c r="AC9" s="49">
        <f t="shared" si="2"/>
        <v>1555</v>
      </c>
      <c r="AD9" s="54">
        <f t="shared" si="3"/>
        <v>2417</v>
      </c>
      <c r="AE9" s="53">
        <f t="shared" si="4"/>
        <v>-7561</v>
      </c>
      <c r="AF9" s="49">
        <f t="shared" si="5"/>
        <v>-6958</v>
      </c>
      <c r="AG9" s="54">
        <f t="shared" si="6"/>
        <v>-6096</v>
      </c>
      <c r="AH9" s="50">
        <f t="shared" si="9"/>
        <v>1256</v>
      </c>
      <c r="AI9" s="50">
        <f t="shared" si="10"/>
        <v>1904</v>
      </c>
      <c r="AJ9" s="50">
        <f>AJ8+AD9</f>
        <v>2930</v>
      </c>
      <c r="AK9" s="53">
        <f t="shared" si="12"/>
        <v>-49822</v>
      </c>
      <c r="AL9" s="49">
        <f t="shared" si="13"/>
        <v>-49174</v>
      </c>
      <c r="AM9" s="54">
        <f t="shared" si="14"/>
        <v>-48148</v>
      </c>
    </row>
    <row r="10" spans="2:39" x14ac:dyDescent="0.2">
      <c r="B10" s="1" t="s">
        <v>86</v>
      </c>
      <c r="C10" s="1">
        <f>MIN(C4:C6)</f>
        <v>5</v>
      </c>
      <c r="D10" s="1">
        <f>MIN(D4:D6)</f>
        <v>20</v>
      </c>
      <c r="E10" s="1">
        <f>D10-C10</f>
        <v>15</v>
      </c>
      <c r="F10" s="1">
        <v>0.1</v>
      </c>
      <c r="G10" s="1">
        <v>5.0000000000000001E-4</v>
      </c>
      <c r="I10" s="100"/>
      <c r="J10" s="59" t="s">
        <v>112</v>
      </c>
      <c r="K10" s="1">
        <v>8513</v>
      </c>
      <c r="L10" s="1">
        <f t="shared" si="8"/>
        <v>59591</v>
      </c>
      <c r="M10" s="53">
        <f>ROUNDDOWN($F$10*(M9/$C$15)*($C$15-M9)+$G$10*($C$15-M9)+M9,0)</f>
        <v>40</v>
      </c>
      <c r="N10" s="50">
        <f t="shared" ref="N10:P25" si="18">ROUND($M10*N$2,0)</f>
        <v>6</v>
      </c>
      <c r="O10" s="50">
        <f t="shared" si="15"/>
        <v>30</v>
      </c>
      <c r="P10" s="54">
        <f t="shared" si="15"/>
        <v>4</v>
      </c>
      <c r="Q10" s="1">
        <f>ROUNDDOWN($F$10*(Q9/$C$15)*($C$15-Q9)+$G$10*($C$15-Q9)+Q9,0)</f>
        <v>55</v>
      </c>
      <c r="R10" s="1">
        <f t="shared" si="16"/>
        <v>8</v>
      </c>
      <c r="S10" s="1">
        <f t="shared" si="16"/>
        <v>41</v>
      </c>
      <c r="T10" s="1">
        <f t="shared" si="16"/>
        <v>6</v>
      </c>
      <c r="U10" s="53">
        <f>ROUNDDOWN($F$10*(U9/$C$15)*($C$15-U9)+$G$10*($C$15-U9)+U9,0)</f>
        <v>73</v>
      </c>
      <c r="V10" s="50">
        <f t="shared" ref="V10:X34" si="19">ROUND($U10*V$2,0)</f>
        <v>11</v>
      </c>
      <c r="W10" s="50">
        <f t="shared" si="17"/>
        <v>55</v>
      </c>
      <c r="X10" s="54">
        <f t="shared" si="17"/>
        <v>7</v>
      </c>
      <c r="Y10" s="53">
        <v>29</v>
      </c>
      <c r="Z10" s="49">
        <v>45</v>
      </c>
      <c r="AA10" s="54">
        <v>95</v>
      </c>
      <c r="AB10" s="53">
        <f t="shared" si="1"/>
        <v>1904</v>
      </c>
      <c r="AC10" s="50">
        <f t="shared" si="2"/>
        <v>2647</v>
      </c>
      <c r="AD10" s="54">
        <f t="shared" si="3"/>
        <v>3459</v>
      </c>
      <c r="AE10" s="53">
        <f t="shared" si="4"/>
        <v>-6609</v>
      </c>
      <c r="AF10" s="50">
        <f t="shared" si="5"/>
        <v>-5866</v>
      </c>
      <c r="AG10" s="54">
        <f t="shared" si="6"/>
        <v>-5054</v>
      </c>
      <c r="AH10" s="50">
        <f t="shared" si="9"/>
        <v>3160</v>
      </c>
      <c r="AI10" s="50">
        <f t="shared" si="10"/>
        <v>4551</v>
      </c>
      <c r="AJ10" s="50">
        <f t="shared" si="11"/>
        <v>6389</v>
      </c>
      <c r="AK10" s="53">
        <f t="shared" si="12"/>
        <v>-56431</v>
      </c>
      <c r="AL10" s="50">
        <f t="shared" si="13"/>
        <v>-55040</v>
      </c>
      <c r="AM10" s="54">
        <f t="shared" si="14"/>
        <v>-53202</v>
      </c>
    </row>
    <row r="11" spans="2:39" x14ac:dyDescent="0.2">
      <c r="B11" s="1" t="s">
        <v>87</v>
      </c>
      <c r="C11" s="1">
        <f>ROUNDDOWN(AVERAGE(C4:C6),0)</f>
        <v>7</v>
      </c>
      <c r="D11" s="1">
        <f>ROUNDDOWN(AVERAGE(D4:D6),0)</f>
        <v>33</v>
      </c>
      <c r="E11" s="1">
        <f t="shared" ref="E11:E12" si="20">D11-C11</f>
        <v>26</v>
      </c>
      <c r="I11" s="100"/>
      <c r="J11" s="59" t="s">
        <v>113</v>
      </c>
      <c r="K11" s="1">
        <v>8513</v>
      </c>
      <c r="L11" s="1">
        <f t="shared" si="8"/>
        <v>68104</v>
      </c>
      <c r="M11" s="53">
        <f t="shared" ref="M11:M34" si="21">ROUNDDOWN($F$10*(M10/$C$15)*($C$15-M10)+$G$10*($C$15-M10)+M10,0)</f>
        <v>62</v>
      </c>
      <c r="N11" s="50">
        <f t="shared" si="18"/>
        <v>9</v>
      </c>
      <c r="O11" s="50">
        <f t="shared" si="15"/>
        <v>47</v>
      </c>
      <c r="P11" s="54">
        <f t="shared" si="15"/>
        <v>6</v>
      </c>
      <c r="Q11" s="1">
        <f t="shared" ref="Q11:Q34" si="22">ROUNDDOWN($F$10*(Q10/$C$15)*($C$15-Q10)+$G$10*($C$15-Q10)+Q10,0)</f>
        <v>79</v>
      </c>
      <c r="R11" s="1">
        <f t="shared" si="16"/>
        <v>12</v>
      </c>
      <c r="S11" s="1">
        <f t="shared" si="16"/>
        <v>59</v>
      </c>
      <c r="T11" s="1">
        <f t="shared" si="16"/>
        <v>8</v>
      </c>
      <c r="U11" s="53">
        <f t="shared" ref="U11:U34" si="23">ROUNDDOWN($F$10*(U10/$C$15)*($C$15-U10)+$G$10*($C$15-U10)+U10,0)</f>
        <v>99</v>
      </c>
      <c r="V11" s="50">
        <f t="shared" si="19"/>
        <v>15</v>
      </c>
      <c r="W11" s="50">
        <f t="shared" si="17"/>
        <v>74</v>
      </c>
      <c r="X11" s="54">
        <f t="shared" si="17"/>
        <v>10</v>
      </c>
      <c r="Y11" s="53">
        <v>29</v>
      </c>
      <c r="Z11" s="49">
        <v>45</v>
      </c>
      <c r="AA11" s="54">
        <v>95</v>
      </c>
      <c r="AB11" s="53">
        <f t="shared" si="1"/>
        <v>2946</v>
      </c>
      <c r="AC11" s="50">
        <f t="shared" si="2"/>
        <v>3763</v>
      </c>
      <c r="AD11" s="54">
        <f t="shared" si="3"/>
        <v>4715</v>
      </c>
      <c r="AE11" s="53">
        <f t="shared" si="4"/>
        <v>-5567</v>
      </c>
      <c r="AF11" s="50">
        <f t="shared" si="5"/>
        <v>-4750</v>
      </c>
      <c r="AG11" s="54">
        <f t="shared" si="6"/>
        <v>-3798</v>
      </c>
      <c r="AH11" s="50">
        <f t="shared" si="9"/>
        <v>6106</v>
      </c>
      <c r="AI11" s="50">
        <f t="shared" si="10"/>
        <v>8314</v>
      </c>
      <c r="AJ11" s="50">
        <f t="shared" si="11"/>
        <v>11104</v>
      </c>
      <c r="AK11" s="53">
        <f t="shared" si="12"/>
        <v>-61998</v>
      </c>
      <c r="AL11" s="50">
        <f t="shared" si="13"/>
        <v>-59790</v>
      </c>
      <c r="AM11" s="54">
        <f t="shared" si="14"/>
        <v>-57000</v>
      </c>
    </row>
    <row r="12" spans="2:39" x14ac:dyDescent="0.2">
      <c r="B12" s="1" t="s">
        <v>88</v>
      </c>
      <c r="C12" s="1">
        <f>MAX(C4:C6)</f>
        <v>10</v>
      </c>
      <c r="D12" s="1">
        <f>MAX(D4:D6)</f>
        <v>50</v>
      </c>
      <c r="E12" s="1">
        <f t="shared" si="20"/>
        <v>40</v>
      </c>
      <c r="I12" s="100"/>
      <c r="J12" s="51">
        <v>44593</v>
      </c>
      <c r="K12" s="1">
        <v>8513</v>
      </c>
      <c r="L12" s="1">
        <f t="shared" si="8"/>
        <v>76617</v>
      </c>
      <c r="M12" s="53">
        <f t="shared" si="21"/>
        <v>87</v>
      </c>
      <c r="N12" s="50">
        <f t="shared" si="18"/>
        <v>13</v>
      </c>
      <c r="O12" s="50">
        <f t="shared" si="15"/>
        <v>65</v>
      </c>
      <c r="P12" s="54">
        <f t="shared" si="15"/>
        <v>9</v>
      </c>
      <c r="Q12" s="1">
        <f t="shared" si="22"/>
        <v>105</v>
      </c>
      <c r="R12" s="1">
        <f t="shared" si="16"/>
        <v>16</v>
      </c>
      <c r="S12" s="1">
        <f t="shared" si="16"/>
        <v>79</v>
      </c>
      <c r="T12" s="1">
        <f t="shared" si="16"/>
        <v>11</v>
      </c>
      <c r="U12" s="53">
        <f t="shared" si="23"/>
        <v>127</v>
      </c>
      <c r="V12" s="50">
        <f t="shared" si="19"/>
        <v>19</v>
      </c>
      <c r="W12" s="50">
        <f t="shared" si="17"/>
        <v>95</v>
      </c>
      <c r="X12" s="54">
        <f t="shared" si="17"/>
        <v>13</v>
      </c>
      <c r="Y12" s="53">
        <v>29</v>
      </c>
      <c r="Z12" s="49">
        <v>45</v>
      </c>
      <c r="AA12" s="54">
        <v>95</v>
      </c>
      <c r="AB12" s="53">
        <f t="shared" si="1"/>
        <v>4157</v>
      </c>
      <c r="AC12" s="50">
        <f t="shared" si="2"/>
        <v>5064</v>
      </c>
      <c r="AD12" s="54">
        <f t="shared" si="3"/>
        <v>6061</v>
      </c>
      <c r="AE12" s="53">
        <f t="shared" si="4"/>
        <v>-4356</v>
      </c>
      <c r="AF12" s="50">
        <f t="shared" si="5"/>
        <v>-3449</v>
      </c>
      <c r="AG12" s="54">
        <f t="shared" si="6"/>
        <v>-2452</v>
      </c>
      <c r="AH12" s="50">
        <f t="shared" si="9"/>
        <v>10263</v>
      </c>
      <c r="AI12" s="50">
        <f t="shared" si="10"/>
        <v>13378</v>
      </c>
      <c r="AJ12" s="50">
        <f t="shared" si="11"/>
        <v>17165</v>
      </c>
      <c r="AK12" s="53">
        <f t="shared" si="12"/>
        <v>-66354</v>
      </c>
      <c r="AL12" s="50">
        <f t="shared" si="13"/>
        <v>-63239</v>
      </c>
      <c r="AM12" s="54">
        <f t="shared" si="14"/>
        <v>-59452</v>
      </c>
    </row>
    <row r="13" spans="2:39" x14ac:dyDescent="0.2">
      <c r="B13" s="1"/>
      <c r="C13" s="1"/>
      <c r="D13" s="1"/>
      <c r="E13" s="1"/>
      <c r="F13" s="1"/>
      <c r="I13" s="100"/>
      <c r="J13" s="51">
        <v>44621</v>
      </c>
      <c r="K13" s="1">
        <v>8513</v>
      </c>
      <c r="L13" s="1">
        <f t="shared" si="8"/>
        <v>85130</v>
      </c>
      <c r="M13" s="53">
        <f t="shared" si="21"/>
        <v>114</v>
      </c>
      <c r="N13" s="50">
        <f t="shared" si="18"/>
        <v>17</v>
      </c>
      <c r="O13" s="50">
        <f t="shared" si="15"/>
        <v>86</v>
      </c>
      <c r="P13" s="54">
        <f t="shared" si="15"/>
        <v>11</v>
      </c>
      <c r="Q13" s="1">
        <f t="shared" si="22"/>
        <v>134</v>
      </c>
      <c r="R13" s="1">
        <f t="shared" si="16"/>
        <v>20</v>
      </c>
      <c r="S13" s="1">
        <f t="shared" si="16"/>
        <v>101</v>
      </c>
      <c r="T13" s="1">
        <f t="shared" si="16"/>
        <v>13</v>
      </c>
      <c r="U13" s="53">
        <f t="shared" si="23"/>
        <v>158</v>
      </c>
      <c r="V13" s="50">
        <f t="shared" si="19"/>
        <v>24</v>
      </c>
      <c r="W13" s="50">
        <f t="shared" si="17"/>
        <v>119</v>
      </c>
      <c r="X13" s="54">
        <f t="shared" si="17"/>
        <v>16</v>
      </c>
      <c r="Y13" s="53">
        <v>29</v>
      </c>
      <c r="Z13" s="49">
        <v>45</v>
      </c>
      <c r="AA13" s="54">
        <v>95</v>
      </c>
      <c r="AB13" s="53">
        <f t="shared" si="1"/>
        <v>5408</v>
      </c>
      <c r="AC13" s="50">
        <f t="shared" si="2"/>
        <v>6360</v>
      </c>
      <c r="AD13" s="54">
        <f t="shared" si="3"/>
        <v>7571</v>
      </c>
      <c r="AE13" s="53">
        <f t="shared" si="4"/>
        <v>-3105</v>
      </c>
      <c r="AF13" s="50">
        <f t="shared" si="5"/>
        <v>-2153</v>
      </c>
      <c r="AG13" s="54">
        <f t="shared" si="6"/>
        <v>-942</v>
      </c>
      <c r="AH13" s="50">
        <f t="shared" si="9"/>
        <v>15671</v>
      </c>
      <c r="AI13" s="50">
        <f t="shared" si="10"/>
        <v>19738</v>
      </c>
      <c r="AJ13" s="50">
        <f t="shared" si="11"/>
        <v>24736</v>
      </c>
      <c r="AK13" s="53">
        <f t="shared" si="12"/>
        <v>-69459</v>
      </c>
      <c r="AL13" s="50">
        <f t="shared" si="13"/>
        <v>-65392</v>
      </c>
      <c r="AM13" s="54">
        <f t="shared" si="14"/>
        <v>-60394</v>
      </c>
    </row>
    <row r="14" spans="2:39" x14ac:dyDescent="0.2">
      <c r="B14" s="1"/>
      <c r="C14" s="1"/>
      <c r="D14" s="1"/>
      <c r="E14" s="1"/>
      <c r="F14" s="1"/>
      <c r="J14" s="58">
        <v>44652</v>
      </c>
      <c r="K14" s="1">
        <v>8513</v>
      </c>
      <c r="L14" s="1">
        <f t="shared" si="8"/>
        <v>93643</v>
      </c>
      <c r="M14" s="53">
        <f t="shared" si="21"/>
        <v>144</v>
      </c>
      <c r="N14" s="50">
        <f t="shared" si="18"/>
        <v>22</v>
      </c>
      <c r="O14" s="50">
        <f t="shared" si="15"/>
        <v>108</v>
      </c>
      <c r="P14" s="54">
        <f t="shared" si="15"/>
        <v>14</v>
      </c>
      <c r="Q14" s="1">
        <f t="shared" si="22"/>
        <v>166</v>
      </c>
      <c r="R14" s="1">
        <f t="shared" si="16"/>
        <v>25</v>
      </c>
      <c r="S14" s="1">
        <f t="shared" si="16"/>
        <v>125</v>
      </c>
      <c r="T14" s="1">
        <f t="shared" si="16"/>
        <v>17</v>
      </c>
      <c r="U14" s="53">
        <f t="shared" si="23"/>
        <v>192</v>
      </c>
      <c r="V14" s="50">
        <f t="shared" si="19"/>
        <v>29</v>
      </c>
      <c r="W14" s="50">
        <f t="shared" si="17"/>
        <v>144</v>
      </c>
      <c r="X14" s="54">
        <f t="shared" si="17"/>
        <v>19</v>
      </c>
      <c r="Y14" s="53">
        <v>42</v>
      </c>
      <c r="Z14" s="49">
        <v>65</v>
      </c>
      <c r="AA14" s="54">
        <v>136</v>
      </c>
      <c r="AB14" s="53">
        <f t="shared" si="1"/>
        <v>9848</v>
      </c>
      <c r="AC14" s="50">
        <f t="shared" si="2"/>
        <v>11487</v>
      </c>
      <c r="AD14" s="54">
        <f t="shared" si="3"/>
        <v>13162</v>
      </c>
      <c r="AE14" s="53">
        <f t="shared" si="4"/>
        <v>1335</v>
      </c>
      <c r="AF14" s="50">
        <f t="shared" si="5"/>
        <v>2974</v>
      </c>
      <c r="AG14" s="54">
        <f t="shared" si="6"/>
        <v>4649</v>
      </c>
      <c r="AH14" s="50">
        <f t="shared" si="9"/>
        <v>25519</v>
      </c>
      <c r="AI14" s="50">
        <f t="shared" si="10"/>
        <v>31225</v>
      </c>
      <c r="AJ14" s="50">
        <f t="shared" si="11"/>
        <v>37898</v>
      </c>
      <c r="AK14" s="53">
        <f t="shared" si="12"/>
        <v>-68124</v>
      </c>
      <c r="AL14" s="50">
        <f t="shared" si="13"/>
        <v>-62418</v>
      </c>
      <c r="AM14" s="54">
        <f t="shared" si="14"/>
        <v>-55745</v>
      </c>
    </row>
    <row r="15" spans="2:39" x14ac:dyDescent="0.2">
      <c r="B15" s="1" t="s">
        <v>99</v>
      </c>
      <c r="C15" s="1">
        <v>38000</v>
      </c>
      <c r="D15" s="1"/>
      <c r="E15" s="1"/>
      <c r="F15" s="1"/>
      <c r="J15" s="60" t="s">
        <v>114</v>
      </c>
      <c r="K15" s="1">
        <v>8513</v>
      </c>
      <c r="L15" s="1">
        <f t="shared" si="8"/>
        <v>102156</v>
      </c>
      <c r="M15" s="53">
        <f>ROUNDDOWN($F$10*(M14/$C$15)*($C$15-M14)+$G$10*($C$15-M14)+M14,0)</f>
        <v>177</v>
      </c>
      <c r="N15" s="50">
        <f t="shared" si="18"/>
        <v>27</v>
      </c>
      <c r="O15" s="50">
        <f t="shared" si="15"/>
        <v>133</v>
      </c>
      <c r="P15" s="54">
        <f t="shared" si="15"/>
        <v>18</v>
      </c>
      <c r="Q15" s="1">
        <f t="shared" si="22"/>
        <v>201</v>
      </c>
      <c r="R15" s="1">
        <f t="shared" si="16"/>
        <v>30</v>
      </c>
      <c r="S15" s="1">
        <f t="shared" si="16"/>
        <v>151</v>
      </c>
      <c r="T15" s="1">
        <f t="shared" si="16"/>
        <v>20</v>
      </c>
      <c r="U15" s="53">
        <f t="shared" si="23"/>
        <v>230</v>
      </c>
      <c r="V15" s="50">
        <f t="shared" si="19"/>
        <v>35</v>
      </c>
      <c r="W15" s="50">
        <f t="shared" si="17"/>
        <v>173</v>
      </c>
      <c r="X15" s="54">
        <f t="shared" si="17"/>
        <v>23</v>
      </c>
      <c r="Y15" s="53">
        <v>42</v>
      </c>
      <c r="Z15" s="49">
        <v>65</v>
      </c>
      <c r="AA15" s="54">
        <v>136</v>
      </c>
      <c r="AB15" s="53">
        <f t="shared" si="1"/>
        <v>12227</v>
      </c>
      <c r="AC15" s="50">
        <f t="shared" si="2"/>
        <v>13795</v>
      </c>
      <c r="AD15" s="54">
        <f t="shared" si="3"/>
        <v>15843</v>
      </c>
      <c r="AE15" s="53">
        <f t="shared" si="4"/>
        <v>3714</v>
      </c>
      <c r="AF15" s="50">
        <f t="shared" si="5"/>
        <v>5282</v>
      </c>
      <c r="AG15" s="54">
        <f t="shared" si="6"/>
        <v>7330</v>
      </c>
      <c r="AH15" s="50">
        <f t="shared" si="9"/>
        <v>37746</v>
      </c>
      <c r="AI15" s="50">
        <f t="shared" si="10"/>
        <v>45020</v>
      </c>
      <c r="AJ15" s="50">
        <f t="shared" si="11"/>
        <v>53741</v>
      </c>
      <c r="AK15" s="53">
        <f t="shared" si="12"/>
        <v>-64410</v>
      </c>
      <c r="AL15" s="50">
        <f t="shared" si="13"/>
        <v>-57136</v>
      </c>
      <c r="AM15" s="54">
        <f t="shared" si="14"/>
        <v>-48415</v>
      </c>
    </row>
    <row r="16" spans="2:39" x14ac:dyDescent="0.2">
      <c r="B16" s="1" t="s">
        <v>102</v>
      </c>
      <c r="C16" s="1">
        <v>500</v>
      </c>
      <c r="D16" s="1"/>
      <c r="E16" s="1"/>
      <c r="F16" s="1">
        <f>(E10-G16*($C$16-C10))/(C10/$C$16*($C$16-C10))</f>
        <v>2.0303030303030303</v>
      </c>
      <c r="G16" s="1">
        <f>C10/$C$16</f>
        <v>0.01</v>
      </c>
      <c r="J16" s="60" t="s">
        <v>115</v>
      </c>
      <c r="K16" s="1">
        <v>9577</v>
      </c>
      <c r="L16" s="1">
        <f t="shared" si="8"/>
        <v>111733</v>
      </c>
      <c r="M16" s="53">
        <f t="shared" si="21"/>
        <v>213</v>
      </c>
      <c r="N16" s="50">
        <f t="shared" si="18"/>
        <v>32</v>
      </c>
      <c r="O16" s="50">
        <f t="shared" si="15"/>
        <v>160</v>
      </c>
      <c r="P16" s="54">
        <f t="shared" si="15"/>
        <v>21</v>
      </c>
      <c r="Q16" s="1">
        <f t="shared" si="22"/>
        <v>239</v>
      </c>
      <c r="R16" s="1">
        <f t="shared" si="16"/>
        <v>36</v>
      </c>
      <c r="S16" s="1">
        <f t="shared" si="16"/>
        <v>179</v>
      </c>
      <c r="T16" s="1">
        <f t="shared" si="16"/>
        <v>24</v>
      </c>
      <c r="U16" s="53">
        <f t="shared" si="23"/>
        <v>271</v>
      </c>
      <c r="V16" s="50">
        <f t="shared" si="19"/>
        <v>41</v>
      </c>
      <c r="W16" s="50">
        <f t="shared" si="17"/>
        <v>203</v>
      </c>
      <c r="X16" s="54">
        <f t="shared" si="17"/>
        <v>27</v>
      </c>
      <c r="Y16" s="53">
        <v>42</v>
      </c>
      <c r="Z16" s="49">
        <v>65</v>
      </c>
      <c r="AA16" s="54">
        <v>136</v>
      </c>
      <c r="AB16" s="53">
        <f t="shared" si="1"/>
        <v>14600</v>
      </c>
      <c r="AC16" s="50">
        <f t="shared" si="2"/>
        <v>16411</v>
      </c>
      <c r="AD16" s="54">
        <f t="shared" si="3"/>
        <v>18589</v>
      </c>
      <c r="AE16" s="53">
        <f t="shared" si="4"/>
        <v>5023</v>
      </c>
      <c r="AF16" s="50">
        <f t="shared" si="5"/>
        <v>6834</v>
      </c>
      <c r="AG16" s="54">
        <f t="shared" si="6"/>
        <v>9012</v>
      </c>
      <c r="AH16" s="50">
        <f t="shared" si="9"/>
        <v>52346</v>
      </c>
      <c r="AI16" s="50">
        <f t="shared" si="10"/>
        <v>61431</v>
      </c>
      <c r="AJ16" s="50">
        <f t="shared" si="11"/>
        <v>72330</v>
      </c>
      <c r="AK16" s="53">
        <f t="shared" si="12"/>
        <v>-59387</v>
      </c>
      <c r="AL16" s="50">
        <f t="shared" si="13"/>
        <v>-50302</v>
      </c>
      <c r="AM16" s="54">
        <f t="shared" si="14"/>
        <v>-39403</v>
      </c>
    </row>
    <row r="17" spans="5:39" x14ac:dyDescent="0.2">
      <c r="F17" s="1">
        <f>(E11-G17*($C$16-C11))/(C11/$C$16*($C$16-C11))</f>
        <v>2.7670240509997099</v>
      </c>
      <c r="G17" s="1">
        <f>C11/$C$16</f>
        <v>1.4E-2</v>
      </c>
      <c r="J17" s="60" t="s">
        <v>116</v>
      </c>
      <c r="K17" s="1">
        <v>9577</v>
      </c>
      <c r="L17" s="1">
        <f t="shared" si="8"/>
        <v>121310</v>
      </c>
      <c r="M17" s="53">
        <f t="shared" si="21"/>
        <v>253</v>
      </c>
      <c r="N17" s="50">
        <f t="shared" si="18"/>
        <v>38</v>
      </c>
      <c r="O17" s="50">
        <f t="shared" si="15"/>
        <v>190</v>
      </c>
      <c r="P17" s="54">
        <f t="shared" si="15"/>
        <v>25</v>
      </c>
      <c r="Q17" s="1">
        <f t="shared" si="22"/>
        <v>281</v>
      </c>
      <c r="R17" s="1">
        <f t="shared" si="16"/>
        <v>42</v>
      </c>
      <c r="S17" s="1">
        <f t="shared" si="16"/>
        <v>211</v>
      </c>
      <c r="T17" s="1">
        <f t="shared" si="16"/>
        <v>28</v>
      </c>
      <c r="U17" s="53">
        <f t="shared" si="23"/>
        <v>316</v>
      </c>
      <c r="V17" s="50">
        <f t="shared" si="19"/>
        <v>47</v>
      </c>
      <c r="W17" s="50">
        <f t="shared" si="17"/>
        <v>237</v>
      </c>
      <c r="X17" s="54">
        <f t="shared" si="17"/>
        <v>32</v>
      </c>
      <c r="Y17" s="53">
        <v>42</v>
      </c>
      <c r="Z17" s="49">
        <v>65</v>
      </c>
      <c r="AA17" s="54">
        <v>136</v>
      </c>
      <c r="AB17" s="53">
        <f t="shared" si="1"/>
        <v>17346</v>
      </c>
      <c r="AC17" s="50">
        <f t="shared" si="2"/>
        <v>19287</v>
      </c>
      <c r="AD17" s="54">
        <f t="shared" si="3"/>
        <v>21731</v>
      </c>
      <c r="AE17" s="53">
        <f t="shared" si="4"/>
        <v>7769</v>
      </c>
      <c r="AF17" s="50">
        <f t="shared" si="5"/>
        <v>9710</v>
      </c>
      <c r="AG17" s="54">
        <f t="shared" si="6"/>
        <v>12154</v>
      </c>
      <c r="AH17" s="50">
        <f t="shared" si="9"/>
        <v>69692</v>
      </c>
      <c r="AI17" s="50">
        <f t="shared" si="10"/>
        <v>80718</v>
      </c>
      <c r="AJ17" s="50">
        <f t="shared" si="11"/>
        <v>94061</v>
      </c>
      <c r="AK17" s="53">
        <f t="shared" si="12"/>
        <v>-51618</v>
      </c>
      <c r="AL17" s="50">
        <f t="shared" si="13"/>
        <v>-40592</v>
      </c>
      <c r="AM17" s="54">
        <f t="shared" si="14"/>
        <v>-27249</v>
      </c>
    </row>
    <row r="18" spans="5:39" x14ac:dyDescent="0.2">
      <c r="F18" s="1">
        <f>(E12-G18*($C$16-C12))/(C12/$C$16*($C$16-C12))</f>
        <v>3.0816326530612241</v>
      </c>
      <c r="G18" s="1">
        <f>C12/$C$16</f>
        <v>0.02</v>
      </c>
      <c r="J18" s="60" t="s">
        <v>117</v>
      </c>
      <c r="K18" s="1">
        <v>9577</v>
      </c>
      <c r="L18" s="1">
        <f t="shared" si="8"/>
        <v>130887</v>
      </c>
      <c r="M18" s="53">
        <f t="shared" si="21"/>
        <v>297</v>
      </c>
      <c r="N18" s="50">
        <f t="shared" si="18"/>
        <v>45</v>
      </c>
      <c r="O18" s="50">
        <f t="shared" si="15"/>
        <v>223</v>
      </c>
      <c r="P18" s="54">
        <f t="shared" si="15"/>
        <v>30</v>
      </c>
      <c r="Q18" s="1">
        <f t="shared" si="22"/>
        <v>327</v>
      </c>
      <c r="R18" s="1">
        <f t="shared" si="16"/>
        <v>49</v>
      </c>
      <c r="S18" s="1">
        <f t="shared" si="16"/>
        <v>245</v>
      </c>
      <c r="T18" s="1">
        <f t="shared" si="16"/>
        <v>33</v>
      </c>
      <c r="U18" s="53">
        <f t="shared" si="23"/>
        <v>366</v>
      </c>
      <c r="V18" s="50">
        <f t="shared" si="19"/>
        <v>55</v>
      </c>
      <c r="W18" s="50">
        <f t="shared" si="17"/>
        <v>275</v>
      </c>
      <c r="X18" s="54">
        <f t="shared" si="17"/>
        <v>37</v>
      </c>
      <c r="Y18" s="53">
        <v>42</v>
      </c>
      <c r="Z18" s="49">
        <v>65</v>
      </c>
      <c r="AA18" s="54">
        <v>136</v>
      </c>
      <c r="AB18" s="53">
        <f t="shared" si="1"/>
        <v>20465</v>
      </c>
      <c r="AC18" s="50">
        <f t="shared" si="2"/>
        <v>22471</v>
      </c>
      <c r="AD18" s="54">
        <f t="shared" si="3"/>
        <v>25217</v>
      </c>
      <c r="AE18" s="53">
        <f t="shared" si="4"/>
        <v>10888</v>
      </c>
      <c r="AF18" s="50">
        <f t="shared" si="5"/>
        <v>12894</v>
      </c>
      <c r="AG18" s="54">
        <f t="shared" si="6"/>
        <v>15640</v>
      </c>
      <c r="AH18" s="50">
        <f t="shared" si="9"/>
        <v>90157</v>
      </c>
      <c r="AI18" s="50">
        <f t="shared" si="10"/>
        <v>103189</v>
      </c>
      <c r="AJ18" s="50">
        <f t="shared" si="11"/>
        <v>119278</v>
      </c>
      <c r="AK18" s="53">
        <f t="shared" si="12"/>
        <v>-40730</v>
      </c>
      <c r="AL18" s="50">
        <f t="shared" si="13"/>
        <v>-27698</v>
      </c>
      <c r="AM18" s="54">
        <f t="shared" si="14"/>
        <v>-11609</v>
      </c>
    </row>
    <row r="19" spans="5:39" x14ac:dyDescent="0.2">
      <c r="E19" s="1"/>
      <c r="J19" s="60" t="s">
        <v>118</v>
      </c>
      <c r="K19" s="1">
        <v>9577</v>
      </c>
      <c r="L19" s="1">
        <f t="shared" si="8"/>
        <v>140464</v>
      </c>
      <c r="M19" s="53">
        <f t="shared" si="21"/>
        <v>345</v>
      </c>
      <c r="N19" s="50">
        <f t="shared" si="18"/>
        <v>52</v>
      </c>
      <c r="O19" s="50">
        <f t="shared" si="15"/>
        <v>259</v>
      </c>
      <c r="P19" s="54">
        <f t="shared" si="15"/>
        <v>35</v>
      </c>
      <c r="Q19" s="1">
        <f t="shared" si="22"/>
        <v>378</v>
      </c>
      <c r="R19" s="1">
        <f t="shared" si="16"/>
        <v>57</v>
      </c>
      <c r="S19" s="1">
        <f t="shared" si="16"/>
        <v>284</v>
      </c>
      <c r="T19" s="1">
        <f t="shared" si="16"/>
        <v>38</v>
      </c>
      <c r="U19" s="53">
        <f t="shared" si="23"/>
        <v>421</v>
      </c>
      <c r="V19" s="50">
        <f t="shared" si="19"/>
        <v>63</v>
      </c>
      <c r="W19" s="50">
        <f t="shared" si="17"/>
        <v>316</v>
      </c>
      <c r="X19" s="54">
        <f t="shared" si="17"/>
        <v>42</v>
      </c>
      <c r="Y19" s="53">
        <v>42</v>
      </c>
      <c r="Z19" s="49">
        <v>65</v>
      </c>
      <c r="AA19" s="54">
        <v>136</v>
      </c>
      <c r="AB19" s="53">
        <f t="shared" si="1"/>
        <v>23779</v>
      </c>
      <c r="AC19" s="50">
        <f t="shared" si="2"/>
        <v>26022</v>
      </c>
      <c r="AD19" s="54">
        <f t="shared" si="3"/>
        <v>28898</v>
      </c>
      <c r="AE19" s="53">
        <f t="shared" si="4"/>
        <v>14202</v>
      </c>
      <c r="AF19" s="50">
        <f t="shared" si="5"/>
        <v>16445</v>
      </c>
      <c r="AG19" s="54">
        <f t="shared" si="6"/>
        <v>19321</v>
      </c>
      <c r="AH19" s="50">
        <f t="shared" si="9"/>
        <v>113936</v>
      </c>
      <c r="AI19" s="50">
        <f t="shared" si="10"/>
        <v>129211</v>
      </c>
      <c r="AJ19" s="50">
        <f t="shared" si="11"/>
        <v>148176</v>
      </c>
      <c r="AK19" s="53">
        <f t="shared" si="12"/>
        <v>-26528</v>
      </c>
      <c r="AL19" s="50">
        <f t="shared" si="13"/>
        <v>-11253</v>
      </c>
      <c r="AM19" s="54">
        <f t="shared" si="14"/>
        <v>7712</v>
      </c>
    </row>
    <row r="20" spans="5:39" x14ac:dyDescent="0.2">
      <c r="E20" s="1"/>
      <c r="J20" s="60" t="s">
        <v>119</v>
      </c>
      <c r="K20" s="1">
        <v>9577</v>
      </c>
      <c r="L20" s="1">
        <f t="shared" si="8"/>
        <v>150041</v>
      </c>
      <c r="M20" s="53">
        <f t="shared" si="21"/>
        <v>398</v>
      </c>
      <c r="N20" s="50">
        <f t="shared" si="18"/>
        <v>60</v>
      </c>
      <c r="O20" s="50">
        <f t="shared" si="15"/>
        <v>299</v>
      </c>
      <c r="P20" s="54">
        <f t="shared" si="15"/>
        <v>40</v>
      </c>
      <c r="Q20" s="1">
        <f t="shared" si="22"/>
        <v>434</v>
      </c>
      <c r="R20" s="1">
        <f t="shared" si="16"/>
        <v>65</v>
      </c>
      <c r="S20" s="1">
        <f t="shared" si="16"/>
        <v>326</v>
      </c>
      <c r="T20" s="1">
        <f t="shared" si="16"/>
        <v>43</v>
      </c>
      <c r="U20" s="53">
        <f t="shared" si="23"/>
        <v>481</v>
      </c>
      <c r="V20" s="50">
        <f t="shared" si="19"/>
        <v>72</v>
      </c>
      <c r="W20" s="50">
        <f t="shared" si="17"/>
        <v>361</v>
      </c>
      <c r="X20" s="54">
        <f t="shared" si="17"/>
        <v>48</v>
      </c>
      <c r="Y20" s="53">
        <v>42</v>
      </c>
      <c r="Z20" s="49">
        <v>65</v>
      </c>
      <c r="AA20" s="54">
        <v>136</v>
      </c>
      <c r="AB20" s="53">
        <f t="shared" si="1"/>
        <v>27395</v>
      </c>
      <c r="AC20" s="50">
        <f t="shared" si="2"/>
        <v>29768</v>
      </c>
      <c r="AD20" s="54">
        <f t="shared" si="3"/>
        <v>33017</v>
      </c>
      <c r="AE20" s="53">
        <f t="shared" si="4"/>
        <v>17818</v>
      </c>
      <c r="AF20" s="50">
        <f t="shared" si="5"/>
        <v>20191</v>
      </c>
      <c r="AG20" s="54">
        <f t="shared" si="6"/>
        <v>23440</v>
      </c>
      <c r="AH20" s="50">
        <f t="shared" si="9"/>
        <v>141331</v>
      </c>
      <c r="AI20" s="50">
        <f t="shared" si="10"/>
        <v>158979</v>
      </c>
      <c r="AJ20" s="50">
        <f t="shared" si="11"/>
        <v>181193</v>
      </c>
      <c r="AK20" s="53">
        <f t="shared" si="12"/>
        <v>-8710</v>
      </c>
      <c r="AL20" s="50">
        <f t="shared" si="13"/>
        <v>8938</v>
      </c>
      <c r="AM20" s="54">
        <f t="shared" si="14"/>
        <v>31152</v>
      </c>
    </row>
    <row r="21" spans="5:39" x14ac:dyDescent="0.2">
      <c r="J21" s="58">
        <v>44866</v>
      </c>
      <c r="K21" s="1">
        <v>9577</v>
      </c>
      <c r="L21" s="1">
        <f t="shared" si="8"/>
        <v>159618</v>
      </c>
      <c r="M21" s="53">
        <f t="shared" si="21"/>
        <v>456</v>
      </c>
      <c r="N21" s="50">
        <f t="shared" si="18"/>
        <v>68</v>
      </c>
      <c r="O21" s="50">
        <f t="shared" si="15"/>
        <v>342</v>
      </c>
      <c r="P21" s="54">
        <f t="shared" si="15"/>
        <v>46</v>
      </c>
      <c r="Q21" s="1">
        <f t="shared" si="22"/>
        <v>495</v>
      </c>
      <c r="R21" s="1">
        <f t="shared" si="16"/>
        <v>74</v>
      </c>
      <c r="S21" s="1">
        <f t="shared" si="16"/>
        <v>371</v>
      </c>
      <c r="T21" s="1">
        <f t="shared" si="16"/>
        <v>50</v>
      </c>
      <c r="U21" s="53">
        <f t="shared" si="23"/>
        <v>547</v>
      </c>
      <c r="V21" s="50">
        <f t="shared" si="19"/>
        <v>82</v>
      </c>
      <c r="W21" s="50">
        <f t="shared" si="17"/>
        <v>410</v>
      </c>
      <c r="X21" s="54">
        <f t="shared" si="17"/>
        <v>55</v>
      </c>
      <c r="Y21" s="53">
        <v>42</v>
      </c>
      <c r="Z21" s="49">
        <v>65</v>
      </c>
      <c r="AA21" s="54">
        <v>136</v>
      </c>
      <c r="AB21" s="53">
        <f t="shared" si="1"/>
        <v>31342</v>
      </c>
      <c r="AC21" s="50">
        <f t="shared" si="2"/>
        <v>34023</v>
      </c>
      <c r="AD21" s="54">
        <f t="shared" si="3"/>
        <v>37574</v>
      </c>
      <c r="AE21" s="53">
        <f t="shared" si="4"/>
        <v>21765</v>
      </c>
      <c r="AF21" s="50">
        <f t="shared" si="5"/>
        <v>24446</v>
      </c>
      <c r="AG21" s="54">
        <f t="shared" si="6"/>
        <v>27997</v>
      </c>
      <c r="AH21" s="50">
        <f t="shared" si="9"/>
        <v>172673</v>
      </c>
      <c r="AI21" s="50">
        <f t="shared" si="10"/>
        <v>193002</v>
      </c>
      <c r="AJ21" s="50">
        <f t="shared" si="11"/>
        <v>218767</v>
      </c>
      <c r="AK21" s="53">
        <f t="shared" si="12"/>
        <v>13055</v>
      </c>
      <c r="AL21" s="50">
        <f t="shared" si="13"/>
        <v>33384</v>
      </c>
      <c r="AM21" s="54">
        <f t="shared" si="14"/>
        <v>59149</v>
      </c>
    </row>
    <row r="22" spans="5:39" x14ac:dyDescent="0.2">
      <c r="J22" s="60" t="s">
        <v>120</v>
      </c>
      <c r="K22" s="1">
        <v>9577</v>
      </c>
      <c r="L22" s="1">
        <f t="shared" si="8"/>
        <v>169195</v>
      </c>
      <c r="M22" s="53">
        <f t="shared" si="21"/>
        <v>519</v>
      </c>
      <c r="N22" s="50">
        <f t="shared" si="18"/>
        <v>78</v>
      </c>
      <c r="O22" s="50">
        <f t="shared" si="15"/>
        <v>389</v>
      </c>
      <c r="P22" s="54">
        <f t="shared" si="15"/>
        <v>52</v>
      </c>
      <c r="Q22" s="1">
        <f t="shared" si="22"/>
        <v>562</v>
      </c>
      <c r="R22" s="1">
        <f t="shared" si="16"/>
        <v>84</v>
      </c>
      <c r="S22" s="1">
        <f t="shared" si="16"/>
        <v>422</v>
      </c>
      <c r="T22" s="1">
        <f t="shared" si="16"/>
        <v>56</v>
      </c>
      <c r="U22" s="53">
        <f t="shared" si="23"/>
        <v>619</v>
      </c>
      <c r="V22" s="50">
        <f t="shared" si="19"/>
        <v>93</v>
      </c>
      <c r="W22" s="50">
        <f t="shared" si="17"/>
        <v>464</v>
      </c>
      <c r="X22" s="54">
        <f t="shared" si="17"/>
        <v>62</v>
      </c>
      <c r="Y22" s="53">
        <v>42</v>
      </c>
      <c r="Z22" s="49">
        <v>65</v>
      </c>
      <c r="AA22" s="54">
        <v>136</v>
      </c>
      <c r="AB22" s="53">
        <f t="shared" si="1"/>
        <v>35633</v>
      </c>
      <c r="AC22" s="50">
        <f t="shared" si="2"/>
        <v>38574</v>
      </c>
      <c r="AD22" s="54">
        <f t="shared" si="3"/>
        <v>42498</v>
      </c>
      <c r="AE22" s="53">
        <f t="shared" si="4"/>
        <v>26056</v>
      </c>
      <c r="AF22" s="50">
        <f t="shared" si="5"/>
        <v>28997</v>
      </c>
      <c r="AG22" s="54">
        <f t="shared" si="6"/>
        <v>32921</v>
      </c>
      <c r="AH22" s="50">
        <f t="shared" si="9"/>
        <v>208306</v>
      </c>
      <c r="AI22" s="50">
        <f t="shared" si="10"/>
        <v>231576</v>
      </c>
      <c r="AJ22" s="50">
        <f t="shared" si="11"/>
        <v>261265</v>
      </c>
      <c r="AK22" s="53">
        <f t="shared" si="12"/>
        <v>39111</v>
      </c>
      <c r="AL22" s="50">
        <f t="shared" si="13"/>
        <v>62381</v>
      </c>
      <c r="AM22" s="54">
        <f t="shared" si="14"/>
        <v>92070</v>
      </c>
    </row>
    <row r="23" spans="5:39" x14ac:dyDescent="0.2">
      <c r="E23">
        <f>F10*M9/C15*(C15-M9)</f>
        <v>1.9989473684210528</v>
      </c>
      <c r="G23">
        <f>G10*(C15-M9)</f>
        <v>18.990000000000002</v>
      </c>
      <c r="J23" s="60" t="s">
        <v>121</v>
      </c>
      <c r="K23" s="1">
        <v>9577</v>
      </c>
      <c r="L23" s="1">
        <f t="shared" si="8"/>
        <v>178772</v>
      </c>
      <c r="M23" s="53">
        <f t="shared" si="21"/>
        <v>588</v>
      </c>
      <c r="N23" s="50">
        <f t="shared" si="18"/>
        <v>88</v>
      </c>
      <c r="O23" s="50">
        <f t="shared" si="15"/>
        <v>441</v>
      </c>
      <c r="P23" s="54">
        <f t="shared" si="15"/>
        <v>59</v>
      </c>
      <c r="Q23" s="1">
        <f t="shared" si="22"/>
        <v>636</v>
      </c>
      <c r="R23" s="1">
        <f t="shared" si="16"/>
        <v>95</v>
      </c>
      <c r="S23" s="1">
        <f t="shared" si="16"/>
        <v>477</v>
      </c>
      <c r="T23" s="1">
        <f t="shared" si="16"/>
        <v>64</v>
      </c>
      <c r="U23" s="53">
        <f t="shared" si="23"/>
        <v>698</v>
      </c>
      <c r="V23" s="50">
        <f t="shared" si="19"/>
        <v>105</v>
      </c>
      <c r="W23" s="50">
        <f t="shared" si="17"/>
        <v>524</v>
      </c>
      <c r="X23" s="54">
        <f t="shared" si="17"/>
        <v>70</v>
      </c>
      <c r="Y23" s="53">
        <v>42</v>
      </c>
      <c r="Z23" s="49">
        <v>65</v>
      </c>
      <c r="AA23" s="54">
        <v>136</v>
      </c>
      <c r="AB23" s="53">
        <f t="shared" si="1"/>
        <v>40385</v>
      </c>
      <c r="AC23" s="50">
        <f t="shared" si="2"/>
        <v>43699</v>
      </c>
      <c r="AD23" s="54">
        <f t="shared" si="3"/>
        <v>47990</v>
      </c>
      <c r="AE23" s="53">
        <f t="shared" si="4"/>
        <v>30808</v>
      </c>
      <c r="AF23" s="50">
        <f t="shared" si="5"/>
        <v>34122</v>
      </c>
      <c r="AG23" s="54">
        <f t="shared" si="6"/>
        <v>38413</v>
      </c>
      <c r="AH23" s="50">
        <f t="shared" si="9"/>
        <v>248691</v>
      </c>
      <c r="AI23" s="50">
        <f t="shared" si="10"/>
        <v>275275</v>
      </c>
      <c r="AJ23" s="50">
        <f t="shared" si="11"/>
        <v>309255</v>
      </c>
      <c r="AK23" s="53">
        <f t="shared" si="12"/>
        <v>69919</v>
      </c>
      <c r="AL23" s="50">
        <f t="shared" si="13"/>
        <v>96503</v>
      </c>
      <c r="AM23" s="54">
        <f t="shared" si="14"/>
        <v>130483</v>
      </c>
    </row>
    <row r="24" spans="5:39" x14ac:dyDescent="0.2">
      <c r="J24" s="58">
        <v>44958</v>
      </c>
      <c r="K24" s="1">
        <v>9577</v>
      </c>
      <c r="L24" s="1">
        <f>L23+K24</f>
        <v>188349</v>
      </c>
      <c r="M24" s="53">
        <f t="shared" si="21"/>
        <v>664</v>
      </c>
      <c r="N24" s="50">
        <f t="shared" si="18"/>
        <v>100</v>
      </c>
      <c r="O24" s="50">
        <f t="shared" si="18"/>
        <v>498</v>
      </c>
      <c r="P24" s="54">
        <f t="shared" si="18"/>
        <v>66</v>
      </c>
      <c r="Q24" s="1">
        <f t="shared" si="22"/>
        <v>717</v>
      </c>
      <c r="R24" s="1">
        <f t="shared" ref="R24:T34" si="24">ROUND($Q24*R$2,0)</f>
        <v>108</v>
      </c>
      <c r="S24" s="1">
        <f t="shared" si="24"/>
        <v>538</v>
      </c>
      <c r="T24" s="1">
        <f t="shared" si="24"/>
        <v>72</v>
      </c>
      <c r="U24" s="53">
        <f t="shared" si="23"/>
        <v>785</v>
      </c>
      <c r="V24" s="50">
        <f t="shared" si="19"/>
        <v>118</v>
      </c>
      <c r="W24" s="50">
        <f t="shared" si="19"/>
        <v>589</v>
      </c>
      <c r="X24" s="54">
        <f t="shared" si="19"/>
        <v>79</v>
      </c>
      <c r="Y24" s="53">
        <v>42</v>
      </c>
      <c r="Z24" s="49">
        <v>65</v>
      </c>
      <c r="AA24" s="54">
        <v>136</v>
      </c>
      <c r="AB24" s="53">
        <f t="shared" si="1"/>
        <v>45546</v>
      </c>
      <c r="AC24" s="50">
        <f t="shared" si="2"/>
        <v>49298</v>
      </c>
      <c r="AD24" s="54">
        <f t="shared" si="3"/>
        <v>53985</v>
      </c>
      <c r="AE24" s="53">
        <f t="shared" si="4"/>
        <v>35969</v>
      </c>
      <c r="AF24" s="50">
        <f t="shared" si="5"/>
        <v>39721</v>
      </c>
      <c r="AG24" s="54">
        <f t="shared" si="6"/>
        <v>44408</v>
      </c>
      <c r="AH24" s="50">
        <f t="shared" si="9"/>
        <v>294237</v>
      </c>
      <c r="AI24" s="50">
        <f t="shared" si="10"/>
        <v>324573</v>
      </c>
      <c r="AJ24" s="50">
        <f t="shared" si="11"/>
        <v>363240</v>
      </c>
      <c r="AK24" s="53">
        <f t="shared" si="12"/>
        <v>105888</v>
      </c>
      <c r="AL24" s="50">
        <f t="shared" si="13"/>
        <v>136224</v>
      </c>
      <c r="AM24" s="54">
        <f t="shared" si="14"/>
        <v>174891</v>
      </c>
    </row>
    <row r="25" spans="5:39" x14ac:dyDescent="0.2">
      <c r="J25" s="58">
        <v>44986</v>
      </c>
      <c r="K25" s="1">
        <v>9577</v>
      </c>
      <c r="L25" s="1">
        <f t="shared" si="8"/>
        <v>197926</v>
      </c>
      <c r="M25" s="53">
        <f t="shared" si="21"/>
        <v>747</v>
      </c>
      <c r="N25" s="50">
        <f t="shared" si="18"/>
        <v>112</v>
      </c>
      <c r="O25" s="50">
        <f t="shared" si="18"/>
        <v>560</v>
      </c>
      <c r="P25" s="54">
        <f t="shared" si="18"/>
        <v>75</v>
      </c>
      <c r="Q25" s="1">
        <f t="shared" si="22"/>
        <v>805</v>
      </c>
      <c r="R25" s="1">
        <f t="shared" si="24"/>
        <v>121</v>
      </c>
      <c r="S25" s="1">
        <f t="shared" si="24"/>
        <v>604</v>
      </c>
      <c r="T25" s="1">
        <f t="shared" si="24"/>
        <v>81</v>
      </c>
      <c r="U25" s="53">
        <f t="shared" si="23"/>
        <v>880</v>
      </c>
      <c r="V25" s="50">
        <f t="shared" si="19"/>
        <v>132</v>
      </c>
      <c r="W25" s="50">
        <f t="shared" si="19"/>
        <v>660</v>
      </c>
      <c r="X25" s="54">
        <f t="shared" si="19"/>
        <v>88</v>
      </c>
      <c r="Y25" s="53">
        <v>42</v>
      </c>
      <c r="Z25" s="49">
        <v>65</v>
      </c>
      <c r="AA25" s="54">
        <v>136</v>
      </c>
      <c r="AB25" s="53">
        <f t="shared" si="1"/>
        <v>51304</v>
      </c>
      <c r="AC25" s="50">
        <f t="shared" si="2"/>
        <v>55358</v>
      </c>
      <c r="AD25" s="54">
        <f t="shared" si="3"/>
        <v>60412</v>
      </c>
      <c r="AE25" s="53">
        <f t="shared" si="4"/>
        <v>41727</v>
      </c>
      <c r="AF25" s="50">
        <f t="shared" si="5"/>
        <v>45781</v>
      </c>
      <c r="AG25" s="54">
        <f t="shared" si="6"/>
        <v>50835</v>
      </c>
      <c r="AH25" s="50">
        <f t="shared" si="9"/>
        <v>345541</v>
      </c>
      <c r="AI25" s="50">
        <f t="shared" si="10"/>
        <v>379931</v>
      </c>
      <c r="AJ25" s="50">
        <f t="shared" si="11"/>
        <v>423652</v>
      </c>
      <c r="AK25" s="53">
        <f t="shared" si="12"/>
        <v>147615</v>
      </c>
      <c r="AL25" s="50">
        <f t="shared" si="13"/>
        <v>182005</v>
      </c>
      <c r="AM25" s="54">
        <f t="shared" si="14"/>
        <v>225726</v>
      </c>
    </row>
    <row r="26" spans="5:39" x14ac:dyDescent="0.2">
      <c r="J26" s="58">
        <v>45017</v>
      </c>
      <c r="K26" s="1">
        <v>9577</v>
      </c>
      <c r="L26" s="1">
        <f t="shared" si="8"/>
        <v>207503</v>
      </c>
      <c r="M26" s="53">
        <f t="shared" si="21"/>
        <v>838</v>
      </c>
      <c r="N26" s="50">
        <f t="shared" ref="N26:P34" si="25">ROUND($M26*N$2,0)</f>
        <v>126</v>
      </c>
      <c r="O26" s="50">
        <f t="shared" si="25"/>
        <v>629</v>
      </c>
      <c r="P26" s="54">
        <f t="shared" si="25"/>
        <v>84</v>
      </c>
      <c r="Q26" s="1">
        <f t="shared" si="22"/>
        <v>902</v>
      </c>
      <c r="R26" s="1">
        <f t="shared" si="24"/>
        <v>135</v>
      </c>
      <c r="S26" s="1">
        <f t="shared" si="24"/>
        <v>677</v>
      </c>
      <c r="T26" s="1">
        <f t="shared" si="24"/>
        <v>90</v>
      </c>
      <c r="U26" s="53">
        <f t="shared" si="23"/>
        <v>984</v>
      </c>
      <c r="V26" s="50">
        <f t="shared" si="19"/>
        <v>148</v>
      </c>
      <c r="W26" s="50">
        <f t="shared" si="19"/>
        <v>738</v>
      </c>
      <c r="X26" s="54">
        <f t="shared" si="19"/>
        <v>98</v>
      </c>
      <c r="Y26" s="53">
        <v>42</v>
      </c>
      <c r="Z26" s="49">
        <v>65</v>
      </c>
      <c r="AA26" s="54">
        <v>136</v>
      </c>
      <c r="AB26" s="53">
        <f t="shared" si="1"/>
        <v>57601</v>
      </c>
      <c r="AC26" s="50">
        <f t="shared" si="2"/>
        <v>61915</v>
      </c>
      <c r="AD26" s="54">
        <f t="shared" si="3"/>
        <v>67514</v>
      </c>
      <c r="AE26" s="53">
        <f t="shared" si="4"/>
        <v>48024</v>
      </c>
      <c r="AF26" s="50">
        <f t="shared" si="5"/>
        <v>52338</v>
      </c>
      <c r="AG26" s="54">
        <f t="shared" si="6"/>
        <v>57937</v>
      </c>
      <c r="AH26" s="50">
        <f t="shared" si="9"/>
        <v>403142</v>
      </c>
      <c r="AI26" s="50">
        <f t="shared" si="10"/>
        <v>441846</v>
      </c>
      <c r="AJ26" s="50">
        <f t="shared" si="11"/>
        <v>491166</v>
      </c>
      <c r="AK26" s="53">
        <f t="shared" si="12"/>
        <v>195639</v>
      </c>
      <c r="AL26" s="50">
        <f t="shared" si="13"/>
        <v>234343</v>
      </c>
      <c r="AM26" s="54">
        <f t="shared" si="14"/>
        <v>283663</v>
      </c>
    </row>
    <row r="27" spans="5:39" x14ac:dyDescent="0.2">
      <c r="J27" s="60" t="s">
        <v>122</v>
      </c>
      <c r="K27" s="1">
        <v>9577</v>
      </c>
      <c r="L27" s="1">
        <f t="shared" si="8"/>
        <v>217080</v>
      </c>
      <c r="M27" s="53">
        <f t="shared" si="21"/>
        <v>938</v>
      </c>
      <c r="N27" s="50">
        <f t="shared" si="25"/>
        <v>141</v>
      </c>
      <c r="O27" s="50">
        <f t="shared" si="25"/>
        <v>704</v>
      </c>
      <c r="P27" s="54">
        <f t="shared" si="25"/>
        <v>94</v>
      </c>
      <c r="Q27" s="1">
        <f t="shared" si="22"/>
        <v>1008</v>
      </c>
      <c r="R27" s="1">
        <f t="shared" si="24"/>
        <v>151</v>
      </c>
      <c r="S27" s="1">
        <f t="shared" si="24"/>
        <v>756</v>
      </c>
      <c r="T27" s="1">
        <f t="shared" si="24"/>
        <v>101</v>
      </c>
      <c r="U27" s="53">
        <f t="shared" si="23"/>
        <v>1098</v>
      </c>
      <c r="V27" s="50">
        <f t="shared" si="19"/>
        <v>165</v>
      </c>
      <c r="W27" s="50">
        <f t="shared" si="19"/>
        <v>824</v>
      </c>
      <c r="X27" s="54">
        <f t="shared" si="19"/>
        <v>110</v>
      </c>
      <c r="Y27" s="53">
        <v>42</v>
      </c>
      <c r="Z27" s="49">
        <v>65</v>
      </c>
      <c r="AA27" s="54">
        <v>136</v>
      </c>
      <c r="AB27" s="53">
        <f t="shared" si="1"/>
        <v>64466</v>
      </c>
      <c r="AC27" s="50">
        <f t="shared" si="2"/>
        <v>69218</v>
      </c>
      <c r="AD27" s="54">
        <f t="shared" si="3"/>
        <v>75450</v>
      </c>
      <c r="AE27" s="53">
        <f t="shared" si="4"/>
        <v>54889</v>
      </c>
      <c r="AF27" s="50">
        <f t="shared" si="5"/>
        <v>59641</v>
      </c>
      <c r="AG27" s="54">
        <f t="shared" si="6"/>
        <v>65873</v>
      </c>
      <c r="AH27" s="50">
        <f t="shared" si="9"/>
        <v>467608</v>
      </c>
      <c r="AI27" s="50">
        <f t="shared" si="10"/>
        <v>511064</v>
      </c>
      <c r="AJ27" s="50">
        <f t="shared" si="11"/>
        <v>566616</v>
      </c>
      <c r="AK27" s="53">
        <f t="shared" si="12"/>
        <v>250528</v>
      </c>
      <c r="AL27" s="50">
        <f t="shared" si="13"/>
        <v>293984</v>
      </c>
      <c r="AM27" s="54">
        <f t="shared" si="14"/>
        <v>349536</v>
      </c>
    </row>
    <row r="28" spans="5:39" x14ac:dyDescent="0.2">
      <c r="J28" s="60" t="s">
        <v>123</v>
      </c>
      <c r="K28" s="1">
        <v>9577</v>
      </c>
      <c r="L28" s="1">
        <f t="shared" si="8"/>
        <v>226657</v>
      </c>
      <c r="M28" s="53">
        <f t="shared" si="21"/>
        <v>1048</v>
      </c>
      <c r="N28" s="50">
        <f t="shared" si="25"/>
        <v>157</v>
      </c>
      <c r="O28" s="50">
        <f t="shared" si="25"/>
        <v>786</v>
      </c>
      <c r="P28" s="54">
        <f t="shared" si="25"/>
        <v>105</v>
      </c>
      <c r="Q28" s="1">
        <f t="shared" si="22"/>
        <v>1124</v>
      </c>
      <c r="R28" s="1">
        <f t="shared" si="24"/>
        <v>169</v>
      </c>
      <c r="S28" s="1">
        <f t="shared" si="24"/>
        <v>843</v>
      </c>
      <c r="T28" s="1">
        <f t="shared" si="24"/>
        <v>112</v>
      </c>
      <c r="U28" s="53">
        <f t="shared" si="23"/>
        <v>1223</v>
      </c>
      <c r="V28" s="50">
        <f t="shared" si="19"/>
        <v>183</v>
      </c>
      <c r="W28" s="50">
        <f t="shared" si="19"/>
        <v>917</v>
      </c>
      <c r="X28" s="54">
        <f t="shared" si="19"/>
        <v>122</v>
      </c>
      <c r="Y28" s="53">
        <v>42</v>
      </c>
      <c r="Z28" s="49">
        <v>65</v>
      </c>
      <c r="AA28" s="54">
        <v>136</v>
      </c>
      <c r="AB28" s="53">
        <f t="shared" si="1"/>
        <v>71964</v>
      </c>
      <c r="AC28" s="50">
        <f t="shared" si="2"/>
        <v>77125</v>
      </c>
      <c r="AD28" s="54">
        <f t="shared" si="3"/>
        <v>83883</v>
      </c>
      <c r="AE28" s="53">
        <f t="shared" si="4"/>
        <v>62387</v>
      </c>
      <c r="AF28" s="50">
        <f t="shared" si="5"/>
        <v>67548</v>
      </c>
      <c r="AG28" s="54">
        <f t="shared" si="6"/>
        <v>74306</v>
      </c>
      <c r="AH28" s="50">
        <f t="shared" si="9"/>
        <v>539572</v>
      </c>
      <c r="AI28" s="50">
        <f t="shared" si="10"/>
        <v>588189</v>
      </c>
      <c r="AJ28" s="50">
        <f t="shared" si="11"/>
        <v>650499</v>
      </c>
      <c r="AK28" s="53">
        <f t="shared" si="12"/>
        <v>312915</v>
      </c>
      <c r="AL28" s="50">
        <f t="shared" si="13"/>
        <v>361532</v>
      </c>
      <c r="AM28" s="54">
        <f t="shared" si="14"/>
        <v>423842</v>
      </c>
    </row>
    <row r="29" spans="5:39" x14ac:dyDescent="0.2">
      <c r="J29" s="60" t="s">
        <v>124</v>
      </c>
      <c r="K29" s="1">
        <v>9577</v>
      </c>
      <c r="L29" s="1">
        <f t="shared" si="8"/>
        <v>236234</v>
      </c>
      <c r="M29" s="53">
        <f t="shared" si="21"/>
        <v>1168</v>
      </c>
      <c r="N29" s="50">
        <f t="shared" si="25"/>
        <v>175</v>
      </c>
      <c r="O29" s="50">
        <f t="shared" si="25"/>
        <v>876</v>
      </c>
      <c r="P29" s="54">
        <f t="shared" si="25"/>
        <v>117</v>
      </c>
      <c r="Q29" s="1">
        <f t="shared" si="22"/>
        <v>1251</v>
      </c>
      <c r="R29" s="1">
        <f t="shared" si="24"/>
        <v>188</v>
      </c>
      <c r="S29" s="1">
        <f t="shared" si="24"/>
        <v>938</v>
      </c>
      <c r="T29" s="1">
        <f t="shared" si="24"/>
        <v>125</v>
      </c>
      <c r="U29" s="53">
        <f t="shared" si="23"/>
        <v>1359</v>
      </c>
      <c r="V29" s="50">
        <f t="shared" si="19"/>
        <v>204</v>
      </c>
      <c r="W29" s="50">
        <f t="shared" si="19"/>
        <v>1019</v>
      </c>
      <c r="X29" s="54">
        <f t="shared" si="19"/>
        <v>136</v>
      </c>
      <c r="Y29" s="53">
        <v>42</v>
      </c>
      <c r="Z29" s="49">
        <v>65</v>
      </c>
      <c r="AA29" s="54">
        <v>136</v>
      </c>
      <c r="AB29" s="53">
        <f t="shared" si="1"/>
        <v>80202</v>
      </c>
      <c r="AC29" s="50">
        <f t="shared" si="2"/>
        <v>85866</v>
      </c>
      <c r="AD29" s="54">
        <f t="shared" si="3"/>
        <v>93299</v>
      </c>
      <c r="AE29" s="53">
        <f t="shared" si="4"/>
        <v>70625</v>
      </c>
      <c r="AF29" s="50">
        <f t="shared" si="5"/>
        <v>76289</v>
      </c>
      <c r="AG29" s="54">
        <f t="shared" si="6"/>
        <v>83722</v>
      </c>
      <c r="AH29" s="50">
        <f t="shared" si="9"/>
        <v>619774</v>
      </c>
      <c r="AI29" s="50">
        <f t="shared" si="10"/>
        <v>674055</v>
      </c>
      <c r="AJ29" s="50">
        <f t="shared" si="11"/>
        <v>743798</v>
      </c>
      <c r="AK29" s="53">
        <f t="shared" si="12"/>
        <v>383540</v>
      </c>
      <c r="AL29" s="50">
        <f t="shared" si="13"/>
        <v>437821</v>
      </c>
      <c r="AM29" s="54">
        <f t="shared" si="14"/>
        <v>507564</v>
      </c>
    </row>
    <row r="30" spans="5:39" x14ac:dyDescent="0.2">
      <c r="J30" s="60" t="s">
        <v>125</v>
      </c>
      <c r="K30" s="1">
        <v>9577</v>
      </c>
      <c r="L30" s="1">
        <f t="shared" si="8"/>
        <v>245811</v>
      </c>
      <c r="M30" s="53">
        <f t="shared" si="21"/>
        <v>1299</v>
      </c>
      <c r="N30" s="50">
        <f t="shared" si="25"/>
        <v>195</v>
      </c>
      <c r="O30" s="50">
        <f t="shared" si="25"/>
        <v>974</v>
      </c>
      <c r="P30" s="54">
        <f t="shared" si="25"/>
        <v>130</v>
      </c>
      <c r="Q30" s="1">
        <f t="shared" si="22"/>
        <v>1390</v>
      </c>
      <c r="R30" s="1">
        <f t="shared" si="24"/>
        <v>209</v>
      </c>
      <c r="S30" s="1">
        <f t="shared" si="24"/>
        <v>1043</v>
      </c>
      <c r="T30" s="1">
        <f t="shared" si="24"/>
        <v>139</v>
      </c>
      <c r="U30" s="53">
        <f t="shared" si="23"/>
        <v>1508</v>
      </c>
      <c r="V30" s="50">
        <f t="shared" si="19"/>
        <v>226</v>
      </c>
      <c r="W30" s="50">
        <f t="shared" si="19"/>
        <v>1131</v>
      </c>
      <c r="X30" s="54">
        <f t="shared" si="19"/>
        <v>151</v>
      </c>
      <c r="Y30" s="53">
        <v>42</v>
      </c>
      <c r="Z30" s="49">
        <v>65</v>
      </c>
      <c r="AA30" s="54">
        <v>136</v>
      </c>
      <c r="AB30" s="53">
        <f t="shared" si="1"/>
        <v>89180</v>
      </c>
      <c r="AC30" s="50">
        <f t="shared" si="2"/>
        <v>95477</v>
      </c>
      <c r="AD30" s="54">
        <f t="shared" si="3"/>
        <v>103543</v>
      </c>
      <c r="AE30" s="53">
        <f t="shared" si="4"/>
        <v>79603</v>
      </c>
      <c r="AF30" s="50">
        <f t="shared" si="5"/>
        <v>85900</v>
      </c>
      <c r="AG30" s="54">
        <f t="shared" si="6"/>
        <v>93966</v>
      </c>
      <c r="AH30" s="50">
        <f t="shared" si="9"/>
        <v>708954</v>
      </c>
      <c r="AI30" s="50">
        <f t="shared" si="10"/>
        <v>769532</v>
      </c>
      <c r="AJ30" s="50">
        <f t="shared" si="11"/>
        <v>847341</v>
      </c>
      <c r="AK30" s="53">
        <f t="shared" si="12"/>
        <v>463143</v>
      </c>
      <c r="AL30" s="50">
        <f t="shared" si="13"/>
        <v>523721</v>
      </c>
      <c r="AM30" s="54">
        <f t="shared" si="14"/>
        <v>601530</v>
      </c>
    </row>
    <row r="31" spans="5:39" x14ac:dyDescent="0.2">
      <c r="J31" s="60" t="s">
        <v>126</v>
      </c>
      <c r="K31" s="1">
        <v>9577</v>
      </c>
      <c r="L31" s="1">
        <f t="shared" si="8"/>
        <v>255388</v>
      </c>
      <c r="M31" s="53">
        <f t="shared" si="21"/>
        <v>1442</v>
      </c>
      <c r="N31" s="50">
        <f t="shared" si="25"/>
        <v>216</v>
      </c>
      <c r="O31" s="50">
        <f t="shared" si="25"/>
        <v>1082</v>
      </c>
      <c r="P31" s="54">
        <f t="shared" si="25"/>
        <v>144</v>
      </c>
      <c r="Q31" s="1">
        <f t="shared" si="22"/>
        <v>1542</v>
      </c>
      <c r="R31" s="1">
        <f t="shared" si="24"/>
        <v>231</v>
      </c>
      <c r="S31" s="1">
        <f t="shared" si="24"/>
        <v>1157</v>
      </c>
      <c r="T31" s="1">
        <f t="shared" si="24"/>
        <v>154</v>
      </c>
      <c r="U31" s="53">
        <f t="shared" si="23"/>
        <v>1671</v>
      </c>
      <c r="V31" s="50">
        <f t="shared" si="19"/>
        <v>251</v>
      </c>
      <c r="W31" s="50">
        <f t="shared" si="19"/>
        <v>1253</v>
      </c>
      <c r="X31" s="54">
        <f t="shared" si="19"/>
        <v>167</v>
      </c>
      <c r="Y31" s="53">
        <v>42</v>
      </c>
      <c r="Z31" s="49">
        <v>65</v>
      </c>
      <c r="AA31" s="54">
        <v>136</v>
      </c>
      <c r="AB31" s="53">
        <f t="shared" si="1"/>
        <v>98986</v>
      </c>
      <c r="AC31" s="50">
        <f t="shared" si="2"/>
        <v>105851</v>
      </c>
      <c r="AD31" s="54">
        <f t="shared" si="3"/>
        <v>114699</v>
      </c>
      <c r="AE31" s="53">
        <f t="shared" si="4"/>
        <v>89409</v>
      </c>
      <c r="AF31" s="50">
        <f t="shared" si="5"/>
        <v>96274</v>
      </c>
      <c r="AG31" s="54">
        <f t="shared" si="6"/>
        <v>105122</v>
      </c>
      <c r="AH31" s="50">
        <f t="shared" si="9"/>
        <v>807940</v>
      </c>
      <c r="AI31" s="50">
        <f t="shared" si="10"/>
        <v>875383</v>
      </c>
      <c r="AJ31" s="50">
        <f t="shared" si="11"/>
        <v>962040</v>
      </c>
      <c r="AK31" s="53">
        <f t="shared" si="12"/>
        <v>552552</v>
      </c>
      <c r="AL31" s="50">
        <f t="shared" si="13"/>
        <v>619995</v>
      </c>
      <c r="AM31" s="54">
        <f t="shared" si="14"/>
        <v>706652</v>
      </c>
    </row>
    <row r="32" spans="5:39" x14ac:dyDescent="0.2">
      <c r="J32" s="60" t="s">
        <v>127</v>
      </c>
      <c r="K32" s="1">
        <v>9577</v>
      </c>
      <c r="L32" s="1">
        <f t="shared" si="8"/>
        <v>264965</v>
      </c>
      <c r="M32" s="53">
        <f t="shared" si="21"/>
        <v>1599</v>
      </c>
      <c r="N32" s="50">
        <f t="shared" si="25"/>
        <v>240</v>
      </c>
      <c r="O32" s="50">
        <f t="shared" si="25"/>
        <v>1199</v>
      </c>
      <c r="P32" s="54">
        <f t="shared" si="25"/>
        <v>160</v>
      </c>
      <c r="Q32" s="1">
        <f t="shared" si="22"/>
        <v>1708</v>
      </c>
      <c r="R32" s="1">
        <f t="shared" si="24"/>
        <v>256</v>
      </c>
      <c r="S32" s="1">
        <f t="shared" si="24"/>
        <v>1281</v>
      </c>
      <c r="T32" s="1">
        <f t="shared" si="24"/>
        <v>171</v>
      </c>
      <c r="U32" s="53">
        <f t="shared" si="23"/>
        <v>1848</v>
      </c>
      <c r="V32" s="50">
        <f t="shared" si="19"/>
        <v>277</v>
      </c>
      <c r="W32" s="50">
        <f t="shared" si="19"/>
        <v>1386</v>
      </c>
      <c r="X32" s="54">
        <f t="shared" si="19"/>
        <v>185</v>
      </c>
      <c r="Y32" s="53">
        <v>42</v>
      </c>
      <c r="Z32" s="49">
        <v>65</v>
      </c>
      <c r="AA32" s="54">
        <v>136</v>
      </c>
      <c r="AB32" s="53">
        <f t="shared" si="1"/>
        <v>109775</v>
      </c>
      <c r="AC32" s="50">
        <f t="shared" si="2"/>
        <v>117273</v>
      </c>
      <c r="AD32" s="54">
        <f t="shared" si="3"/>
        <v>126884</v>
      </c>
      <c r="AE32" s="53">
        <f t="shared" si="4"/>
        <v>100198</v>
      </c>
      <c r="AF32" s="50">
        <f t="shared" si="5"/>
        <v>107696</v>
      </c>
      <c r="AG32" s="54">
        <f t="shared" si="6"/>
        <v>117307</v>
      </c>
      <c r="AH32" s="50">
        <f t="shared" si="9"/>
        <v>917715</v>
      </c>
      <c r="AI32" s="50">
        <f t="shared" si="10"/>
        <v>992656</v>
      </c>
      <c r="AJ32" s="50">
        <f t="shared" si="11"/>
        <v>1088924</v>
      </c>
      <c r="AK32" s="53">
        <f t="shared" si="12"/>
        <v>652750</v>
      </c>
      <c r="AL32" s="50">
        <f t="shared" si="13"/>
        <v>727691</v>
      </c>
      <c r="AM32" s="54">
        <f t="shared" si="14"/>
        <v>823959</v>
      </c>
    </row>
    <row r="33" spans="10:39" x14ac:dyDescent="0.2">
      <c r="J33" s="58">
        <v>45231</v>
      </c>
      <c r="K33" s="1">
        <v>9577</v>
      </c>
      <c r="L33" s="1">
        <f t="shared" si="8"/>
        <v>274542</v>
      </c>
      <c r="M33" s="53">
        <f t="shared" si="21"/>
        <v>1770</v>
      </c>
      <c r="N33" s="50">
        <f t="shared" si="25"/>
        <v>266</v>
      </c>
      <c r="O33" s="50">
        <f t="shared" si="25"/>
        <v>1328</v>
      </c>
      <c r="P33" s="54">
        <f t="shared" si="25"/>
        <v>177</v>
      </c>
      <c r="Q33" s="1">
        <f t="shared" si="22"/>
        <v>1889</v>
      </c>
      <c r="R33" s="1">
        <f t="shared" si="24"/>
        <v>283</v>
      </c>
      <c r="S33" s="1">
        <f t="shared" si="24"/>
        <v>1417</v>
      </c>
      <c r="T33" s="1">
        <f t="shared" si="24"/>
        <v>189</v>
      </c>
      <c r="U33" s="53">
        <f t="shared" si="23"/>
        <v>2041</v>
      </c>
      <c r="V33" s="50">
        <f t="shared" si="19"/>
        <v>306</v>
      </c>
      <c r="W33" s="50">
        <f t="shared" si="19"/>
        <v>1531</v>
      </c>
      <c r="X33" s="54">
        <f t="shared" si="19"/>
        <v>204</v>
      </c>
      <c r="Y33" s="53">
        <v>42</v>
      </c>
      <c r="Z33" s="49">
        <v>65</v>
      </c>
      <c r="AA33" s="54">
        <v>136</v>
      </c>
      <c r="AB33" s="53">
        <f t="shared" si="1"/>
        <v>121564</v>
      </c>
      <c r="AC33" s="50">
        <f t="shared" si="2"/>
        <v>129695</v>
      </c>
      <c r="AD33" s="54">
        <f t="shared" si="3"/>
        <v>140111</v>
      </c>
      <c r="AE33" s="53">
        <f t="shared" si="4"/>
        <v>111987</v>
      </c>
      <c r="AF33" s="50">
        <f t="shared" si="5"/>
        <v>120118</v>
      </c>
      <c r="AG33" s="54">
        <f t="shared" si="6"/>
        <v>130534</v>
      </c>
      <c r="AH33" s="50">
        <f t="shared" si="9"/>
        <v>1039279</v>
      </c>
      <c r="AI33" s="50">
        <f t="shared" si="10"/>
        <v>1122351</v>
      </c>
      <c r="AJ33" s="50">
        <f t="shared" si="11"/>
        <v>1229035</v>
      </c>
      <c r="AK33" s="53">
        <f t="shared" si="12"/>
        <v>764737</v>
      </c>
      <c r="AL33" s="50">
        <f t="shared" si="13"/>
        <v>847809</v>
      </c>
      <c r="AM33" s="54">
        <f t="shared" si="14"/>
        <v>954493</v>
      </c>
    </row>
    <row r="34" spans="10:39" x14ac:dyDescent="0.2">
      <c r="J34" s="60" t="s">
        <v>128</v>
      </c>
      <c r="K34" s="1">
        <v>9578</v>
      </c>
      <c r="L34" s="1">
        <f t="shared" ref="L34" si="26">L33+K34</f>
        <v>284120</v>
      </c>
      <c r="M34" s="53">
        <f t="shared" si="21"/>
        <v>1956</v>
      </c>
      <c r="N34" s="50">
        <f t="shared" si="25"/>
        <v>293</v>
      </c>
      <c r="O34" s="50">
        <f t="shared" si="25"/>
        <v>1467</v>
      </c>
      <c r="P34" s="54">
        <f t="shared" si="25"/>
        <v>196</v>
      </c>
      <c r="Q34" s="1">
        <f t="shared" si="22"/>
        <v>2086</v>
      </c>
      <c r="R34" s="1">
        <f t="shared" si="24"/>
        <v>313</v>
      </c>
      <c r="S34" s="1">
        <f t="shared" si="24"/>
        <v>1565</v>
      </c>
      <c r="T34" s="1">
        <f t="shared" si="24"/>
        <v>209</v>
      </c>
      <c r="U34" s="53">
        <f t="shared" si="23"/>
        <v>2252</v>
      </c>
      <c r="V34" s="50">
        <f t="shared" si="19"/>
        <v>338</v>
      </c>
      <c r="W34" s="50">
        <f t="shared" si="19"/>
        <v>1689</v>
      </c>
      <c r="X34" s="54">
        <f t="shared" si="19"/>
        <v>225</v>
      </c>
      <c r="Y34" s="53">
        <v>42</v>
      </c>
      <c r="Z34" s="50">
        <v>65</v>
      </c>
      <c r="AA34" s="54">
        <v>136</v>
      </c>
      <c r="AB34" s="53">
        <f t="shared" si="1"/>
        <v>134317</v>
      </c>
      <c r="AC34" s="50">
        <f t="shared" si="2"/>
        <v>143295</v>
      </c>
      <c r="AD34" s="54">
        <f t="shared" si="3"/>
        <v>154581</v>
      </c>
      <c r="AE34" s="53">
        <f t="shared" si="4"/>
        <v>124739</v>
      </c>
      <c r="AF34" s="50">
        <f t="shared" si="5"/>
        <v>133717</v>
      </c>
      <c r="AG34" s="54">
        <f t="shared" si="6"/>
        <v>145003</v>
      </c>
      <c r="AH34" s="50">
        <f t="shared" si="9"/>
        <v>1173596</v>
      </c>
      <c r="AI34" s="50">
        <f t="shared" si="10"/>
        <v>1265646</v>
      </c>
      <c r="AJ34" s="50">
        <f t="shared" si="11"/>
        <v>1383616</v>
      </c>
      <c r="AK34" s="53">
        <f t="shared" si="12"/>
        <v>889476</v>
      </c>
      <c r="AL34" s="50">
        <f t="shared" si="13"/>
        <v>981526</v>
      </c>
      <c r="AM34" s="54">
        <f t="shared" si="14"/>
        <v>1099496</v>
      </c>
    </row>
    <row r="35" spans="10:39" x14ac:dyDescent="0.2">
      <c r="J35" s="58"/>
    </row>
    <row r="36" spans="10:39" x14ac:dyDescent="0.2">
      <c r="J36" s="58"/>
    </row>
    <row r="37" spans="10:39" x14ac:dyDescent="0.2">
      <c r="J37" s="58"/>
    </row>
    <row r="38" spans="10:39" x14ac:dyDescent="0.2">
      <c r="J38" s="52"/>
    </row>
    <row r="39" spans="10:39" x14ac:dyDescent="0.2">
      <c r="J39" s="52"/>
    </row>
  </sheetData>
  <mergeCells count="5">
    <mergeCell ref="I4:I7"/>
    <mergeCell ref="I8:I13"/>
    <mergeCell ref="M1:P1"/>
    <mergeCell ref="Q1:T1"/>
    <mergeCell ref="U1:X1"/>
  </mergeCells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0798CFC79F8E4CA8588106699A7536" ma:contentTypeVersion="11" ma:contentTypeDescription="Creare un nuovo documento." ma:contentTypeScope="" ma:versionID="3842070dd8a63ede4e6bcc1dc5ca3483">
  <xsd:schema xmlns:xsd="http://www.w3.org/2001/XMLSchema" xmlns:xs="http://www.w3.org/2001/XMLSchema" xmlns:p="http://schemas.microsoft.com/office/2006/metadata/properties" xmlns:ns2="d38465c1-fd35-4650-b833-eab3bfbba0f1" xmlns:ns3="ac65f1d3-82f4-47b8-b4e7-181341e2790b" targetNamespace="http://schemas.microsoft.com/office/2006/metadata/properties" ma:root="true" ma:fieldsID="7515de9ee836add24320b3ebb34c5693" ns2:_="" ns3:_="">
    <xsd:import namespace="d38465c1-fd35-4650-b833-eab3bfbba0f1"/>
    <xsd:import namespace="ac65f1d3-82f4-47b8-b4e7-181341e27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8465c1-fd35-4650-b833-eab3bfbb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5f1d3-82f4-47b8-b4e7-181341e27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1349CA-D4E1-4210-AE27-D8CD6898E194}"/>
</file>

<file path=customXml/itemProps2.xml><?xml version="1.0" encoding="utf-8"?>
<ds:datastoreItem xmlns:ds="http://schemas.openxmlformats.org/officeDocument/2006/customXml" ds:itemID="{79866B6D-0817-4597-AE08-101FBE770E88}"/>
</file>

<file path=customXml/itemProps3.xml><?xml version="1.0" encoding="utf-8"?>
<ds:datastoreItem xmlns:ds="http://schemas.openxmlformats.org/officeDocument/2006/customXml" ds:itemID="{0F375ED3-4912-472F-B9E5-243522267F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Costs</vt:lpstr>
      <vt:lpstr>Revenues (Fully op)</vt:lpstr>
      <vt:lpstr>Revenues (NOT Fully op)</vt:lpstr>
      <vt:lpstr>Costs (2)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Di Grandi</dc:creator>
  <cp:lastModifiedBy>Daniele Di Grandi</cp:lastModifiedBy>
  <dcterms:created xsi:type="dcterms:W3CDTF">2021-02-27T13:26:07Z</dcterms:created>
  <dcterms:modified xsi:type="dcterms:W3CDTF">2021-04-14T16:17:14Z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0x0101006B0798CFC79F8E4CA8588106699A7536</vt:lpwstr>
  </property>
</Properties>
</file>