
<file path=[Content_Types].xml><?xml version="1.0" encoding="utf-8"?>
<Types xmlns="http://schemas.openxmlformats.org/package/2006/content-types">
  <Default Extension="bin" ContentType="application/vnd.openxmlformats-officedocument.spreadsheetml.printerSettings"/>
  <Override PartName="/xl/pivotTables/pivotTable5.xml" ContentType="application/vnd.openxmlformats-officedocument.spreadsheetml.pivotTable+xml"/>
  <Override PartName="/xl/pivotTables/pivotTable6.xml" ContentType="application/vnd.openxmlformats-officedocument.spreadsheetml.pivotTable+xml"/>
  <Override PartName="/xl/charts/chart6.xml" ContentType="application/vnd.openxmlformats-officedocument.drawingml.chart+xml"/>
  <Override PartName="/xl/charts/chart7.xml" ContentType="application/vnd.openxmlformats-officedocument.drawingml.chart+xml"/>
  <Override PartName="/xl/charts/chart1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4.xml" ContentType="application/vnd.openxmlformats-officedocument.spreadsheetml.pivotTable+xml"/>
  <Override PartName="/xl/charts/chart4.xml" ContentType="application/vnd.openxmlformats-officedocument.drawingml.chart+xml"/>
  <Override PartName="/xl/charts/chart5.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drawings/drawing1.xml" ContentType="application/vnd.openxmlformats-officedocument.drawing+xml"/>
  <Override PartName="/xl/pivotTables/pivotTable13.xml" ContentType="application/vnd.openxmlformats-officedocument.spreadsheetml.pivotTab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Tables/pivotTable9.xml" ContentType="application/vnd.openxmlformats-officedocument.spreadsheetml.pivotTable+xml"/>
  <Override PartName="/xl/pivotTables/pivotTable10.xml" ContentType="application/vnd.openxmlformats-officedocument.spreadsheetml.pivotTab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bookViews>
    <workbookView xWindow="120" yWindow="1860" windowWidth="14520" windowHeight="5385" tabRatio="421"/>
  </bookViews>
  <sheets>
    <sheet name="Team Quality Dashboard" sheetId="1" r:id="rId1"/>
    <sheet name="Dating-Mantis details " sheetId="2" r:id="rId2"/>
    <sheet name="Dating-Story defects details" sheetId="3" r:id="rId3"/>
    <sheet name="MR1 Results" sheetId="5" r:id="rId4"/>
    <sheet name="Bug Analysis" sheetId="4" r:id="rId5"/>
  </sheets>
  <definedNames>
    <definedName name="_xlnm._FilterDatabase" localSheetId="1" hidden="1">'Dating-Mantis details '!$A$3:$N$133</definedName>
    <definedName name="_xlnm._FilterDatabase" localSheetId="2" hidden="1">'Dating-Story defects details'!$A$3:$N$602</definedName>
    <definedName name="_xlnm._FilterDatabase" localSheetId="0" hidden="1">'Team Quality Dashboard'!$A$3:$W$144</definedName>
    <definedName name="Z_8076FFE0_C37D_4532_959A_EC3DA88DBD09_.wvu.FilterData" localSheetId="1" hidden="1">'Dating-Mantis details '!$A$3:$N$133</definedName>
    <definedName name="Z_8076FFE0_C37D_4532_959A_EC3DA88DBD09_.wvu.FilterData" localSheetId="2" hidden="1">'Dating-Story defects details'!$A$3:$N$602</definedName>
    <definedName name="Z_8076FFE0_C37D_4532_959A_EC3DA88DBD09_.wvu.FilterData" localSheetId="0" hidden="1">'Team Quality Dashboard'!$A$3:$W$78</definedName>
    <definedName name="Z_CE32AF19_B921_4C3F_8164_13C2549BA755_.wvu.Cols" localSheetId="0" hidden="1">'Team Quality Dashboard'!#REF!</definedName>
    <definedName name="Z_CE32AF19_B921_4C3F_8164_13C2549BA755_.wvu.FilterData" localSheetId="1" hidden="1">'Dating-Mantis details '!$A$3:$N$133</definedName>
    <definedName name="Z_CE32AF19_B921_4C3F_8164_13C2549BA755_.wvu.FilterData" localSheetId="2" hidden="1">'Dating-Story defects details'!$A$3:$N$602</definedName>
    <definedName name="Z_CE32AF19_B921_4C3F_8164_13C2549BA755_.wvu.FilterData" localSheetId="0" hidden="1">'Team Quality Dashboard'!$A$3:$W$144</definedName>
  </definedNames>
  <calcPr calcId="124519"/>
  <customWorkbookViews>
    <customWorkbookView name="v.bidault - Affichage personnalisé" guid="{8076FFE0-C37D-4532-959A-EC3DA88DBD09}" mergeInterval="0" personalView="1" maximized="1" windowWidth="1436" windowHeight="714" tabRatio="421" activeSheetId="1"/>
    <customWorkbookView name="Administrateur - Affichage personnalisé" guid="{CE32AF19-B921-4C3F-8164-13C2549BA755}" mergeInterval="0" personalView="1" maximized="1" windowWidth="1436" windowHeight="675" tabRatio="421" activeSheetId="1"/>
  </customWorkbookViews>
  <pivotCaches>
    <pivotCache cacheId="0" r:id="rId6"/>
    <pivotCache cacheId="1" r:id="rId7"/>
    <pivotCache cacheId="2" r:id="rId8"/>
  </pivotCaches>
  <fileRecoveryPr autoRecover="0"/>
</workbook>
</file>

<file path=xl/calcChain.xml><?xml version="1.0" encoding="utf-8"?>
<calcChain xmlns="http://schemas.openxmlformats.org/spreadsheetml/2006/main">
  <c r="L29" i="1"/>
  <c r="K27"/>
  <c r="L27"/>
  <c r="K28"/>
  <c r="L28"/>
  <c r="K29"/>
  <c r="K30"/>
  <c r="L30"/>
  <c r="K31"/>
  <c r="L31"/>
  <c r="K32"/>
  <c r="L32"/>
  <c r="K33"/>
  <c r="L33"/>
  <c r="K34"/>
  <c r="L34"/>
  <c r="N33"/>
  <c r="O33"/>
  <c r="P33"/>
  <c r="R33"/>
  <c r="S33"/>
  <c r="T33"/>
  <c r="U33"/>
  <c r="N34"/>
  <c r="O34"/>
  <c r="P34"/>
  <c r="R34"/>
  <c r="S34"/>
  <c r="T34"/>
  <c r="U34"/>
  <c r="N35"/>
  <c r="O35"/>
  <c r="P35"/>
  <c r="R35"/>
  <c r="S35"/>
  <c r="T35"/>
  <c r="U35"/>
  <c r="N36"/>
  <c r="O36"/>
  <c r="P36"/>
  <c r="R36"/>
  <c r="S36"/>
  <c r="T36"/>
  <c r="U36"/>
  <c r="N37"/>
  <c r="O37"/>
  <c r="P37"/>
  <c r="R37"/>
  <c r="S37"/>
  <c r="T37"/>
  <c r="U37"/>
  <c r="N38"/>
  <c r="O38"/>
  <c r="P38"/>
  <c r="R38"/>
  <c r="S38"/>
  <c r="T38"/>
  <c r="U38"/>
  <c r="N39"/>
  <c r="O39"/>
  <c r="P39"/>
  <c r="R39"/>
  <c r="S39"/>
  <c r="T39"/>
  <c r="U39"/>
  <c r="N40"/>
  <c r="O40"/>
  <c r="P40"/>
  <c r="R40"/>
  <c r="S40"/>
  <c r="T40"/>
  <c r="U40"/>
  <c r="N41"/>
  <c r="O41"/>
  <c r="P41"/>
  <c r="R41"/>
  <c r="S41"/>
  <c r="T41"/>
  <c r="U41"/>
  <c r="N42"/>
  <c r="O42"/>
  <c r="P42"/>
  <c r="R42"/>
  <c r="S42"/>
  <c r="T42"/>
  <c r="U42"/>
  <c r="N43"/>
  <c r="O43"/>
  <c r="P43"/>
  <c r="R43"/>
  <c r="S43"/>
  <c r="T43"/>
  <c r="U43"/>
  <c r="N44"/>
  <c r="O44"/>
  <c r="P44"/>
  <c r="R44"/>
  <c r="S44"/>
  <c r="T44"/>
  <c r="U44"/>
  <c r="N45"/>
  <c r="O45"/>
  <c r="P45"/>
  <c r="R45"/>
  <c r="S45"/>
  <c r="T45"/>
  <c r="U45"/>
  <c r="N46"/>
  <c r="O46"/>
  <c r="P46"/>
  <c r="R46"/>
  <c r="S46"/>
  <c r="T46"/>
  <c r="U46"/>
  <c r="N47"/>
  <c r="O47"/>
  <c r="P47"/>
  <c r="R47"/>
  <c r="S47"/>
  <c r="T47"/>
  <c r="U47"/>
  <c r="N48"/>
  <c r="O48"/>
  <c r="P48"/>
  <c r="R48"/>
  <c r="S48"/>
  <c r="T48"/>
  <c r="U48"/>
  <c r="N49"/>
  <c r="O49"/>
  <c r="P49"/>
  <c r="R49"/>
  <c r="S49"/>
  <c r="T49"/>
  <c r="U49"/>
  <c r="N50"/>
  <c r="O50"/>
  <c r="P50"/>
  <c r="R50"/>
  <c r="S50"/>
  <c r="T50"/>
  <c r="U50"/>
  <c r="N51"/>
  <c r="O51"/>
  <c r="P51"/>
  <c r="R51"/>
  <c r="S51"/>
  <c r="T51"/>
  <c r="U51"/>
  <c r="N52"/>
  <c r="O52"/>
  <c r="P52"/>
  <c r="R52"/>
  <c r="S52"/>
  <c r="T52"/>
  <c r="U52"/>
  <c r="N53"/>
  <c r="O53"/>
  <c r="P53"/>
  <c r="R53"/>
  <c r="S53"/>
  <c r="T53"/>
  <c r="U53"/>
  <c r="N54"/>
  <c r="O54"/>
  <c r="P54"/>
  <c r="R54"/>
  <c r="S54"/>
  <c r="T54"/>
  <c r="U54"/>
  <c r="N55"/>
  <c r="O55"/>
  <c r="P55"/>
  <c r="R55"/>
  <c r="S55"/>
  <c r="T55"/>
  <c r="U55"/>
  <c r="N56"/>
  <c r="O56"/>
  <c r="P56"/>
  <c r="R56"/>
  <c r="S56"/>
  <c r="T56"/>
  <c r="U56"/>
  <c r="N57"/>
  <c r="O57"/>
  <c r="P57"/>
  <c r="R57"/>
  <c r="S57"/>
  <c r="T57"/>
  <c r="U57"/>
  <c r="N58"/>
  <c r="O58"/>
  <c r="P58"/>
  <c r="R58"/>
  <c r="S58"/>
  <c r="T58"/>
  <c r="U58"/>
  <c r="N59"/>
  <c r="O59"/>
  <c r="P59"/>
  <c r="R59"/>
  <c r="S59"/>
  <c r="T59"/>
  <c r="U59"/>
  <c r="N60"/>
  <c r="O60"/>
  <c r="P60"/>
  <c r="R60"/>
  <c r="S60"/>
  <c r="T60"/>
  <c r="U60"/>
  <c r="N61"/>
  <c r="O61"/>
  <c r="P61"/>
  <c r="R61"/>
  <c r="S61"/>
  <c r="T61"/>
  <c r="U61"/>
  <c r="N62"/>
  <c r="O62"/>
  <c r="P62"/>
  <c r="R62"/>
  <c r="S62"/>
  <c r="T62"/>
  <c r="U62"/>
  <c r="N63"/>
  <c r="O63"/>
  <c r="P63"/>
  <c r="R63"/>
  <c r="S63"/>
  <c r="T63"/>
  <c r="U63"/>
  <c r="N64"/>
  <c r="O64"/>
  <c r="P64"/>
  <c r="R64"/>
  <c r="S64"/>
  <c r="T64"/>
  <c r="U64"/>
  <c r="N65"/>
  <c r="O65"/>
  <c r="P65"/>
  <c r="R65"/>
  <c r="S65"/>
  <c r="T65"/>
  <c r="U65"/>
  <c r="N66"/>
  <c r="O66"/>
  <c r="P66"/>
  <c r="R66"/>
  <c r="S66"/>
  <c r="T66"/>
  <c r="U66"/>
  <c r="N67"/>
  <c r="O67"/>
  <c r="P67"/>
  <c r="R67"/>
  <c r="S67"/>
  <c r="T67"/>
  <c r="U67"/>
  <c r="N68"/>
  <c r="O68"/>
  <c r="P68"/>
  <c r="R68"/>
  <c r="S68"/>
  <c r="T68"/>
  <c r="U68"/>
  <c r="N69"/>
  <c r="O69"/>
  <c r="P69"/>
  <c r="R69"/>
  <c r="S69"/>
  <c r="T69"/>
  <c r="U69"/>
  <c r="N70"/>
  <c r="O70"/>
  <c r="P70"/>
  <c r="R70"/>
  <c r="S70"/>
  <c r="T70"/>
  <c r="U70"/>
  <c r="N71"/>
  <c r="O71"/>
  <c r="P71"/>
  <c r="R71"/>
  <c r="S71"/>
  <c r="T71"/>
  <c r="U71"/>
  <c r="N72"/>
  <c r="O72"/>
  <c r="P72"/>
  <c r="R72"/>
  <c r="S72"/>
  <c r="T72"/>
  <c r="U72"/>
  <c r="N73"/>
  <c r="O73"/>
  <c r="P73"/>
  <c r="R73"/>
  <c r="S73"/>
  <c r="T73"/>
  <c r="U73"/>
  <c r="N74"/>
  <c r="O74"/>
  <c r="P74"/>
  <c r="R74"/>
  <c r="S74"/>
  <c r="T74"/>
  <c r="U74"/>
  <c r="N75"/>
  <c r="O75"/>
  <c r="P75"/>
  <c r="R75"/>
  <c r="S75"/>
  <c r="T75"/>
  <c r="U75"/>
  <c r="N76"/>
  <c r="O76"/>
  <c r="P76"/>
  <c r="R76"/>
  <c r="S76"/>
  <c r="T76"/>
  <c r="U76"/>
  <c r="N77"/>
  <c r="O77"/>
  <c r="P77"/>
  <c r="R77"/>
  <c r="S77"/>
  <c r="T77"/>
  <c r="U77"/>
  <c r="N78"/>
  <c r="O78"/>
  <c r="P78"/>
  <c r="R78"/>
  <c r="S78"/>
  <c r="T78"/>
  <c r="U78"/>
  <c r="N79"/>
  <c r="O79"/>
  <c r="P79"/>
  <c r="R79"/>
  <c r="S79"/>
  <c r="T79"/>
  <c r="U79"/>
  <c r="N80"/>
  <c r="O80"/>
  <c r="P80"/>
  <c r="R80"/>
  <c r="S80"/>
  <c r="T80"/>
  <c r="U80"/>
  <c r="N81"/>
  <c r="O81"/>
  <c r="P81"/>
  <c r="R81"/>
  <c r="S81"/>
  <c r="T81"/>
  <c r="U81"/>
  <c r="N82"/>
  <c r="O82"/>
  <c r="P82"/>
  <c r="R82"/>
  <c r="S82"/>
  <c r="T82"/>
  <c r="U82"/>
  <c r="N83"/>
  <c r="O83"/>
  <c r="P83"/>
  <c r="R83"/>
  <c r="S83"/>
  <c r="T83"/>
  <c r="U83"/>
  <c r="N84"/>
  <c r="O84"/>
  <c r="P84"/>
  <c r="R84"/>
  <c r="S84"/>
  <c r="T84"/>
  <c r="U84"/>
  <c r="N85"/>
  <c r="O85"/>
  <c r="P85"/>
  <c r="R85"/>
  <c r="S85"/>
  <c r="T85"/>
  <c r="U85"/>
  <c r="N86"/>
  <c r="O86"/>
  <c r="P86"/>
  <c r="R86"/>
  <c r="S86"/>
  <c r="T86"/>
  <c r="U86"/>
  <c r="N87"/>
  <c r="O87"/>
  <c r="P87"/>
  <c r="R87"/>
  <c r="S87"/>
  <c r="T87"/>
  <c r="U87"/>
  <c r="N88"/>
  <c r="O88"/>
  <c r="P88"/>
  <c r="R88"/>
  <c r="S88"/>
  <c r="T88"/>
  <c r="U88"/>
  <c r="N89"/>
  <c r="O89"/>
  <c r="P89"/>
  <c r="R89"/>
  <c r="S89"/>
  <c r="T89"/>
  <c r="U89"/>
  <c r="N90"/>
  <c r="O90"/>
  <c r="P90"/>
  <c r="R90"/>
  <c r="S90"/>
  <c r="T90"/>
  <c r="U90"/>
  <c r="N91"/>
  <c r="O91"/>
  <c r="P91"/>
  <c r="R91"/>
  <c r="S91"/>
  <c r="T91"/>
  <c r="U91"/>
  <c r="N92"/>
  <c r="O92"/>
  <c r="P92"/>
  <c r="R92"/>
  <c r="S92"/>
  <c r="T92"/>
  <c r="U92"/>
  <c r="N93"/>
  <c r="O93"/>
  <c r="P93"/>
  <c r="R93"/>
  <c r="S93"/>
  <c r="T93"/>
  <c r="U93"/>
  <c r="N94"/>
  <c r="O94"/>
  <c r="P94"/>
  <c r="R94"/>
  <c r="S94"/>
  <c r="T94"/>
  <c r="U94"/>
  <c r="N95"/>
  <c r="O95"/>
  <c r="P95"/>
  <c r="R95"/>
  <c r="S95"/>
  <c r="T95"/>
  <c r="U95"/>
  <c r="N96"/>
  <c r="O96"/>
  <c r="P96"/>
  <c r="R96"/>
  <c r="S96"/>
  <c r="T96"/>
  <c r="U96"/>
  <c r="N97"/>
  <c r="O97"/>
  <c r="P97"/>
  <c r="R97"/>
  <c r="S97"/>
  <c r="T97"/>
  <c r="U97"/>
  <c r="N98"/>
  <c r="O98"/>
  <c r="P98"/>
  <c r="R98"/>
  <c r="S98"/>
  <c r="T98"/>
  <c r="U98"/>
  <c r="N99"/>
  <c r="O99"/>
  <c r="P99"/>
  <c r="R99"/>
  <c r="S99"/>
  <c r="T99"/>
  <c r="U99"/>
  <c r="N100"/>
  <c r="O100"/>
  <c r="P100"/>
  <c r="R100"/>
  <c r="S100"/>
  <c r="T100"/>
  <c r="U100"/>
  <c r="N101"/>
  <c r="O101"/>
  <c r="P101"/>
  <c r="R101"/>
  <c r="S101"/>
  <c r="T101"/>
  <c r="U101"/>
  <c r="N102"/>
  <c r="O102"/>
  <c r="P102"/>
  <c r="R102"/>
  <c r="S102"/>
  <c r="T102"/>
  <c r="U102"/>
  <c r="N103"/>
  <c r="O103"/>
  <c r="P103"/>
  <c r="R103"/>
  <c r="S103"/>
  <c r="T103"/>
  <c r="U103"/>
  <c r="N104"/>
  <c r="O104"/>
  <c r="P104"/>
  <c r="R104"/>
  <c r="S104"/>
  <c r="T104"/>
  <c r="U104"/>
  <c r="N105"/>
  <c r="O105"/>
  <c r="P105"/>
  <c r="R105"/>
  <c r="S105"/>
  <c r="T105"/>
  <c r="U105"/>
  <c r="N106"/>
  <c r="O106"/>
  <c r="P106"/>
  <c r="R106"/>
  <c r="S106"/>
  <c r="T106"/>
  <c r="U106"/>
  <c r="N107"/>
  <c r="O107"/>
  <c r="P107"/>
  <c r="R107"/>
  <c r="S107"/>
  <c r="T107"/>
  <c r="U107"/>
  <c r="N108"/>
  <c r="O108"/>
  <c r="P108"/>
  <c r="R108"/>
  <c r="S108"/>
  <c r="T108"/>
  <c r="U108"/>
  <c r="N109"/>
  <c r="O109"/>
  <c r="P109"/>
  <c r="R109"/>
  <c r="S109"/>
  <c r="T109"/>
  <c r="U109"/>
  <c r="N110"/>
  <c r="O110"/>
  <c r="P110"/>
  <c r="R110"/>
  <c r="S110"/>
  <c r="T110"/>
  <c r="U110"/>
  <c r="N111"/>
  <c r="O111"/>
  <c r="P111"/>
  <c r="R111"/>
  <c r="S111"/>
  <c r="T111"/>
  <c r="U111"/>
  <c r="N112"/>
  <c r="O112"/>
  <c r="P112"/>
  <c r="R112"/>
  <c r="S112"/>
  <c r="T112"/>
  <c r="U112"/>
  <c r="N113"/>
  <c r="O113"/>
  <c r="P113"/>
  <c r="R113"/>
  <c r="S113"/>
  <c r="T113"/>
  <c r="U113"/>
  <c r="N114"/>
  <c r="O114"/>
  <c r="P114"/>
  <c r="R114"/>
  <c r="S114"/>
  <c r="T114"/>
  <c r="U114"/>
  <c r="N115"/>
  <c r="O115"/>
  <c r="P115"/>
  <c r="R115"/>
  <c r="S115"/>
  <c r="T115"/>
  <c r="U115"/>
  <c r="N116"/>
  <c r="O116"/>
  <c r="P116"/>
  <c r="R116"/>
  <c r="S116"/>
  <c r="T116"/>
  <c r="U116"/>
  <c r="N117"/>
  <c r="O117"/>
  <c r="P117"/>
  <c r="R117"/>
  <c r="S117"/>
  <c r="T117"/>
  <c r="U117"/>
  <c r="N118"/>
  <c r="O118"/>
  <c r="P118"/>
  <c r="R118"/>
  <c r="S118"/>
  <c r="T118"/>
  <c r="U118"/>
  <c r="N119"/>
  <c r="O119"/>
  <c r="P119"/>
  <c r="R119"/>
  <c r="S119"/>
  <c r="T119"/>
  <c r="U119"/>
  <c r="N120"/>
  <c r="O120"/>
  <c r="P120"/>
  <c r="R120"/>
  <c r="S120"/>
  <c r="T120"/>
  <c r="U120"/>
  <c r="N121"/>
  <c r="O121"/>
  <c r="P121"/>
  <c r="R121"/>
  <c r="S121"/>
  <c r="T121"/>
  <c r="U121"/>
  <c r="N122"/>
  <c r="O122"/>
  <c r="P122"/>
  <c r="R122"/>
  <c r="S122"/>
  <c r="T122"/>
  <c r="U122"/>
  <c r="N123"/>
  <c r="O123"/>
  <c r="P123"/>
  <c r="R123"/>
  <c r="S123"/>
  <c r="T123"/>
  <c r="U123"/>
  <c r="N124"/>
  <c r="O124"/>
  <c r="P124"/>
  <c r="R124"/>
  <c r="S124"/>
  <c r="T124"/>
  <c r="U124"/>
  <c r="N125"/>
  <c r="O125"/>
  <c r="P125"/>
  <c r="R125"/>
  <c r="S125"/>
  <c r="T125"/>
  <c r="U125"/>
  <c r="N126"/>
  <c r="O126"/>
  <c r="P126"/>
  <c r="R126"/>
  <c r="S126"/>
  <c r="T126"/>
  <c r="U126"/>
  <c r="N127"/>
  <c r="O127"/>
  <c r="P127"/>
  <c r="R127"/>
  <c r="S127"/>
  <c r="T127"/>
  <c r="U127"/>
  <c r="N128"/>
  <c r="O128"/>
  <c r="P128"/>
  <c r="R128"/>
  <c r="S128"/>
  <c r="T128"/>
  <c r="U128"/>
  <c r="N129"/>
  <c r="O129"/>
  <c r="P129"/>
  <c r="R129"/>
  <c r="S129"/>
  <c r="T129"/>
  <c r="U129"/>
  <c r="N130"/>
  <c r="O130"/>
  <c r="P130"/>
  <c r="R130"/>
  <c r="S130"/>
  <c r="T130"/>
  <c r="U130"/>
  <c r="N131"/>
  <c r="O131"/>
  <c r="P131"/>
  <c r="R131"/>
  <c r="S131"/>
  <c r="T131"/>
  <c r="U131"/>
  <c r="N132"/>
  <c r="O132"/>
  <c r="P132"/>
  <c r="R132"/>
  <c r="S132"/>
  <c r="T132"/>
  <c r="U132"/>
  <c r="N133"/>
  <c r="O133"/>
  <c r="P133"/>
  <c r="R133"/>
  <c r="S133"/>
  <c r="T133"/>
  <c r="U133"/>
  <c r="N134"/>
  <c r="O134"/>
  <c r="P134"/>
  <c r="R134"/>
  <c r="S134"/>
  <c r="T134"/>
  <c r="U134"/>
  <c r="N135"/>
  <c r="O135"/>
  <c r="P135"/>
  <c r="R135"/>
  <c r="S135"/>
  <c r="T135"/>
  <c r="U135"/>
  <c r="N136"/>
  <c r="O136"/>
  <c r="P136"/>
  <c r="R136"/>
  <c r="S136"/>
  <c r="T136"/>
  <c r="U136"/>
  <c r="N137"/>
  <c r="O137"/>
  <c r="P137"/>
  <c r="R137"/>
  <c r="S137"/>
  <c r="T137"/>
  <c r="U137"/>
  <c r="N138"/>
  <c r="O138"/>
  <c r="P138"/>
  <c r="R138"/>
  <c r="S138"/>
  <c r="T138"/>
  <c r="U138"/>
  <c r="N139"/>
  <c r="O139"/>
  <c r="P139"/>
  <c r="R139"/>
  <c r="S139"/>
  <c r="T139"/>
  <c r="U139"/>
  <c r="N140"/>
  <c r="O140"/>
  <c r="P140"/>
  <c r="R140"/>
  <c r="S140"/>
  <c r="T140"/>
  <c r="U140"/>
  <c r="N141"/>
  <c r="O141"/>
  <c r="P141"/>
  <c r="R141"/>
  <c r="S141"/>
  <c r="T141"/>
  <c r="U141"/>
  <c r="N142"/>
  <c r="O142"/>
  <c r="P142"/>
  <c r="R142"/>
  <c r="S142"/>
  <c r="T142"/>
  <c r="U142"/>
  <c r="N143"/>
  <c r="O143"/>
  <c r="P143"/>
  <c r="R143"/>
  <c r="S143"/>
  <c r="T143"/>
  <c r="U143"/>
  <c r="N144"/>
  <c r="O144"/>
  <c r="P144"/>
  <c r="R144"/>
  <c r="S144"/>
  <c r="T144"/>
  <c r="U144"/>
  <c r="N5"/>
  <c r="O5"/>
  <c r="P5"/>
  <c r="R5"/>
  <c r="S5"/>
  <c r="T5"/>
  <c r="U5"/>
  <c r="N6"/>
  <c r="O6"/>
  <c r="P6"/>
  <c r="R6"/>
  <c r="S6"/>
  <c r="T6"/>
  <c r="U6"/>
  <c r="N7"/>
  <c r="O7"/>
  <c r="P7"/>
  <c r="R7"/>
  <c r="S7"/>
  <c r="T7"/>
  <c r="U7"/>
  <c r="N8"/>
  <c r="O8"/>
  <c r="P8"/>
  <c r="R8"/>
  <c r="S8"/>
  <c r="T8"/>
  <c r="U8"/>
  <c r="N9"/>
  <c r="O9"/>
  <c r="P9"/>
  <c r="R9"/>
  <c r="S9"/>
  <c r="T9"/>
  <c r="U9"/>
  <c r="N10"/>
  <c r="O10"/>
  <c r="P10"/>
  <c r="R10"/>
  <c r="S10"/>
  <c r="T10"/>
  <c r="U10"/>
  <c r="N11"/>
  <c r="O11"/>
  <c r="P11"/>
  <c r="R11"/>
  <c r="S11"/>
  <c r="T11"/>
  <c r="U11"/>
  <c r="N12"/>
  <c r="O12"/>
  <c r="P12"/>
  <c r="R12"/>
  <c r="S12"/>
  <c r="T12"/>
  <c r="U12"/>
  <c r="N13"/>
  <c r="O13"/>
  <c r="P13"/>
  <c r="R13"/>
  <c r="S13"/>
  <c r="T13"/>
  <c r="U13"/>
  <c r="N14"/>
  <c r="O14"/>
  <c r="P14"/>
  <c r="R14"/>
  <c r="S14"/>
  <c r="T14"/>
  <c r="U14"/>
  <c r="N15"/>
  <c r="O15"/>
  <c r="P15"/>
  <c r="R15"/>
  <c r="S15"/>
  <c r="T15"/>
  <c r="U15"/>
  <c r="N16"/>
  <c r="O16"/>
  <c r="P16"/>
  <c r="R16"/>
  <c r="S16"/>
  <c r="T16"/>
  <c r="U16"/>
  <c r="N17"/>
  <c r="O17"/>
  <c r="P17"/>
  <c r="R17"/>
  <c r="S17"/>
  <c r="T17"/>
  <c r="U17"/>
  <c r="N18"/>
  <c r="O18"/>
  <c r="P18"/>
  <c r="R18"/>
  <c r="S18"/>
  <c r="T18"/>
  <c r="U18"/>
  <c r="N19"/>
  <c r="O19"/>
  <c r="P19"/>
  <c r="R19"/>
  <c r="S19"/>
  <c r="T19"/>
  <c r="U19"/>
  <c r="N20"/>
  <c r="O20"/>
  <c r="P20"/>
  <c r="R20"/>
  <c r="S20"/>
  <c r="T20"/>
  <c r="U20"/>
  <c r="N21"/>
  <c r="O21"/>
  <c r="P21"/>
  <c r="R21"/>
  <c r="S21"/>
  <c r="T21"/>
  <c r="U21"/>
  <c r="N22"/>
  <c r="O22"/>
  <c r="P22"/>
  <c r="R22"/>
  <c r="S22"/>
  <c r="T22"/>
  <c r="U22"/>
  <c r="N23"/>
  <c r="O23"/>
  <c r="P23"/>
  <c r="R23"/>
  <c r="S23"/>
  <c r="T23"/>
  <c r="U23"/>
  <c r="N24"/>
  <c r="O24"/>
  <c r="P24"/>
  <c r="R24"/>
  <c r="S24"/>
  <c r="T24"/>
  <c r="U24"/>
  <c r="N25"/>
  <c r="O25"/>
  <c r="P25"/>
  <c r="R25"/>
  <c r="S25"/>
  <c r="T25"/>
  <c r="U25"/>
  <c r="N26"/>
  <c r="O26"/>
  <c r="P26"/>
  <c r="R26"/>
  <c r="S26"/>
  <c r="T26"/>
  <c r="U26"/>
  <c r="N27"/>
  <c r="O27"/>
  <c r="P27"/>
  <c r="R27"/>
  <c r="S27"/>
  <c r="T27"/>
  <c r="U27"/>
  <c r="N28"/>
  <c r="O28"/>
  <c r="P28"/>
  <c r="R28"/>
  <c r="S28"/>
  <c r="T28"/>
  <c r="U28"/>
  <c r="N29"/>
  <c r="O29"/>
  <c r="P29"/>
  <c r="R29"/>
  <c r="S29"/>
  <c r="T29"/>
  <c r="U29"/>
  <c r="N30"/>
  <c r="O30"/>
  <c r="P30"/>
  <c r="R30"/>
  <c r="S30"/>
  <c r="T30"/>
  <c r="U30"/>
  <c r="N31"/>
  <c r="O31"/>
  <c r="P31"/>
  <c r="R31"/>
  <c r="S31"/>
  <c r="T31"/>
  <c r="U31"/>
  <c r="N32"/>
  <c r="O32"/>
  <c r="P32"/>
  <c r="R32"/>
  <c r="S32"/>
  <c r="T32"/>
  <c r="U32"/>
  <c r="Q18" l="1"/>
  <c r="W18" s="1"/>
  <c r="Q9"/>
  <c r="V9" s="1"/>
  <c r="Q65"/>
  <c r="V65" s="1"/>
  <c r="Q16"/>
  <c r="V16" s="1"/>
  <c r="Q103"/>
  <c r="V103" s="1"/>
  <c r="Q95"/>
  <c r="V95" s="1"/>
  <c r="Q87"/>
  <c r="V87" s="1"/>
  <c r="Q61"/>
  <c r="V61" s="1"/>
  <c r="Q59"/>
  <c r="V59" s="1"/>
  <c r="Q51"/>
  <c r="V51" s="1"/>
  <c r="Q43"/>
  <c r="V43" s="1"/>
  <c r="Q37"/>
  <c r="V37" s="1"/>
  <c r="Q15"/>
  <c r="V15" s="1"/>
  <c r="Q7"/>
  <c r="V7" s="1"/>
  <c r="Q111"/>
  <c r="V111" s="1"/>
  <c r="Q79"/>
  <c r="V79" s="1"/>
  <c r="Q71"/>
  <c r="V71" s="1"/>
  <c r="Q5"/>
  <c r="V5" s="1"/>
  <c r="Q144"/>
  <c r="V144" s="1"/>
  <c r="Q140"/>
  <c r="V140" s="1"/>
  <c r="Q136"/>
  <c r="V136" s="1"/>
  <c r="Q132"/>
  <c r="V132" s="1"/>
  <c r="Q128"/>
  <c r="V128" s="1"/>
  <c r="Q124"/>
  <c r="Q120"/>
  <c r="V120" s="1"/>
  <c r="Q76"/>
  <c r="V76" s="1"/>
  <c r="Q68"/>
  <c r="V68" s="1"/>
  <c r="Q13"/>
  <c r="V13" s="1"/>
  <c r="Q12"/>
  <c r="W12" s="1"/>
  <c r="Q115"/>
  <c r="V115" s="1"/>
  <c r="Q107"/>
  <c r="V107" s="1"/>
  <c r="Q99"/>
  <c r="V99" s="1"/>
  <c r="Q91"/>
  <c r="V91" s="1"/>
  <c r="Q83"/>
  <c r="V83" s="1"/>
  <c r="Q75"/>
  <c r="V75" s="1"/>
  <c r="Q67"/>
  <c r="V67" s="1"/>
  <c r="Q58"/>
  <c r="V58" s="1"/>
  <c r="Q50"/>
  <c r="V50" s="1"/>
  <c r="Q35"/>
  <c r="V35" s="1"/>
  <c r="Q31"/>
  <c r="W31" s="1"/>
  <c r="Q24"/>
  <c r="W24" s="1"/>
  <c r="Q20"/>
  <c r="W20" s="1"/>
  <c r="Q11"/>
  <c r="V11" s="1"/>
  <c r="Q114"/>
  <c r="V114" s="1"/>
  <c r="Q106"/>
  <c r="V106" s="1"/>
  <c r="Q98"/>
  <c r="V98" s="1"/>
  <c r="Q90"/>
  <c r="Q82"/>
  <c r="V82" s="1"/>
  <c r="Q74"/>
  <c r="V74" s="1"/>
  <c r="Q57"/>
  <c r="V57" s="1"/>
  <c r="Q55"/>
  <c r="V55" s="1"/>
  <c r="Q49"/>
  <c r="V49" s="1"/>
  <c r="Q47"/>
  <c r="V47" s="1"/>
  <c r="Q39"/>
  <c r="V39" s="1"/>
  <c r="Q33"/>
  <c r="V33" s="1"/>
  <c r="Q30"/>
  <c r="V30" s="1"/>
  <c r="Q23"/>
  <c r="V23" s="1"/>
  <c r="Q19"/>
  <c r="V19" s="1"/>
  <c r="Q10"/>
  <c r="W10" s="1"/>
  <c r="Q113"/>
  <c r="V113" s="1"/>
  <c r="Q105"/>
  <c r="V105" s="1"/>
  <c r="Q97"/>
  <c r="V97" s="1"/>
  <c r="Q89"/>
  <c r="V89" s="1"/>
  <c r="Q81"/>
  <c r="V81" s="1"/>
  <c r="Q73"/>
  <c r="V73" s="1"/>
  <c r="Q60"/>
  <c r="V60" s="1"/>
  <c r="Q52"/>
  <c r="V52" s="1"/>
  <c r="M29"/>
  <c r="M27"/>
  <c r="M32"/>
  <c r="M30"/>
  <c r="M34"/>
  <c r="M33"/>
  <c r="M31"/>
  <c r="Q137"/>
  <c r="V137" s="1"/>
  <c r="Q26"/>
  <c r="V26" s="1"/>
  <c r="Q8"/>
  <c r="V8" s="1"/>
  <c r="Q142"/>
  <c r="V142" s="1"/>
  <c r="Q138"/>
  <c r="V138" s="1"/>
  <c r="Q134"/>
  <c r="V134" s="1"/>
  <c r="Q130"/>
  <c r="V130" s="1"/>
  <c r="Q126"/>
  <c r="V126" s="1"/>
  <c r="Q122"/>
  <c r="V122" s="1"/>
  <c r="Q118"/>
  <c r="V118" s="1"/>
  <c r="Q110"/>
  <c r="Q102"/>
  <c r="Q94"/>
  <c r="Q85"/>
  <c r="V85" s="1"/>
  <c r="Q66"/>
  <c r="V66" s="1"/>
  <c r="Q63"/>
  <c r="V63" s="1"/>
  <c r="Q38"/>
  <c r="Q141"/>
  <c r="V141" s="1"/>
  <c r="Q133"/>
  <c r="V133" s="1"/>
  <c r="Q129"/>
  <c r="V129" s="1"/>
  <c r="Q125"/>
  <c r="V125" s="1"/>
  <c r="Q121"/>
  <c r="V121" s="1"/>
  <c r="Q22"/>
  <c r="W22" s="1"/>
  <c r="Q17"/>
  <c r="V17" s="1"/>
  <c r="Q32"/>
  <c r="W32" s="1"/>
  <c r="Q25"/>
  <c r="V25" s="1"/>
  <c r="Q21"/>
  <c r="V21" s="1"/>
  <c r="Q14"/>
  <c r="W14" s="1"/>
  <c r="Q6"/>
  <c r="W6" s="1"/>
  <c r="Q143"/>
  <c r="V143" s="1"/>
  <c r="Q139"/>
  <c r="V139" s="1"/>
  <c r="Q135"/>
  <c r="V135" s="1"/>
  <c r="Q131"/>
  <c r="V131" s="1"/>
  <c r="Q127"/>
  <c r="V127" s="1"/>
  <c r="Q123"/>
  <c r="V123" s="1"/>
  <c r="Q119"/>
  <c r="Q117"/>
  <c r="V117" s="1"/>
  <c r="Q109"/>
  <c r="V109" s="1"/>
  <c r="Q101"/>
  <c r="V101" s="1"/>
  <c r="Q93"/>
  <c r="V93" s="1"/>
  <c r="Q77"/>
  <c r="V77" s="1"/>
  <c r="Q69"/>
  <c r="Q53"/>
  <c r="V53" s="1"/>
  <c r="Q45"/>
  <c r="V45" s="1"/>
  <c r="Q41"/>
  <c r="V41" s="1"/>
  <c r="Q36"/>
  <c r="V90"/>
  <c r="Q84"/>
  <c r="Q44"/>
  <c r="Q42"/>
  <c r="Q28"/>
  <c r="V28" s="1"/>
  <c r="M28"/>
  <c r="Q27"/>
  <c r="W27" s="1"/>
  <c r="Q29"/>
  <c r="V29" s="1"/>
  <c r="V119"/>
  <c r="V124"/>
  <c r="Q88"/>
  <c r="Q80"/>
  <c r="Q72"/>
  <c r="Q64"/>
  <c r="Q56"/>
  <c r="Q48"/>
  <c r="Q40"/>
  <c r="Q116"/>
  <c r="Q112"/>
  <c r="Q108"/>
  <c r="Q104"/>
  <c r="Q100"/>
  <c r="Q96"/>
  <c r="Q92"/>
  <c r="Q86"/>
  <c r="Q78"/>
  <c r="Q70"/>
  <c r="Q62"/>
  <c r="Q54"/>
  <c r="Q46"/>
  <c r="Q34"/>
  <c r="W17"/>
  <c r="E4" i="5"/>
  <c r="D3"/>
  <c r="E5"/>
  <c r="D4"/>
  <c r="E7"/>
  <c r="D5"/>
  <c r="E3"/>
  <c r="E6"/>
  <c r="V14" i="1" l="1"/>
  <c r="W16"/>
  <c r="W33"/>
  <c r="V20"/>
  <c r="W11"/>
  <c r="V24"/>
  <c r="V12"/>
  <c r="W23"/>
  <c r="V27"/>
  <c r="V6"/>
  <c r="V18"/>
  <c r="W15"/>
  <c r="W26"/>
  <c r="W25"/>
  <c r="W9"/>
  <c r="W7"/>
  <c r="V32"/>
  <c r="W19"/>
  <c r="W5"/>
  <c r="V22"/>
  <c r="W13"/>
  <c r="W30"/>
  <c r="W21"/>
  <c r="V31"/>
  <c r="W8"/>
  <c r="V10"/>
  <c r="V94"/>
  <c r="V36"/>
  <c r="V44"/>
  <c r="V110"/>
  <c r="V69"/>
  <c r="V84"/>
  <c r="V38"/>
  <c r="V42"/>
  <c r="V102"/>
  <c r="W28"/>
  <c r="W29"/>
  <c r="V34"/>
  <c r="W34"/>
  <c r="V78"/>
  <c r="V54"/>
  <c r="V86"/>
  <c r="V104"/>
  <c r="V80"/>
  <c r="V88"/>
  <c r="V46"/>
  <c r="V100"/>
  <c r="V48"/>
  <c r="V62"/>
  <c r="V92"/>
  <c r="V108"/>
  <c r="V64"/>
  <c r="V72"/>
  <c r="V116"/>
  <c r="V70"/>
  <c r="V96"/>
  <c r="V112"/>
  <c r="V40"/>
  <c r="V56"/>
  <c r="K35"/>
  <c r="W35" s="1"/>
  <c r="L35"/>
  <c r="K36"/>
  <c r="W36" s="1"/>
  <c r="L36"/>
  <c r="K37"/>
  <c r="W37" s="1"/>
  <c r="L37"/>
  <c r="K38"/>
  <c r="W38" s="1"/>
  <c r="L38"/>
  <c r="K39"/>
  <c r="W39" s="1"/>
  <c r="L39"/>
  <c r="K40"/>
  <c r="W40" s="1"/>
  <c r="L40"/>
  <c r="K41"/>
  <c r="W41" s="1"/>
  <c r="L41"/>
  <c r="K42"/>
  <c r="W42" s="1"/>
  <c r="L42"/>
  <c r="K43"/>
  <c r="W43" s="1"/>
  <c r="L43"/>
  <c r="K44"/>
  <c r="W44" s="1"/>
  <c r="L44"/>
  <c r="K45"/>
  <c r="W45" s="1"/>
  <c r="L45"/>
  <c r="K46"/>
  <c r="W46" s="1"/>
  <c r="L46"/>
  <c r="K47"/>
  <c r="W47" s="1"/>
  <c r="L47"/>
  <c r="K48"/>
  <c r="W48" s="1"/>
  <c r="L48"/>
  <c r="K49"/>
  <c r="W49" s="1"/>
  <c r="L49"/>
  <c r="K50"/>
  <c r="W50" s="1"/>
  <c r="L50"/>
  <c r="K51"/>
  <c r="W51" s="1"/>
  <c r="L51"/>
  <c r="K52"/>
  <c r="W52" s="1"/>
  <c r="L52"/>
  <c r="K53"/>
  <c r="W53" s="1"/>
  <c r="L53"/>
  <c r="K54"/>
  <c r="W54" s="1"/>
  <c r="L54"/>
  <c r="K55"/>
  <c r="W55" s="1"/>
  <c r="L55"/>
  <c r="M47" l="1"/>
  <c r="M43"/>
  <c r="M39"/>
  <c r="M35"/>
  <c r="M52"/>
  <c r="M54"/>
  <c r="M53"/>
  <c r="M51"/>
  <c r="M49"/>
  <c r="M46"/>
  <c r="M42"/>
  <c r="M50"/>
  <c r="M41"/>
  <c r="M38"/>
  <c r="M40"/>
  <c r="M45"/>
  <c r="M37"/>
  <c r="M48"/>
  <c r="M55"/>
  <c r="M44"/>
  <c r="M36"/>
  <c r="K56" l="1"/>
  <c r="W56" s="1"/>
  <c r="L56"/>
  <c r="K57"/>
  <c r="W57" s="1"/>
  <c r="L57"/>
  <c r="K58"/>
  <c r="W58" s="1"/>
  <c r="L58"/>
  <c r="K59"/>
  <c r="W59" s="1"/>
  <c r="L59"/>
  <c r="K60"/>
  <c r="W60" s="1"/>
  <c r="L60"/>
  <c r="K61"/>
  <c r="W61" s="1"/>
  <c r="L61"/>
  <c r="K62"/>
  <c r="W62" s="1"/>
  <c r="L62"/>
  <c r="K63"/>
  <c r="W63" s="1"/>
  <c r="L63"/>
  <c r="K64"/>
  <c r="W64" s="1"/>
  <c r="L64"/>
  <c r="K65"/>
  <c r="W65" s="1"/>
  <c r="L65"/>
  <c r="K66"/>
  <c r="W66" s="1"/>
  <c r="L66"/>
  <c r="K67"/>
  <c r="W67" s="1"/>
  <c r="L67"/>
  <c r="K68"/>
  <c r="W68" s="1"/>
  <c r="L68"/>
  <c r="K69"/>
  <c r="W69" s="1"/>
  <c r="L69"/>
  <c r="K70"/>
  <c r="W70" s="1"/>
  <c r="L70"/>
  <c r="K71"/>
  <c r="W71" s="1"/>
  <c r="L71"/>
  <c r="K72"/>
  <c r="W72" s="1"/>
  <c r="L72"/>
  <c r="K73"/>
  <c r="W73" s="1"/>
  <c r="L73"/>
  <c r="K74"/>
  <c r="W74" s="1"/>
  <c r="L74"/>
  <c r="K75"/>
  <c r="W75" s="1"/>
  <c r="L75"/>
  <c r="K76"/>
  <c r="W76" s="1"/>
  <c r="L76"/>
  <c r="K77"/>
  <c r="W77" s="1"/>
  <c r="L77"/>
  <c r="K78"/>
  <c r="W78" s="1"/>
  <c r="L78"/>
  <c r="K79"/>
  <c r="W79" s="1"/>
  <c r="L79"/>
  <c r="K80"/>
  <c r="W80" s="1"/>
  <c r="L80"/>
  <c r="K81"/>
  <c r="W81" s="1"/>
  <c r="L81"/>
  <c r="K82"/>
  <c r="W82" s="1"/>
  <c r="L82"/>
  <c r="K83"/>
  <c r="W83" s="1"/>
  <c r="L83"/>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K144"/>
  <c r="W144" s="1"/>
  <c r="K143"/>
  <c r="W143" s="1"/>
  <c r="K142"/>
  <c r="W142" s="1"/>
  <c r="K141"/>
  <c r="W141" s="1"/>
  <c r="K140"/>
  <c r="W140" s="1"/>
  <c r="K139"/>
  <c r="W139" s="1"/>
  <c r="K138"/>
  <c r="W138" s="1"/>
  <c r="K137"/>
  <c r="W137" s="1"/>
  <c r="K136"/>
  <c r="W136" s="1"/>
  <c r="K135"/>
  <c r="W135" s="1"/>
  <c r="K134"/>
  <c r="W134" s="1"/>
  <c r="K133"/>
  <c r="W133" s="1"/>
  <c r="K132"/>
  <c r="W132" s="1"/>
  <c r="K131"/>
  <c r="W131" s="1"/>
  <c r="K130"/>
  <c r="W130" s="1"/>
  <c r="K129"/>
  <c r="W129" s="1"/>
  <c r="K128"/>
  <c r="W128" s="1"/>
  <c r="K127"/>
  <c r="W127" s="1"/>
  <c r="K126"/>
  <c r="W126" s="1"/>
  <c r="K125"/>
  <c r="W125" s="1"/>
  <c r="K124"/>
  <c r="W124" s="1"/>
  <c r="K123"/>
  <c r="W123" s="1"/>
  <c r="K122"/>
  <c r="W122" s="1"/>
  <c r="K121"/>
  <c r="W121" s="1"/>
  <c r="K120"/>
  <c r="W120" s="1"/>
  <c r="K119"/>
  <c r="W119" s="1"/>
  <c r="K118"/>
  <c r="W118" s="1"/>
  <c r="K117"/>
  <c r="W117" s="1"/>
  <c r="K116"/>
  <c r="W116" s="1"/>
  <c r="K115"/>
  <c r="W115" s="1"/>
  <c r="K114"/>
  <c r="W114" s="1"/>
  <c r="K113"/>
  <c r="W113" s="1"/>
  <c r="K112"/>
  <c r="W112" s="1"/>
  <c r="K111"/>
  <c r="W111" s="1"/>
  <c r="K110"/>
  <c r="W110" s="1"/>
  <c r="K109"/>
  <c r="W109" s="1"/>
  <c r="K108"/>
  <c r="W108" s="1"/>
  <c r="K107"/>
  <c r="W107" s="1"/>
  <c r="K106"/>
  <c r="W106" s="1"/>
  <c r="K105"/>
  <c r="W105" s="1"/>
  <c r="K104"/>
  <c r="W104" s="1"/>
  <c r="K103"/>
  <c r="W103" s="1"/>
  <c r="K102"/>
  <c r="W102" s="1"/>
  <c r="K101"/>
  <c r="W101" s="1"/>
  <c r="K100"/>
  <c r="W100" s="1"/>
  <c r="K99"/>
  <c r="W99" s="1"/>
  <c r="K98"/>
  <c r="W98" s="1"/>
  <c r="K97"/>
  <c r="W97" s="1"/>
  <c r="K96"/>
  <c r="W96" s="1"/>
  <c r="K95"/>
  <c r="W95" s="1"/>
  <c r="K94"/>
  <c r="W94" s="1"/>
  <c r="K93"/>
  <c r="W93" s="1"/>
  <c r="K92"/>
  <c r="W92" s="1"/>
  <c r="K91"/>
  <c r="W91" s="1"/>
  <c r="K90"/>
  <c r="W90" s="1"/>
  <c r="K89"/>
  <c r="W89" s="1"/>
  <c r="K88"/>
  <c r="W88" s="1"/>
  <c r="K87"/>
  <c r="W87" s="1"/>
  <c r="K86"/>
  <c r="W86" s="1"/>
  <c r="K85"/>
  <c r="W85" s="1"/>
  <c r="K84"/>
  <c r="W84" s="1"/>
  <c r="M65" l="1"/>
  <c r="M80"/>
  <c r="M68"/>
  <c r="M64"/>
  <c r="M79"/>
  <c r="M81"/>
  <c r="M74"/>
  <c r="M70"/>
  <c r="M82"/>
  <c r="M76"/>
  <c r="M61"/>
  <c r="M56"/>
  <c r="M83"/>
  <c r="M73"/>
  <c r="M69"/>
  <c r="M66"/>
  <c r="M59"/>
  <c r="M77"/>
  <c r="M72"/>
  <c r="M62"/>
  <c r="M57"/>
  <c r="M60"/>
  <c r="M75"/>
  <c r="M67"/>
  <c r="M78"/>
  <c r="M71"/>
  <c r="M63"/>
  <c r="M58"/>
  <c r="M84"/>
  <c r="M85"/>
  <c r="M86"/>
  <c r="M87"/>
  <c r="M88"/>
  <c r="M89"/>
  <c r="M90"/>
  <c r="M91"/>
  <c r="M92"/>
  <c r="M93"/>
  <c r="M94"/>
  <c r="M95"/>
  <c r="M96"/>
  <c r="M97"/>
  <c r="M98"/>
  <c r="M99"/>
  <c r="M100"/>
  <c r="M101"/>
  <c r="M102"/>
  <c r="M103"/>
  <c r="M104"/>
  <c r="M105"/>
  <c r="M106"/>
  <c r="M107"/>
  <c r="M108"/>
  <c r="M109"/>
  <c r="M110"/>
  <c r="M111"/>
  <c r="M112"/>
  <c r="M113"/>
  <c r="M114"/>
  <c r="M115"/>
  <c r="M116"/>
  <c r="M117"/>
  <c r="M118"/>
  <c r="M119"/>
  <c r="M120"/>
  <c r="M121"/>
  <c r="M122"/>
  <c r="M123"/>
  <c r="M124"/>
  <c r="M125"/>
  <c r="M126"/>
  <c r="M127"/>
  <c r="M128"/>
  <c r="M129"/>
  <c r="M130"/>
  <c r="M131"/>
  <c r="M132"/>
  <c r="M133"/>
  <c r="M134"/>
  <c r="M135"/>
  <c r="M136"/>
  <c r="M137"/>
  <c r="M138"/>
  <c r="M139"/>
  <c r="M140"/>
  <c r="M141"/>
  <c r="M142"/>
  <c r="M143"/>
  <c r="M144"/>
  <c r="W4" l="1"/>
</calcChain>
</file>

<file path=xl/sharedStrings.xml><?xml version="1.0" encoding="utf-8"?>
<sst xmlns="http://schemas.openxmlformats.org/spreadsheetml/2006/main" count="1273" uniqueCount="304">
  <si>
    <t>Priority</t>
  </si>
  <si>
    <t>Not a bug</t>
  </si>
  <si>
    <t>Team</t>
  </si>
  <si>
    <t>Project name</t>
  </si>
  <si>
    <t>Release</t>
  </si>
  <si>
    <t>Story points</t>
  </si>
  <si>
    <t>GDO link</t>
  </si>
  <si>
    <t xml:space="preserve">Sprint </t>
  </si>
  <si>
    <t xml:space="preserve"> Type</t>
  </si>
  <si>
    <t>Duplicate</t>
  </si>
  <si>
    <t>Month</t>
  </si>
  <si>
    <t>MF/MR</t>
  </si>
  <si>
    <t>MR/MF</t>
  </si>
  <si>
    <t>October</t>
  </si>
  <si>
    <t>November</t>
  </si>
  <si>
    <t>December</t>
  </si>
  <si>
    <t>P1</t>
  </si>
  <si>
    <t>P2</t>
  </si>
  <si>
    <t>P3</t>
  </si>
  <si>
    <t>Qa Defect</t>
  </si>
  <si>
    <t>Qual Test</t>
  </si>
  <si>
    <t>Product</t>
  </si>
  <si>
    <t>Id Mantis</t>
  </si>
  <si>
    <t>Summary Mantis</t>
  </si>
  <si>
    <t>January</t>
  </si>
  <si>
    <t>Evolution</t>
  </si>
  <si>
    <t>ISO prod</t>
  </si>
  <si>
    <t>Total Mantis</t>
  </si>
  <si>
    <t xml:space="preserve">Post merge  Story Defect </t>
  </si>
  <si>
    <t xml:space="preserve"> Sprint Story Defects</t>
  </si>
  <si>
    <t>Total Story defects</t>
  </si>
  <si>
    <t xml:space="preserve">Development phase </t>
  </si>
  <si>
    <t>Release management</t>
  </si>
  <si>
    <t xml:space="preserve">Project released by Team </t>
  </si>
  <si>
    <t xml:space="preserve"> QA Recette Phase</t>
  </si>
  <si>
    <t>Month MEP / product / Release name</t>
  </si>
  <si>
    <t xml:space="preserve"> User Story</t>
  </si>
  <si>
    <t>Category QA defects</t>
  </si>
  <si>
    <t>Category description</t>
  </si>
  <si>
    <t>Qa defect analisys</t>
  </si>
  <si>
    <t xml:space="preserve">How to avoid QA defect? </t>
  </si>
  <si>
    <t>Mantis reporting - affected to the Team</t>
  </si>
  <si>
    <t>Corrected before
 Recette Phase</t>
  </si>
  <si>
    <t>Corrected by the team
 &amp; reported to JIRA</t>
  </si>
  <si>
    <t>Project information on development phase</t>
  </si>
  <si>
    <t xml:space="preserve">All other Mantis attributed to the team during Release by QA </t>
  </si>
  <si>
    <t>Id Jira</t>
  </si>
  <si>
    <t>Development Phase</t>
  </si>
  <si>
    <t>Story defects reporting - affected to the projects/User stories</t>
  </si>
  <si>
    <t>Story Defect analisys</t>
  </si>
  <si>
    <t xml:space="preserve">How to avoid Story defect? </t>
  </si>
  <si>
    <t>Category Story defects</t>
  </si>
  <si>
    <t>Summary Story Defect</t>
  </si>
  <si>
    <t>September</t>
  </si>
  <si>
    <t>Dating</t>
  </si>
  <si>
    <t>[Trinidad]</t>
  </si>
  <si>
    <t>Pentalog</t>
  </si>
  <si>
    <t>MR1</t>
  </si>
  <si>
    <t>GDO-1819</t>
  </si>
  <si>
    <t>Bigger photo Phase 1</t>
  </si>
  <si>
    <t>17 &amp; 18</t>
  </si>
  <si>
    <t>GDO-1979</t>
  </si>
  <si>
    <t>Photo uploader – Technical improvements</t>
  </si>
  <si>
    <t>GDO-2001</t>
  </si>
  <si>
    <t>Profile page design review</t>
  </si>
  <si>
    <t>GDO-1980</t>
  </si>
  <si>
    <t>Signup : handle missing tunnel config</t>
  </si>
  <si>
    <t>[Red Lion]</t>
  </si>
  <si>
    <t>GDO-2333</t>
  </si>
  <si>
    <t>[Dating] Photo : add logs + infos in DB</t>
  </si>
  <si>
    <t>GDO-2366</t>
  </si>
  <si>
    <t>[Dating] Bigger photo - Rollout Match UK</t>
  </si>
  <si>
    <t>[Grasshoper]</t>
  </si>
  <si>
    <t>GDO-2611</t>
  </si>
  <si>
    <t>[Mailbox] Homogenization icons</t>
  </si>
  <si>
    <t>GDO-2368</t>
  </si>
  <si>
    <t>[Profile page Sub2] Travelling mini profile + layer display photo</t>
  </si>
  <si>
    <t>21, 22 &amp; 23</t>
  </si>
  <si>
    <t>GDO-2598</t>
  </si>
  <si>
    <t>[Photo uploader] Canvas version</t>
  </si>
  <si>
    <t>22 &amp; 23</t>
  </si>
  <si>
    <t>[Alegria]</t>
  </si>
  <si>
    <t>GDO-2678</t>
  </si>
  <si>
    <t>[Bigger photo] Display - Rollout Meetic FR</t>
  </si>
  <si>
    <t>GDO-2850</t>
  </si>
  <si>
    <t>Profile Review - Rollout WW Phase 1</t>
  </si>
  <si>
    <t>[Mimosa]</t>
  </si>
  <si>
    <t>GDO-2833</t>
  </si>
  <si>
    <t>[New Meetic] Animated browser tab</t>
  </si>
  <si>
    <t>24,25 &amp; 26</t>
  </si>
  <si>
    <t>GDO-2849</t>
  </si>
  <si>
    <t>[Photo] Review Layer display photo on My Profile</t>
  </si>
  <si>
    <t>24&amp;25</t>
  </si>
  <si>
    <t>[Goldeneye]</t>
  </si>
  <si>
    <t>GDO-2991</t>
  </si>
  <si>
    <t>OBO_Bigger_Photo_Upload-MR1</t>
  </si>
  <si>
    <t>[Dolce Vita]</t>
  </si>
  <si>
    <t>[Paradise]</t>
  </si>
  <si>
    <t>GDO-3301</t>
  </si>
  <si>
    <t>GDO-3557</t>
  </si>
  <si>
    <t>May</t>
  </si>
  <si>
    <t xml:space="preserve"> [May-Bee]</t>
  </si>
  <si>
    <t>GDO-1207</t>
  </si>
  <si>
    <t>[Signup] Express signup cleanup + variabilisation affichage layer photo / annonce</t>
  </si>
  <si>
    <t>[May bee]  photo uploader : display broken on layer reconnexion</t>
  </si>
  <si>
    <t>[May bee] Photo uploader NG : unable to do a return</t>
  </si>
  <si>
    <t>Display</t>
  </si>
  <si>
    <t>[May bee] Photo uploader NG : no wording about spotlight</t>
  </si>
  <si>
    <t>July</t>
  </si>
  <si>
    <t>[Cosmopolitan]</t>
  </si>
  <si>
    <t>GDO-1525</t>
  </si>
  <si>
    <t>Photo Uploader Phase 2</t>
  </si>
  <si>
    <t>[COSMO] Recette NG - [Dating] Photo uploader Sub2: My profile - Wording shifted on IE7</t>
  </si>
  <si>
    <t>Display - Browser</t>
  </si>
  <si>
    <t>[COSMO] Recette NG - [Dating] Photo uploader Sub2: My profile - Wording in spanish on Lexa</t>
  </si>
  <si>
    <t>wording</t>
  </si>
  <si>
    <t>[COSMO] Recette NG - [Dating] Photo uploader Sub2: My profile - bad display of the pic removal layer</t>
  </si>
  <si>
    <t>[COSMO] Recette NG - [Dating] Photo uploader Sub2: My profile - avatar</t>
  </si>
  <si>
    <t>[COSMO] Recette NG - [Dating] Photo uploader Sub2: My profile - Notices</t>
  </si>
  <si>
    <t>[COSMO] Recette NG - [Dating] Photo uploader Sub2: My profile - Pictures' order while being moderated</t>
  </si>
  <si>
    <t>[COSMO] Recette NG - [Dating] Photo uploader Sub2: My profile - wording not centered</t>
  </si>
  <si>
    <t>[COSMO] Recette NG - [Dating] Photo uploader Sub2: My profile - Main pic isn't highlighted</t>
  </si>
  <si>
    <t>[COSMO] Recette NG - [Dating] Photo uploader Sub2: My profile - Webcam authorization step</t>
  </si>
  <si>
    <t>[COSMO] Recette NG - [Dating] [BAL] No more subject on Bal - Member on DD can see subject from member on Match UK/IE</t>
  </si>
  <si>
    <t>GDO-1740</t>
  </si>
  <si>
    <t>Rollout Photo Uploader Phase 1 (All)</t>
  </si>
  <si>
    <t>[COSMO] Roll Out Upload Photo : Old layer Photo when I connect with old account</t>
  </si>
  <si>
    <t>[COSMO] [Dating] Photo uploader Sub2: New upoader photo KO</t>
  </si>
  <si>
    <t>[COSMO] [Dating] Photo uploader Sub2: thumbnails broken when no photo</t>
  </si>
  <si>
    <t>Iso prod</t>
  </si>
  <si>
    <t>August</t>
  </si>
  <si>
    <t>[Blue Lagoon]</t>
  </si>
  <si>
    <t>GDO-1953</t>
  </si>
  <si>
    <t>Photo Uploader Phase 2 - Add Rollover on avatar</t>
  </si>
  <si>
    <t>[BLUE LAGOON]  Roll Out Contact Filter : KO on meetic SE</t>
  </si>
  <si>
    <t>Missing wording</t>
  </si>
  <si>
    <t>[TRINIDAD] -  [Dating] Profile page - design review: incorrect code mkt for CS Lexa NL</t>
  </si>
  <si>
    <t>[TRINIDAD] [Dating] Profile page - design review: No highlight on arrow on hover</t>
  </si>
  <si>
    <t>Spec not respected</t>
  </si>
  <si>
    <t>[TRINIDAD] - Roll out Photo uploader phase 2 tous les pays latins - Wording shifted</t>
  </si>
  <si>
    <t>Browser IE7 - functionnal</t>
  </si>
  <si>
    <t>[TRINIDAD] - [Dating] Profile page - CS "testing file" present in release</t>
  </si>
  <si>
    <t>DEV TESTING FILE not removed</t>
  </si>
  <si>
    <t>[TRINIDAD] - Roll out Photo uploader phase 2 tous les pays latins - Webcam ko</t>
  </si>
  <si>
    <t>[TRINIDAD] [Dating] Profile page - design review: button to submit/create your own quizz is shifted to the left</t>
  </si>
  <si>
    <t>One use case - button moved</t>
  </si>
  <si>
    <t>[TRINIDAD] [Dating] Profile page - design review: The profile photo is stretched with IE</t>
  </si>
  <si>
    <t>Internet explorer display</t>
  </si>
  <si>
    <t>[Grasshopper] Travelling mini profile + layer display photo : no layer similar profil on uk.match.com and meetic.fr</t>
  </si>
  <si>
    <t>[Grasshopper] Profile design review: no advertising picture on the right</t>
  </si>
  <si>
    <t>[Grasshopper] Profile design review: bad display of long wording</t>
  </si>
  <si>
    <t>[GRASSHOPPER] - Navigation in BAL</t>
  </si>
  <si>
    <t>[GRASSHOPPER] - Navigation in BAL : php notice on "mailbox/read.php on line 238/239/240"</t>
  </si>
  <si>
    <t>[GRASSHOPPER] Navigation in BAL : wording "message suivant" alors qu'on est sur le dernier message</t>
  </si>
  <si>
    <t>[GRASSHOPPER] [Travelling mini profile + layer display photo] unable to zoom a picture</t>
  </si>
  <si>
    <t>[GrassHopper]Miniprofile &amp; Carousel become visible again when cursor is not moved over the layer</t>
  </si>
  <si>
    <t>[Grasshopper] Profile design review: missing wording for the height</t>
  </si>
  <si>
    <t>[Grasshopper] [Photo uploader] Canvas version: on the photo app during signup, the button "Save and continue" doesn't work</t>
  </si>
  <si>
    <t>[Grasshopper] [Photo uploader] Canvas version: during sign-up, the app photo doesn't work well with IE10</t>
  </si>
  <si>
    <t>[Grasshopper] [Photo uploader] Canvas version: Flash used on IE10, not canvas</t>
  </si>
  <si>
    <t>[GRASSHOPPER] - Travelling mini profile + layer display photo</t>
  </si>
  <si>
    <t>[Grasshopper] Profile design review: 'years old' missing</t>
  </si>
  <si>
    <t>[ALEGRIA] Profile Review - Rollout WW Phase 1 : bad typ off on "his/her profil"</t>
  </si>
  <si>
    <t>[ALEGRIA]  Profile Review - Rollout WW Phase 1 : no cross selling on His/her profile on bluewin.fr.meetic.ch</t>
  </si>
  <si>
    <t>[Alegria] Profile Review - Rollout WW Phase 1 : link "seguinte" and "regressar" KO on His/Her profil</t>
  </si>
  <si>
    <t>[ALEGRIA] Profile Review - Rollout WW Phase 1 : Bad link on "his/herprofil" cross selling</t>
  </si>
  <si>
    <t>[ALEGRIA] Profile Review - Rollout WW Phase 1 : Wording too long on FI</t>
  </si>
  <si>
    <t>[ALEGRIA] Profile Review - Rollout WW Phase 1 : MMA Cross selling block on DDA</t>
  </si>
  <si>
    <t>[MIMOSA] Photo Layer not properly displayed.</t>
  </si>
  <si>
    <t>[Mimosa] : Review Layer display photo : carroussel not visible on Meetic FR with new header</t>
  </si>
  <si>
    <t>[GOLDENEYE][OBO REG] Bigger photos : Modification du script d'upload photo OBO pour qu'il soit cohérent avec celui en place sur</t>
  </si>
  <si>
    <t>Qa defect</t>
  </si>
  <si>
    <t xml:space="preserve"> [May-Day]</t>
  </si>
  <si>
    <t>GDO-1270</t>
  </si>
  <si>
    <t xml:space="preserve">[Dating] Photo uploader NG (Meetic SP + Lexa NL) </t>
  </si>
  <si>
    <t>10, 11 &amp; 12</t>
  </si>
  <si>
    <t>14, 15 &amp; 16</t>
  </si>
  <si>
    <t>Modification de la procédure d'attribution du PHO_ID</t>
  </si>
  <si>
    <t>[Bigger photo-OBO] Use photo server on OBO</t>
  </si>
  <si>
    <t>GDO-3158</t>
  </si>
  <si>
    <t>[DATING] Mise en place nouveau composant photo sur layer photo du contact filter</t>
  </si>
  <si>
    <t>27 &amp; 28</t>
  </si>
  <si>
    <t> [DATING] [New Meetic] Animated tab brower – Rollout</t>
  </si>
  <si>
    <t>GDO-3360</t>
  </si>
  <si>
    <t>DEV-8799</t>
  </si>
  <si>
    <t>Supervision Approved Photos - Error message</t>
  </si>
  <si>
    <t>DEV-8765</t>
  </si>
  <si>
    <t>Issue Photo Layer on right click event</t>
  </si>
  <si>
    <t>DEV-8800</t>
  </si>
  <si>
    <t>Supervision Refused Photos - Broken Icon</t>
  </si>
  <si>
    <t>DEV-8802</t>
  </si>
  <si>
    <t>Upload photos on Tunnel - Zoom In is not properly done</t>
  </si>
  <si>
    <t>Medium</t>
  </si>
  <si>
    <t>Minor</t>
  </si>
  <si>
    <t xml:space="preserve">Sprint SD </t>
  </si>
  <si>
    <t>Functionnal</t>
  </si>
  <si>
    <t xml:space="preserve">[Dolce Vita] [New Meetic on COB] display layer photo on "my profil" </t>
  </si>
  <si>
    <t>Not Linked</t>
  </si>
  <si>
    <t>By analyzing the links between projects</t>
  </si>
  <si>
    <t>This issue is not linked with the project delivered in Dolce Vita, the root of the bug is the New header that affected Photo Manager layer</t>
  </si>
  <si>
    <t xml:space="preserve">[Paradise] Modif attribution du PHO_ID : Fatal error in recette </t>
  </si>
  <si>
    <t>The picture had been uploaded in recette using the new photo id and it was approved in production which used the old photo id code. The new photo id is not compatible with the old code for aproval.</t>
  </si>
  <si>
    <t>[PARADISE] -[New Meetic] Animated tab brower - Rollout - project KO on UK</t>
  </si>
  <si>
    <t>Technical</t>
  </si>
  <si>
    <t>The requiment was to create a parameter that should be TRUE or FALSE, that means the Animated Tabs are or not available</t>
  </si>
  <si>
    <t>By analyzing the requiments of the projects</t>
  </si>
  <si>
    <t>By analyzing the impactof the projects on the production env</t>
  </si>
  <si>
    <t>better testing by developer before forwarding the story to QA</t>
  </si>
  <si>
    <t>better testing by developer before forwarding the story to testers</t>
  </si>
  <si>
    <t>more details about OBO application</t>
  </si>
  <si>
    <t>Month/Release</t>
  </si>
  <si>
    <t>Bugs/projects</t>
  </si>
  <si>
    <t>Forecast QD</t>
  </si>
  <si>
    <t>FLEX</t>
  </si>
  <si>
    <t>Nombre de  Type</t>
  </si>
  <si>
    <t xml:space="preserve"> Category QA defects</t>
  </si>
  <si>
    <t/>
  </si>
  <si>
    <t xml:space="preserve"> Qa Defect</t>
  </si>
  <si>
    <t>Results December</t>
  </si>
  <si>
    <t>Results January</t>
  </si>
  <si>
    <t>Forecast</t>
  </si>
  <si>
    <t>Average number of QA defects by deliverable under the forecast</t>
  </si>
  <si>
    <t>% of defects fixed before delivering to QA under the forecast</t>
  </si>
  <si>
    <t>% of qa defect level  1 under the forecast</t>
  </si>
  <si>
    <t>Projects released</t>
  </si>
  <si>
    <t xml:space="preserve"> -</t>
  </si>
  <si>
    <t>User Stories resolved</t>
  </si>
  <si>
    <t xml:space="preserve"> Story defects</t>
  </si>
  <si>
    <t>Month Release</t>
  </si>
  <si>
    <t xml:space="preserve"> Qual Test</t>
  </si>
  <si>
    <t xml:space="preserve"> P1</t>
  </si>
  <si>
    <t xml:space="preserve"> P2</t>
  </si>
  <si>
    <t xml:space="preserve"> P3</t>
  </si>
  <si>
    <t xml:space="preserve"> Forecast </t>
  </si>
  <si>
    <t>Av QA defect</t>
  </si>
  <si>
    <t>NB Project</t>
  </si>
  <si>
    <t>Nombre de  User Story</t>
  </si>
  <si>
    <t>February</t>
  </si>
  <si>
    <t>Tuica</t>
  </si>
  <si>
    <t>[FO|Optim] Page intermediaire liste visite</t>
  </si>
  <si>
    <t>[DATING] - New CS banners and marketing codes</t>
  </si>
  <si>
    <t>New profile Phase 2 rollout</t>
  </si>
  <si>
    <t>GDO-3665</t>
  </si>
  <si>
    <t>GDO-3674</t>
  </si>
  <si>
    <t>GDO-3673</t>
  </si>
  <si>
    <t>31 &amp; 32</t>
  </si>
  <si>
    <t>Intermediary Page: List of users with real user info</t>
  </si>
  <si>
    <t>DEV-10136</t>
  </si>
  <si>
    <t>Merge issue</t>
  </si>
  <si>
    <t>integration issue</t>
  </si>
  <si>
    <t>Post merge SD</t>
  </si>
  <si>
    <t>Spec</t>
  </si>
  <si>
    <t>Intermediary Page: Layer without gray background</t>
  </si>
  <si>
    <t>DEV-10135</t>
  </si>
  <si>
    <t>this bug appears because in this case it is used a new theme: aurora</t>
  </si>
  <si>
    <t>Column Labels</t>
  </si>
  <si>
    <t>Grand Total</t>
  </si>
  <si>
    <t>Valeurs</t>
  </si>
  <si>
    <t>(All)</t>
  </si>
  <si>
    <t xml:space="preserve">[Tuica] Warning en prod </t>
  </si>
  <si>
    <t>Log errors</t>
  </si>
  <si>
    <t xml:space="preserve"> [Tuica][Page intermediaire liste visite] No layer on wink list </t>
  </si>
  <si>
    <t xml:space="preserve">this is a normal behavior </t>
  </si>
  <si>
    <t xml:space="preserve"> [Tuica][Page intermediaire liste visite] Wrong redirection </t>
  </si>
  <si>
    <t xml:space="preserve"> [TUICA] - New profile page phase 2 rollout: missing wording on quizz insert </t>
  </si>
  <si>
    <t xml:space="preserve"> [TUICA] - New profile page phase 2 rollout: missing wording on mail insert </t>
  </si>
  <si>
    <t xml:space="preserve"> [Tuica] CS banners and mtcmk : affinity banners missing on his/her profile page </t>
  </si>
  <si>
    <t xml:space="preserve"> [Tuica] CS banners and mtcmk : bad mtcmk on some banners and banners missing </t>
  </si>
  <si>
    <t>By analyzing other possible impacts</t>
  </si>
  <si>
    <t>Feature was enabled in a different way than before, variable configuration instead of ab test. This has an impact on the way language files get included in meetic architecture</t>
  </si>
  <si>
    <t>by providing all details for implementation and making sure that only one team works on a feature at one time.</t>
  </si>
  <si>
    <t>Wrong marketing code on 2 banners</t>
  </si>
  <si>
    <t>Some banners haven't been received ( meetic SE&amp;DK).  The functionality on meetic.COM was affected by different project</t>
  </si>
  <si>
    <t>more focus</t>
  </si>
  <si>
    <t>warning in logs due to variable named after session name</t>
  </si>
  <si>
    <t>hard to avoid because of lack of infos in the description of the warning and because of the fact that other warnings are also issued and that the functionality was not affected</t>
  </si>
  <si>
    <t>Photo not displayed in mainframe when opening PhotoLayer</t>
  </si>
  <si>
    <t>DEV-9925</t>
  </si>
  <si>
    <t>On photo layer of any user the right click leads to the next photo.</t>
  </si>
  <si>
    <t>DEV-9947</t>
  </si>
  <si>
    <t>Travelling MiniProfile not disabled after click on Email button</t>
  </si>
  <si>
    <t>DEV-9953</t>
  </si>
  <si>
    <t>The photo layer is not displayed on the top of page for co-brands</t>
  </si>
  <si>
    <t>DEV-9956</t>
  </si>
  <si>
    <t>The photo layer does not display all the photos for a given user.</t>
  </si>
  <si>
    <t>DEV-9974</t>
  </si>
  <si>
    <t>DEV-9975</t>
  </si>
  <si>
    <t>Small photos not centered when resizing window.</t>
  </si>
  <si>
    <t>Blue stripes on photo layer</t>
  </si>
  <si>
    <t>DEV-9980</t>
  </si>
  <si>
    <t>Photo Layed can't be opened.</t>
  </si>
  <si>
    <t>DEV-9992</t>
  </si>
  <si>
    <t>Cobrand Search Option displayed over the Photo Layer.</t>
  </si>
  <si>
    <t>DEV-9995</t>
  </si>
  <si>
    <t>Picture missing on photo layer on IE8.</t>
  </si>
  <si>
    <t>DEV-9996</t>
  </si>
  <si>
    <t>Miniprofile not working properly on Safari</t>
  </si>
  <si>
    <t>DEV-10027</t>
  </si>
  <si>
    <t>After shrinking in size the browser and immediately readjusting to the full screen a small photo that does not occupy all the photo layer is not placed in the center of the layer as it should be</t>
  </si>
  <si>
    <t>DEV-10066</t>
  </si>
  <si>
    <t>The special characters replace the city from mini-travailing bar</t>
  </si>
  <si>
    <t>DEV-9958</t>
  </si>
  <si>
    <t>High</t>
  </si>
  <si>
    <t>missing from specification</t>
  </si>
</sst>
</file>

<file path=xl/styles.xml><?xml version="1.0" encoding="utf-8"?>
<styleSheet xmlns="http://schemas.openxmlformats.org/spreadsheetml/2006/main">
  <numFmts count="2">
    <numFmt numFmtId="164" formatCode="[$-809]d\ mmmm\ yyyy;@"/>
    <numFmt numFmtId="165" formatCode="0.0"/>
  </numFmts>
  <fonts count="46">
    <font>
      <sz val="11"/>
      <color theme="1"/>
      <name val="Constantia"/>
      <family val="2"/>
      <scheme val="minor"/>
    </font>
    <font>
      <sz val="11"/>
      <color theme="1"/>
      <name val="Constantia"/>
      <family val="2"/>
      <scheme val="minor"/>
    </font>
    <font>
      <b/>
      <sz val="18"/>
      <color theme="3"/>
      <name val="Constantia"/>
      <family val="2"/>
      <scheme val="major"/>
    </font>
    <font>
      <b/>
      <sz val="15"/>
      <color theme="3"/>
      <name val="Constantia"/>
      <family val="2"/>
      <scheme val="minor"/>
    </font>
    <font>
      <b/>
      <sz val="13"/>
      <color theme="3"/>
      <name val="Constantia"/>
      <family val="2"/>
      <scheme val="minor"/>
    </font>
    <font>
      <b/>
      <sz val="11"/>
      <color theme="3"/>
      <name val="Constantia"/>
      <family val="2"/>
      <scheme val="minor"/>
    </font>
    <font>
      <sz val="11"/>
      <color rgb="FF006100"/>
      <name val="Constantia"/>
      <family val="2"/>
      <scheme val="minor"/>
    </font>
    <font>
      <sz val="11"/>
      <color rgb="FF9C0006"/>
      <name val="Constantia"/>
      <family val="2"/>
      <scheme val="minor"/>
    </font>
    <font>
      <sz val="11"/>
      <color rgb="FF9C6500"/>
      <name val="Constantia"/>
      <family val="2"/>
      <scheme val="minor"/>
    </font>
    <font>
      <sz val="11"/>
      <color rgb="FF3F3F76"/>
      <name val="Constantia"/>
      <family val="2"/>
      <scheme val="minor"/>
    </font>
    <font>
      <b/>
      <sz val="11"/>
      <color rgb="FF3F3F3F"/>
      <name val="Constantia"/>
      <family val="2"/>
      <scheme val="minor"/>
    </font>
    <font>
      <b/>
      <sz val="11"/>
      <color rgb="FFFA7D00"/>
      <name val="Constantia"/>
      <family val="2"/>
      <scheme val="minor"/>
    </font>
    <font>
      <sz val="11"/>
      <color rgb="FFFA7D00"/>
      <name val="Constantia"/>
      <family val="2"/>
      <scheme val="minor"/>
    </font>
    <font>
      <b/>
      <sz val="11"/>
      <color theme="0"/>
      <name val="Constantia"/>
      <family val="2"/>
      <scheme val="minor"/>
    </font>
    <font>
      <sz val="11"/>
      <color rgb="FFFF0000"/>
      <name val="Constantia"/>
      <family val="2"/>
      <scheme val="minor"/>
    </font>
    <font>
      <i/>
      <sz val="11"/>
      <color rgb="FF7F7F7F"/>
      <name val="Constantia"/>
      <family val="2"/>
      <scheme val="minor"/>
    </font>
    <font>
      <b/>
      <sz val="11"/>
      <color theme="1"/>
      <name val="Constantia"/>
      <family val="2"/>
      <scheme val="minor"/>
    </font>
    <font>
      <sz val="11"/>
      <color theme="0"/>
      <name val="Constantia"/>
      <family val="2"/>
      <scheme val="minor"/>
    </font>
    <font>
      <u/>
      <sz val="11"/>
      <color theme="10"/>
      <name val="Constantia"/>
      <family val="2"/>
      <scheme val="minor"/>
    </font>
    <font>
      <sz val="10"/>
      <name val="Arial"/>
      <family val="2"/>
    </font>
    <font>
      <sz val="11"/>
      <color indexed="8"/>
      <name val="Calibri"/>
      <family val="2"/>
      <charset val="1"/>
    </font>
    <font>
      <u/>
      <sz val="11"/>
      <color theme="10"/>
      <name val="Calibri"/>
      <family val="2"/>
    </font>
    <font>
      <u/>
      <sz val="7"/>
      <color theme="10"/>
      <name val="Constantia"/>
      <family val="2"/>
      <scheme val="minor"/>
    </font>
    <font>
      <sz val="7"/>
      <color theme="0"/>
      <name val="Constantia"/>
      <family val="1"/>
    </font>
    <font>
      <sz val="7"/>
      <color theme="1"/>
      <name val="Constantia"/>
      <family val="1"/>
    </font>
    <font>
      <sz val="7"/>
      <name val="Constantia"/>
      <family val="1"/>
    </font>
    <font>
      <u/>
      <sz val="7"/>
      <color theme="10"/>
      <name val="Constantia"/>
      <family val="1"/>
    </font>
    <font>
      <sz val="7"/>
      <color rgb="FF000000"/>
      <name val="Constantia"/>
      <family val="1"/>
    </font>
    <font>
      <sz val="7"/>
      <color theme="0" tint="-0.249977111117893"/>
      <name val="Constantia"/>
      <family val="1"/>
    </font>
    <font>
      <u/>
      <sz val="7"/>
      <color theme="10"/>
      <name val="Constantia"/>
      <family val="1"/>
      <scheme val="minor"/>
    </font>
    <font>
      <sz val="7"/>
      <color theme="1"/>
      <name val="Constantia"/>
      <family val="1"/>
      <scheme val="minor"/>
    </font>
    <font>
      <sz val="7"/>
      <color rgb="FF000000"/>
      <name val="Constantia"/>
      <family val="1"/>
      <scheme val="minor"/>
    </font>
    <font>
      <sz val="7"/>
      <color theme="0"/>
      <name val="Constantia"/>
      <family val="1"/>
      <scheme val="minor"/>
    </font>
    <font>
      <b/>
      <sz val="7"/>
      <color theme="1"/>
      <name val="Constantia"/>
      <family val="1"/>
    </font>
    <font>
      <u/>
      <sz val="11"/>
      <color theme="11"/>
      <name val="Constantia"/>
      <family val="2"/>
      <scheme val="minor"/>
    </font>
    <font>
      <sz val="7"/>
      <color theme="0" tint="-0.249977111117893"/>
      <name val="Constantia"/>
      <family val="2"/>
    </font>
    <font>
      <b/>
      <sz val="7"/>
      <color theme="0"/>
      <name val="Constantia"/>
      <family val="1"/>
    </font>
    <font>
      <b/>
      <sz val="7"/>
      <name val="Constantia"/>
      <family val="1"/>
    </font>
    <font>
      <b/>
      <sz val="7"/>
      <color theme="7" tint="-0.749992370372631"/>
      <name val="Constantia"/>
      <family val="1"/>
    </font>
    <font>
      <b/>
      <sz val="7"/>
      <color theme="8" tint="-0.499984740745262"/>
      <name val="Constantia"/>
      <family val="1"/>
    </font>
    <font>
      <b/>
      <sz val="7"/>
      <color rgb="FFFF5050"/>
      <name val="Constantia"/>
      <family val="1"/>
    </font>
    <font>
      <sz val="7"/>
      <color theme="1"/>
      <name val="Constantia"/>
      <family val="2"/>
      <scheme val="minor"/>
    </font>
    <font>
      <sz val="8"/>
      <color theme="1"/>
      <name val="Constantia"/>
      <family val="1"/>
    </font>
    <font>
      <sz val="8"/>
      <color theme="1"/>
      <name val="Constantia"/>
    </font>
    <font>
      <sz val="8"/>
      <color rgb="FFFF0000"/>
      <name val="Constantia"/>
      <family val="1"/>
    </font>
    <font>
      <sz val="8"/>
      <color rgb="FF00B050"/>
      <name val="Constantia"/>
      <family val="1"/>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bgColor indexed="64"/>
      </patternFill>
    </fill>
    <fill>
      <patternFill patternType="solid">
        <fgColor theme="9"/>
        <bgColor indexed="64"/>
      </patternFill>
    </fill>
    <fill>
      <patternFill patternType="solid">
        <fgColor theme="6"/>
        <bgColor indexed="64"/>
      </patternFill>
    </fill>
    <fill>
      <patternFill patternType="solid">
        <fgColor theme="8"/>
        <bgColor indexed="64"/>
      </patternFill>
    </fill>
    <fill>
      <patternFill patternType="solid">
        <fgColor theme="4"/>
        <bgColor indexed="64"/>
      </patternFill>
    </fill>
    <fill>
      <patternFill patternType="solid">
        <fgColor rgb="FFFF5050"/>
        <bgColor indexed="64"/>
      </patternFill>
    </fill>
    <fill>
      <patternFill patternType="solid">
        <fgColor rgb="FF00B050"/>
        <bgColor indexed="64"/>
      </patternFill>
    </fill>
    <fill>
      <patternFill patternType="solid">
        <fgColor theme="7" tint="-9.9978637043366805E-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1"/>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tint="-0.499984740745262"/>
        <bgColor indexed="64"/>
      </patternFill>
    </fill>
    <fill>
      <patternFill patternType="solid">
        <fgColor theme="8" tint="0.39997558519241921"/>
        <bgColor indexed="64"/>
      </patternFill>
    </fill>
    <fill>
      <patternFill patternType="solid">
        <fgColor rgb="FFE0C1FF"/>
        <bgColor indexed="64"/>
      </patternFill>
    </fill>
    <fill>
      <patternFill patternType="solid">
        <fgColor rgb="FFFFE7E7"/>
        <bgColor indexed="64"/>
      </patternFill>
    </fill>
    <fill>
      <patternFill patternType="solid">
        <fgColor theme="7" tint="-0.249977111117893"/>
        <bgColor indexed="64"/>
      </patternFill>
    </fill>
    <fill>
      <patternFill patternType="solid">
        <fgColor rgb="FFCCCCFF"/>
        <bgColor indexed="64"/>
      </patternFill>
    </fill>
    <fill>
      <patternFill patternType="solid">
        <fgColor rgb="FFFFCCCC"/>
        <bgColor indexed="64"/>
      </patternFill>
    </fill>
    <fill>
      <patternFill patternType="solid">
        <fgColor rgb="FFFF9999"/>
        <bgColor indexed="64"/>
      </patternFill>
    </fill>
    <fill>
      <patternFill patternType="solid">
        <fgColor theme="5"/>
        <bgColor indexed="64"/>
      </patternFill>
    </fill>
    <fill>
      <patternFill patternType="solid">
        <fgColor rgb="FFFFFFCC"/>
        <bgColor indexed="64"/>
      </patternFill>
    </fill>
    <fill>
      <patternFill patternType="solid">
        <fgColor theme="5"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4" tint="-0.499984740745262"/>
        <bgColor indexed="64"/>
      </patternFill>
    </fill>
  </fills>
  <borders count="4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20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0" fontId="20" fillId="0" borderId="0"/>
    <xf numFmtId="9" fontId="20" fillId="0" borderId="0"/>
    <xf numFmtId="0" fontId="19" fillId="0" borderId="0" applyNumberFormat="0" applyFill="0" applyBorder="0" applyProtection="0">
      <alignment horizontal="left"/>
    </xf>
    <xf numFmtId="0" fontId="21"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0" fontId="18" fillId="0" borderId="0" applyNumberFormat="0" applyFill="0" applyBorder="0" applyAlignment="0" applyProtection="0"/>
    <xf numFmtId="0" fontId="34" fillId="0" borderId="0" applyNumberFormat="0" applyFill="0" applyBorder="0" applyAlignment="0" applyProtection="0"/>
    <xf numFmtId="9" fontId="1" fillId="0" borderId="0" applyFont="0" applyFill="0" applyBorder="0" applyAlignment="0" applyProtection="0"/>
  </cellStyleXfs>
  <cellXfs count="370">
    <xf numFmtId="0" fontId="0" fillId="0" borderId="0" xfId="0"/>
    <xf numFmtId="0" fontId="23" fillId="37" borderId="13" xfId="0" applyFont="1" applyFill="1" applyBorder="1" applyAlignment="1">
      <alignment horizontal="center" vertical="center" wrapText="1"/>
    </xf>
    <xf numFmtId="0" fontId="23" fillId="37" borderId="13" xfId="0" applyFont="1" applyFill="1" applyBorder="1" applyAlignment="1">
      <alignment horizontal="left" vertical="center" wrapText="1"/>
    </xf>
    <xf numFmtId="0" fontId="24" fillId="0" borderId="10" xfId="0" applyFont="1" applyFill="1" applyBorder="1" applyAlignment="1" applyProtection="1">
      <alignment vertical="center" wrapText="1"/>
      <protection locked="0"/>
    </xf>
    <xf numFmtId="0" fontId="26" fillId="0" borderId="10" xfId="42" applyFont="1" applyFill="1" applyBorder="1" applyAlignment="1" applyProtection="1">
      <alignment horizontal="center" vertical="center"/>
      <protection locked="0"/>
    </xf>
    <xf numFmtId="0" fontId="29" fillId="0" borderId="10" xfId="42" applyFont="1" applyFill="1" applyBorder="1" applyAlignment="1" applyProtection="1">
      <alignment horizontal="center" vertical="center" wrapText="1"/>
      <protection locked="0"/>
    </xf>
    <xf numFmtId="0" fontId="24" fillId="0" borderId="10" xfId="0" applyFont="1" applyFill="1" applyBorder="1" applyAlignment="1" applyProtection="1">
      <alignment horizontal="center" vertical="center"/>
      <protection locked="0"/>
    </xf>
    <xf numFmtId="0" fontId="26" fillId="0" borderId="10" xfId="42" applyFont="1" applyFill="1" applyBorder="1" applyAlignment="1" applyProtection="1">
      <alignment horizontal="center"/>
      <protection locked="0"/>
    </xf>
    <xf numFmtId="0" fontId="27" fillId="0" borderId="10" xfId="0" applyFont="1" applyFill="1" applyBorder="1" applyAlignment="1" applyProtection="1">
      <alignment vertical="center"/>
      <protection locked="0"/>
    </xf>
    <xf numFmtId="0" fontId="25" fillId="0" borderId="10" xfId="0" applyFont="1" applyFill="1" applyBorder="1" applyAlignment="1" applyProtection="1">
      <alignment vertical="center" wrapText="1"/>
      <protection locked="0"/>
    </xf>
    <xf numFmtId="0" fontId="24" fillId="0" borderId="10" xfId="0" applyFont="1" applyFill="1" applyBorder="1" applyAlignment="1" applyProtection="1">
      <alignment horizontal="left" vertical="center" wrapText="1"/>
      <protection locked="0"/>
    </xf>
    <xf numFmtId="0" fontId="24" fillId="0" borderId="10" xfId="0" applyFont="1" applyFill="1" applyBorder="1" applyAlignment="1" applyProtection="1">
      <alignment vertical="center"/>
      <protection locked="0"/>
    </xf>
    <xf numFmtId="0" fontId="30" fillId="42" borderId="10" xfId="0" applyFont="1" applyFill="1" applyBorder="1" applyAlignment="1" applyProtection="1">
      <alignment horizontal="center"/>
    </xf>
    <xf numFmtId="0" fontId="25" fillId="0" borderId="10" xfId="0" applyFont="1" applyFill="1" applyBorder="1" applyAlignment="1" applyProtection="1">
      <alignment horizontal="center" vertical="center"/>
      <protection locked="0"/>
    </xf>
    <xf numFmtId="0" fontId="31" fillId="0" borderId="10" xfId="0" applyFont="1" applyFill="1" applyBorder="1" applyAlignment="1" applyProtection="1">
      <alignment vertical="center" wrapText="1"/>
      <protection locked="0"/>
    </xf>
    <xf numFmtId="0" fontId="24" fillId="0" borderId="10" xfId="0" applyFont="1" applyBorder="1" applyAlignment="1" applyProtection="1">
      <alignment horizontal="center" vertical="center"/>
      <protection locked="0"/>
    </xf>
    <xf numFmtId="164" fontId="25" fillId="0" borderId="10" xfId="0" applyNumberFormat="1" applyFont="1" applyFill="1" applyBorder="1" applyAlignment="1" applyProtection="1">
      <alignment horizontal="center" vertical="center"/>
      <protection locked="0"/>
    </xf>
    <xf numFmtId="0" fontId="28" fillId="0" borderId="10" xfId="0" applyFont="1" applyBorder="1" applyAlignment="1" applyProtection="1">
      <alignment horizontal="center" vertical="center" wrapText="1"/>
      <protection locked="0"/>
    </xf>
    <xf numFmtId="0" fontId="30" fillId="0" borderId="10" xfId="0" applyFont="1" applyBorder="1" applyProtection="1">
      <protection locked="0"/>
    </xf>
    <xf numFmtId="0" fontId="24" fillId="0" borderId="10" xfId="0" applyFont="1" applyBorder="1" applyAlignment="1" applyProtection="1">
      <alignment vertical="center"/>
      <protection locked="0"/>
    </xf>
    <xf numFmtId="0" fontId="24" fillId="0" borderId="13" xfId="0" applyFont="1" applyBorder="1" applyAlignment="1" applyProtection="1">
      <alignment horizontal="center" vertical="center"/>
      <protection locked="0"/>
    </xf>
    <xf numFmtId="0" fontId="24" fillId="0" borderId="13" xfId="0" applyFont="1" applyBorder="1" applyAlignment="1" applyProtection="1">
      <alignment vertical="center"/>
      <protection locked="0"/>
    </xf>
    <xf numFmtId="0" fontId="28" fillId="0" borderId="13" xfId="0" applyFont="1" applyBorder="1" applyAlignment="1" applyProtection="1">
      <alignment horizontal="center" vertical="center" wrapText="1"/>
      <protection locked="0"/>
    </xf>
    <xf numFmtId="0" fontId="30" fillId="0" borderId="13" xfId="0" applyFont="1" applyBorder="1" applyProtection="1">
      <protection locked="0"/>
    </xf>
    <xf numFmtId="0" fontId="24" fillId="0" borderId="10" xfId="0" applyFont="1" applyFill="1" applyBorder="1" applyAlignment="1" applyProtection="1">
      <alignment horizontal="center"/>
      <protection locked="0"/>
    </xf>
    <xf numFmtId="0" fontId="32" fillId="0" borderId="10" xfId="0" applyFont="1" applyFill="1" applyBorder="1" applyAlignment="1" applyProtection="1">
      <alignment horizontal="center"/>
      <protection locked="0"/>
    </xf>
    <xf numFmtId="0" fontId="35" fillId="0" borderId="10" xfId="0" applyFont="1" applyFill="1" applyBorder="1" applyAlignment="1" applyProtection="1">
      <alignment horizontal="center" vertical="center" wrapText="1"/>
      <protection locked="0"/>
    </xf>
    <xf numFmtId="0" fontId="30" fillId="0" borderId="10" xfId="0" applyFont="1" applyFill="1" applyBorder="1" applyProtection="1">
      <protection locked="0"/>
    </xf>
    <xf numFmtId="0" fontId="23" fillId="41" borderId="10" xfId="0" applyFont="1" applyFill="1" applyBorder="1" applyAlignment="1" applyProtection="1">
      <alignment horizontal="center" vertical="center" wrapText="1"/>
    </xf>
    <xf numFmtId="0" fontId="23" fillId="34" borderId="10" xfId="0" applyFont="1" applyFill="1" applyBorder="1" applyAlignment="1" applyProtection="1">
      <alignment horizontal="center" vertical="center" wrapText="1"/>
    </xf>
    <xf numFmtId="0" fontId="23" fillId="49" borderId="10" xfId="0" applyFont="1" applyFill="1" applyBorder="1" applyAlignment="1" applyProtection="1">
      <alignment horizontal="center" vertical="center" wrapText="1"/>
    </xf>
    <xf numFmtId="0" fontId="33" fillId="42" borderId="10" xfId="0" applyFont="1" applyFill="1" applyBorder="1" applyAlignment="1" applyProtection="1">
      <alignment horizontal="center" vertical="center"/>
    </xf>
    <xf numFmtId="0" fontId="33" fillId="43" borderId="10" xfId="0" applyFont="1" applyFill="1" applyBorder="1" applyAlignment="1" applyProtection="1">
      <alignment horizontal="center" vertical="center"/>
    </xf>
    <xf numFmtId="0" fontId="33" fillId="44" borderId="10" xfId="0" applyFont="1" applyFill="1" applyBorder="1" applyAlignment="1" applyProtection="1">
      <alignment horizontal="center" vertical="center"/>
    </xf>
    <xf numFmtId="0" fontId="23" fillId="38" borderId="10" xfId="0" applyFont="1" applyFill="1" applyBorder="1" applyAlignment="1" applyProtection="1">
      <alignment horizontal="center" vertical="center" wrapText="1"/>
    </xf>
    <xf numFmtId="0" fontId="23" fillId="40" borderId="10" xfId="0" applyFont="1" applyFill="1" applyBorder="1" applyAlignment="1" applyProtection="1">
      <alignment horizontal="center" vertical="center" wrapText="1"/>
    </xf>
    <xf numFmtId="0" fontId="23" fillId="37" borderId="10" xfId="0" applyFont="1" applyFill="1" applyBorder="1" applyAlignment="1" applyProtection="1">
      <alignment horizontal="center" vertical="center" wrapText="1"/>
    </xf>
    <xf numFmtId="0" fontId="23" fillId="48" borderId="10" xfId="0" applyFont="1" applyFill="1" applyBorder="1" applyAlignment="1" applyProtection="1">
      <alignment horizontal="center" vertical="center" wrapText="1"/>
    </xf>
    <xf numFmtId="0" fontId="23" fillId="36" borderId="10" xfId="0" applyFont="1" applyFill="1" applyBorder="1" applyAlignment="1" applyProtection="1">
      <alignment horizontal="center" vertical="center" wrapText="1"/>
    </xf>
    <xf numFmtId="0" fontId="23" fillId="45" borderId="10" xfId="0" applyFont="1" applyFill="1" applyBorder="1" applyAlignment="1" applyProtection="1">
      <alignment horizontal="center" vertical="center" wrapText="1"/>
    </xf>
    <xf numFmtId="0" fontId="30" fillId="0" borderId="10" xfId="0" applyNumberFormat="1" applyFont="1" applyFill="1" applyBorder="1" applyAlignment="1" applyProtection="1">
      <alignment horizontal="center"/>
    </xf>
    <xf numFmtId="0" fontId="24" fillId="0" borderId="10" xfId="0" applyFont="1" applyFill="1" applyBorder="1" applyAlignment="1" applyProtection="1">
      <alignment horizontal="center" vertical="center"/>
    </xf>
    <xf numFmtId="0" fontId="24" fillId="43" borderId="10" xfId="0" applyFont="1" applyFill="1" applyBorder="1" applyAlignment="1" applyProtection="1">
      <alignment horizontal="center" vertical="center"/>
    </xf>
    <xf numFmtId="0" fontId="24" fillId="44" borderId="10" xfId="0" applyFont="1" applyFill="1" applyBorder="1" applyAlignment="1" applyProtection="1">
      <alignment horizontal="center" vertical="center"/>
    </xf>
    <xf numFmtId="0" fontId="30" fillId="0" borderId="10" xfId="0" applyFont="1" applyBorder="1" applyAlignment="1" applyProtection="1">
      <alignment horizontal="center" vertical="center"/>
    </xf>
    <xf numFmtId="0" fontId="24" fillId="46" borderId="10" xfId="0" applyFont="1" applyFill="1" applyBorder="1" applyAlignment="1" applyProtection="1">
      <alignment horizontal="center" vertical="center"/>
    </xf>
    <xf numFmtId="2" fontId="24" fillId="0" borderId="10" xfId="0" applyNumberFormat="1" applyFont="1" applyBorder="1" applyAlignment="1" applyProtection="1">
      <alignment horizontal="center" vertical="center"/>
    </xf>
    <xf numFmtId="0" fontId="24" fillId="0" borderId="10" xfId="0" applyFont="1" applyBorder="1" applyAlignment="1" applyProtection="1">
      <alignment vertical="center"/>
    </xf>
    <xf numFmtId="0" fontId="24" fillId="0" borderId="0" xfId="0" applyFont="1" applyAlignment="1" applyProtection="1">
      <alignment horizontal="center" vertical="center"/>
    </xf>
    <xf numFmtId="0" fontId="24" fillId="0" borderId="0" xfId="0" applyFont="1" applyAlignment="1" applyProtection="1">
      <alignment vertical="center"/>
    </xf>
    <xf numFmtId="0" fontId="23" fillId="37" borderId="10" xfId="0" applyFont="1" applyFill="1" applyBorder="1" applyAlignment="1" applyProtection="1">
      <alignment vertical="center" wrapText="1"/>
    </xf>
    <xf numFmtId="0" fontId="24" fillId="0" borderId="14" xfId="0" applyFont="1" applyFill="1" applyBorder="1" applyAlignment="1" applyProtection="1">
      <alignment horizontal="center"/>
      <protection locked="0"/>
    </xf>
    <xf numFmtId="0" fontId="32" fillId="0" borderId="14" xfId="0" applyFont="1" applyFill="1" applyBorder="1" applyAlignment="1" applyProtection="1">
      <alignment horizontal="center"/>
      <protection locked="0"/>
    </xf>
    <xf numFmtId="0" fontId="24" fillId="0" borderId="14" xfId="0" applyFont="1" applyFill="1" applyBorder="1" applyAlignment="1" applyProtection="1">
      <alignment vertical="center"/>
      <protection locked="0"/>
    </xf>
    <xf numFmtId="0" fontId="22" fillId="0" borderId="14" xfId="48" applyFont="1" applyFill="1" applyBorder="1" applyAlignment="1" applyProtection="1">
      <alignment horizontal="center"/>
      <protection locked="0"/>
    </xf>
    <xf numFmtId="0" fontId="30" fillId="0" borderId="14" xfId="0" applyFont="1" applyFill="1" applyBorder="1" applyProtection="1">
      <protection locked="0"/>
    </xf>
    <xf numFmtId="164" fontId="23" fillId="0" borderId="10" xfId="0" applyNumberFormat="1" applyFont="1" applyFill="1" applyBorder="1" applyAlignment="1" applyProtection="1">
      <alignment horizontal="center" vertical="center"/>
      <protection locked="0"/>
    </xf>
    <xf numFmtId="164" fontId="24" fillId="0" borderId="10" xfId="0" applyNumberFormat="1" applyFont="1" applyFill="1" applyBorder="1" applyAlignment="1" applyProtection="1">
      <alignment vertical="center"/>
      <protection locked="0"/>
    </xf>
    <xf numFmtId="164" fontId="23" fillId="0" borderId="10" xfId="0" applyNumberFormat="1" applyFont="1" applyFill="1" applyBorder="1" applyAlignment="1" applyProtection="1">
      <alignment horizontal="center" vertical="center" wrapText="1"/>
      <protection locked="0"/>
    </xf>
    <xf numFmtId="0" fontId="23" fillId="0" borderId="10" xfId="0" applyFont="1" applyFill="1" applyBorder="1" applyAlignment="1" applyProtection="1">
      <alignment horizontal="center" vertical="center"/>
      <protection locked="0"/>
    </xf>
    <xf numFmtId="0" fontId="26" fillId="0" borderId="10" xfId="42" applyFont="1" applyFill="1" applyBorder="1" applyAlignment="1" applyProtection="1">
      <alignment horizontal="center" vertical="center" wrapText="1"/>
      <protection locked="0"/>
    </xf>
    <xf numFmtId="0" fontId="24" fillId="0" borderId="10" xfId="0" applyFont="1" applyFill="1" applyBorder="1" applyAlignment="1" applyProtection="1">
      <alignment horizontal="center" vertical="center" wrapText="1"/>
      <protection locked="0"/>
    </xf>
    <xf numFmtId="0" fontId="24" fillId="0" borderId="10" xfId="0" applyFont="1" applyFill="1" applyBorder="1" applyAlignment="1" applyProtection="1">
      <alignment horizontal="left" vertical="center"/>
      <protection locked="0"/>
    </xf>
    <xf numFmtId="0" fontId="29" fillId="0" borderId="10" xfId="42" applyFont="1" applyFill="1" applyBorder="1" applyAlignment="1" applyProtection="1">
      <alignment horizontal="center"/>
      <protection locked="0"/>
    </xf>
    <xf numFmtId="0" fontId="30" fillId="0" borderId="10" xfId="0" applyFont="1" applyFill="1" applyBorder="1" applyAlignment="1" applyProtection="1">
      <alignment vertical="center" wrapText="1"/>
      <protection locked="0"/>
    </xf>
    <xf numFmtId="0" fontId="22" fillId="0" borderId="10" xfId="48" applyFont="1" applyFill="1" applyBorder="1" applyAlignment="1" applyProtection="1">
      <alignment horizontal="center"/>
      <protection locked="0"/>
    </xf>
    <xf numFmtId="0" fontId="30" fillId="0" borderId="10" xfId="0" applyFont="1" applyFill="1" applyBorder="1" applyAlignment="1" applyProtection="1">
      <alignment horizontal="left"/>
      <protection locked="0"/>
    </xf>
    <xf numFmtId="0" fontId="30" fillId="0" borderId="10" xfId="0" applyNumberFormat="1" applyFont="1" applyFill="1" applyBorder="1" applyProtection="1">
      <protection locked="0"/>
    </xf>
    <xf numFmtId="14" fontId="30" fillId="0" borderId="10" xfId="0" applyNumberFormat="1" applyFont="1" applyFill="1" applyBorder="1" applyProtection="1">
      <protection locked="0"/>
    </xf>
    <xf numFmtId="0" fontId="30" fillId="0" borderId="12" xfId="0" applyFont="1" applyFill="1" applyBorder="1" applyProtection="1">
      <protection locked="0"/>
    </xf>
    <xf numFmtId="0" fontId="26" fillId="0" borderId="10" xfId="1776" applyFont="1" applyFill="1" applyBorder="1" applyAlignment="1" applyProtection="1">
      <alignment horizontal="center"/>
    </xf>
    <xf numFmtId="0" fontId="27" fillId="0" borderId="10" xfId="0" applyFont="1" applyFill="1" applyBorder="1" applyAlignment="1" applyProtection="1">
      <alignment vertical="center" wrapText="1"/>
    </xf>
    <xf numFmtId="0" fontId="23" fillId="35" borderId="10" xfId="0" applyFont="1" applyFill="1" applyBorder="1" applyAlignment="1" applyProtection="1">
      <alignment horizontal="center" vertical="center"/>
    </xf>
    <xf numFmtId="164" fontId="23" fillId="36" borderId="10" xfId="0" applyNumberFormat="1" applyFont="1" applyFill="1" applyBorder="1" applyAlignment="1" applyProtection="1">
      <alignment horizontal="center" vertical="center"/>
    </xf>
    <xf numFmtId="164" fontId="24" fillId="33" borderId="10" xfId="0" applyNumberFormat="1" applyFont="1" applyFill="1" applyBorder="1" applyAlignment="1" applyProtection="1">
      <alignment vertical="center"/>
    </xf>
    <xf numFmtId="0" fontId="26" fillId="0" borderId="10" xfId="1776" applyFont="1" applyBorder="1" applyAlignment="1" applyProtection="1">
      <alignment horizontal="center" vertical="center"/>
    </xf>
    <xf numFmtId="0" fontId="27" fillId="0" borderId="10" xfId="0" applyFont="1" applyFill="1" applyBorder="1" applyAlignment="1" applyProtection="1">
      <alignment horizontal="center" vertical="center" wrapText="1"/>
    </xf>
    <xf numFmtId="0" fontId="24" fillId="0" borderId="10" xfId="0" applyFont="1" applyBorder="1" applyAlignment="1" applyProtection="1">
      <alignment horizontal="center" vertical="center"/>
    </xf>
    <xf numFmtId="0" fontId="27" fillId="0" borderId="10" xfId="0" applyFont="1" applyFill="1" applyBorder="1" applyAlignment="1" applyProtection="1">
      <alignment horizontal="center" vertical="center"/>
    </xf>
    <xf numFmtId="0" fontId="26" fillId="0" borderId="10" xfId="1776" applyFont="1" applyBorder="1" applyAlignment="1" applyProtection="1">
      <alignment horizontal="center" vertical="center" wrapText="1"/>
    </xf>
    <xf numFmtId="0" fontId="23" fillId="37" borderId="10" xfId="0" applyFont="1" applyFill="1" applyBorder="1" applyAlignment="1" applyProtection="1">
      <alignment horizontal="center" vertical="center"/>
    </xf>
    <xf numFmtId="0" fontId="23" fillId="41" borderId="10" xfId="0" applyFont="1" applyFill="1" applyBorder="1" applyAlignment="1" applyProtection="1">
      <alignment horizontal="center" vertical="center"/>
    </xf>
    <xf numFmtId="0" fontId="24" fillId="0" borderId="10" xfId="0" applyFont="1" applyFill="1" applyBorder="1" applyAlignment="1" applyProtection="1">
      <alignment horizontal="center" vertical="center" wrapText="1"/>
    </xf>
    <xf numFmtId="0" fontId="23" fillId="61" borderId="10" xfId="0" applyFont="1" applyFill="1" applyBorder="1" applyAlignment="1" applyProtection="1">
      <alignment horizontal="center"/>
    </xf>
    <xf numFmtId="0" fontId="24" fillId="33" borderId="10" xfId="0" applyFont="1" applyFill="1" applyBorder="1" applyAlignment="1" applyProtection="1">
      <alignment horizontal="center" vertical="center"/>
    </xf>
    <xf numFmtId="0" fontId="25" fillId="0" borderId="10" xfId="0" applyFont="1" applyFill="1" applyBorder="1" applyAlignment="1" applyProtection="1">
      <alignment horizontal="center" vertical="center"/>
    </xf>
    <xf numFmtId="0" fontId="24" fillId="0" borderId="10" xfId="0" applyFont="1" applyBorder="1" applyAlignment="1" applyProtection="1">
      <alignment vertical="center" wrapText="1"/>
    </xf>
    <xf numFmtId="0" fontId="27" fillId="0" borderId="10" xfId="0" applyFont="1" applyBorder="1" applyAlignment="1" applyProtection="1">
      <alignment horizontal="left" vertical="center" wrapText="1"/>
    </xf>
    <xf numFmtId="164" fontId="23" fillId="34" borderId="10" xfId="0" applyNumberFormat="1" applyFont="1" applyFill="1" applyBorder="1" applyAlignment="1" applyProtection="1">
      <alignment horizontal="center" vertical="center"/>
    </xf>
    <xf numFmtId="164" fontId="25" fillId="0" borderId="10" xfId="0" applyNumberFormat="1" applyFont="1" applyFill="1" applyBorder="1" applyAlignment="1" applyProtection="1">
      <alignment horizontal="center" vertical="center"/>
    </xf>
    <xf numFmtId="0" fontId="23" fillId="60" borderId="10" xfId="0" applyFont="1" applyFill="1" applyBorder="1" applyAlignment="1" applyProtection="1">
      <alignment horizontal="center" vertical="center"/>
    </xf>
    <xf numFmtId="0" fontId="27" fillId="0" borderId="10" xfId="0" applyFont="1" applyBorder="1" applyAlignment="1" applyProtection="1">
      <alignment horizontal="center" vertical="center"/>
    </xf>
    <xf numFmtId="0" fontId="26" fillId="0" borderId="10" xfId="1344" applyFont="1" applyBorder="1" applyAlignment="1">
      <alignment horizontal="center" vertical="center"/>
    </xf>
    <xf numFmtId="0" fontId="26" fillId="0" borderId="10" xfId="1344" applyFont="1" applyFill="1" applyBorder="1" applyAlignment="1">
      <alignment horizontal="center" vertical="center"/>
    </xf>
    <xf numFmtId="0" fontId="26" fillId="0" borderId="0" xfId="1344" applyFont="1" applyBorder="1" applyAlignment="1">
      <alignment horizontal="center" vertical="center" wrapText="1"/>
    </xf>
    <xf numFmtId="0" fontId="26" fillId="0" borderId="10" xfId="1344" applyFont="1" applyBorder="1" applyAlignment="1">
      <alignment horizontal="center" vertical="center" wrapText="1"/>
    </xf>
    <xf numFmtId="0" fontId="26" fillId="0" borderId="10" xfId="1344" applyFont="1" applyFill="1" applyBorder="1" applyAlignment="1">
      <alignment horizontal="center" vertical="center" wrapText="1"/>
    </xf>
    <xf numFmtId="0" fontId="24" fillId="0" borderId="10" xfId="0" applyFont="1" applyFill="1" applyBorder="1" applyAlignment="1" applyProtection="1">
      <alignment vertical="center" wrapText="1"/>
    </xf>
    <xf numFmtId="0" fontId="27" fillId="0" borderId="10" xfId="0" applyFont="1" applyBorder="1" applyAlignment="1" applyProtection="1">
      <alignment horizontal="center" vertical="center" wrapText="1"/>
    </xf>
    <xf numFmtId="0" fontId="23" fillId="59" borderId="10" xfId="0" applyFont="1" applyFill="1" applyBorder="1" applyAlignment="1" applyProtection="1">
      <alignment horizontal="center" vertical="center"/>
    </xf>
    <xf numFmtId="0" fontId="25" fillId="0" borderId="10" xfId="0" applyFont="1" applyFill="1" applyBorder="1" applyAlignment="1" applyProtection="1">
      <alignment horizontal="center"/>
    </xf>
    <xf numFmtId="0" fontId="23" fillId="38" borderId="10" xfId="0" applyFont="1" applyFill="1" applyBorder="1" applyAlignment="1" applyProtection="1">
      <alignment horizontal="center" vertical="center"/>
    </xf>
    <xf numFmtId="164" fontId="23" fillId="34" borderId="10" xfId="0" applyNumberFormat="1" applyFont="1" applyFill="1" applyBorder="1" applyAlignment="1">
      <alignment horizontal="center" vertical="center"/>
    </xf>
    <xf numFmtId="0" fontId="23" fillId="38" borderId="10" xfId="0" applyFont="1" applyFill="1" applyBorder="1" applyAlignment="1">
      <alignment horizontal="center" vertical="center"/>
    </xf>
    <xf numFmtId="0" fontId="24" fillId="0" borderId="10" xfId="0" applyFont="1" applyFill="1" applyBorder="1" applyAlignment="1">
      <alignment horizontal="left" vertical="center" wrapText="1"/>
    </xf>
    <xf numFmtId="0" fontId="23" fillId="59" borderId="10" xfId="0" applyFont="1" applyFill="1" applyBorder="1" applyAlignment="1">
      <alignment horizontal="center" vertical="center"/>
    </xf>
    <xf numFmtId="0" fontId="23" fillId="60" borderId="10" xfId="0" applyFont="1" applyFill="1" applyBorder="1" applyAlignment="1">
      <alignment horizontal="center" vertical="center"/>
    </xf>
    <xf numFmtId="0" fontId="24" fillId="0" borderId="10" xfId="0" applyFont="1" applyFill="1" applyBorder="1" applyAlignment="1">
      <alignment horizontal="left" vertical="center"/>
    </xf>
    <xf numFmtId="0" fontId="23" fillId="35" borderId="10" xfId="0" applyFont="1" applyFill="1" applyBorder="1" applyAlignment="1">
      <alignment horizontal="center" vertical="center"/>
    </xf>
    <xf numFmtId="0" fontId="24" fillId="39" borderId="13" xfId="0" applyFont="1" applyFill="1" applyBorder="1" applyAlignment="1">
      <alignment horizontal="center" vertical="center"/>
    </xf>
    <xf numFmtId="164" fontId="25" fillId="0" borderId="10" xfId="0" applyNumberFormat="1" applyFont="1" applyFill="1" applyBorder="1" applyAlignment="1">
      <alignment vertical="center"/>
    </xf>
    <xf numFmtId="0" fontId="24" fillId="0" borderId="11" xfId="0" applyFont="1" applyFill="1" applyBorder="1" applyAlignment="1">
      <alignment vertical="center"/>
    </xf>
    <xf numFmtId="0" fontId="24" fillId="0" borderId="13" xfId="0" applyFont="1" applyFill="1" applyBorder="1" applyAlignment="1">
      <alignment horizontal="center" vertical="center"/>
    </xf>
    <xf numFmtId="0" fontId="24" fillId="33" borderId="0" xfId="0" applyFont="1" applyFill="1" applyAlignment="1">
      <alignment vertical="center"/>
    </xf>
    <xf numFmtId="0" fontId="24" fillId="39" borderId="14" xfId="0" applyFont="1" applyFill="1" applyBorder="1" applyAlignment="1">
      <alignment horizontal="center" vertical="center"/>
    </xf>
    <xf numFmtId="0" fontId="27" fillId="0" borderId="10" xfId="0" applyFont="1" applyFill="1" applyBorder="1" applyAlignment="1">
      <alignment vertical="center"/>
    </xf>
    <xf numFmtId="0" fontId="24" fillId="0" borderId="11" xfId="0" applyFont="1" applyBorder="1" applyAlignment="1">
      <alignment vertical="center"/>
    </xf>
    <xf numFmtId="0" fontId="23" fillId="41" borderId="10" xfId="0" applyFont="1" applyFill="1" applyBorder="1" applyAlignment="1">
      <alignment horizontal="center" vertical="center"/>
    </xf>
    <xf numFmtId="0" fontId="24" fillId="0" borderId="13" xfId="0" applyFont="1" applyFill="1" applyBorder="1" applyAlignment="1">
      <alignment vertical="center" wrapText="1"/>
    </xf>
    <xf numFmtId="0" fontId="23" fillId="61" borderId="10" xfId="0" applyFont="1" applyFill="1" applyBorder="1" applyAlignment="1">
      <alignment horizontal="center" vertical="center"/>
    </xf>
    <xf numFmtId="0" fontId="27" fillId="0" borderId="10" xfId="0" applyFont="1" applyBorder="1" applyAlignment="1">
      <alignment horizontal="left" vertical="center"/>
    </xf>
    <xf numFmtId="0" fontId="23" fillId="35" borderId="10" xfId="0" applyFont="1" applyFill="1" applyBorder="1" applyAlignment="1">
      <alignment vertical="center"/>
    </xf>
    <xf numFmtId="0" fontId="23" fillId="37" borderId="0" xfId="0" applyFont="1" applyFill="1" applyAlignment="1">
      <alignment horizontal="left" vertical="center"/>
    </xf>
    <xf numFmtId="0" fontId="23" fillId="45" borderId="10" xfId="0" applyFont="1" applyFill="1" applyBorder="1" applyAlignment="1">
      <alignment horizontal="left" vertical="center"/>
    </xf>
    <xf numFmtId="0" fontId="23" fillId="40" borderId="10" xfId="0" applyFont="1" applyFill="1" applyBorder="1" applyAlignment="1">
      <alignment horizontal="left" vertical="center"/>
    </xf>
    <xf numFmtId="0" fontId="24" fillId="58" borderId="10" xfId="0" applyFont="1" applyFill="1" applyBorder="1" applyAlignment="1">
      <alignment horizontal="left" vertical="center"/>
    </xf>
    <xf numFmtId="0" fontId="23" fillId="45" borderId="10" xfId="0" applyFont="1" applyFill="1" applyBorder="1" applyAlignment="1">
      <alignment horizontal="center" vertical="center" wrapText="1"/>
    </xf>
    <xf numFmtId="0" fontId="23" fillId="37" borderId="10" xfId="0" applyFont="1" applyFill="1" applyBorder="1" applyAlignment="1">
      <alignment horizontal="center" vertical="center" wrapText="1"/>
    </xf>
    <xf numFmtId="0" fontId="24" fillId="0" borderId="0" xfId="0" applyFont="1" applyAlignment="1">
      <alignment vertical="center"/>
    </xf>
    <xf numFmtId="0" fontId="24" fillId="0" borderId="10" xfId="0" applyFont="1" applyBorder="1" applyAlignment="1">
      <alignment horizontal="center" vertical="center"/>
    </xf>
    <xf numFmtId="0" fontId="24" fillId="0" borderId="10" xfId="0" applyFont="1" applyFill="1" applyBorder="1" applyAlignment="1">
      <alignment vertical="center" wrapText="1"/>
    </xf>
    <xf numFmtId="0" fontId="24" fillId="0" borderId="10" xfId="0" applyFont="1" applyFill="1" applyBorder="1" applyAlignment="1">
      <alignment vertical="center"/>
    </xf>
    <xf numFmtId="0" fontId="24" fillId="0" borderId="10" xfId="0" applyFont="1" applyBorder="1" applyAlignment="1">
      <alignment vertical="center" wrapText="1"/>
    </xf>
    <xf numFmtId="0" fontId="24" fillId="0" borderId="10" xfId="0" applyFont="1" applyBorder="1" applyAlignment="1">
      <alignment horizontal="left" vertical="center"/>
    </xf>
    <xf numFmtId="0" fontId="24" fillId="0" borderId="10" xfId="0" applyFont="1" applyBorder="1" applyAlignment="1">
      <alignment vertical="center"/>
    </xf>
    <xf numFmtId="0" fontId="24" fillId="0" borderId="0" xfId="0" applyFont="1" applyAlignment="1">
      <alignment horizontal="center" vertical="center"/>
    </xf>
    <xf numFmtId="0" fontId="24" fillId="0" borderId="0" xfId="0" applyFont="1" applyAlignment="1">
      <alignment horizontal="left" vertical="center"/>
    </xf>
    <xf numFmtId="0" fontId="24" fillId="0" borderId="0" xfId="0" applyFont="1" applyAlignment="1">
      <alignment vertical="center" wrapText="1"/>
    </xf>
    <xf numFmtId="0" fontId="24" fillId="0" borderId="13" xfId="0" applyFont="1" applyBorder="1" applyAlignment="1">
      <alignment vertical="center"/>
    </xf>
    <xf numFmtId="0" fontId="24" fillId="56" borderId="13" xfId="0" applyFont="1" applyFill="1" applyBorder="1" applyAlignment="1">
      <alignment horizontal="center" vertical="center"/>
    </xf>
    <xf numFmtId="164" fontId="24" fillId="33" borderId="10" xfId="0" applyNumberFormat="1" applyFont="1" applyFill="1" applyBorder="1" applyAlignment="1">
      <alignment vertical="center"/>
    </xf>
    <xf numFmtId="0" fontId="24" fillId="0" borderId="10" xfId="0" applyFont="1" applyBorder="1" applyAlignment="1">
      <alignment horizontal="left" vertical="center" wrapText="1"/>
    </xf>
    <xf numFmtId="0" fontId="24" fillId="55" borderId="10" xfId="0" applyFont="1" applyFill="1" applyBorder="1" applyAlignment="1">
      <alignment horizontal="center" vertical="center"/>
    </xf>
    <xf numFmtId="0" fontId="24" fillId="39" borderId="10" xfId="0" applyFont="1" applyFill="1" applyBorder="1" applyAlignment="1">
      <alignment horizontal="center" vertical="center"/>
    </xf>
    <xf numFmtId="0" fontId="24" fillId="56" borderId="10" xfId="0" applyFont="1" applyFill="1" applyBorder="1" applyAlignment="1">
      <alignment horizontal="center" vertical="center"/>
    </xf>
    <xf numFmtId="0" fontId="24" fillId="0" borderId="10" xfId="0" applyFont="1" applyFill="1" applyBorder="1" applyAlignment="1">
      <alignment horizontal="center" vertical="center"/>
    </xf>
    <xf numFmtId="0" fontId="23" fillId="45" borderId="10" xfId="0" applyFont="1" applyFill="1" applyBorder="1" applyAlignment="1">
      <alignment horizontal="center" vertical="center"/>
    </xf>
    <xf numFmtId="0" fontId="23" fillId="37" borderId="18" xfId="0" applyFont="1" applyFill="1" applyBorder="1" applyAlignment="1">
      <alignment horizontal="center" vertical="center" wrapText="1"/>
    </xf>
    <xf numFmtId="0" fontId="23" fillId="45" borderId="0" xfId="0" applyFont="1" applyFill="1" applyBorder="1" applyAlignment="1">
      <alignment horizontal="center" vertical="center"/>
    </xf>
    <xf numFmtId="0" fontId="28" fillId="0" borderId="0" xfId="0" applyFont="1" applyAlignment="1" applyProtection="1">
      <alignment horizontal="center" vertical="center" wrapText="1"/>
    </xf>
    <xf numFmtId="0" fontId="24" fillId="0" borderId="0" xfId="0" applyFont="1" applyAlignment="1" applyProtection="1">
      <alignment vertical="center" wrapText="1"/>
    </xf>
    <xf numFmtId="0" fontId="24" fillId="0" borderId="10" xfId="0" applyFont="1" applyBorder="1" applyAlignment="1" applyProtection="1">
      <alignment horizontal="center"/>
      <protection locked="0"/>
    </xf>
    <xf numFmtId="0" fontId="23" fillId="57" borderId="10" xfId="0" applyFont="1" applyFill="1" applyBorder="1" applyAlignment="1" applyProtection="1">
      <alignment horizontal="center" vertical="center"/>
      <protection locked="0"/>
    </xf>
    <xf numFmtId="0" fontId="22" fillId="0" borderId="10" xfId="2064" applyFont="1" applyBorder="1" applyAlignment="1" applyProtection="1">
      <alignment horizontal="center"/>
      <protection locked="0"/>
    </xf>
    <xf numFmtId="0" fontId="24" fillId="0" borderId="10" xfId="0" applyFont="1" applyBorder="1" applyAlignment="1" applyProtection="1">
      <alignment vertical="center" wrapText="1"/>
      <protection locked="0"/>
    </xf>
    <xf numFmtId="0" fontId="24" fillId="0" borderId="14" xfId="0" applyFont="1" applyBorder="1" applyAlignment="1" applyProtection="1">
      <alignment horizontal="center"/>
      <protection locked="0"/>
    </xf>
    <xf numFmtId="0" fontId="24" fillId="0" borderId="17" xfId="0" applyFont="1" applyBorder="1" applyAlignment="1" applyProtection="1">
      <alignment horizontal="center"/>
      <protection locked="0"/>
    </xf>
    <xf numFmtId="0" fontId="32" fillId="62" borderId="10" xfId="0" applyFont="1" applyFill="1" applyBorder="1" applyAlignment="1" applyProtection="1">
      <alignment horizontal="center"/>
      <protection locked="0"/>
    </xf>
    <xf numFmtId="0" fontId="30" fillId="0" borderId="12" xfId="0" applyFont="1" applyBorder="1" applyProtection="1">
      <protection locked="0"/>
    </xf>
    <xf numFmtId="0" fontId="22" fillId="0" borderId="14" xfId="2064" applyFont="1" applyBorder="1" applyAlignment="1" applyProtection="1">
      <alignment horizontal="center"/>
      <protection locked="0"/>
    </xf>
    <xf numFmtId="0" fontId="32" fillId="62" borderId="13" xfId="0" applyFont="1" applyFill="1" applyBorder="1" applyAlignment="1" applyProtection="1">
      <alignment horizontal="center"/>
      <protection locked="0"/>
    </xf>
    <xf numFmtId="0" fontId="32" fillId="0" borderId="13" xfId="0" applyFont="1" applyFill="1" applyBorder="1" applyAlignment="1" applyProtection="1">
      <alignment horizontal="center"/>
      <protection locked="0"/>
    </xf>
    <xf numFmtId="0" fontId="24" fillId="0" borderId="13" xfId="0" applyFont="1" applyFill="1" applyBorder="1" applyAlignment="1" applyProtection="1">
      <alignment horizontal="center" vertical="center"/>
      <protection locked="0"/>
    </xf>
    <xf numFmtId="164" fontId="25" fillId="0" borderId="10" xfId="0" applyNumberFormat="1" applyFont="1" applyFill="1" applyBorder="1" applyAlignment="1" applyProtection="1">
      <alignment vertical="center"/>
      <protection locked="0"/>
    </xf>
    <xf numFmtId="0" fontId="23" fillId="0" borderId="10" xfId="0" applyFont="1" applyFill="1" applyBorder="1" applyAlignment="1" applyProtection="1">
      <alignment horizontal="left" vertical="center"/>
      <protection locked="0"/>
    </xf>
    <xf numFmtId="0" fontId="24" fillId="0" borderId="0" xfId="0" applyFont="1" applyFill="1" applyBorder="1" applyAlignment="1" applyProtection="1">
      <alignment vertical="center"/>
      <protection locked="0"/>
    </xf>
    <xf numFmtId="0" fontId="27" fillId="0" borderId="10" xfId="0" applyFont="1" applyFill="1" applyBorder="1" applyAlignment="1" applyProtection="1">
      <alignment vertical="center" wrapText="1"/>
      <protection locked="0"/>
    </xf>
    <xf numFmtId="0" fontId="24" fillId="0" borderId="13" xfId="0" applyFont="1" applyFill="1" applyBorder="1" applyAlignment="1" applyProtection="1">
      <alignment vertical="center"/>
      <protection locked="0"/>
    </xf>
    <xf numFmtId="0" fontId="26" fillId="0" borderId="13" xfId="42" applyFont="1" applyFill="1" applyBorder="1" applyAlignment="1" applyProtection="1">
      <alignment horizontal="center" vertical="center" wrapText="1"/>
      <protection locked="0"/>
    </xf>
    <xf numFmtId="0" fontId="27" fillId="0" borderId="16" xfId="0" applyFont="1" applyFill="1" applyBorder="1" applyAlignment="1" applyProtection="1">
      <alignment vertical="center" wrapText="1"/>
      <protection locked="0"/>
    </xf>
    <xf numFmtId="0" fontId="27" fillId="0" borderId="12" xfId="0" applyFont="1" applyFill="1" applyBorder="1" applyAlignment="1" applyProtection="1">
      <alignment vertical="center" wrapText="1"/>
      <protection locked="0"/>
    </xf>
    <xf numFmtId="0" fontId="24" fillId="0" borderId="13" xfId="0" applyFont="1" applyFill="1" applyBorder="1" applyAlignment="1" applyProtection="1">
      <alignment horizontal="left" vertical="center"/>
      <protection locked="0"/>
    </xf>
    <xf numFmtId="0" fontId="23" fillId="0" borderId="13" xfId="0" applyFont="1" applyFill="1" applyBorder="1" applyAlignment="1" applyProtection="1">
      <alignment horizontal="center" vertical="center"/>
      <protection locked="0"/>
    </xf>
    <xf numFmtId="0" fontId="24" fillId="0" borderId="18" xfId="0" applyFont="1" applyFill="1" applyBorder="1" applyAlignment="1" applyProtection="1">
      <alignment vertical="center"/>
      <protection locked="0"/>
    </xf>
    <xf numFmtId="0" fontId="26" fillId="0" borderId="18" xfId="42" applyFont="1" applyFill="1" applyBorder="1" applyAlignment="1" applyProtection="1">
      <alignment horizontal="center" vertical="center" wrapText="1"/>
      <protection locked="0"/>
    </xf>
    <xf numFmtId="0" fontId="27" fillId="0" borderId="20" xfId="0" applyFont="1" applyFill="1" applyBorder="1" applyAlignment="1" applyProtection="1">
      <alignment vertical="center" wrapText="1"/>
      <protection locked="0"/>
    </xf>
    <xf numFmtId="0" fontId="24" fillId="0" borderId="13" xfId="0" applyFont="1" applyFill="1" applyBorder="1" applyAlignment="1" applyProtection="1">
      <alignment vertical="center" wrapText="1"/>
      <protection locked="0"/>
    </xf>
    <xf numFmtId="0" fontId="26" fillId="0" borderId="14" xfId="42" applyFont="1" applyFill="1" applyBorder="1" applyAlignment="1" applyProtection="1">
      <alignment horizontal="center" vertical="center" wrapText="1"/>
      <protection locked="0"/>
    </xf>
    <xf numFmtId="0" fontId="27" fillId="0" borderId="14" xfId="0" applyFont="1" applyFill="1" applyBorder="1" applyAlignment="1" applyProtection="1">
      <alignment vertical="center" wrapText="1"/>
      <protection locked="0"/>
    </xf>
    <xf numFmtId="0" fontId="27" fillId="0" borderId="15" xfId="0" applyFont="1" applyFill="1" applyBorder="1" applyAlignment="1" applyProtection="1">
      <alignment vertical="center" wrapText="1"/>
      <protection locked="0"/>
    </xf>
    <xf numFmtId="0" fontId="27" fillId="0" borderId="13" xfId="0" applyFont="1" applyFill="1" applyBorder="1" applyAlignment="1" applyProtection="1">
      <alignment vertical="center" wrapText="1"/>
      <protection locked="0"/>
    </xf>
    <xf numFmtId="0" fontId="24" fillId="0" borderId="12" xfId="0" applyFont="1" applyFill="1" applyBorder="1" applyAlignment="1" applyProtection="1">
      <alignment horizontal="center" vertical="center"/>
      <protection locked="0"/>
    </xf>
    <xf numFmtId="0" fontId="24" fillId="0" borderId="14" xfId="0" applyFont="1" applyFill="1" applyBorder="1" applyAlignment="1" applyProtection="1">
      <alignment horizontal="center" vertical="center"/>
      <protection locked="0"/>
    </xf>
    <xf numFmtId="0" fontId="24" fillId="0" borderId="10" xfId="0" applyFont="1" applyBorder="1" applyAlignment="1" applyProtection="1">
      <alignment horizontal="left" vertical="center"/>
      <protection locked="0"/>
    </xf>
    <xf numFmtId="0" fontId="23" fillId="37" borderId="0" xfId="0" applyFont="1" applyFill="1" applyAlignment="1" applyProtection="1">
      <alignment horizontal="left" vertical="center"/>
    </xf>
    <xf numFmtId="0" fontId="23" fillId="37" borderId="10" xfId="0" applyFont="1" applyFill="1" applyBorder="1" applyAlignment="1" applyProtection="1">
      <alignment horizontal="left" vertical="center" wrapText="1"/>
    </xf>
    <xf numFmtId="0" fontId="23" fillId="37" borderId="14" xfId="0" applyFont="1" applyFill="1" applyBorder="1" applyAlignment="1" applyProtection="1">
      <alignment horizontal="center" vertical="center" wrapText="1"/>
    </xf>
    <xf numFmtId="0" fontId="23" fillId="35" borderId="13" xfId="0" applyFont="1" applyFill="1" applyBorder="1" applyAlignment="1" applyProtection="1">
      <alignment horizontal="center" vertical="center"/>
    </xf>
    <xf numFmtId="0" fontId="23" fillId="35" borderId="13" xfId="0" applyFont="1" applyFill="1" applyBorder="1" applyAlignment="1" applyProtection="1">
      <alignment vertical="center"/>
    </xf>
    <xf numFmtId="0" fontId="23" fillId="45" borderId="13" xfId="0" applyFont="1" applyFill="1" applyBorder="1" applyAlignment="1" applyProtection="1">
      <alignment horizontal="center" vertical="center"/>
    </xf>
    <xf numFmtId="0" fontId="23" fillId="45" borderId="13" xfId="0" applyFont="1" applyFill="1" applyBorder="1" applyAlignment="1" applyProtection="1">
      <alignment horizontal="left" vertical="center"/>
    </xf>
    <xf numFmtId="0" fontId="23" fillId="45" borderId="0" xfId="0" applyFont="1" applyFill="1" applyBorder="1" applyAlignment="1" applyProtection="1">
      <alignment horizontal="center" vertical="center"/>
    </xf>
    <xf numFmtId="0" fontId="23" fillId="45" borderId="10" xfId="0" applyFont="1" applyFill="1" applyBorder="1" applyAlignment="1" applyProtection="1">
      <alignment horizontal="center" vertical="center"/>
    </xf>
    <xf numFmtId="0" fontId="24" fillId="0" borderId="0" xfId="0" applyFont="1" applyFill="1" applyAlignment="1" applyProtection="1">
      <alignment vertical="center"/>
    </xf>
    <xf numFmtId="0" fontId="24" fillId="33" borderId="0" xfId="0" applyFont="1" applyFill="1" applyAlignment="1" applyProtection="1">
      <alignment vertical="center"/>
    </xf>
    <xf numFmtId="0" fontId="24" fillId="0" borderId="0" xfId="0" applyFont="1" applyAlignment="1" applyProtection="1">
      <alignment horizontal="left" vertical="center"/>
    </xf>
    <xf numFmtId="164" fontId="25" fillId="0" borderId="13" xfId="0" applyNumberFormat="1" applyFont="1" applyFill="1" applyBorder="1" applyAlignment="1" applyProtection="1">
      <alignment vertical="center"/>
      <protection locked="0"/>
    </xf>
    <xf numFmtId="0" fontId="24" fillId="0" borderId="19" xfId="0" applyFont="1" applyFill="1" applyBorder="1" applyAlignment="1" applyProtection="1">
      <alignment vertical="center"/>
      <protection locked="0"/>
    </xf>
    <xf numFmtId="0" fontId="24" fillId="0" borderId="15" xfId="0" applyFont="1" applyFill="1" applyBorder="1" applyAlignment="1" applyProtection="1">
      <alignment horizontal="left" vertical="center"/>
      <protection locked="0"/>
    </xf>
    <xf numFmtId="0" fontId="24" fillId="0" borderId="17" xfId="0" applyFont="1" applyFill="1" applyBorder="1" applyAlignment="1" applyProtection="1">
      <alignment vertical="center"/>
      <protection locked="0"/>
    </xf>
    <xf numFmtId="0" fontId="24" fillId="0" borderId="11" xfId="0" applyFont="1" applyFill="1" applyBorder="1" applyAlignment="1" applyProtection="1">
      <alignment vertical="center"/>
      <protection locked="0"/>
    </xf>
    <xf numFmtId="0" fontId="23" fillId="0" borderId="14" xfId="0" applyFont="1" applyFill="1" applyBorder="1" applyAlignment="1" applyProtection="1">
      <alignment horizontal="left" vertical="center"/>
      <protection locked="0"/>
    </xf>
    <xf numFmtId="0" fontId="24" fillId="0" borderId="14" xfId="0" applyFont="1" applyFill="1" applyBorder="1" applyAlignment="1" applyProtection="1">
      <alignment horizontal="left" vertical="center"/>
      <protection locked="0"/>
    </xf>
    <xf numFmtId="0" fontId="24" fillId="0" borderId="11" xfId="0" applyFont="1" applyFill="1" applyBorder="1" applyAlignment="1" applyProtection="1">
      <alignment vertical="center" wrapText="1"/>
      <protection locked="0"/>
    </xf>
    <xf numFmtId="0" fontId="24" fillId="0" borderId="19" xfId="0" applyFont="1" applyFill="1" applyBorder="1" applyAlignment="1" applyProtection="1">
      <alignment vertical="center" wrapText="1"/>
      <protection locked="0"/>
    </xf>
    <xf numFmtId="164" fontId="24" fillId="0" borderId="10" xfId="0" applyNumberFormat="1" applyFont="1" applyFill="1" applyBorder="1" applyAlignment="1" applyProtection="1">
      <alignment horizontal="left" vertical="center"/>
      <protection locked="0"/>
    </xf>
    <xf numFmtId="0" fontId="24" fillId="0" borderId="16" xfId="0" applyFont="1" applyFill="1" applyBorder="1" applyAlignment="1" applyProtection="1">
      <alignment horizontal="center" vertical="center"/>
      <protection locked="0"/>
    </xf>
    <xf numFmtId="0" fontId="24" fillId="33" borderId="10" xfId="0" applyFont="1" applyFill="1" applyBorder="1" applyAlignment="1" applyProtection="1">
      <alignment vertical="center"/>
      <protection locked="0"/>
    </xf>
    <xf numFmtId="0" fontId="24" fillId="0" borderId="12" xfId="0" applyFont="1" applyFill="1" applyBorder="1" applyAlignment="1" applyProtection="1">
      <alignment vertical="center"/>
      <protection locked="0"/>
    </xf>
    <xf numFmtId="0" fontId="24" fillId="0" borderId="12" xfId="0" applyFont="1" applyFill="1" applyBorder="1" applyAlignment="1" applyProtection="1">
      <alignment vertical="center" wrapText="1"/>
      <protection locked="0"/>
    </xf>
    <xf numFmtId="0" fontId="26" fillId="0" borderId="14" xfId="42" applyFont="1" applyFill="1" applyBorder="1" applyAlignment="1" applyProtection="1">
      <alignment horizontal="center" vertical="center"/>
      <protection locked="0"/>
    </xf>
    <xf numFmtId="0" fontId="24" fillId="0" borderId="15" xfId="0" applyFont="1" applyFill="1" applyBorder="1" applyAlignment="1" applyProtection="1">
      <alignment vertical="center" wrapText="1"/>
      <protection locked="0"/>
    </xf>
    <xf numFmtId="0" fontId="24" fillId="0" borderId="14" xfId="0" applyFont="1" applyFill="1" applyBorder="1" applyAlignment="1" applyProtection="1">
      <alignment vertical="center" wrapText="1"/>
      <protection locked="0"/>
    </xf>
    <xf numFmtId="0" fontId="24" fillId="0" borderId="11" xfId="0" applyFont="1" applyFill="1" applyBorder="1" applyAlignment="1" applyProtection="1">
      <alignment horizontal="left" vertical="center" wrapText="1"/>
      <protection locked="0"/>
    </xf>
    <xf numFmtId="0" fontId="25" fillId="0" borderId="10" xfId="0" applyFont="1" applyFill="1" applyBorder="1" applyAlignment="1" applyProtection="1">
      <alignment vertical="center"/>
      <protection locked="0"/>
    </xf>
    <xf numFmtId="0" fontId="26" fillId="0" borderId="0" xfId="42" applyFont="1" applyFill="1" applyAlignment="1" applyProtection="1">
      <alignment horizontal="center" vertical="center"/>
      <protection locked="0"/>
    </xf>
    <xf numFmtId="0" fontId="26" fillId="0" borderId="0" xfId="42" applyFont="1" applyFill="1" applyBorder="1" applyAlignment="1" applyProtection="1">
      <alignment horizontal="center" vertical="center"/>
      <protection locked="0"/>
    </xf>
    <xf numFmtId="0" fontId="23" fillId="0" borderId="14" xfId="0" applyFont="1" applyFill="1" applyBorder="1" applyAlignment="1" applyProtection="1">
      <alignment horizontal="center" vertical="center"/>
      <protection locked="0"/>
    </xf>
    <xf numFmtId="0" fontId="24" fillId="0" borderId="14" xfId="0" applyFont="1" applyFill="1" applyBorder="1" applyAlignment="1" applyProtection="1">
      <alignment horizontal="left" vertical="center" wrapText="1"/>
      <protection locked="0"/>
    </xf>
    <xf numFmtId="0" fontId="24" fillId="0" borderId="12" xfId="0" applyFont="1" applyFill="1" applyBorder="1" applyAlignment="1" applyProtection="1">
      <alignment horizontal="left" vertical="center" wrapText="1"/>
      <protection locked="0"/>
    </xf>
    <xf numFmtId="0" fontId="26" fillId="0" borderId="0" xfId="42" applyFont="1" applyFill="1" applyBorder="1" applyAlignment="1" applyProtection="1">
      <alignment horizontal="center" vertical="center" wrapText="1"/>
      <protection locked="0"/>
    </xf>
    <xf numFmtId="0" fontId="24" fillId="33" borderId="10" xfId="0" applyFont="1" applyFill="1" applyBorder="1" applyAlignment="1" applyProtection="1">
      <alignment vertical="center" wrapText="1"/>
      <protection locked="0"/>
    </xf>
    <xf numFmtId="0" fontId="27" fillId="0" borderId="10" xfId="0" applyFont="1" applyFill="1" applyBorder="1" applyAlignment="1" applyProtection="1">
      <alignment horizontal="left" vertical="center" wrapText="1"/>
      <protection locked="0"/>
    </xf>
    <xf numFmtId="0" fontId="24" fillId="0" borderId="0" xfId="0" applyFont="1" applyFill="1" applyBorder="1" applyAlignment="1" applyProtection="1">
      <alignment horizontal="center" vertical="center"/>
      <protection locked="0"/>
    </xf>
    <xf numFmtId="0" fontId="24" fillId="0" borderId="0" xfId="0" applyFont="1" applyFill="1" applyBorder="1" applyAlignment="1" applyProtection="1">
      <alignment vertical="center" wrapText="1"/>
      <protection locked="0"/>
    </xf>
    <xf numFmtId="0" fontId="27" fillId="0" borderId="10" xfId="0" applyFont="1" applyFill="1" applyBorder="1" applyAlignment="1" applyProtection="1">
      <alignment horizontal="left" vertical="center"/>
      <protection locked="0"/>
    </xf>
    <xf numFmtId="0" fontId="24" fillId="0" borderId="11" xfId="0" applyFont="1" applyFill="1" applyBorder="1" applyAlignment="1" applyProtection="1">
      <alignment horizontal="left" vertical="center"/>
      <protection locked="0"/>
    </xf>
    <xf numFmtId="0" fontId="24" fillId="0" borderId="18" xfId="0" applyFont="1" applyFill="1" applyBorder="1" applyAlignment="1" applyProtection="1">
      <alignment horizontal="center" vertical="center"/>
      <protection locked="0"/>
    </xf>
    <xf numFmtId="164" fontId="24" fillId="0" borderId="14" xfId="0" applyNumberFormat="1" applyFont="1" applyFill="1" applyBorder="1" applyAlignment="1" applyProtection="1">
      <alignment vertical="center"/>
      <protection locked="0"/>
    </xf>
    <xf numFmtId="0" fontId="24" fillId="0" borderId="10" xfId="0" applyFont="1" applyFill="1" applyBorder="1" applyProtection="1">
      <protection locked="0"/>
    </xf>
    <xf numFmtId="0" fontId="23" fillId="0" borderId="10" xfId="0" applyFont="1" applyFill="1" applyBorder="1" applyAlignment="1" applyProtection="1">
      <alignment vertical="center"/>
      <protection locked="0"/>
    </xf>
    <xf numFmtId="0" fontId="31" fillId="0" borderId="11" xfId="0" applyFont="1" applyFill="1" applyBorder="1" applyAlignment="1" applyProtection="1">
      <alignment horizontal="left" vertical="center" wrapText="1" indent="1"/>
      <protection locked="0"/>
    </xf>
    <xf numFmtId="0" fontId="31" fillId="0" borderId="11" xfId="0" applyFont="1" applyFill="1" applyBorder="1" applyAlignment="1" applyProtection="1">
      <alignment vertical="center" wrapText="1"/>
      <protection locked="0"/>
    </xf>
    <xf numFmtId="0" fontId="23" fillId="0" borderId="18" xfId="0" applyFont="1" applyFill="1" applyBorder="1" applyAlignment="1" applyProtection="1">
      <alignment horizontal="center" vertical="center"/>
      <protection locked="0"/>
    </xf>
    <xf numFmtId="0" fontId="31" fillId="0" borderId="10" xfId="0" applyFont="1" applyFill="1" applyBorder="1" applyAlignment="1" applyProtection="1">
      <alignment horizontal="left" vertical="center" wrapText="1" indent="1"/>
      <protection locked="0"/>
    </xf>
    <xf numFmtId="0" fontId="28" fillId="0" borderId="10" xfId="0" applyFont="1" applyFill="1" applyBorder="1" applyAlignment="1" applyProtection="1">
      <alignment horizontal="left" vertical="center" wrapText="1"/>
      <protection locked="0"/>
    </xf>
    <xf numFmtId="0" fontId="41" fillId="0" borderId="13" xfId="0" applyFont="1" applyBorder="1" applyProtection="1">
      <protection locked="0"/>
    </xf>
    <xf numFmtId="0" fontId="41" fillId="0" borderId="10" xfId="0" applyFont="1" applyBorder="1" applyProtection="1">
      <protection locked="0"/>
    </xf>
    <xf numFmtId="0" fontId="24" fillId="0" borderId="14" xfId="0" applyFont="1" applyBorder="1" applyAlignment="1" applyProtection="1">
      <alignment vertical="center"/>
      <protection locked="0"/>
    </xf>
    <xf numFmtId="0" fontId="24" fillId="0" borderId="17" xfId="0" applyFont="1" applyBorder="1" applyAlignment="1" applyProtection="1">
      <alignment vertical="center"/>
      <protection locked="0"/>
    </xf>
    <xf numFmtId="0" fontId="30" fillId="0" borderId="0" xfId="0" applyFont="1"/>
    <xf numFmtId="0" fontId="30" fillId="0" borderId="10" xfId="0" applyFont="1" applyBorder="1" applyAlignment="1" applyProtection="1">
      <alignment horizontal="left" vertical="center"/>
      <protection locked="0"/>
    </xf>
    <xf numFmtId="0" fontId="24" fillId="0" borderId="14" xfId="0" applyFont="1" applyBorder="1" applyAlignment="1" applyProtection="1">
      <alignment horizontal="left" vertical="center" wrapText="1"/>
      <protection locked="0"/>
    </xf>
    <xf numFmtId="0" fontId="24" fillId="0" borderId="17" xfId="0" applyFont="1" applyBorder="1" applyAlignment="1" applyProtection="1">
      <alignment horizontal="left" vertical="center" wrapText="1"/>
      <protection locked="0"/>
    </xf>
    <xf numFmtId="0" fontId="30" fillId="0" borderId="12" xfId="0" applyFont="1" applyBorder="1" applyAlignment="1" applyProtection="1">
      <alignment horizontal="left" vertical="center" wrapText="1"/>
      <protection locked="0"/>
    </xf>
    <xf numFmtId="0" fontId="30" fillId="0" borderId="13" xfId="0" applyFont="1" applyBorder="1" applyAlignment="1" applyProtection="1">
      <alignment horizontal="left" vertical="center" wrapText="1"/>
      <protection locked="0"/>
    </xf>
    <xf numFmtId="0" fontId="41" fillId="0" borderId="13" xfId="0" applyFont="1" applyBorder="1" applyAlignment="1" applyProtection="1">
      <alignment horizontal="left" vertical="center" wrapText="1"/>
      <protection locked="0"/>
    </xf>
    <xf numFmtId="0" fontId="22" fillId="0" borderId="10" xfId="2064" applyFont="1" applyBorder="1" applyAlignment="1" applyProtection="1">
      <alignment horizontal="center" vertical="center"/>
      <protection locked="0"/>
    </xf>
    <xf numFmtId="0" fontId="22" fillId="0" borderId="14" xfId="2064" applyFont="1" applyBorder="1" applyAlignment="1" applyProtection="1">
      <alignment horizontal="center" vertical="center" wrapText="1"/>
      <protection locked="0"/>
    </xf>
    <xf numFmtId="0" fontId="23" fillId="57" borderId="10" xfId="0" applyFont="1" applyFill="1" applyBorder="1" applyAlignment="1" applyProtection="1">
      <alignment horizontal="center" vertical="center" wrapText="1"/>
      <protection locked="0"/>
    </xf>
    <xf numFmtId="0" fontId="32" fillId="62" borderId="10" xfId="0" applyFont="1" applyFill="1" applyBorder="1" applyAlignment="1" applyProtection="1">
      <alignment horizontal="center" vertical="center" wrapText="1"/>
      <protection locked="0"/>
    </xf>
    <xf numFmtId="0" fontId="32" fillId="62" borderId="13" xfId="0" applyFont="1" applyFill="1" applyBorder="1" applyAlignment="1" applyProtection="1">
      <alignment horizontal="center" vertical="center" wrapText="1"/>
      <protection locked="0"/>
    </xf>
    <xf numFmtId="0" fontId="30" fillId="0" borderId="10" xfId="0" applyFont="1" applyBorder="1" applyAlignment="1" applyProtection="1">
      <alignment horizontal="left" vertical="center" wrapText="1"/>
      <protection locked="0"/>
    </xf>
    <xf numFmtId="0" fontId="41" fillId="0" borderId="10" xfId="0" applyFont="1" applyBorder="1" applyAlignment="1" applyProtection="1">
      <alignment horizontal="left" vertical="center" wrapText="1"/>
      <protection locked="0"/>
    </xf>
    <xf numFmtId="0" fontId="42" fillId="0" borderId="0" xfId="0" applyFont="1"/>
    <xf numFmtId="0" fontId="42" fillId="0" borderId="0" xfId="0" applyFont="1" applyAlignment="1">
      <alignment horizontal="center"/>
    </xf>
    <xf numFmtId="0" fontId="42" fillId="0" borderId="26" xfId="0" applyFont="1" applyBorder="1"/>
    <xf numFmtId="0" fontId="42" fillId="0" borderId="27" xfId="0" applyFont="1" applyBorder="1"/>
    <xf numFmtId="0" fontId="42" fillId="0" borderId="28" xfId="0" applyFont="1" applyBorder="1"/>
    <xf numFmtId="0" fontId="43" fillId="0" borderId="0" xfId="0" applyFont="1"/>
    <xf numFmtId="0" fontId="42" fillId="33" borderId="0" xfId="0" applyFont="1" applyFill="1" applyBorder="1"/>
    <xf numFmtId="0" fontId="42" fillId="0" borderId="29" xfId="0" applyFont="1" applyBorder="1"/>
    <xf numFmtId="0" fontId="42" fillId="0" borderId="0" xfId="0" applyFont="1" applyBorder="1"/>
    <xf numFmtId="0" fontId="42" fillId="0" borderId="34" xfId="0" applyFont="1" applyBorder="1"/>
    <xf numFmtId="165" fontId="44" fillId="33" borderId="0" xfId="0" applyNumberFormat="1" applyFont="1" applyFill="1" applyBorder="1" applyAlignment="1">
      <alignment horizontal="center" vertical="center"/>
    </xf>
    <xf numFmtId="165" fontId="45" fillId="33" borderId="0" xfId="0" applyNumberFormat="1" applyFont="1" applyFill="1" applyBorder="1" applyAlignment="1">
      <alignment horizontal="center" vertical="center"/>
    </xf>
    <xf numFmtId="0" fontId="42" fillId="33" borderId="0" xfId="0" applyFont="1" applyFill="1" applyBorder="1" applyAlignment="1">
      <alignment horizontal="center" vertical="center"/>
    </xf>
    <xf numFmtId="9" fontId="44" fillId="33" borderId="0" xfId="2208" applyFont="1" applyFill="1" applyBorder="1" applyAlignment="1">
      <alignment horizontal="center" vertical="center"/>
    </xf>
    <xf numFmtId="9" fontId="45" fillId="33" borderId="0" xfId="2208" applyFont="1" applyFill="1" applyBorder="1" applyAlignment="1">
      <alignment horizontal="center" vertical="center"/>
    </xf>
    <xf numFmtId="9" fontId="42" fillId="33" borderId="0" xfId="0" applyNumberFormat="1" applyFont="1" applyFill="1" applyBorder="1" applyAlignment="1">
      <alignment horizontal="center" vertical="center"/>
    </xf>
    <xf numFmtId="9" fontId="44" fillId="33" borderId="0" xfId="0" applyNumberFormat="1" applyFont="1" applyFill="1" applyBorder="1" applyAlignment="1">
      <alignment horizontal="center" vertical="center"/>
    </xf>
    <xf numFmtId="0" fontId="43" fillId="0" borderId="0" xfId="0" applyFont="1" applyAlignment="1">
      <alignment horizontal="left"/>
    </xf>
    <xf numFmtId="0" fontId="42" fillId="33" borderId="0" xfId="0" applyFont="1" applyFill="1" applyBorder="1" applyAlignment="1">
      <alignment horizontal="center"/>
    </xf>
    <xf numFmtId="0" fontId="42" fillId="0" borderId="0" xfId="0" applyFont="1" applyAlignment="1">
      <alignment horizontal="left"/>
    </xf>
    <xf numFmtId="0" fontId="42" fillId="0" borderId="0" xfId="0" applyFont="1" applyBorder="1" applyAlignment="1">
      <alignment horizontal="center"/>
    </xf>
    <xf numFmtId="165" fontId="42" fillId="0" borderId="0" xfId="0" applyNumberFormat="1" applyFont="1"/>
    <xf numFmtId="1" fontId="42" fillId="0" borderId="0" xfId="0" applyNumberFormat="1" applyFont="1"/>
    <xf numFmtId="1" fontId="43" fillId="0" borderId="0" xfId="0" applyNumberFormat="1" applyFont="1"/>
    <xf numFmtId="0" fontId="42" fillId="0" borderId="31" xfId="0" applyFont="1" applyBorder="1"/>
    <xf numFmtId="0" fontId="42" fillId="0" borderId="32" xfId="0" applyFont="1" applyBorder="1"/>
    <xf numFmtId="0" fontId="42" fillId="0" borderId="33" xfId="0" applyFont="1" applyBorder="1"/>
    <xf numFmtId="0" fontId="42" fillId="63" borderId="10" xfId="0" applyFont="1" applyFill="1" applyBorder="1"/>
    <xf numFmtId="0" fontId="42" fillId="63" borderId="11" xfId="0" applyFont="1" applyFill="1" applyBorder="1"/>
    <xf numFmtId="0" fontId="42" fillId="63" borderId="35" xfId="0" applyFont="1" applyFill="1" applyBorder="1"/>
    <xf numFmtId="165" fontId="44" fillId="0" borderId="10" xfId="0" applyNumberFormat="1" applyFont="1" applyBorder="1" applyAlignment="1">
      <alignment horizontal="center" vertical="center"/>
    </xf>
    <xf numFmtId="165" fontId="45" fillId="0" borderId="11" xfId="0" applyNumberFormat="1" applyFont="1" applyBorder="1" applyAlignment="1">
      <alignment horizontal="center" vertical="center"/>
    </xf>
    <xf numFmtId="0" fontId="42" fillId="0" borderId="36" xfId="0" applyFont="1" applyBorder="1" applyAlignment="1">
      <alignment horizontal="center" vertical="center"/>
    </xf>
    <xf numFmtId="9" fontId="44" fillId="0" borderId="10" xfId="2208" applyFont="1" applyBorder="1" applyAlignment="1">
      <alignment horizontal="center" vertical="center"/>
    </xf>
    <xf numFmtId="9" fontId="45" fillId="0" borderId="0" xfId="2208" applyFont="1" applyAlignment="1">
      <alignment horizontal="center" vertical="center"/>
    </xf>
    <xf numFmtId="9" fontId="42" fillId="0" borderId="36" xfId="0" applyNumberFormat="1" applyFont="1" applyBorder="1" applyAlignment="1">
      <alignment horizontal="center" vertical="center"/>
    </xf>
    <xf numFmtId="9" fontId="44" fillId="0" borderId="10" xfId="0" applyNumberFormat="1" applyFont="1" applyBorder="1" applyAlignment="1">
      <alignment horizontal="center" vertical="center"/>
    </xf>
    <xf numFmtId="9" fontId="45" fillId="0" borderId="11" xfId="2208" applyFont="1" applyBorder="1" applyAlignment="1">
      <alignment horizontal="center" vertical="center"/>
    </xf>
    <xf numFmtId="0" fontId="42" fillId="0" borderId="14" xfId="0" applyFont="1" applyBorder="1" applyAlignment="1">
      <alignment horizontal="center" vertical="center"/>
    </xf>
    <xf numFmtId="0" fontId="42" fillId="0" borderId="17" xfId="0" applyFont="1" applyBorder="1" applyAlignment="1">
      <alignment horizontal="center" vertical="center"/>
    </xf>
    <xf numFmtId="0" fontId="42" fillId="0" borderId="38" xfId="0" applyFont="1" applyBorder="1" applyAlignment="1">
      <alignment horizontal="center" vertical="center"/>
    </xf>
    <xf numFmtId="0" fontId="42" fillId="0" borderId="10" xfId="0" applyFont="1" applyBorder="1" applyAlignment="1">
      <alignment horizontal="center"/>
    </xf>
    <xf numFmtId="0" fontId="42" fillId="0" borderId="11" xfId="0" applyFont="1" applyBorder="1" applyAlignment="1">
      <alignment horizontal="center"/>
    </xf>
    <xf numFmtId="0" fontId="42" fillId="0" borderId="39" xfId="0" applyFont="1" applyBorder="1" applyAlignment="1">
      <alignment horizontal="center"/>
    </xf>
    <xf numFmtId="0" fontId="0" fillId="0" borderId="0" xfId="0" applyAlignment="1">
      <alignment horizontal="center"/>
    </xf>
    <xf numFmtId="0" fontId="23" fillId="64" borderId="10" xfId="0" applyFont="1" applyFill="1" applyBorder="1" applyAlignment="1" applyProtection="1">
      <alignment horizontal="center" vertical="center"/>
      <protection locked="0"/>
    </xf>
    <xf numFmtId="0" fontId="22" fillId="0" borderId="10" xfId="2064" applyFont="1" applyFill="1" applyBorder="1" applyAlignment="1" applyProtection="1">
      <alignment horizontal="center" vertical="center" wrapText="1"/>
      <protection locked="0"/>
    </xf>
    <xf numFmtId="0" fontId="24" fillId="0" borderId="14" xfId="0" applyFont="1" applyBorder="1" applyAlignment="1" applyProtection="1">
      <alignment horizontal="left" vertical="top"/>
      <protection locked="0"/>
    </xf>
    <xf numFmtId="0" fontId="24" fillId="0" borderId="14" xfId="0" applyFont="1" applyFill="1" applyBorder="1" applyAlignment="1" applyProtection="1">
      <alignment horizontal="left" vertical="top"/>
      <protection locked="0"/>
    </xf>
    <xf numFmtId="0" fontId="24" fillId="0" borderId="14" xfId="0" applyFont="1" applyBorder="1" applyAlignment="1" applyProtection="1">
      <alignment horizontal="left" vertical="center"/>
      <protection locked="0"/>
    </xf>
    <xf numFmtId="0" fontId="42" fillId="0" borderId="0" xfId="0" pivotButton="1" applyFont="1"/>
    <xf numFmtId="165" fontId="42" fillId="0" borderId="0" xfId="0" applyNumberFormat="1" applyFont="1" applyAlignment="1">
      <alignment horizontal="center"/>
    </xf>
    <xf numFmtId="1" fontId="42" fillId="0" borderId="0" xfId="0" applyNumberFormat="1" applyFont="1" applyAlignment="1">
      <alignment horizontal="center"/>
    </xf>
    <xf numFmtId="9" fontId="42" fillId="0" borderId="0" xfId="0" applyNumberFormat="1" applyFont="1"/>
    <xf numFmtId="0" fontId="42" fillId="0" borderId="0" xfId="0" applyNumberFormat="1" applyFont="1" applyAlignment="1">
      <alignment horizontal="center"/>
    </xf>
    <xf numFmtId="1" fontId="42" fillId="0" borderId="40" xfId="0" applyNumberFormat="1" applyFont="1" applyBorder="1" applyAlignment="1">
      <alignment horizontal="center"/>
    </xf>
    <xf numFmtId="1" fontId="42" fillId="0" borderId="41" xfId="0" applyNumberFormat="1" applyFont="1" applyBorder="1" applyAlignment="1">
      <alignment horizontal="center"/>
    </xf>
    <xf numFmtId="0" fontId="42" fillId="0" borderId="0" xfId="0" applyFont="1" applyAlignment="1">
      <alignment horizontal="left" indent="1"/>
    </xf>
    <xf numFmtId="0" fontId="25" fillId="0" borderId="10" xfId="0" applyFont="1" applyFill="1" applyBorder="1" applyAlignment="1" applyProtection="1">
      <alignment horizontal="left" vertical="center"/>
      <protection locked="0"/>
    </xf>
    <xf numFmtId="0" fontId="24" fillId="0" borderId="26" xfId="0" applyFont="1" applyBorder="1" applyAlignment="1" applyProtection="1">
      <alignment horizontal="center" vertical="center"/>
    </xf>
    <xf numFmtId="0" fontId="24" fillId="0" borderId="27" xfId="0" applyFont="1" applyBorder="1" applyAlignment="1" applyProtection="1">
      <alignment horizontal="center" vertical="center"/>
    </xf>
    <xf numFmtId="0" fontId="24" fillId="0" borderId="28" xfId="0" applyFont="1" applyBorder="1" applyAlignment="1" applyProtection="1">
      <alignment horizontal="center" vertical="center"/>
    </xf>
    <xf numFmtId="0" fontId="36" fillId="49" borderId="26" xfId="0" applyFont="1" applyFill="1" applyBorder="1" applyAlignment="1" applyProtection="1">
      <alignment horizontal="center" vertical="center" wrapText="1"/>
    </xf>
    <xf numFmtId="0" fontId="36" fillId="49" borderId="27" xfId="0" applyFont="1" applyFill="1" applyBorder="1" applyAlignment="1" applyProtection="1">
      <alignment horizontal="center" vertical="center"/>
    </xf>
    <xf numFmtId="0" fontId="36" fillId="49" borderId="28" xfId="0" applyFont="1" applyFill="1" applyBorder="1" applyAlignment="1" applyProtection="1">
      <alignment horizontal="center" vertical="center"/>
    </xf>
    <xf numFmtId="0" fontId="37" fillId="47" borderId="26" xfId="0" applyFont="1" applyFill="1" applyBorder="1" applyAlignment="1" applyProtection="1">
      <alignment horizontal="center" vertical="center"/>
    </xf>
    <xf numFmtId="0" fontId="37" fillId="47" borderId="27" xfId="0" applyFont="1" applyFill="1" applyBorder="1" applyAlignment="1" applyProtection="1">
      <alignment horizontal="center" vertical="center"/>
    </xf>
    <xf numFmtId="0" fontId="37" fillId="47" borderId="28" xfId="0" applyFont="1" applyFill="1" applyBorder="1" applyAlignment="1" applyProtection="1">
      <alignment horizontal="center" vertical="center"/>
    </xf>
    <xf numFmtId="0" fontId="36" fillId="50" borderId="26" xfId="0" applyFont="1" applyFill="1" applyBorder="1" applyAlignment="1" applyProtection="1">
      <alignment horizontal="center" vertical="center"/>
    </xf>
    <xf numFmtId="0" fontId="36" fillId="50" borderId="27" xfId="0" applyFont="1" applyFill="1" applyBorder="1" applyAlignment="1" applyProtection="1">
      <alignment horizontal="center" vertical="center"/>
    </xf>
    <xf numFmtId="0" fontId="36" fillId="50" borderId="28" xfId="0" applyFont="1" applyFill="1" applyBorder="1" applyAlignment="1" applyProtection="1">
      <alignment horizontal="center" vertical="center"/>
    </xf>
    <xf numFmtId="0" fontId="39" fillId="46" borderId="22" xfId="0" applyFont="1" applyFill="1" applyBorder="1" applyAlignment="1" applyProtection="1">
      <alignment horizontal="center" vertical="center"/>
    </xf>
    <xf numFmtId="0" fontId="39" fillId="46" borderId="23" xfId="0" applyFont="1" applyFill="1" applyBorder="1" applyAlignment="1" applyProtection="1">
      <alignment horizontal="center" vertical="center"/>
    </xf>
    <xf numFmtId="0" fontId="39" fillId="46" borderId="24" xfId="0" applyFont="1" applyFill="1" applyBorder="1" applyAlignment="1" applyProtection="1">
      <alignment horizontal="center" vertical="center"/>
    </xf>
    <xf numFmtId="0" fontId="40" fillId="52" borderId="22" xfId="0" applyFont="1" applyFill="1" applyBorder="1" applyAlignment="1" applyProtection="1">
      <alignment horizontal="center" vertical="center"/>
    </xf>
    <xf numFmtId="0" fontId="40" fillId="52" borderId="23" xfId="0" applyFont="1" applyFill="1" applyBorder="1" applyAlignment="1" applyProtection="1">
      <alignment horizontal="center" vertical="center"/>
    </xf>
    <xf numFmtId="0" fontId="40" fillId="52" borderId="24" xfId="0" applyFont="1" applyFill="1" applyBorder="1" applyAlignment="1" applyProtection="1">
      <alignment horizontal="center" vertical="center"/>
    </xf>
    <xf numFmtId="0" fontId="38" fillId="51" borderId="22" xfId="0" applyFont="1" applyFill="1" applyBorder="1" applyAlignment="1" applyProtection="1">
      <alignment horizontal="center" vertical="center"/>
    </xf>
    <xf numFmtId="0" fontId="38" fillId="51" borderId="23" xfId="0" applyFont="1" applyFill="1" applyBorder="1" applyAlignment="1" applyProtection="1">
      <alignment horizontal="center" vertical="center"/>
    </xf>
    <xf numFmtId="0" fontId="38" fillId="51" borderId="24" xfId="0" applyFont="1" applyFill="1" applyBorder="1" applyAlignment="1" applyProtection="1">
      <alignment horizontal="center" vertical="center"/>
    </xf>
    <xf numFmtId="0" fontId="25" fillId="0" borderId="26" xfId="0" applyFont="1" applyBorder="1" applyAlignment="1" applyProtection="1">
      <alignment horizontal="center" vertical="center" wrapText="1"/>
    </xf>
    <xf numFmtId="0" fontId="25" fillId="0" borderId="27" xfId="0" applyFont="1" applyBorder="1" applyAlignment="1" applyProtection="1">
      <alignment horizontal="center" vertical="center" wrapText="1"/>
    </xf>
    <xf numFmtId="0" fontId="25" fillId="0" borderId="28" xfId="0" applyFont="1" applyBorder="1" applyAlignment="1" applyProtection="1">
      <alignment horizontal="center" vertical="center" wrapText="1"/>
    </xf>
    <xf numFmtId="0" fontId="36" fillId="38" borderId="26" xfId="0" applyFont="1" applyFill="1" applyBorder="1" applyAlignment="1" applyProtection="1">
      <alignment horizontal="center" vertical="center" wrapText="1"/>
    </xf>
    <xf numFmtId="0" fontId="36" fillId="38" borderId="27" xfId="0" applyFont="1" applyFill="1" applyBorder="1" applyAlignment="1" applyProtection="1">
      <alignment horizontal="center" vertical="center"/>
    </xf>
    <xf numFmtId="0" fontId="36" fillId="38" borderId="28" xfId="0" applyFont="1" applyFill="1" applyBorder="1" applyAlignment="1" applyProtection="1">
      <alignment horizontal="center" vertical="center"/>
    </xf>
    <xf numFmtId="0" fontId="24" fillId="44" borderId="22" xfId="0" applyFont="1" applyFill="1" applyBorder="1" applyAlignment="1">
      <alignment horizontal="center" vertical="center"/>
    </xf>
    <xf numFmtId="0" fontId="24" fillId="44" borderId="23" xfId="0" applyFont="1" applyFill="1" applyBorder="1" applyAlignment="1">
      <alignment horizontal="center" vertical="center"/>
    </xf>
    <xf numFmtId="0" fontId="23" fillId="39" borderId="27" xfId="0" applyFont="1" applyFill="1" applyBorder="1" applyAlignment="1">
      <alignment horizontal="center" vertical="center" wrapText="1"/>
    </xf>
    <xf numFmtId="0" fontId="24" fillId="0" borderId="25" xfId="0" applyFont="1" applyBorder="1" applyAlignment="1">
      <alignment horizontal="center" vertical="center"/>
    </xf>
    <xf numFmtId="0" fontId="24" fillId="0" borderId="22" xfId="0" applyFont="1" applyBorder="1" applyAlignment="1">
      <alignment horizontal="center" vertical="center"/>
    </xf>
    <xf numFmtId="0" fontId="24" fillId="0" borderId="23" xfId="0" applyFont="1" applyBorder="1" applyAlignment="1">
      <alignment horizontal="center" vertical="center"/>
    </xf>
    <xf numFmtId="0" fontId="24" fillId="0" borderId="24" xfId="0" applyFont="1" applyBorder="1" applyAlignment="1">
      <alignment horizontal="center" vertical="center"/>
    </xf>
    <xf numFmtId="0" fontId="24" fillId="34" borderId="29" xfId="0" applyFont="1" applyFill="1" applyBorder="1" applyAlignment="1">
      <alignment horizontal="center" vertical="center"/>
    </xf>
    <xf numFmtId="0" fontId="24" fillId="34" borderId="0" xfId="0" applyFont="1" applyFill="1" applyBorder="1" applyAlignment="1">
      <alignment horizontal="center" vertical="center"/>
    </xf>
    <xf numFmtId="0" fontId="25" fillId="0" borderId="22" xfId="0" applyFont="1" applyBorder="1" applyAlignment="1">
      <alignment horizontal="left" vertical="center" wrapText="1"/>
    </xf>
    <xf numFmtId="0" fontId="25" fillId="0" borderId="23" xfId="0" applyFont="1" applyBorder="1" applyAlignment="1">
      <alignment horizontal="left" vertical="center" wrapText="1"/>
    </xf>
    <xf numFmtId="0" fontId="25" fillId="0" borderId="24" xfId="0" applyFont="1" applyBorder="1" applyAlignment="1">
      <alignment horizontal="left" vertical="center" wrapText="1"/>
    </xf>
    <xf numFmtId="0" fontId="24" fillId="34" borderId="22" xfId="0" applyFont="1" applyFill="1" applyBorder="1" applyAlignment="1" applyProtection="1">
      <alignment horizontal="center" vertical="center"/>
    </xf>
    <xf numFmtId="0" fontId="24" fillId="34" borderId="23" xfId="0" applyFont="1" applyFill="1" applyBorder="1" applyAlignment="1" applyProtection="1">
      <alignment horizontal="center" vertical="center"/>
    </xf>
    <xf numFmtId="0" fontId="24" fillId="34" borderId="24" xfId="0" applyFont="1" applyFill="1" applyBorder="1" applyAlignment="1" applyProtection="1">
      <alignment horizontal="center" vertical="center"/>
    </xf>
    <xf numFmtId="0" fontId="24" fillId="0" borderId="31" xfId="0" applyFont="1" applyBorder="1" applyAlignment="1" applyProtection="1">
      <alignment horizontal="center" vertical="center"/>
    </xf>
    <xf numFmtId="0" fontId="24" fillId="0" borderId="32" xfId="0" applyFont="1" applyBorder="1" applyAlignment="1" applyProtection="1">
      <alignment horizontal="center" vertical="center"/>
    </xf>
    <xf numFmtId="0" fontId="24" fillId="0" borderId="33" xfId="0" applyFont="1" applyBorder="1" applyAlignment="1" applyProtection="1">
      <alignment horizontal="center" vertical="center"/>
    </xf>
    <xf numFmtId="0" fontId="25" fillId="0" borderId="30" xfId="0" applyFont="1" applyBorder="1" applyAlignment="1" applyProtection="1">
      <alignment horizontal="left" vertical="center" wrapText="1"/>
    </xf>
    <xf numFmtId="0" fontId="25" fillId="0" borderId="21" xfId="0" applyFont="1" applyBorder="1" applyAlignment="1" applyProtection="1">
      <alignment horizontal="left" vertical="center" wrapText="1"/>
    </xf>
    <xf numFmtId="0" fontId="24" fillId="54" borderId="22" xfId="0" applyFont="1" applyFill="1" applyBorder="1" applyAlignment="1" applyProtection="1">
      <alignment horizontal="center" vertical="center"/>
    </xf>
    <xf numFmtId="0" fontId="24" fillId="54" borderId="23" xfId="0" applyFont="1" applyFill="1" applyBorder="1" applyAlignment="1" applyProtection="1">
      <alignment horizontal="center" vertical="center"/>
    </xf>
    <xf numFmtId="0" fontId="24" fillId="54" borderId="24" xfId="0" applyFont="1" applyFill="1" applyBorder="1" applyAlignment="1" applyProtection="1">
      <alignment horizontal="center" vertical="center"/>
    </xf>
    <xf numFmtId="0" fontId="23" fillId="53" borderId="27" xfId="0" applyFont="1" applyFill="1" applyBorder="1" applyAlignment="1" applyProtection="1">
      <alignment horizontal="center" vertical="center" wrapText="1"/>
    </xf>
    <xf numFmtId="0" fontId="42" fillId="0" borderId="10" xfId="0" applyFont="1" applyBorder="1" applyAlignment="1">
      <alignment vertical="center"/>
    </xf>
    <xf numFmtId="0" fontId="42" fillId="63" borderId="10" xfId="0" applyFont="1" applyFill="1" applyBorder="1" applyAlignment="1">
      <alignment vertical="center"/>
    </xf>
    <xf numFmtId="0" fontId="42" fillId="0" borderId="10" xfId="0" applyFont="1" applyBorder="1" applyAlignment="1">
      <alignment vertical="center" wrapText="1"/>
    </xf>
    <xf numFmtId="0" fontId="42" fillId="0" borderId="17" xfId="0" applyFont="1" applyBorder="1" applyAlignment="1">
      <alignment vertical="center"/>
    </xf>
    <xf numFmtId="0" fontId="42" fillId="0" borderId="37" xfId="0" applyFont="1" applyBorder="1" applyAlignment="1">
      <alignment vertical="center"/>
    </xf>
    <xf numFmtId="0" fontId="42" fillId="0" borderId="15" xfId="0" applyFont="1" applyBorder="1" applyAlignment="1">
      <alignment vertical="center"/>
    </xf>
  </cellXfs>
  <cellStyles count="220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4"/>
    <cellStyle name="Explanatory Text" xfId="16" builtinId="53" customBuilti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3"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69"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6"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49"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4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192"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41"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340"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484"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338"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26"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337"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770"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339"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13"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912"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057"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01"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200"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45"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344"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489"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488"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33"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632"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777"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776"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21"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1920"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065"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064" builtinId="8"/>
    <cellStyle name="Input" xfId="9" builtinId="20" customBuiltin="1"/>
    <cellStyle name="Lien hypertexte 2" xfId="47"/>
    <cellStyle name="Linked Cell" xfId="12" builtinId="24" customBuiltin="1"/>
    <cellStyle name="Neutral" xfId="8" builtinId="28" customBuiltin="1"/>
    <cellStyle name="Normal" xfId="0" builtinId="0"/>
    <cellStyle name="Normal 2" xfId="43"/>
    <cellStyle name="Note" xfId="15" builtinId="10" customBuiltin="1"/>
    <cellStyle name="Output" xfId="10" builtinId="21" customBuiltin="1"/>
    <cellStyle name="Percent" xfId="2208" builtinId="5"/>
    <cellStyle name="Pilote de données - Catégorie" xfId="46"/>
    <cellStyle name="Pourcentage 2" xfId="45"/>
    <cellStyle name="Title" xfId="1" builtinId="15" customBuiltin="1"/>
    <cellStyle name="Total" xfId="17" builtinId="25" customBuiltin="1"/>
    <cellStyle name="Warning Text" xfId="14" builtinId="11" customBuiltin="1"/>
  </cellStyles>
  <dxfs count="101">
    <dxf>
      <numFmt numFmtId="1" formatCode="0"/>
    </dxf>
    <dxf>
      <numFmt numFmtId="165" formatCode="0.0"/>
    </dxf>
    <dxf>
      <alignment horizontal="center" readingOrder="0"/>
    </dxf>
    <dxf>
      <alignment horizontal="center" readingOrder="0"/>
    </dxf>
    <dxf>
      <alignment horizontal="center" readingOrder="0"/>
    </dxf>
    <dxf>
      <numFmt numFmtId="165" formatCode="0.0"/>
    </dxf>
    <dxf>
      <font>
        <sz val="8"/>
      </font>
    </dxf>
    <dxf>
      <font>
        <name val="Constantia"/>
        <scheme val="none"/>
      </font>
    </dxf>
    <dxf>
      <numFmt numFmtId="1" formatCode="0"/>
    </dxf>
    <dxf>
      <alignment horizontal="center" readingOrder="0"/>
    </dxf>
    <dxf>
      <alignment horizontal="center" readingOrder="0"/>
    </dxf>
    <dxf>
      <font>
        <sz val="8"/>
      </font>
    </dxf>
    <dxf>
      <font>
        <name val="Constantia"/>
        <scheme val="none"/>
      </font>
    </dxf>
    <dxf>
      <numFmt numFmtId="1" formatCode="0"/>
    </dxf>
    <dxf>
      <numFmt numFmtId="1" formatCode="0"/>
    </dxf>
    <dxf>
      <numFmt numFmtId="1" formatCode="0"/>
    </dxf>
    <dxf>
      <numFmt numFmtId="165" formatCode="0.0"/>
    </dxf>
    <dxf>
      <alignment horizontal="center" readingOrder="0"/>
    </dxf>
    <dxf>
      <alignment horizontal="center" readingOrder="0"/>
    </dxf>
    <dxf>
      <font>
        <sz val="8"/>
      </font>
    </dxf>
    <dxf>
      <font>
        <name val="Constantia"/>
        <scheme val="none"/>
      </font>
    </dxf>
    <dxf>
      <alignment horizontal="center" readingOrder="0"/>
    </dxf>
    <dxf>
      <alignment horizontal="center" readingOrder="0"/>
    </dxf>
    <dxf>
      <alignment horizontal="center" readingOrder="0"/>
    </dxf>
    <dxf>
      <font>
        <sz val="8"/>
      </font>
    </dxf>
    <dxf>
      <font>
        <name val="Constantia"/>
        <scheme val="none"/>
      </font>
    </dxf>
    <dxf>
      <numFmt numFmtId="1" formatCode="0"/>
    </dxf>
    <dxf>
      <numFmt numFmtId="165" formatCode="0.0"/>
    </dxf>
    <dxf>
      <alignment horizontal="center" readingOrder="0"/>
    </dxf>
    <dxf>
      <alignment horizontal="center" readingOrder="0"/>
    </dxf>
    <dxf>
      <alignment horizontal="center" readingOrder="0"/>
    </dxf>
    <dxf>
      <alignment horizontal="center" readingOrder="0"/>
    </dxf>
    <dxf>
      <numFmt numFmtId="165" formatCode="0.0"/>
    </dxf>
    <dxf>
      <font>
        <sz val="8"/>
      </font>
    </dxf>
    <dxf>
      <font>
        <name val="Constantia"/>
        <scheme val="none"/>
      </font>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5" formatCode="0.0"/>
    </dxf>
    <dxf>
      <alignment horizontal="center" readingOrder="0"/>
    </dxf>
    <dxf>
      <alignment horizontal="center" readingOrder="0"/>
    </dxf>
    <dxf>
      <alignment horizontal="center" readingOrder="0"/>
    </dxf>
    <dxf>
      <alignment horizontal="center" readingOrder="0"/>
    </dxf>
    <dxf>
      <numFmt numFmtId="165" formatCode="0.0"/>
    </dxf>
    <dxf>
      <font>
        <sz val="8"/>
      </font>
    </dxf>
    <dxf>
      <font>
        <name val="Constantia"/>
        <scheme val="none"/>
      </font>
    </dxf>
    <dxf>
      <numFmt numFmtId="1" formatCode="0"/>
    </dxf>
    <dxf>
      <alignment horizontal="center" readingOrder="0"/>
    </dxf>
    <dxf>
      <alignment horizontal="center" readingOrder="0"/>
    </dxf>
    <dxf>
      <alignment horizontal="center" readingOrder="0"/>
    </dxf>
    <dxf>
      <font>
        <sz val="8"/>
      </font>
    </dxf>
    <dxf>
      <font>
        <name val="Constantia"/>
        <scheme val="none"/>
      </font>
    </dxf>
    <dxf>
      <numFmt numFmtId="13" formatCode="0%"/>
    </dxf>
    <dxf>
      <alignment horizontal="center" readingOrder="0"/>
    </dxf>
    <dxf>
      <alignment horizontal="center" readingOrder="0"/>
    </dxf>
    <dxf>
      <alignment horizontal="center" readingOrder="0"/>
    </dxf>
    <dxf>
      <font>
        <sz val="8"/>
      </font>
    </dxf>
    <dxf>
      <font>
        <name val="Constantia"/>
        <scheme val="none"/>
      </font>
    </dxf>
    <dxf>
      <alignment horizontal="center" readingOrder="0"/>
    </dxf>
    <dxf>
      <alignment horizontal="center" readingOrder="0"/>
    </dxf>
    <dxf>
      <alignment horizontal="center" readingOrder="0"/>
    </dxf>
    <dxf>
      <alignment horizontal="center" readingOrder="0"/>
    </dxf>
    <dxf>
      <alignment horizontal="center" readingOrder="0"/>
    </dxf>
    <dxf>
      <font>
        <sz val="8"/>
      </font>
    </dxf>
    <dxf>
      <font>
        <name val="Constantia"/>
        <scheme val="none"/>
      </font>
    </dxf>
    <dxf>
      <numFmt numFmtId="165" formatCode="0.0"/>
    </dxf>
    <dxf>
      <alignment horizontal="center" readingOrder="0"/>
    </dxf>
    <dxf>
      <alignment horizontal="center" readingOrder="0"/>
    </dxf>
    <dxf>
      <alignment horizontal="center" readingOrder="0"/>
    </dxf>
    <dxf>
      <font>
        <sz val="8"/>
      </font>
    </dxf>
    <dxf>
      <font>
        <name val="Constantia"/>
        <scheme val="none"/>
      </font>
    </dxf>
    <dxf>
      <numFmt numFmtId="1" formatCode="0"/>
    </dxf>
    <dxf>
      <alignment horizontal="center" readingOrder="0"/>
    </dxf>
    <dxf>
      <alignment horizontal="center" readingOrder="0"/>
    </dxf>
    <dxf>
      <font>
        <sz val="8"/>
      </font>
    </dxf>
    <dxf>
      <font>
        <name val="Constantia"/>
        <scheme val="none"/>
      </font>
    </dxf>
    <dxf>
      <numFmt numFmtId="1" formatCode="0"/>
    </dxf>
    <dxf>
      <alignment horizontal="center" readingOrder="0"/>
    </dxf>
    <dxf>
      <alignment horizontal="center" readingOrder="0"/>
    </dxf>
    <dxf>
      <alignment horizontal="center" readingOrder="0"/>
    </dxf>
    <dxf>
      <font>
        <sz val="8"/>
      </font>
    </dxf>
    <dxf>
      <font>
        <name val="Constantia"/>
        <scheme val="none"/>
      </font>
    </dxf>
    <dxf>
      <numFmt numFmtId="1" formatCode="0"/>
    </dxf>
    <dxf>
      <alignment horizontal="center" readingOrder="0"/>
    </dxf>
    <dxf>
      <alignment horizontal="center" readingOrder="0"/>
    </dxf>
    <dxf>
      <font>
        <sz val="8"/>
      </font>
    </dxf>
    <dxf>
      <font>
        <name val="Constantia"/>
        <scheme val="none"/>
      </font>
    </dxf>
    <dxf>
      <font>
        <color theme="0"/>
      </font>
      <fill>
        <patternFill>
          <bgColor theme="8"/>
        </patternFill>
      </fill>
    </dxf>
    <dxf>
      <fill>
        <patternFill>
          <bgColor theme="9" tint="0.39994506668294322"/>
        </patternFill>
      </fill>
    </dxf>
    <dxf>
      <font>
        <color theme="0"/>
      </font>
      <fill>
        <patternFill>
          <bgColor rgb="FF00B050"/>
        </patternFill>
      </fill>
    </dxf>
    <dxf>
      <font>
        <color theme="0"/>
      </font>
      <fill>
        <patternFill>
          <bgColor theme="7" tint="-0.499984740745262"/>
        </patternFill>
      </fill>
    </dxf>
    <dxf>
      <font>
        <color theme="0"/>
      </font>
      <fill>
        <patternFill>
          <bgColor theme="7" tint="-9.9948118533890809E-2"/>
        </patternFill>
      </fill>
    </dxf>
    <dxf>
      <font>
        <color theme="0"/>
      </font>
      <fill>
        <patternFill>
          <bgColor rgb="FFE2C5FF"/>
        </patternFill>
      </fill>
    </dxf>
    <dxf>
      <font>
        <color theme="0"/>
      </font>
      <fill>
        <patternFill>
          <bgColor theme="6"/>
        </patternFill>
      </fill>
    </dxf>
    <dxf>
      <font>
        <color theme="0"/>
      </font>
      <fill>
        <patternFill>
          <bgColor theme="8"/>
        </patternFill>
      </fill>
    </dxf>
    <dxf>
      <fill>
        <patternFill>
          <bgColor theme="9" tint="0.39994506668294322"/>
        </patternFill>
      </fill>
    </dxf>
    <dxf>
      <font>
        <color theme="0"/>
      </font>
      <fill>
        <patternFill>
          <bgColor rgb="FF00B050"/>
        </patternFill>
      </fill>
    </dxf>
    <dxf>
      <font>
        <color theme="0"/>
      </font>
      <fill>
        <patternFill>
          <bgColor theme="6"/>
        </patternFill>
      </fill>
    </dxf>
    <dxf>
      <font>
        <color theme="0"/>
      </font>
      <fill>
        <patternFill>
          <bgColor theme="8"/>
        </patternFill>
      </fill>
    </dxf>
    <dxf>
      <fill>
        <patternFill>
          <bgColor theme="9" tint="0.39994506668294322"/>
        </patternFill>
      </fill>
    </dxf>
    <dxf>
      <font>
        <color theme="0"/>
      </font>
      <fill>
        <patternFill>
          <bgColor rgb="FF00B050"/>
        </patternFill>
      </fill>
    </dxf>
  </dxfs>
  <tableStyles count="0" defaultTableStyle="TableStyleMedium2" defaultPivotStyle="PivotStyleLight16"/>
  <colors>
    <mruColors>
      <color rgb="FFCCCCFF"/>
      <color rgb="FFE2C5FF"/>
      <color rgb="FFE0C1FF"/>
      <color rgb="FFFF5050"/>
      <color rgb="FFFFE7E7"/>
      <color rgb="FFFFCCFF"/>
      <color rgb="FFFF9999"/>
      <color rgb="FFFFCCCC"/>
      <color rgb="FFFFFFCC"/>
      <color rgb="FFCC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8"/>
  <c:pivotSource>
    <c:name>[MR1_QualityDashboard.xlsx]MR1 Results!Tableau croisé dynamique3</c:name>
    <c:fmtId val="4"/>
  </c:pivotSource>
  <c:chart>
    <c:title>
      <c:tx>
        <c:rich>
          <a:bodyPr/>
          <a:lstStyle/>
          <a:p>
            <a:pPr>
              <a:defRPr sz="1050"/>
            </a:pPr>
            <a:r>
              <a:rPr lang="en-US" sz="1050"/>
              <a:t>Repartition of Story Defects</a:t>
            </a:r>
          </a:p>
        </c:rich>
      </c:tx>
    </c:title>
    <c:pivotFmts>
      <c:pivotFmt>
        <c:idx val="0"/>
        <c:marker>
          <c:symbol val="none"/>
        </c:marker>
      </c:pivotFmt>
      <c:pivotFmt>
        <c:idx val="1"/>
        <c:marker>
          <c:symbol val="none"/>
        </c:marker>
      </c:pivotFmt>
      <c:pivotFmt>
        <c:idx val="2"/>
        <c:spPr>
          <a:ln>
            <a:solidFill>
              <a:schemeClr val="accent5"/>
            </a:solidFill>
          </a:ln>
        </c:spPr>
        <c:marker>
          <c:symbol val="none"/>
        </c:marker>
      </c:pivotFmt>
      <c:pivotFmt>
        <c:idx val="3"/>
        <c:spPr>
          <a:ln>
            <a:solidFill>
              <a:schemeClr val="accent5"/>
            </a:solidFill>
          </a:ln>
        </c:spPr>
        <c:marker>
          <c:symbol val="none"/>
        </c:marker>
      </c:pivotFmt>
      <c:pivotFmt>
        <c:idx val="4"/>
        <c:spPr>
          <a:solidFill>
            <a:srgbClr val="CC66FF"/>
          </a:solidFill>
        </c:spPr>
        <c:marker>
          <c:symbol val="none"/>
        </c:marker>
      </c:pivotFmt>
      <c:pivotFmt>
        <c:idx val="5"/>
        <c:spPr>
          <a:solidFill>
            <a:srgbClr val="FF0000"/>
          </a:solidFill>
        </c:spPr>
        <c:marker>
          <c:symbol val="none"/>
        </c:marker>
      </c:pivotFmt>
      <c:pivotFmt>
        <c:idx val="6"/>
        <c:spPr>
          <a:ln>
            <a:solidFill>
              <a:schemeClr val="accent5"/>
            </a:solidFill>
          </a:ln>
        </c:spPr>
        <c:marker>
          <c:symbol val="none"/>
        </c:marker>
      </c:pivotFmt>
      <c:pivotFmt>
        <c:idx val="7"/>
        <c:spPr>
          <a:solidFill>
            <a:srgbClr val="CC66FF"/>
          </a:solidFill>
        </c:spPr>
        <c:marker>
          <c:symbol val="none"/>
        </c:marker>
      </c:pivotFmt>
      <c:pivotFmt>
        <c:idx val="8"/>
        <c:spPr>
          <a:solidFill>
            <a:srgbClr val="FF0000"/>
          </a:solidFill>
        </c:spPr>
        <c:marker>
          <c:symbol val="none"/>
        </c:marker>
      </c:pivotFmt>
      <c:pivotFmt>
        <c:idx val="9"/>
        <c:spPr>
          <a:ln>
            <a:solidFill>
              <a:schemeClr val="accent5"/>
            </a:solidFill>
          </a:ln>
        </c:spPr>
        <c:marker>
          <c:symbol val="none"/>
        </c:marker>
      </c:pivotFmt>
      <c:pivotFmt>
        <c:idx val="10"/>
        <c:spPr>
          <a:solidFill>
            <a:srgbClr val="CC66FF"/>
          </a:solidFill>
        </c:spPr>
        <c:marker>
          <c:symbol val="none"/>
        </c:marker>
      </c:pivotFmt>
      <c:pivotFmt>
        <c:idx val="11"/>
        <c:spPr>
          <a:solidFill>
            <a:srgbClr val="FF0000"/>
          </a:solidFill>
        </c:spPr>
        <c:marker>
          <c:symbol val="none"/>
        </c:marker>
      </c:pivotFmt>
      <c:pivotFmt>
        <c:idx val="12"/>
        <c:spPr>
          <a:ln>
            <a:solidFill>
              <a:schemeClr val="accent6"/>
            </a:solidFill>
          </a:ln>
        </c:spPr>
        <c:marker>
          <c:symbol val="none"/>
        </c:marker>
      </c:pivotFmt>
      <c:pivotFmt>
        <c:idx val="13"/>
        <c:spPr>
          <a:solidFill>
            <a:srgbClr val="CC66FF"/>
          </a:solidFill>
        </c:spPr>
        <c:marker>
          <c:symbol val="none"/>
        </c:marker>
      </c:pivotFmt>
      <c:pivotFmt>
        <c:idx val="14"/>
        <c:spPr>
          <a:solidFill>
            <a:srgbClr val="FF0000"/>
          </a:solidFill>
        </c:spPr>
        <c:marker>
          <c:symbol val="none"/>
        </c:marker>
      </c:pivotFmt>
      <c:pivotFmt>
        <c:idx val="15"/>
        <c:spPr>
          <a:ln>
            <a:solidFill>
              <a:schemeClr val="accent6"/>
            </a:solidFill>
          </a:ln>
        </c:spPr>
        <c:marker>
          <c:symbol val="none"/>
        </c:marker>
      </c:pivotFmt>
    </c:pivotFmts>
    <c:plotArea>
      <c:layout/>
      <c:areaChart>
        <c:grouping val="percentStacked"/>
        <c:ser>
          <c:idx val="0"/>
          <c:order val="0"/>
          <c:tx>
            <c:strRef>
              <c:f>'MR1 Results'!$B$30:$B$31</c:f>
              <c:strCache>
                <c:ptCount val="1"/>
                <c:pt idx="0">
                  <c:v> Story defects</c:v>
                </c:pt>
              </c:strCache>
            </c:strRef>
          </c:tx>
          <c:spPr>
            <a:solidFill>
              <a:srgbClr val="CC66FF"/>
            </a:solidFill>
          </c:spPr>
          <c:cat>
            <c:strRef>
              <c:f>'MR1 Results'!$A$32:$A$36</c:f>
              <c:strCache>
                <c:ptCount val="4"/>
                <c:pt idx="0">
                  <c:v>October</c:v>
                </c:pt>
                <c:pt idx="1">
                  <c:v>November</c:v>
                </c:pt>
                <c:pt idx="2">
                  <c:v>December</c:v>
                </c:pt>
                <c:pt idx="3">
                  <c:v>January</c:v>
                </c:pt>
              </c:strCache>
            </c:strRef>
          </c:cat>
          <c:val>
            <c:numRef>
              <c:f>'MR1 Results'!$B$32:$B$36</c:f>
              <c:numCache>
                <c:formatCode>General</c:formatCode>
                <c:ptCount val="4"/>
                <c:pt idx="0">
                  <c:v>4</c:v>
                </c:pt>
                <c:pt idx="1">
                  <c:v>32</c:v>
                </c:pt>
                <c:pt idx="2">
                  <c:v>0</c:v>
                </c:pt>
                <c:pt idx="3">
                  <c:v>4</c:v>
                </c:pt>
              </c:numCache>
            </c:numRef>
          </c:val>
        </c:ser>
        <c:ser>
          <c:idx val="1"/>
          <c:order val="1"/>
          <c:tx>
            <c:strRef>
              <c:f>'MR1 Results'!$C$30:$C$31</c:f>
              <c:strCache>
                <c:ptCount val="1"/>
                <c:pt idx="0">
                  <c:v> Qa Defect</c:v>
                </c:pt>
              </c:strCache>
            </c:strRef>
          </c:tx>
          <c:spPr>
            <a:solidFill>
              <a:srgbClr val="FF0000"/>
            </a:solidFill>
          </c:spPr>
          <c:cat>
            <c:strRef>
              <c:f>'MR1 Results'!$A$32:$A$36</c:f>
              <c:strCache>
                <c:ptCount val="4"/>
                <c:pt idx="0">
                  <c:v>October</c:v>
                </c:pt>
                <c:pt idx="1">
                  <c:v>November</c:v>
                </c:pt>
                <c:pt idx="2">
                  <c:v>December</c:v>
                </c:pt>
                <c:pt idx="3">
                  <c:v>January</c:v>
                </c:pt>
              </c:strCache>
            </c:strRef>
          </c:cat>
          <c:val>
            <c:numRef>
              <c:f>'MR1 Results'!$C$32:$C$36</c:f>
              <c:numCache>
                <c:formatCode>General</c:formatCode>
                <c:ptCount val="4"/>
                <c:pt idx="0">
                  <c:v>17</c:v>
                </c:pt>
                <c:pt idx="1">
                  <c:v>7</c:v>
                </c:pt>
                <c:pt idx="2">
                  <c:v>1</c:v>
                </c:pt>
                <c:pt idx="3">
                  <c:v>0</c:v>
                </c:pt>
              </c:numCache>
            </c:numRef>
          </c:val>
        </c:ser>
        <c:axId val="122507648"/>
        <c:axId val="122509184"/>
      </c:areaChart>
      <c:lineChart>
        <c:grouping val="standard"/>
        <c:ser>
          <c:idx val="2"/>
          <c:order val="2"/>
          <c:tx>
            <c:strRef>
              <c:f>'MR1 Results'!$D$30:$D$31</c:f>
              <c:strCache>
                <c:ptCount val="1"/>
                <c:pt idx="0">
                  <c:v>Forecast</c:v>
                </c:pt>
              </c:strCache>
            </c:strRef>
          </c:tx>
          <c:spPr>
            <a:ln>
              <a:solidFill>
                <a:schemeClr val="accent6"/>
              </a:solidFill>
            </a:ln>
          </c:spPr>
          <c:marker>
            <c:symbol val="none"/>
          </c:marker>
          <c:cat>
            <c:strRef>
              <c:f>'MR1 Results'!$A$32:$A$36</c:f>
              <c:strCache>
                <c:ptCount val="4"/>
                <c:pt idx="0">
                  <c:v>October</c:v>
                </c:pt>
                <c:pt idx="1">
                  <c:v>November</c:v>
                </c:pt>
                <c:pt idx="2">
                  <c:v>December</c:v>
                </c:pt>
                <c:pt idx="3">
                  <c:v>January</c:v>
                </c:pt>
              </c:strCache>
            </c:strRef>
          </c:cat>
          <c:val>
            <c:numRef>
              <c:f>'MR1 Results'!$D$32:$D$36</c:f>
              <c:numCache>
                <c:formatCode>General</c:formatCode>
                <c:ptCount val="4"/>
                <c:pt idx="0">
                  <c:v>0.8</c:v>
                </c:pt>
                <c:pt idx="1">
                  <c:v>0.8</c:v>
                </c:pt>
                <c:pt idx="2">
                  <c:v>0.8</c:v>
                </c:pt>
                <c:pt idx="3">
                  <c:v>0.8</c:v>
                </c:pt>
              </c:numCache>
            </c:numRef>
          </c:val>
        </c:ser>
        <c:marker val="1"/>
        <c:axId val="122507648"/>
        <c:axId val="122509184"/>
      </c:lineChart>
      <c:catAx>
        <c:axId val="122507648"/>
        <c:scaling>
          <c:orientation val="minMax"/>
        </c:scaling>
        <c:axPos val="b"/>
        <c:tickLblPos val="nextTo"/>
        <c:crossAx val="122509184"/>
        <c:crosses val="autoZero"/>
        <c:auto val="1"/>
        <c:lblAlgn val="ctr"/>
        <c:lblOffset val="100"/>
      </c:catAx>
      <c:valAx>
        <c:axId val="122509184"/>
        <c:scaling>
          <c:orientation val="minMax"/>
        </c:scaling>
        <c:axPos val="l"/>
        <c:majorGridlines/>
        <c:numFmt formatCode="0%" sourceLinked="1"/>
        <c:tickLblPos val="nextTo"/>
        <c:crossAx val="122507648"/>
        <c:crosses val="autoZero"/>
        <c:crossBetween val="between"/>
        <c:majorUnit val="0.5"/>
      </c:valAx>
    </c:plotArea>
    <c:legend>
      <c:legendPos val="b"/>
    </c:legend>
    <c:plotVisOnly val="1"/>
    <c:dispBlanksAs val="zero"/>
  </c:chart>
  <c:txPr>
    <a:bodyPr/>
    <a:lstStyle/>
    <a:p>
      <a:pPr>
        <a:defRPr>
          <a:latin typeface="Constantia" pitchFamily="18" charset="0"/>
        </a:defRPr>
      </a:pPr>
      <a:endParaRPr lang="en-US"/>
    </a:p>
  </c:txPr>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lang val="en-US"/>
  <c:pivotSource>
    <c:name>[MR1_QualityDashboard.xlsx]Bug Analysis!Tableau croisé dynamique2</c:name>
    <c:fmtId val="8"/>
  </c:pivotSource>
  <c:chart>
    <c:title>
      <c:tx>
        <c:rich>
          <a:bodyPr/>
          <a:lstStyle/>
          <a:p>
            <a:pPr>
              <a:defRPr sz="1050">
                <a:latin typeface="Constantia" pitchFamily="18" charset="0"/>
              </a:defRPr>
            </a:pPr>
            <a:r>
              <a:rPr lang="en-US" sz="1050">
                <a:latin typeface="Constantia" pitchFamily="18" charset="0"/>
              </a:rPr>
              <a:t>Average</a:t>
            </a:r>
            <a:r>
              <a:rPr lang="en-US" sz="1050" baseline="0">
                <a:latin typeface="Constantia" pitchFamily="18" charset="0"/>
              </a:rPr>
              <a:t> of QA  Defect / </a:t>
            </a:r>
            <a:r>
              <a:rPr lang="en-US" sz="1050">
                <a:latin typeface="Constantia" pitchFamily="18" charset="0"/>
              </a:rPr>
              <a:t>deliverable</a:t>
            </a:r>
          </a:p>
        </c:rich>
      </c:tx>
    </c:title>
    <c:pivotFmts>
      <c:pivotFmt>
        <c:idx val="0"/>
      </c:pivotFmt>
      <c:pivotFmt>
        <c:idx val="1"/>
        <c:spPr>
          <a:ln>
            <a:solidFill>
              <a:schemeClr val="accent5"/>
            </a:solidFill>
          </a:ln>
        </c:spPr>
        <c:marker>
          <c:symbol val="none"/>
        </c:marker>
      </c:pivotFmt>
      <c:pivotFmt>
        <c:idx val="2"/>
        <c:spPr>
          <a:ln>
            <a:solidFill>
              <a:schemeClr val="accent5"/>
            </a:solidFill>
          </a:ln>
        </c:spPr>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pivotFmt>
      <c:pivotFmt>
        <c:idx val="12"/>
        <c:marker>
          <c:symbol val="none"/>
        </c:marker>
      </c:pivotFmt>
      <c:pivotFmt>
        <c:idx val="13"/>
        <c:marker>
          <c:symbol val="none"/>
        </c:marker>
      </c:pivotFmt>
      <c:pivotFmt>
        <c:idx val="14"/>
        <c:marker>
          <c:symbol val="none"/>
        </c:marker>
      </c:pivotFmt>
      <c:pivotFmt>
        <c:idx val="15"/>
        <c:spPr>
          <a:ln>
            <a:solidFill>
              <a:srgbClr val="92D050"/>
            </a:solidFill>
          </a:ln>
        </c:spPr>
        <c:marker>
          <c:symbol val="none"/>
        </c:marker>
      </c:pivotFmt>
      <c:pivotFmt>
        <c:idx val="16"/>
        <c:spPr>
          <a:ln>
            <a:solidFill>
              <a:srgbClr val="FF0000"/>
            </a:solidFill>
          </a:ln>
        </c:spPr>
        <c:marker>
          <c:symbol val="none"/>
        </c:marker>
      </c:pivotFmt>
      <c:pivotFmt>
        <c:idx val="17"/>
        <c:marker>
          <c:symbol val="none"/>
        </c:marker>
      </c:pivotFmt>
      <c:pivotFmt>
        <c:idx val="18"/>
        <c:spPr>
          <a:ln>
            <a:solidFill>
              <a:srgbClr val="FF0000"/>
            </a:solidFill>
          </a:ln>
        </c:spPr>
        <c:marker>
          <c:symbol val="none"/>
        </c:marker>
      </c:pivotFmt>
      <c:pivotFmt>
        <c:idx val="19"/>
        <c:spPr>
          <a:ln>
            <a:solidFill>
              <a:srgbClr val="92D050"/>
            </a:solidFill>
          </a:ln>
        </c:spPr>
        <c:marker>
          <c:symbol val="none"/>
        </c:marker>
      </c:pivotFmt>
      <c:pivotFmt>
        <c:idx val="20"/>
        <c:spPr>
          <a:ln>
            <a:solidFill>
              <a:srgbClr val="FF0000"/>
            </a:solidFill>
          </a:ln>
        </c:spPr>
        <c:marker>
          <c:symbol val="none"/>
        </c:marker>
      </c:pivotFmt>
      <c:pivotFmt>
        <c:idx val="21"/>
        <c:spPr>
          <a:ln>
            <a:solidFill>
              <a:srgbClr val="92D050"/>
            </a:solidFill>
          </a:ln>
        </c:spPr>
        <c:marker>
          <c:symbol val="none"/>
        </c:marker>
      </c:pivotFmt>
      <c:pivotFmt>
        <c:idx val="22"/>
        <c:spPr>
          <a:ln>
            <a:solidFill>
              <a:srgbClr val="FF0000"/>
            </a:solidFill>
          </a:ln>
        </c:spPr>
        <c:marker>
          <c:symbol val="none"/>
        </c:marker>
      </c:pivotFmt>
      <c:pivotFmt>
        <c:idx val="23"/>
        <c:spPr>
          <a:ln>
            <a:solidFill>
              <a:srgbClr val="92D050"/>
            </a:solidFill>
          </a:ln>
        </c:spPr>
        <c:marker>
          <c:symbol val="none"/>
        </c:marker>
      </c:pivotFmt>
      <c:pivotFmt>
        <c:idx val="24"/>
        <c:spPr>
          <a:ln>
            <a:solidFill>
              <a:srgbClr val="FF0000"/>
            </a:solidFill>
          </a:ln>
        </c:spPr>
        <c:marker>
          <c:symbol val="none"/>
        </c:marker>
      </c:pivotFmt>
      <c:pivotFmt>
        <c:idx val="25"/>
        <c:spPr>
          <a:ln>
            <a:solidFill>
              <a:srgbClr val="92D050"/>
            </a:solidFill>
          </a:ln>
        </c:spPr>
        <c:marker>
          <c:symbol val="none"/>
        </c:marker>
      </c:pivotFmt>
    </c:pivotFmts>
    <c:plotArea>
      <c:layout/>
      <c:barChart>
        <c:barDir val="col"/>
        <c:grouping val="clustered"/>
        <c:ser>
          <c:idx val="0"/>
          <c:order val="0"/>
          <c:tx>
            <c:strRef>
              <c:f>'Bug Analysis'!$B$5:$B$6</c:f>
              <c:strCache>
                <c:ptCount val="1"/>
                <c:pt idx="0">
                  <c:v>Bugs/projects</c:v>
                </c:pt>
              </c:strCache>
            </c:strRef>
          </c:tx>
          <c:spPr>
            <a:ln>
              <a:solidFill>
                <a:srgbClr val="FF0000"/>
              </a:solidFill>
            </a:ln>
          </c:spPr>
          <c:cat>
            <c:multiLvlStrRef>
              <c:f>'Bug Analysis'!$A$7:$A$10</c:f>
              <c:multiLvlStrCache>
                <c:ptCount val="2"/>
                <c:lvl>
                  <c:pt idx="0">
                    <c:v>[Dolce Vita]</c:v>
                  </c:pt>
                  <c:pt idx="1">
                    <c:v>[Paradise]</c:v>
                  </c:pt>
                </c:lvl>
                <c:lvl>
                  <c:pt idx="0">
                    <c:v>January</c:v>
                  </c:pt>
                </c:lvl>
              </c:multiLvlStrCache>
            </c:multiLvlStrRef>
          </c:cat>
          <c:val>
            <c:numRef>
              <c:f>'Bug Analysis'!$B$7:$B$10</c:f>
              <c:numCache>
                <c:formatCode>0.0</c:formatCode>
                <c:ptCount val="2"/>
                <c:pt idx="0">
                  <c:v>0</c:v>
                </c:pt>
                <c:pt idx="1">
                  <c:v>0</c:v>
                </c:pt>
              </c:numCache>
            </c:numRef>
          </c:val>
        </c:ser>
        <c:axId val="124634240"/>
        <c:axId val="124635776"/>
      </c:barChart>
      <c:lineChart>
        <c:grouping val="standard"/>
        <c:ser>
          <c:idx val="1"/>
          <c:order val="1"/>
          <c:tx>
            <c:strRef>
              <c:f>'Bug Analysis'!$C$5:$C$6</c:f>
              <c:strCache>
                <c:ptCount val="1"/>
                <c:pt idx="0">
                  <c:v>Forecast QD</c:v>
                </c:pt>
              </c:strCache>
            </c:strRef>
          </c:tx>
          <c:spPr>
            <a:ln>
              <a:solidFill>
                <a:srgbClr val="92D050"/>
              </a:solidFill>
            </a:ln>
          </c:spPr>
          <c:marker>
            <c:symbol val="none"/>
          </c:marker>
          <c:cat>
            <c:multiLvlStrRef>
              <c:f>'Bug Analysis'!$A$7:$A$10</c:f>
              <c:multiLvlStrCache>
                <c:ptCount val="2"/>
                <c:lvl>
                  <c:pt idx="0">
                    <c:v>[Dolce Vita]</c:v>
                  </c:pt>
                  <c:pt idx="1">
                    <c:v>[Paradise]</c:v>
                  </c:pt>
                </c:lvl>
                <c:lvl>
                  <c:pt idx="0">
                    <c:v>January</c:v>
                  </c:pt>
                </c:lvl>
              </c:multiLvlStrCache>
            </c:multiLvlStrRef>
          </c:cat>
          <c:val>
            <c:numRef>
              <c:f>'Bug Analysis'!$C$7:$C$10</c:f>
              <c:numCache>
                <c:formatCode>0</c:formatCode>
                <c:ptCount val="2"/>
                <c:pt idx="0">
                  <c:v>1</c:v>
                </c:pt>
                <c:pt idx="1">
                  <c:v>1</c:v>
                </c:pt>
              </c:numCache>
            </c:numRef>
          </c:val>
        </c:ser>
        <c:marker val="1"/>
        <c:axId val="124634240"/>
        <c:axId val="124635776"/>
      </c:lineChart>
      <c:catAx>
        <c:axId val="124634240"/>
        <c:scaling>
          <c:orientation val="minMax"/>
        </c:scaling>
        <c:axPos val="b"/>
        <c:tickLblPos val="nextTo"/>
        <c:txPr>
          <a:bodyPr/>
          <a:lstStyle/>
          <a:p>
            <a:pPr>
              <a:defRPr sz="1000"/>
            </a:pPr>
            <a:endParaRPr lang="en-US"/>
          </a:p>
        </c:txPr>
        <c:crossAx val="124635776"/>
        <c:crosses val="autoZero"/>
        <c:auto val="1"/>
        <c:lblAlgn val="ctr"/>
        <c:lblOffset val="100"/>
      </c:catAx>
      <c:valAx>
        <c:axId val="124635776"/>
        <c:scaling>
          <c:orientation val="minMax"/>
        </c:scaling>
        <c:axPos val="l"/>
        <c:majorGridlines/>
        <c:numFmt formatCode="0" sourceLinked="0"/>
        <c:tickLblPos val="nextTo"/>
        <c:crossAx val="124634240"/>
        <c:crosses val="autoZero"/>
        <c:crossBetween val="between"/>
        <c:majorUnit val="1"/>
      </c:valAx>
    </c:plotArea>
    <c:legend>
      <c:legendPos val="b"/>
    </c:legend>
    <c:plotVisOnly val="1"/>
    <c:dispBlanksAs val="gap"/>
  </c:chart>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lang val="en-US"/>
  <c:style val="10"/>
  <c:pivotSource>
    <c:name>[MR1_QualityDashboard.xlsx]Bug Analysis!Tableau croisé dynamique5</c:name>
    <c:fmtId val="8"/>
  </c:pivotSource>
  <c:chart>
    <c:title>
      <c:tx>
        <c:rich>
          <a:bodyPr/>
          <a:lstStyle/>
          <a:p>
            <a:pPr>
              <a:defRPr sz="1050"/>
            </a:pPr>
            <a:r>
              <a:rPr lang="en-US" sz="1050"/>
              <a:t>Qa defect Categories</a:t>
            </a:r>
          </a:p>
        </c:rich>
      </c:tx>
    </c:title>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marker>
          <c:symbol val="none"/>
        </c:marker>
        <c:dLbl>
          <c:idx val="0"/>
          <c:dLblPos val="ctr"/>
          <c:showVal val="1"/>
        </c:dLbl>
      </c:pivotFmt>
      <c:pivotFmt>
        <c:idx val="34"/>
        <c:marker>
          <c:symbol val="none"/>
        </c:marker>
        <c:dLbl>
          <c:idx val="0"/>
          <c:dLblPos val="ctr"/>
          <c:showVal val="1"/>
        </c:dLbl>
      </c:pivotFmt>
      <c:pivotFmt>
        <c:idx val="35"/>
        <c:marker>
          <c:symbol val="none"/>
        </c:marker>
        <c:dLbl>
          <c:idx val="0"/>
          <c:dLblPos val="ctr"/>
          <c:showVal val="1"/>
        </c:dLbl>
      </c:pivotFmt>
      <c:pivotFmt>
        <c:idx val="36"/>
        <c:marker>
          <c:symbol val="none"/>
        </c:marker>
        <c:dLbl>
          <c:idx val="0"/>
          <c:dLblPos val="ctr"/>
          <c:showVal val="1"/>
        </c:dLbl>
      </c:pivotFmt>
      <c:pivotFmt>
        <c:idx val="37"/>
        <c:marker>
          <c:symbol val="none"/>
        </c:marker>
        <c:dLbl>
          <c:idx val="0"/>
          <c:spPr/>
          <c:txPr>
            <a:bodyPr/>
            <a:lstStyle/>
            <a:p>
              <a:pPr>
                <a:defRPr/>
              </a:pPr>
              <a:endParaRPr lang="en-US"/>
            </a:p>
          </c:txPr>
          <c:dLblPos val="ctr"/>
          <c:showVal val="1"/>
        </c:dLbl>
      </c:pivotFmt>
      <c:pivotFmt>
        <c:idx val="38"/>
        <c:marker>
          <c:symbol val="none"/>
        </c:marker>
        <c:dLbl>
          <c:idx val="0"/>
          <c:spPr/>
          <c:txPr>
            <a:bodyPr/>
            <a:lstStyle/>
            <a:p>
              <a:pPr>
                <a:defRPr/>
              </a:pPr>
              <a:endParaRPr lang="en-US"/>
            </a:p>
          </c:txPr>
          <c:dLblPos val="ctr"/>
          <c:showVal val="1"/>
        </c:dLbl>
      </c:pivotFmt>
      <c:pivotFmt>
        <c:idx val="39"/>
        <c:marker>
          <c:symbol val="none"/>
        </c:marker>
        <c:dLbl>
          <c:idx val="0"/>
          <c:spPr/>
          <c:txPr>
            <a:bodyPr/>
            <a:lstStyle/>
            <a:p>
              <a:pPr>
                <a:defRPr/>
              </a:pPr>
              <a:endParaRPr lang="en-US"/>
            </a:p>
          </c:txPr>
          <c:dLblPos val="ctr"/>
          <c:showVal val="1"/>
        </c:dLbl>
      </c:pivotFmt>
      <c:pivotFmt>
        <c:idx val="40"/>
        <c:marker>
          <c:symbol val="none"/>
        </c:marker>
        <c:dLbl>
          <c:idx val="0"/>
          <c:spPr/>
          <c:txPr>
            <a:bodyPr/>
            <a:lstStyle/>
            <a:p>
              <a:pPr>
                <a:defRPr/>
              </a:pPr>
              <a:endParaRPr lang="en-US"/>
            </a:p>
          </c:txPr>
          <c:dLblPos val="ctr"/>
          <c:showVal val="1"/>
        </c:dLbl>
      </c:pivotFmt>
      <c:pivotFmt>
        <c:idx val="41"/>
        <c:marker>
          <c:symbol val="none"/>
        </c:marker>
      </c:pivotFmt>
    </c:pivotFmts>
    <c:plotArea>
      <c:layout/>
      <c:barChart>
        <c:barDir val="col"/>
        <c:grouping val="stacked"/>
        <c:ser>
          <c:idx val="0"/>
          <c:order val="0"/>
          <c:tx>
            <c:strRef>
              <c:f>'Bug Analysis'!$B$64:$B$65</c:f>
              <c:strCache>
                <c:ptCount val="1"/>
                <c:pt idx="0">
                  <c:v>Grand Total</c:v>
                </c:pt>
              </c:strCache>
            </c:strRef>
          </c:tx>
          <c:dLbls>
            <c:delete val="1"/>
          </c:dLbls>
          <c:cat>
            <c:strRef>
              <c:f>'Bug Analysis'!$A$66</c:f>
              <c:strCache>
                <c:ptCount val="1"/>
                <c:pt idx="0">
                  <c:v>Grand Total</c:v>
                </c:pt>
              </c:strCache>
            </c:strRef>
          </c:cat>
          <c:val>
            <c:numRef>
              <c:f>'Bug Analysis'!$B$66</c:f>
              <c:numCache>
                <c:formatCode>0</c:formatCode>
                <c:ptCount val="1"/>
              </c:numCache>
            </c:numRef>
          </c:val>
        </c:ser>
        <c:dLbls>
          <c:showVal val="1"/>
        </c:dLbls>
        <c:overlap val="100"/>
        <c:axId val="124493824"/>
        <c:axId val="124495360"/>
      </c:barChart>
      <c:catAx>
        <c:axId val="124493824"/>
        <c:scaling>
          <c:orientation val="minMax"/>
        </c:scaling>
        <c:axPos val="b"/>
        <c:tickLblPos val="nextTo"/>
        <c:crossAx val="124495360"/>
        <c:crosses val="autoZero"/>
        <c:auto val="1"/>
        <c:lblAlgn val="ctr"/>
        <c:lblOffset val="100"/>
      </c:catAx>
      <c:valAx>
        <c:axId val="124495360"/>
        <c:scaling>
          <c:orientation val="minMax"/>
        </c:scaling>
        <c:axPos val="l"/>
        <c:majorGridlines/>
        <c:numFmt formatCode="0" sourceLinked="0"/>
        <c:tickLblPos val="nextTo"/>
        <c:crossAx val="124493824"/>
        <c:crosses val="autoZero"/>
        <c:crossBetween val="between"/>
        <c:majorUnit val="5"/>
      </c:valAx>
    </c:plotArea>
    <c:legend>
      <c:legendPos val="b"/>
    </c:legend>
    <c:plotVisOnly val="1"/>
    <c:dispBlanksAs val="gap"/>
  </c:chart>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lang val="en-US"/>
  <c:pivotSource>
    <c:name>[MR1_QualityDashboard.xlsx]Bug Analysis!Tableau croisé dynamique7</c:name>
    <c:fmtId val="10"/>
  </c:pivotSource>
  <c:chart>
    <c:title>
      <c:tx>
        <c:rich>
          <a:bodyPr/>
          <a:lstStyle/>
          <a:p>
            <a:pPr>
              <a:defRPr sz="1050"/>
            </a:pPr>
            <a:r>
              <a:rPr lang="en-US" sz="1050"/>
              <a:t>Type of Story Defect</a:t>
            </a:r>
          </a:p>
        </c:rich>
      </c:tx>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spPr>
          <a:solidFill>
            <a:schemeClr val="accent4"/>
          </a:solidFill>
        </c:spPr>
        <c:marker>
          <c:symbol val="none"/>
        </c:marker>
      </c:pivotFmt>
      <c:pivotFmt>
        <c:idx val="7"/>
        <c:spPr>
          <a:solidFill>
            <a:schemeClr val="accent4"/>
          </a:solidFill>
        </c:spPr>
        <c:marker>
          <c:symbol val="none"/>
        </c:marker>
      </c:pivotFmt>
      <c:pivotFmt>
        <c:idx val="8"/>
        <c:marker>
          <c:symbol val="none"/>
        </c:marker>
      </c:pivotFmt>
    </c:pivotFmts>
    <c:plotArea>
      <c:layout/>
      <c:barChart>
        <c:barDir val="col"/>
        <c:grouping val="stacked"/>
        <c:ser>
          <c:idx val="0"/>
          <c:order val="0"/>
          <c:tx>
            <c:strRef>
              <c:f>'Bug Analysis'!$B$92:$B$93</c:f>
              <c:strCache>
                <c:ptCount val="1"/>
                <c:pt idx="0">
                  <c:v>Sprint SD </c:v>
                </c:pt>
              </c:strCache>
            </c:strRef>
          </c:tx>
          <c:spPr>
            <a:solidFill>
              <a:schemeClr val="accent4"/>
            </a:solidFill>
          </c:spPr>
          <c:cat>
            <c:multiLvlStrRef>
              <c:f>'Bug Analysis'!$A$94:$A$96</c:f>
              <c:multiLvlStrCache>
                <c:ptCount val="1"/>
                <c:lvl>
                  <c:pt idx="0">
                    <c:v>[Paradise]</c:v>
                  </c:pt>
                </c:lvl>
                <c:lvl>
                  <c:pt idx="0">
                    <c:v>January</c:v>
                  </c:pt>
                </c:lvl>
              </c:multiLvlStrCache>
            </c:multiLvlStrRef>
          </c:cat>
          <c:val>
            <c:numRef>
              <c:f>'Bug Analysis'!$B$94:$B$96</c:f>
              <c:numCache>
                <c:formatCode>0</c:formatCode>
                <c:ptCount val="1"/>
                <c:pt idx="0">
                  <c:v>4</c:v>
                </c:pt>
              </c:numCache>
            </c:numRef>
          </c:val>
        </c:ser>
        <c:overlap val="100"/>
        <c:axId val="124663680"/>
        <c:axId val="124665216"/>
      </c:barChart>
      <c:catAx>
        <c:axId val="124663680"/>
        <c:scaling>
          <c:orientation val="minMax"/>
        </c:scaling>
        <c:axPos val="b"/>
        <c:tickLblPos val="nextTo"/>
        <c:crossAx val="124665216"/>
        <c:crosses val="autoZero"/>
        <c:auto val="1"/>
        <c:lblAlgn val="ctr"/>
        <c:lblOffset val="100"/>
      </c:catAx>
      <c:valAx>
        <c:axId val="124665216"/>
        <c:scaling>
          <c:orientation val="minMax"/>
        </c:scaling>
        <c:axPos val="l"/>
        <c:majorGridlines/>
        <c:numFmt formatCode="0" sourceLinked="1"/>
        <c:tickLblPos val="nextTo"/>
        <c:crossAx val="124663680"/>
        <c:crosses val="autoZero"/>
        <c:crossBetween val="between"/>
      </c:valAx>
    </c:plotArea>
    <c:plotVisOnly val="1"/>
    <c:dispBlanksAs val="gap"/>
  </c:chart>
  <c:txPr>
    <a:bodyPr/>
    <a:lstStyle/>
    <a:p>
      <a:pPr>
        <a:defRPr>
          <a:latin typeface="Constantia" pitchFamily="18" charset="0"/>
        </a:defRPr>
      </a:pPr>
      <a:endParaRPr lang="en-US"/>
    </a:p>
  </c:txPr>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[MR1_QualityDashboard.xlsx]MR1 Results!Tableau croisé dynamique2</c:name>
    <c:fmtId val="7"/>
  </c:pivotSource>
  <c:chart>
    <c:title>
      <c:tx>
        <c:rich>
          <a:bodyPr/>
          <a:lstStyle/>
          <a:p>
            <a:pPr>
              <a:defRPr sz="1050">
                <a:latin typeface="Constantia" pitchFamily="18" charset="0"/>
              </a:defRPr>
            </a:pPr>
            <a:r>
              <a:rPr lang="en-US" sz="1050">
                <a:latin typeface="Constantia" pitchFamily="18" charset="0"/>
              </a:rPr>
              <a:t>Average</a:t>
            </a:r>
            <a:r>
              <a:rPr lang="en-US" sz="1050" baseline="0">
                <a:latin typeface="Constantia" pitchFamily="18" charset="0"/>
              </a:rPr>
              <a:t> of QA  Defect / </a:t>
            </a:r>
            <a:r>
              <a:rPr lang="en-US" sz="1050">
                <a:latin typeface="Constantia" pitchFamily="18" charset="0"/>
              </a:rPr>
              <a:t>deliverable</a:t>
            </a:r>
          </a:p>
        </c:rich>
      </c:tx>
    </c:title>
    <c:pivotFmts>
      <c:pivotFmt>
        <c:idx val="0"/>
      </c:pivotFmt>
      <c:pivotFmt>
        <c:idx val="1"/>
        <c:spPr>
          <a:ln>
            <a:solidFill>
              <a:schemeClr val="accent5"/>
            </a:solidFill>
          </a:ln>
        </c:spPr>
        <c:marker>
          <c:symbol val="none"/>
        </c:marker>
      </c:pivotFmt>
      <c:pivotFmt>
        <c:idx val="2"/>
        <c:spPr>
          <a:ln>
            <a:solidFill>
              <a:schemeClr val="accent5"/>
            </a:solidFill>
          </a:ln>
        </c:spPr>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pivotFmt>
      <c:pivotFmt>
        <c:idx val="12"/>
        <c:marker>
          <c:symbol val="none"/>
        </c:marker>
      </c:pivotFmt>
      <c:pivotFmt>
        <c:idx val="13"/>
        <c:marker>
          <c:symbol val="none"/>
        </c:marker>
      </c:pivotFmt>
      <c:pivotFmt>
        <c:idx val="14"/>
        <c:marker>
          <c:symbol val="none"/>
        </c:marker>
      </c:pivotFmt>
      <c:pivotFmt>
        <c:idx val="15"/>
        <c:spPr>
          <a:ln>
            <a:solidFill>
              <a:srgbClr val="92D050"/>
            </a:solidFill>
          </a:ln>
        </c:spPr>
        <c:marker>
          <c:symbol val="none"/>
        </c:marker>
      </c:pivotFmt>
      <c:pivotFmt>
        <c:idx val="16"/>
        <c:spPr>
          <a:ln>
            <a:solidFill>
              <a:srgbClr val="FF0000"/>
            </a:solidFill>
          </a:ln>
        </c:spPr>
        <c:marker>
          <c:symbol val="none"/>
        </c:marker>
      </c:pivotFmt>
      <c:pivotFmt>
        <c:idx val="17"/>
        <c:marker>
          <c:symbol val="none"/>
        </c:marker>
      </c:pivotFmt>
      <c:pivotFmt>
        <c:idx val="18"/>
        <c:spPr>
          <a:ln>
            <a:solidFill>
              <a:srgbClr val="FF0000"/>
            </a:solidFill>
          </a:ln>
        </c:spPr>
        <c:marker>
          <c:symbol val="none"/>
        </c:marker>
      </c:pivotFmt>
      <c:pivotFmt>
        <c:idx val="19"/>
        <c:spPr>
          <a:ln>
            <a:solidFill>
              <a:srgbClr val="92D050"/>
            </a:solidFill>
          </a:ln>
        </c:spPr>
        <c:marker>
          <c:symbol val="none"/>
        </c:marker>
      </c:pivotFmt>
      <c:pivotFmt>
        <c:idx val="20"/>
        <c:spPr>
          <a:ln>
            <a:solidFill>
              <a:srgbClr val="FF0000"/>
            </a:solidFill>
          </a:ln>
        </c:spPr>
        <c:marker>
          <c:symbol val="none"/>
        </c:marker>
      </c:pivotFmt>
      <c:pivotFmt>
        <c:idx val="21"/>
        <c:spPr>
          <a:ln>
            <a:solidFill>
              <a:srgbClr val="92D050"/>
            </a:solidFill>
          </a:ln>
        </c:spPr>
        <c:marker>
          <c:symbol val="none"/>
        </c:marker>
      </c:pivotFmt>
      <c:pivotFmt>
        <c:idx val="22"/>
        <c:spPr>
          <a:ln>
            <a:solidFill>
              <a:srgbClr val="FF0000"/>
            </a:solidFill>
          </a:ln>
        </c:spPr>
        <c:marker>
          <c:symbol val="none"/>
        </c:marker>
      </c:pivotFmt>
      <c:pivotFmt>
        <c:idx val="23"/>
        <c:spPr>
          <a:ln>
            <a:solidFill>
              <a:srgbClr val="92D050"/>
            </a:solidFill>
          </a:ln>
        </c:spPr>
        <c:marker>
          <c:symbol val="none"/>
        </c:marker>
      </c:pivotFmt>
    </c:pivotFmts>
    <c:plotArea>
      <c:layout/>
      <c:lineChart>
        <c:grouping val="standard"/>
        <c:ser>
          <c:idx val="0"/>
          <c:order val="0"/>
          <c:tx>
            <c:strRef>
              <c:f>'MR1 Results'!$B$14:$B$15</c:f>
              <c:strCache>
                <c:ptCount val="1"/>
                <c:pt idx="0">
                  <c:v>Bugs/projects</c:v>
                </c:pt>
              </c:strCache>
            </c:strRef>
          </c:tx>
          <c:spPr>
            <a:ln>
              <a:solidFill>
                <a:srgbClr val="FF0000"/>
              </a:solidFill>
            </a:ln>
          </c:spPr>
          <c:marker>
            <c:symbol val="none"/>
          </c:marker>
          <c:cat>
            <c:strRef>
              <c:f>'MR1 Results'!$A$16:$A$20</c:f>
              <c:strCache>
                <c:ptCount val="4"/>
                <c:pt idx="0">
                  <c:v>October</c:v>
                </c:pt>
                <c:pt idx="1">
                  <c:v>November</c:v>
                </c:pt>
                <c:pt idx="2">
                  <c:v>December</c:v>
                </c:pt>
                <c:pt idx="3">
                  <c:v>January</c:v>
                </c:pt>
              </c:strCache>
            </c:strRef>
          </c:cat>
          <c:val>
            <c:numRef>
              <c:f>'MR1 Results'!$B$16:$B$20</c:f>
              <c:numCache>
                <c:formatCode>0.0</c:formatCode>
                <c:ptCount val="4"/>
                <c:pt idx="0">
                  <c:v>4.25</c:v>
                </c:pt>
                <c:pt idx="1">
                  <c:v>1.75</c:v>
                </c:pt>
                <c:pt idx="2">
                  <c:v>1</c:v>
                </c:pt>
                <c:pt idx="3">
                  <c:v>0</c:v>
                </c:pt>
              </c:numCache>
            </c:numRef>
          </c:val>
        </c:ser>
        <c:ser>
          <c:idx val="1"/>
          <c:order val="1"/>
          <c:tx>
            <c:strRef>
              <c:f>'MR1 Results'!$C$14:$C$15</c:f>
              <c:strCache>
                <c:ptCount val="1"/>
                <c:pt idx="0">
                  <c:v>Forecast QD</c:v>
                </c:pt>
              </c:strCache>
            </c:strRef>
          </c:tx>
          <c:spPr>
            <a:ln>
              <a:solidFill>
                <a:srgbClr val="92D050"/>
              </a:solidFill>
            </a:ln>
          </c:spPr>
          <c:marker>
            <c:symbol val="none"/>
          </c:marker>
          <c:cat>
            <c:strRef>
              <c:f>'MR1 Results'!$A$16:$A$20</c:f>
              <c:strCache>
                <c:ptCount val="4"/>
                <c:pt idx="0">
                  <c:v>October</c:v>
                </c:pt>
                <c:pt idx="1">
                  <c:v>November</c:v>
                </c:pt>
                <c:pt idx="2">
                  <c:v>December</c:v>
                </c:pt>
                <c:pt idx="3">
                  <c:v>January</c:v>
                </c:pt>
              </c:strCache>
            </c:strRef>
          </c:cat>
          <c:val>
            <c:numRef>
              <c:f>'MR1 Results'!$C$16:$C$20</c:f>
              <c:numCache>
                <c:formatCode>0</c:formatCode>
                <c:ptCount val="4"/>
                <c:pt idx="0">
                  <c:v>1</c:v>
                </c:pt>
                <c:pt idx="1">
                  <c:v>1</c:v>
                </c:pt>
                <c:pt idx="2">
                  <c:v>1</c:v>
                </c:pt>
                <c:pt idx="3">
                  <c:v>1</c:v>
                </c:pt>
              </c:numCache>
            </c:numRef>
          </c:val>
        </c:ser>
        <c:marker val="1"/>
        <c:axId val="122562048"/>
        <c:axId val="122563584"/>
      </c:lineChart>
      <c:catAx>
        <c:axId val="122562048"/>
        <c:scaling>
          <c:orientation val="minMax"/>
        </c:scaling>
        <c:axPos val="b"/>
        <c:tickLblPos val="nextTo"/>
        <c:crossAx val="122563584"/>
        <c:crosses val="autoZero"/>
        <c:auto val="1"/>
        <c:lblAlgn val="ctr"/>
        <c:lblOffset val="100"/>
      </c:catAx>
      <c:valAx>
        <c:axId val="122563584"/>
        <c:scaling>
          <c:orientation val="minMax"/>
        </c:scaling>
        <c:axPos val="l"/>
        <c:majorGridlines/>
        <c:numFmt formatCode="0" sourceLinked="0"/>
        <c:tickLblPos val="nextTo"/>
        <c:crossAx val="122562048"/>
        <c:crosses val="autoZero"/>
        <c:crossBetween val="between"/>
        <c:majorUnit val="1"/>
      </c:valAx>
    </c:plotArea>
    <c:legend>
      <c:legendPos val="b"/>
    </c:legend>
    <c:plotVisOnly val="1"/>
    <c:dispBlanksAs val="gap"/>
  </c:chart>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[MR1_QualityDashboard.xlsx]MR1 Results!Tableau croisé dynamique4</c:name>
    <c:fmtId val="6"/>
  </c:pivotSource>
  <c:chart>
    <c:title>
      <c:tx>
        <c:rich>
          <a:bodyPr/>
          <a:lstStyle/>
          <a:p>
            <a:pPr>
              <a:defRPr sz="1050"/>
            </a:pPr>
            <a:r>
              <a:rPr lang="en-US" sz="1050"/>
              <a:t>MR1 average Quality of test</a:t>
            </a:r>
          </a:p>
        </c:rich>
      </c:tx>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ln>
            <a:solidFill>
              <a:schemeClr val="accent5"/>
            </a:solidFill>
          </a:ln>
        </c:spPr>
        <c:marker>
          <c:symbol val="none"/>
        </c:marker>
      </c:pivotFmt>
      <c:pivotFmt>
        <c:idx val="5"/>
        <c:spPr>
          <a:ln>
            <a:solidFill>
              <a:schemeClr val="accent5"/>
            </a:solidFill>
          </a:ln>
        </c:spPr>
        <c:marker>
          <c:symbol val="none"/>
        </c:marker>
      </c:pivotFmt>
    </c:pivotFmts>
    <c:plotArea>
      <c:layout/>
      <c:lineChart>
        <c:grouping val="standard"/>
        <c:ser>
          <c:idx val="0"/>
          <c:order val="0"/>
          <c:tx>
            <c:strRef>
              <c:f>'MR1 Results'!$B$48</c:f>
              <c:strCache>
                <c:ptCount val="1"/>
                <c:pt idx="0">
                  <c:v>Total</c:v>
                </c:pt>
              </c:strCache>
            </c:strRef>
          </c:tx>
          <c:spPr>
            <a:ln>
              <a:solidFill>
                <a:schemeClr val="accent5"/>
              </a:solidFill>
            </a:ln>
          </c:spPr>
          <c:marker>
            <c:symbol val="none"/>
          </c:marker>
          <c:cat>
            <c:strRef>
              <c:f>'MR1 Results'!$A$49:$A$53</c:f>
              <c:strCache>
                <c:ptCount val="4"/>
                <c:pt idx="0">
                  <c:v>October</c:v>
                </c:pt>
                <c:pt idx="1">
                  <c:v>November</c:v>
                </c:pt>
                <c:pt idx="2">
                  <c:v>December</c:v>
                </c:pt>
                <c:pt idx="3">
                  <c:v>January</c:v>
                </c:pt>
              </c:strCache>
            </c:strRef>
          </c:cat>
          <c:val>
            <c:numRef>
              <c:f>'MR1 Results'!$B$49:$B$53</c:f>
              <c:numCache>
                <c:formatCode>0%</c:formatCode>
                <c:ptCount val="4"/>
                <c:pt idx="0">
                  <c:v>0.32708333333333334</c:v>
                </c:pt>
                <c:pt idx="1">
                  <c:v>0.89285714285714279</c:v>
                </c:pt>
                <c:pt idx="2">
                  <c:v>0.5</c:v>
                </c:pt>
                <c:pt idx="3">
                  <c:v>1</c:v>
                </c:pt>
              </c:numCache>
            </c:numRef>
          </c:val>
        </c:ser>
        <c:marker val="1"/>
        <c:axId val="122594048"/>
        <c:axId val="122595584"/>
      </c:lineChart>
      <c:catAx>
        <c:axId val="122594048"/>
        <c:scaling>
          <c:orientation val="minMax"/>
        </c:scaling>
        <c:axPos val="b"/>
        <c:tickLblPos val="nextTo"/>
        <c:crossAx val="122595584"/>
        <c:crosses val="autoZero"/>
        <c:auto val="1"/>
        <c:lblAlgn val="ctr"/>
        <c:lblOffset val="100"/>
      </c:catAx>
      <c:valAx>
        <c:axId val="122595584"/>
        <c:scaling>
          <c:orientation val="minMax"/>
          <c:max val="1"/>
        </c:scaling>
        <c:axPos val="l"/>
        <c:majorGridlines/>
        <c:numFmt formatCode="0%" sourceLinked="1"/>
        <c:tickLblPos val="nextTo"/>
        <c:crossAx val="122594048"/>
        <c:crosses val="autoZero"/>
        <c:crossBetween val="between"/>
        <c:majorUnit val="0.2"/>
      </c:valAx>
    </c:plotArea>
    <c:plotVisOnly val="1"/>
    <c:dispBlanksAs val="gap"/>
  </c:chart>
  <c:txPr>
    <a:bodyPr/>
    <a:lstStyle/>
    <a:p>
      <a:pPr>
        <a:defRPr>
          <a:latin typeface="Constantia" pitchFamily="18" charset="0"/>
        </a:defRPr>
      </a:pPr>
      <a:endParaRPr lang="en-US"/>
    </a:p>
  </c:txPr>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[MR1_QualityDashboard.xlsx]MR1 Results!Tableau croisé dynamique5</c:name>
    <c:fmtId val="7"/>
  </c:pivotSource>
  <c:chart>
    <c:title>
      <c:tx>
        <c:rich>
          <a:bodyPr/>
          <a:lstStyle/>
          <a:p>
            <a:pPr>
              <a:defRPr sz="1050"/>
            </a:pPr>
            <a:r>
              <a:rPr lang="en-US" sz="1050"/>
              <a:t>Qa defect generated per Team</a:t>
            </a:r>
          </a:p>
        </c:rich>
      </c:tx>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s>
    <c:plotArea>
      <c:layout/>
      <c:lineChart>
        <c:grouping val="standard"/>
        <c:ser>
          <c:idx val="0"/>
          <c:order val="0"/>
          <c:tx>
            <c:strRef>
              <c:f>'MR1 Results'!$B$86:$B$87</c:f>
              <c:strCache>
                <c:ptCount val="1"/>
                <c:pt idx="0">
                  <c:v>MR1</c:v>
                </c:pt>
              </c:strCache>
            </c:strRef>
          </c:tx>
          <c:cat>
            <c:strRef>
              <c:f>'MR1 Results'!$A$88:$A$92</c:f>
              <c:strCache>
                <c:ptCount val="4"/>
                <c:pt idx="0">
                  <c:v>October</c:v>
                </c:pt>
                <c:pt idx="1">
                  <c:v>November</c:v>
                </c:pt>
                <c:pt idx="2">
                  <c:v>December</c:v>
                </c:pt>
                <c:pt idx="3">
                  <c:v>January</c:v>
                </c:pt>
              </c:strCache>
            </c:strRef>
          </c:cat>
          <c:val>
            <c:numRef>
              <c:f>'MR1 Results'!$B$88:$B$92</c:f>
              <c:numCache>
                <c:formatCode>0.0</c:formatCode>
                <c:ptCount val="4"/>
                <c:pt idx="0">
                  <c:v>4.25</c:v>
                </c:pt>
                <c:pt idx="1">
                  <c:v>1.75</c:v>
                </c:pt>
                <c:pt idx="2">
                  <c:v>1</c:v>
                </c:pt>
                <c:pt idx="3">
                  <c:v>0</c:v>
                </c:pt>
              </c:numCache>
            </c:numRef>
          </c:val>
        </c:ser>
        <c:marker val="1"/>
        <c:axId val="122615296"/>
        <c:axId val="122616832"/>
      </c:lineChart>
      <c:catAx>
        <c:axId val="122615296"/>
        <c:scaling>
          <c:orientation val="minMax"/>
        </c:scaling>
        <c:axPos val="b"/>
        <c:tickLblPos val="nextTo"/>
        <c:crossAx val="122616832"/>
        <c:crosses val="autoZero"/>
        <c:auto val="1"/>
        <c:lblAlgn val="ctr"/>
        <c:lblOffset val="100"/>
      </c:catAx>
      <c:valAx>
        <c:axId val="122616832"/>
        <c:scaling>
          <c:orientation val="minMax"/>
        </c:scaling>
        <c:axPos val="l"/>
        <c:majorGridlines/>
        <c:numFmt formatCode="0" sourceLinked="0"/>
        <c:tickLblPos val="nextTo"/>
        <c:crossAx val="122615296"/>
        <c:crosses val="autoZero"/>
        <c:crossBetween val="between"/>
        <c:majorUnit val="5"/>
      </c:valAx>
    </c:plotArea>
    <c:legend>
      <c:legendPos val="b"/>
      <c:txPr>
        <a:bodyPr/>
        <a:lstStyle/>
        <a:p>
          <a:pPr>
            <a:defRPr sz="700"/>
          </a:pPr>
          <a:endParaRPr lang="en-US"/>
        </a:p>
      </c:txPr>
    </c:legend>
    <c:plotVisOnly val="1"/>
    <c:dispBlanksAs val="gap"/>
  </c:chart>
  <c:txPr>
    <a:bodyPr/>
    <a:lstStyle/>
    <a:p>
      <a:pPr>
        <a:defRPr>
          <a:latin typeface="Constantia" pitchFamily="18" charset="0"/>
        </a:defRPr>
      </a:pPr>
      <a:endParaRPr lang="en-US"/>
    </a:p>
  </c:txPr>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style val="3"/>
  <c:pivotSource>
    <c:name>[MR1_QualityDashboard.xlsx]MR1 Results!Tableau croisé dynamique6</c:name>
    <c:fmtId val="5"/>
  </c:pivotSource>
  <c:chart>
    <c:title>
      <c:tx>
        <c:rich>
          <a:bodyPr/>
          <a:lstStyle/>
          <a:p>
            <a:pPr>
              <a:defRPr sz="1050">
                <a:latin typeface="Constantia" pitchFamily="18" charset="0"/>
              </a:defRPr>
            </a:pPr>
            <a:r>
              <a:rPr lang="en-US" sz="1050">
                <a:latin typeface="Constantia" pitchFamily="18" charset="0"/>
              </a:rPr>
              <a:t>Qa defects Priority Levels</a:t>
            </a:r>
          </a:p>
        </c:rich>
      </c:tx>
    </c:title>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dLbl>
          <c:idx val="0"/>
          <c:spPr/>
          <c:txPr>
            <a:bodyPr/>
            <a:lstStyle/>
            <a:p>
              <a:pPr>
                <a:defRPr sz="800"/>
              </a:pPr>
              <a:endParaRPr lang="en-US"/>
            </a:p>
          </c:txPr>
          <c:dLblPos val="ctr"/>
          <c:showVal val="1"/>
        </c:dLbl>
      </c:pivotFmt>
      <c:pivotFmt>
        <c:idx val="22"/>
        <c:marker>
          <c:symbol val="none"/>
        </c:marker>
        <c:dLbl>
          <c:idx val="0"/>
          <c:spPr/>
          <c:txPr>
            <a:bodyPr/>
            <a:lstStyle/>
            <a:p>
              <a:pPr>
                <a:defRPr sz="800"/>
              </a:pPr>
              <a:endParaRPr lang="en-US"/>
            </a:p>
          </c:txPr>
          <c:dLblPos val="ctr"/>
          <c:showVal val="1"/>
        </c:dLbl>
      </c:pivotFmt>
      <c:pivotFmt>
        <c:idx val="23"/>
        <c:marker>
          <c:symbol val="none"/>
        </c:marker>
        <c:dLbl>
          <c:idx val="0"/>
          <c:spPr/>
          <c:txPr>
            <a:bodyPr/>
            <a:lstStyle/>
            <a:p>
              <a:pPr>
                <a:defRPr sz="800"/>
              </a:pPr>
              <a:endParaRPr lang="en-US"/>
            </a:p>
          </c:txPr>
          <c:dLblPos val="ctr"/>
          <c:showVal val="1"/>
        </c:dLbl>
      </c:pivotFmt>
      <c:pivotFmt>
        <c:idx val="24"/>
        <c:marker>
          <c:symbol val="none"/>
        </c:marker>
        <c:dLbl>
          <c:idx val="0"/>
          <c:spPr/>
          <c:txPr>
            <a:bodyPr/>
            <a:lstStyle/>
            <a:p>
              <a:pPr>
                <a:defRPr sz="800"/>
              </a:pPr>
              <a:endParaRPr lang="en-US"/>
            </a:p>
          </c:txPr>
          <c:dLblPos val="ctr"/>
          <c:showVal val="1"/>
        </c:dLbl>
      </c:pivotFmt>
      <c:pivotFmt>
        <c:idx val="25"/>
        <c:marker>
          <c:symbol val="none"/>
        </c:marker>
        <c:dLbl>
          <c:idx val="0"/>
          <c:spPr/>
          <c:txPr>
            <a:bodyPr/>
            <a:lstStyle/>
            <a:p>
              <a:pPr>
                <a:defRPr sz="800"/>
              </a:pPr>
              <a:endParaRPr lang="en-US"/>
            </a:p>
          </c:txPr>
          <c:dLblPos val="ctr"/>
          <c:showVal val="1"/>
        </c:dLbl>
      </c:pivotFmt>
      <c:pivotFmt>
        <c:idx val="26"/>
        <c:marker>
          <c:symbol val="none"/>
        </c:marker>
        <c:dLbl>
          <c:idx val="0"/>
          <c:spPr/>
          <c:txPr>
            <a:bodyPr/>
            <a:lstStyle/>
            <a:p>
              <a:pPr>
                <a:defRPr sz="800"/>
              </a:pPr>
              <a:endParaRPr lang="en-US"/>
            </a:p>
          </c:txPr>
          <c:dLblPos val="ctr"/>
          <c:showVal val="1"/>
        </c:dLbl>
      </c:pivotFmt>
      <c:pivotFmt>
        <c:idx val="27"/>
        <c:marker>
          <c:symbol val="none"/>
        </c:marker>
      </c:pivotFmt>
      <c:pivotFmt>
        <c:idx val="28"/>
        <c:marker>
          <c:symbol val="none"/>
        </c:marker>
        <c:dLbl>
          <c:idx val="0"/>
          <c:spPr/>
          <c:txPr>
            <a:bodyPr/>
            <a:lstStyle/>
            <a:p>
              <a:pPr>
                <a:defRPr sz="800"/>
              </a:pPr>
              <a:endParaRPr lang="en-US"/>
            </a:p>
          </c:txPr>
          <c:dLblPos val="ctr"/>
          <c:showVal val="1"/>
        </c:dLbl>
      </c:pivotFmt>
      <c:pivotFmt>
        <c:idx val="29"/>
        <c:marker>
          <c:symbol val="none"/>
        </c:marker>
        <c:dLbl>
          <c:idx val="0"/>
          <c:spPr/>
          <c:txPr>
            <a:bodyPr/>
            <a:lstStyle/>
            <a:p>
              <a:pPr>
                <a:defRPr sz="800"/>
              </a:pPr>
              <a:endParaRPr lang="en-US"/>
            </a:p>
          </c:txPr>
          <c:dLblPos val="ctr"/>
          <c:showVal val="1"/>
        </c:dLbl>
      </c:pivotFmt>
      <c:pivotFmt>
        <c:idx val="30"/>
        <c:marker>
          <c:symbol val="none"/>
        </c:marker>
        <c:dLbl>
          <c:idx val="0"/>
          <c:spPr/>
          <c:txPr>
            <a:bodyPr/>
            <a:lstStyle/>
            <a:p>
              <a:pPr>
                <a:defRPr sz="800"/>
              </a:pPr>
              <a:endParaRPr lang="en-US"/>
            </a:p>
          </c:txPr>
          <c:dLblPos val="ctr"/>
          <c:showVal val="1"/>
        </c:dLbl>
      </c:pivotFmt>
      <c:pivotFmt>
        <c:idx val="31"/>
        <c:marker>
          <c:symbol val="none"/>
        </c:marker>
      </c:pivotFmt>
    </c:pivotFmts>
    <c:plotArea>
      <c:layout/>
      <c:barChart>
        <c:barDir val="col"/>
        <c:grouping val="percentStacked"/>
        <c:ser>
          <c:idx val="0"/>
          <c:order val="0"/>
          <c:tx>
            <c:strRef>
              <c:f>'MR1 Results'!$B$68:$B$69</c:f>
              <c:strCache>
                <c:ptCount val="1"/>
                <c:pt idx="0">
                  <c:v> P1</c:v>
                </c:pt>
              </c:strCache>
            </c:strRef>
          </c:tx>
          <c:dLbls>
            <c:spPr/>
            <c:txPr>
              <a:bodyPr/>
              <a:lstStyle/>
              <a:p>
                <a:pPr>
                  <a:defRPr sz="800"/>
                </a:pPr>
                <a:endParaRPr lang="en-US"/>
              </a:p>
            </c:txPr>
            <c:dLblPos val="ctr"/>
            <c:showVal val="1"/>
          </c:dLbls>
          <c:cat>
            <c:strRef>
              <c:f>'MR1 Results'!$A$70:$A$74</c:f>
              <c:strCache>
                <c:ptCount val="4"/>
                <c:pt idx="0">
                  <c:v>October</c:v>
                </c:pt>
                <c:pt idx="1">
                  <c:v>November</c:v>
                </c:pt>
                <c:pt idx="2">
                  <c:v>December</c:v>
                </c:pt>
                <c:pt idx="3">
                  <c:v>January</c:v>
                </c:pt>
              </c:strCache>
            </c:strRef>
          </c:cat>
          <c:val>
            <c:numRef>
              <c:f>'MR1 Results'!$B$70:$B$74</c:f>
              <c:numCache>
                <c:formatCode>0</c:formatCode>
                <c:ptCount val="4"/>
                <c:pt idx="0">
                  <c:v>11</c:v>
                </c:pt>
                <c:pt idx="1">
                  <c:v>4</c:v>
                </c:pt>
                <c:pt idx="2">
                  <c:v>1</c:v>
                </c:pt>
                <c:pt idx="3">
                  <c:v>0</c:v>
                </c:pt>
              </c:numCache>
            </c:numRef>
          </c:val>
        </c:ser>
        <c:ser>
          <c:idx val="1"/>
          <c:order val="1"/>
          <c:tx>
            <c:strRef>
              <c:f>'MR1 Results'!$C$68:$C$69</c:f>
              <c:strCache>
                <c:ptCount val="1"/>
                <c:pt idx="0">
                  <c:v> P2</c:v>
                </c:pt>
              </c:strCache>
            </c:strRef>
          </c:tx>
          <c:dLbls>
            <c:spPr/>
            <c:txPr>
              <a:bodyPr/>
              <a:lstStyle/>
              <a:p>
                <a:pPr>
                  <a:defRPr sz="800"/>
                </a:pPr>
                <a:endParaRPr lang="en-US"/>
              </a:p>
            </c:txPr>
            <c:dLblPos val="ctr"/>
            <c:showVal val="1"/>
          </c:dLbls>
          <c:cat>
            <c:strRef>
              <c:f>'MR1 Results'!$A$70:$A$74</c:f>
              <c:strCache>
                <c:ptCount val="4"/>
                <c:pt idx="0">
                  <c:v>October</c:v>
                </c:pt>
                <c:pt idx="1">
                  <c:v>November</c:v>
                </c:pt>
                <c:pt idx="2">
                  <c:v>December</c:v>
                </c:pt>
                <c:pt idx="3">
                  <c:v>January</c:v>
                </c:pt>
              </c:strCache>
            </c:strRef>
          </c:cat>
          <c:val>
            <c:numRef>
              <c:f>'MR1 Results'!$C$70:$C$74</c:f>
              <c:numCache>
                <c:formatCode>0</c:formatCode>
                <c:ptCount val="4"/>
                <c:pt idx="0">
                  <c:v>6</c:v>
                </c:pt>
                <c:pt idx="1">
                  <c:v>3</c:v>
                </c:pt>
                <c:pt idx="2">
                  <c:v>0</c:v>
                </c:pt>
                <c:pt idx="3">
                  <c:v>0</c:v>
                </c:pt>
              </c:numCache>
            </c:numRef>
          </c:val>
        </c:ser>
        <c:ser>
          <c:idx val="2"/>
          <c:order val="2"/>
          <c:tx>
            <c:strRef>
              <c:f>'MR1 Results'!$D$68:$D$69</c:f>
              <c:strCache>
                <c:ptCount val="1"/>
                <c:pt idx="0">
                  <c:v> P3</c:v>
                </c:pt>
              </c:strCache>
            </c:strRef>
          </c:tx>
          <c:dLbls>
            <c:spPr/>
            <c:txPr>
              <a:bodyPr/>
              <a:lstStyle/>
              <a:p>
                <a:pPr>
                  <a:defRPr sz="800"/>
                </a:pPr>
                <a:endParaRPr lang="en-US"/>
              </a:p>
            </c:txPr>
            <c:dLblPos val="ctr"/>
            <c:showVal val="1"/>
          </c:dLbls>
          <c:cat>
            <c:strRef>
              <c:f>'MR1 Results'!$A$70:$A$74</c:f>
              <c:strCache>
                <c:ptCount val="4"/>
                <c:pt idx="0">
                  <c:v>October</c:v>
                </c:pt>
                <c:pt idx="1">
                  <c:v>November</c:v>
                </c:pt>
                <c:pt idx="2">
                  <c:v>December</c:v>
                </c:pt>
                <c:pt idx="3">
                  <c:v>January</c:v>
                </c:pt>
              </c:strCache>
            </c:strRef>
          </c:cat>
          <c:val>
            <c:numRef>
              <c:f>'MR1 Results'!$D$70:$D$74</c:f>
              <c:numCache>
                <c:formatCode>0</c:formatCode>
                <c:ptCount val="4"/>
                <c:pt idx="0">
                  <c:v>0</c:v>
                </c:pt>
                <c:pt idx="1">
                  <c:v>0</c:v>
                </c:pt>
                <c:pt idx="2">
                  <c:v>0</c:v>
                </c:pt>
                <c:pt idx="3">
                  <c:v>0</c:v>
                </c:pt>
              </c:numCache>
            </c:numRef>
          </c:val>
        </c:ser>
        <c:dLbls>
          <c:showVal val="1"/>
        </c:dLbls>
        <c:overlap val="100"/>
        <c:axId val="123697408"/>
        <c:axId val="123719680"/>
      </c:barChart>
      <c:lineChart>
        <c:grouping val="standard"/>
        <c:ser>
          <c:idx val="3"/>
          <c:order val="3"/>
          <c:tx>
            <c:strRef>
              <c:f>'MR1 Results'!$E$68:$E$69</c:f>
              <c:strCache>
                <c:ptCount val="1"/>
                <c:pt idx="0">
                  <c:v> Forecast </c:v>
                </c:pt>
              </c:strCache>
            </c:strRef>
          </c:tx>
          <c:marker>
            <c:symbol val="none"/>
          </c:marker>
          <c:dLbls>
            <c:delete val="1"/>
          </c:dLbls>
          <c:cat>
            <c:strRef>
              <c:f>'MR1 Results'!$A$70:$A$74</c:f>
              <c:strCache>
                <c:ptCount val="4"/>
                <c:pt idx="0">
                  <c:v>October</c:v>
                </c:pt>
                <c:pt idx="1">
                  <c:v>November</c:v>
                </c:pt>
                <c:pt idx="2">
                  <c:v>December</c:v>
                </c:pt>
                <c:pt idx="3">
                  <c:v>January</c:v>
                </c:pt>
              </c:strCache>
            </c:strRef>
          </c:cat>
          <c:val>
            <c:numRef>
              <c:f>'MR1 Results'!$E$70:$E$74</c:f>
              <c:numCache>
                <c:formatCode>0.0</c:formatCode>
                <c:ptCount val="4"/>
                <c:pt idx="0">
                  <c:v>0.5</c:v>
                </c:pt>
                <c:pt idx="1">
                  <c:v>0.5</c:v>
                </c:pt>
                <c:pt idx="2">
                  <c:v>0.5</c:v>
                </c:pt>
                <c:pt idx="3">
                  <c:v>0.5</c:v>
                </c:pt>
              </c:numCache>
            </c:numRef>
          </c:val>
        </c:ser>
        <c:dLbls>
          <c:showVal val="1"/>
        </c:dLbls>
        <c:marker val="1"/>
        <c:axId val="123697408"/>
        <c:axId val="123719680"/>
      </c:lineChart>
      <c:catAx>
        <c:axId val="123697408"/>
        <c:scaling>
          <c:orientation val="minMax"/>
        </c:scaling>
        <c:axPos val="b"/>
        <c:tickLblPos val="nextTo"/>
        <c:crossAx val="123719680"/>
        <c:crosses val="autoZero"/>
        <c:auto val="1"/>
        <c:lblAlgn val="ctr"/>
        <c:lblOffset val="100"/>
      </c:catAx>
      <c:valAx>
        <c:axId val="123719680"/>
        <c:scaling>
          <c:orientation val="minMax"/>
        </c:scaling>
        <c:axPos val="l"/>
        <c:majorGridlines/>
        <c:numFmt formatCode="0%" sourceLinked="0"/>
        <c:tickLblPos val="nextTo"/>
        <c:crossAx val="123697408"/>
        <c:crosses val="autoZero"/>
        <c:crossBetween val="between"/>
        <c:majorUnit val="0.5"/>
      </c:valAx>
    </c:plotArea>
    <c:legend>
      <c:legendPos val="b"/>
    </c:legend>
    <c:plotVisOnly val="1"/>
    <c:dispBlanksAs val="gap"/>
  </c:chart>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[MR1_QualityDashboard.xlsx]MR1 Results!Tableau croisé dynamique1</c:name>
    <c:fmtId val="8"/>
  </c:pivotSource>
  <c:chart>
    <c:title>
      <c:tx>
        <c:rich>
          <a:bodyPr/>
          <a:lstStyle/>
          <a:p>
            <a:pPr>
              <a:defRPr sz="1050"/>
            </a:pPr>
            <a:r>
              <a:rPr lang="en-US" sz="1050"/>
              <a:t>Nb of deliverables released</a:t>
            </a:r>
          </a:p>
        </c:rich>
      </c:tx>
    </c:title>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spPr>
          <a:ln w="25400">
            <a:noFill/>
          </a:ln>
        </c:spPr>
        <c:marker>
          <c:symbol val="none"/>
        </c:marker>
      </c:pivotFmt>
      <c:pivotFmt>
        <c:idx val="9"/>
        <c:spPr>
          <a:ln w="25400">
            <a:noFill/>
          </a:ln>
        </c:spPr>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spPr>
          <a:solidFill>
            <a:schemeClr val="accent5"/>
          </a:solidFill>
        </c:spPr>
        <c:marker>
          <c:symbol val="none"/>
        </c:marker>
      </c:pivotFmt>
      <c:pivotFmt>
        <c:idx val="15"/>
        <c:marker>
          <c:symbol val="none"/>
        </c:marker>
      </c:pivotFmt>
      <c:pivotFmt>
        <c:idx val="16"/>
        <c:marker>
          <c:symbol val="none"/>
        </c:marker>
      </c:pivotFmt>
      <c:pivotFmt>
        <c:idx val="17"/>
        <c:spPr>
          <a:ln w="25400">
            <a:noFill/>
          </a:ln>
        </c:spPr>
        <c:marker>
          <c:symbol val="none"/>
        </c:marker>
      </c:pivotFmt>
      <c:pivotFmt>
        <c:idx val="18"/>
        <c:spPr>
          <a:ln w="25400">
            <a:noFill/>
          </a:ln>
        </c:spPr>
        <c:marker>
          <c:symbol val="none"/>
        </c:marker>
      </c:pivotFmt>
      <c:pivotFmt>
        <c:idx val="19"/>
        <c:spPr>
          <a:solidFill>
            <a:schemeClr val="accent5"/>
          </a:solidFill>
        </c:spPr>
        <c:marker>
          <c:symbol val="none"/>
        </c:marker>
      </c:pivotFmt>
      <c:pivotFmt>
        <c:idx val="20"/>
        <c:marker>
          <c:symbol val="none"/>
        </c:marker>
      </c:pivotFmt>
    </c:pivotFmts>
    <c:plotArea>
      <c:layout/>
      <c:areaChart>
        <c:grouping val="stacked"/>
        <c:ser>
          <c:idx val="0"/>
          <c:order val="0"/>
          <c:tx>
            <c:strRef>
              <c:f>'MR1 Results'!$B$108:$B$109</c:f>
              <c:strCache>
                <c:ptCount val="1"/>
                <c:pt idx="0">
                  <c:v>MR1</c:v>
                </c:pt>
              </c:strCache>
            </c:strRef>
          </c:tx>
          <c:cat>
            <c:strRef>
              <c:f>'MR1 Results'!$A$110:$A$114</c:f>
              <c:strCache>
                <c:ptCount val="4"/>
                <c:pt idx="0">
                  <c:v>October</c:v>
                </c:pt>
                <c:pt idx="1">
                  <c:v>November</c:v>
                </c:pt>
                <c:pt idx="2">
                  <c:v>December</c:v>
                </c:pt>
                <c:pt idx="3">
                  <c:v>January</c:v>
                </c:pt>
              </c:strCache>
            </c:strRef>
          </c:cat>
          <c:val>
            <c:numRef>
              <c:f>'MR1 Results'!$B$110:$B$114</c:f>
              <c:numCache>
                <c:formatCode>0</c:formatCode>
                <c:ptCount val="4"/>
                <c:pt idx="0">
                  <c:v>4</c:v>
                </c:pt>
                <c:pt idx="1">
                  <c:v>4</c:v>
                </c:pt>
                <c:pt idx="2">
                  <c:v>1</c:v>
                </c:pt>
                <c:pt idx="3">
                  <c:v>4</c:v>
                </c:pt>
              </c:numCache>
            </c:numRef>
          </c:val>
        </c:ser>
        <c:axId val="123832192"/>
        <c:axId val="123833728"/>
      </c:areaChart>
      <c:catAx>
        <c:axId val="123832192"/>
        <c:scaling>
          <c:orientation val="minMax"/>
        </c:scaling>
        <c:axPos val="b"/>
        <c:tickLblPos val="nextTo"/>
        <c:crossAx val="123833728"/>
        <c:crosses val="autoZero"/>
        <c:auto val="1"/>
        <c:lblAlgn val="ctr"/>
        <c:lblOffset val="100"/>
      </c:catAx>
      <c:valAx>
        <c:axId val="123833728"/>
        <c:scaling>
          <c:orientation val="minMax"/>
        </c:scaling>
        <c:axPos val="l"/>
        <c:majorGridlines/>
        <c:numFmt formatCode="0" sourceLinked="0"/>
        <c:tickLblPos val="nextTo"/>
        <c:crossAx val="123832192"/>
        <c:crosses val="autoZero"/>
        <c:crossBetween val="midCat"/>
        <c:majorUnit val="5"/>
      </c:valAx>
    </c:plotArea>
    <c:legend>
      <c:legendPos val="b"/>
      <c:txPr>
        <a:bodyPr/>
        <a:lstStyle/>
        <a:p>
          <a:pPr>
            <a:defRPr sz="700"/>
          </a:pPr>
          <a:endParaRPr lang="en-US"/>
        </a:p>
      </c:txPr>
    </c:legend>
    <c:plotVisOnly val="1"/>
    <c:dispBlanksAs val="zero"/>
  </c:chart>
  <c:txPr>
    <a:bodyPr/>
    <a:lstStyle/>
    <a:p>
      <a:pPr>
        <a:defRPr>
          <a:latin typeface="Constantia" pitchFamily="18" charset="0"/>
        </a:defRPr>
      </a:pPr>
      <a:endParaRPr lang="en-US"/>
    </a:p>
  </c:txPr>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[MR1_QualityDashboard.xlsx]MR1 Results!Tableau croisé dynamique7</c:name>
    <c:fmtId val="9"/>
  </c:pivotSource>
  <c:chart>
    <c:title>
      <c:tx>
        <c:rich>
          <a:bodyPr/>
          <a:lstStyle/>
          <a:p>
            <a:pPr>
              <a:defRPr sz="1050"/>
            </a:pPr>
            <a:r>
              <a:rPr lang="en-US" sz="1050"/>
              <a:t>Qa defects / Team / month</a:t>
            </a:r>
          </a:p>
        </c:rich>
      </c:tx>
    </c:title>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bar"/>
        <c:grouping val="clustered"/>
        <c:ser>
          <c:idx val="0"/>
          <c:order val="0"/>
          <c:tx>
            <c:strRef>
              <c:f>'MR1 Results'!$B$126</c:f>
              <c:strCache>
                <c:ptCount val="1"/>
                <c:pt idx="0">
                  <c:v>Total</c:v>
                </c:pt>
              </c:strCache>
            </c:strRef>
          </c:tx>
          <c:cat>
            <c:strRef>
              <c:f>'MR1 Results'!$A$127:$A$128</c:f>
              <c:strCache>
                <c:ptCount val="1"/>
                <c:pt idx="0">
                  <c:v>MR1</c:v>
                </c:pt>
              </c:strCache>
            </c:strRef>
          </c:cat>
          <c:val>
            <c:numRef>
              <c:f>'MR1 Results'!$B$127:$B$128</c:f>
              <c:numCache>
                <c:formatCode>0</c:formatCode>
                <c:ptCount val="1"/>
                <c:pt idx="0">
                  <c:v>0</c:v>
                </c:pt>
              </c:numCache>
            </c:numRef>
          </c:val>
        </c:ser>
        <c:axId val="123866112"/>
        <c:axId val="123872000"/>
      </c:barChart>
      <c:catAx>
        <c:axId val="123866112"/>
        <c:scaling>
          <c:orientation val="minMax"/>
        </c:scaling>
        <c:axPos val="l"/>
        <c:tickLblPos val="nextTo"/>
        <c:crossAx val="123872000"/>
        <c:crosses val="autoZero"/>
        <c:auto val="1"/>
        <c:lblAlgn val="ctr"/>
        <c:lblOffset val="100"/>
      </c:catAx>
      <c:valAx>
        <c:axId val="123872000"/>
        <c:scaling>
          <c:orientation val="minMax"/>
        </c:scaling>
        <c:axPos val="b"/>
        <c:majorGridlines/>
        <c:numFmt formatCode="0" sourceLinked="1"/>
        <c:tickLblPos val="nextTo"/>
        <c:crossAx val="123866112"/>
        <c:crosses val="autoZero"/>
        <c:crossBetween val="between"/>
      </c:valAx>
    </c:plotArea>
    <c:plotVisOnly val="1"/>
    <c:dispBlanksAs val="gap"/>
  </c:chart>
  <c:txPr>
    <a:bodyPr/>
    <a:lstStyle/>
    <a:p>
      <a:pPr>
        <a:defRPr>
          <a:latin typeface="Constantia" pitchFamily="18" charset="0"/>
        </a:defRPr>
      </a:pPr>
      <a:endParaRPr lang="en-US"/>
    </a:p>
  </c:txPr>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lang val="en-US"/>
  <c:pivotSource>
    <c:name>[MR1_QualityDashboard.xlsx]MR1 Results!Tableau croisé dynamique8</c:name>
    <c:fmtId val="10"/>
  </c:pivotSource>
  <c:chart>
    <c:title>
      <c:tx>
        <c:rich>
          <a:bodyPr/>
          <a:lstStyle/>
          <a:p>
            <a:pPr>
              <a:defRPr sz="1050"/>
            </a:pPr>
            <a:r>
              <a:rPr lang="en-US" sz="1050"/>
              <a:t>Qa Defects</a:t>
            </a:r>
          </a:p>
        </c:rich>
      </c:tx>
    </c:title>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clustered"/>
        <c:ser>
          <c:idx val="0"/>
          <c:order val="0"/>
          <c:tx>
            <c:strRef>
              <c:f>'MR1 Results'!$B$151</c:f>
              <c:strCache>
                <c:ptCount val="1"/>
                <c:pt idx="0">
                  <c:v>Total</c:v>
                </c:pt>
              </c:strCache>
            </c:strRef>
          </c:tx>
          <c:cat>
            <c:strRef>
              <c:f>'MR1 Results'!$A$152:$A$156</c:f>
              <c:strCache>
                <c:ptCount val="4"/>
                <c:pt idx="0">
                  <c:v>October</c:v>
                </c:pt>
                <c:pt idx="1">
                  <c:v>November</c:v>
                </c:pt>
                <c:pt idx="2">
                  <c:v>December</c:v>
                </c:pt>
                <c:pt idx="3">
                  <c:v>January</c:v>
                </c:pt>
              </c:strCache>
            </c:strRef>
          </c:cat>
          <c:val>
            <c:numRef>
              <c:f>'MR1 Results'!$B$152:$B$156</c:f>
              <c:numCache>
                <c:formatCode>0</c:formatCode>
                <c:ptCount val="4"/>
                <c:pt idx="0">
                  <c:v>17</c:v>
                </c:pt>
                <c:pt idx="1">
                  <c:v>7</c:v>
                </c:pt>
                <c:pt idx="2">
                  <c:v>1</c:v>
                </c:pt>
                <c:pt idx="3">
                  <c:v>0</c:v>
                </c:pt>
              </c:numCache>
            </c:numRef>
          </c:val>
        </c:ser>
        <c:axId val="123887616"/>
        <c:axId val="123889152"/>
      </c:barChart>
      <c:catAx>
        <c:axId val="123887616"/>
        <c:scaling>
          <c:orientation val="minMax"/>
        </c:scaling>
        <c:axPos val="b"/>
        <c:tickLblPos val="nextTo"/>
        <c:crossAx val="123889152"/>
        <c:crosses val="autoZero"/>
        <c:auto val="1"/>
        <c:lblAlgn val="ctr"/>
        <c:lblOffset val="100"/>
      </c:catAx>
      <c:valAx>
        <c:axId val="123889152"/>
        <c:scaling>
          <c:orientation val="minMax"/>
        </c:scaling>
        <c:axPos val="l"/>
        <c:majorGridlines/>
        <c:numFmt formatCode="0" sourceLinked="1"/>
        <c:tickLblPos val="nextTo"/>
        <c:crossAx val="123887616"/>
        <c:crosses val="autoZero"/>
        <c:crossBetween val="between"/>
      </c:valAx>
    </c:plotArea>
    <c:plotVisOnly val="1"/>
    <c:dispBlanksAs val="gap"/>
  </c:chart>
  <c:txPr>
    <a:bodyPr/>
    <a:lstStyle/>
    <a:p>
      <a:pPr>
        <a:defRPr>
          <a:latin typeface="Constantia" pitchFamily="18" charset="0"/>
        </a:defRPr>
      </a:pPr>
      <a:endParaRPr lang="en-US"/>
    </a:p>
  </c:txPr>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lang val="en-US"/>
  <c:pivotSource>
    <c:name>[MR1_QualityDashboard.xlsx]Bug Analysis!Tableau croisé dynamique3</c:name>
    <c:fmtId val="5"/>
  </c:pivotSource>
  <c:chart>
    <c:title>
      <c:tx>
        <c:rich>
          <a:bodyPr/>
          <a:lstStyle/>
          <a:p>
            <a:pPr>
              <a:defRPr sz="1050"/>
            </a:pPr>
            <a:r>
              <a:rPr lang="en-US" sz="1050"/>
              <a:t>Mantis Type affected to Team </a:t>
            </a:r>
          </a:p>
        </c:rich>
      </c:tx>
    </c:title>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marker>
          <c:symbol val="none"/>
        </c:marker>
        <c:dLbl>
          <c:idx val="0"/>
          <c:spPr/>
          <c:txPr>
            <a:bodyPr/>
            <a:lstStyle/>
            <a:p>
              <a:pPr>
                <a:defRPr sz="700"/>
              </a:pPr>
              <a:endParaRPr lang="en-US"/>
            </a:p>
          </c:txPr>
          <c:dLblPos val="ctr"/>
          <c:showVal val="1"/>
        </c:dLbl>
      </c:pivotFmt>
      <c:pivotFmt>
        <c:idx val="17"/>
        <c:marker>
          <c:symbol val="none"/>
        </c:marker>
        <c:dLbl>
          <c:idx val="0"/>
          <c:spPr/>
          <c:txPr>
            <a:bodyPr/>
            <a:lstStyle/>
            <a:p>
              <a:pPr>
                <a:defRPr sz="700"/>
              </a:pPr>
              <a:endParaRPr lang="en-US"/>
            </a:p>
          </c:txPr>
          <c:dLblPos val="ctr"/>
          <c:showVal val="1"/>
        </c:dLbl>
      </c:pivotFmt>
      <c:pivotFmt>
        <c:idx val="18"/>
        <c:marker>
          <c:symbol val="none"/>
        </c:marker>
        <c:dLbl>
          <c:idx val="0"/>
          <c:spPr/>
          <c:txPr>
            <a:bodyPr/>
            <a:lstStyle/>
            <a:p>
              <a:pPr>
                <a:defRPr sz="700"/>
              </a:pPr>
              <a:endParaRPr lang="en-US"/>
            </a:p>
          </c:txPr>
          <c:dLblPos val="ctr"/>
          <c:showVal val="1"/>
        </c:dLbl>
      </c:pivotFmt>
      <c:pivotFmt>
        <c:idx val="19"/>
        <c:marker>
          <c:symbol val="none"/>
        </c:marker>
        <c:dLbl>
          <c:idx val="0"/>
          <c:spPr/>
          <c:txPr>
            <a:bodyPr/>
            <a:lstStyle/>
            <a:p>
              <a:pPr>
                <a:defRPr sz="700"/>
              </a:pPr>
              <a:endParaRPr lang="en-US"/>
            </a:p>
          </c:txPr>
          <c:dLblPos val="ctr"/>
          <c:showVal val="1"/>
        </c:dLbl>
      </c:pivotFmt>
      <c:pivotFmt>
        <c:idx val="20"/>
        <c:marker>
          <c:symbol val="none"/>
        </c:marker>
        <c:dLbl>
          <c:idx val="0"/>
          <c:spPr/>
          <c:txPr>
            <a:bodyPr/>
            <a:lstStyle/>
            <a:p>
              <a:pPr>
                <a:defRPr sz="700"/>
              </a:pPr>
              <a:endParaRPr lang="en-US"/>
            </a:p>
          </c:txPr>
          <c:dLblPos val="ctr"/>
          <c:showVal val="1"/>
        </c:dLbl>
      </c:pivotFmt>
      <c:pivotFmt>
        <c:idx val="21"/>
        <c:marker>
          <c:symbol val="none"/>
        </c:marker>
        <c:dLbl>
          <c:idx val="0"/>
          <c:spPr/>
          <c:txPr>
            <a:bodyPr/>
            <a:lstStyle/>
            <a:p>
              <a:pPr>
                <a:defRPr sz="700"/>
              </a:pPr>
              <a:endParaRPr lang="en-US"/>
            </a:p>
          </c:txPr>
          <c:dLblPos val="ctr"/>
          <c:showVal val="1"/>
        </c:dLbl>
      </c:pivotFmt>
      <c:pivotFmt>
        <c:idx val="22"/>
        <c:marker>
          <c:symbol val="none"/>
        </c:marker>
        <c:dLbl>
          <c:idx val="0"/>
          <c:spPr/>
          <c:txPr>
            <a:bodyPr/>
            <a:lstStyle/>
            <a:p>
              <a:pPr>
                <a:defRPr sz="700"/>
              </a:pPr>
              <a:endParaRPr lang="en-US"/>
            </a:p>
          </c:txPr>
          <c:dLblPos val="ctr"/>
          <c:showVal val="1"/>
        </c:dLbl>
      </c:pivotFmt>
      <c:pivotFmt>
        <c:idx val="23"/>
        <c:marker>
          <c:symbol val="none"/>
        </c:marker>
        <c:dLbl>
          <c:idx val="0"/>
          <c:spPr/>
          <c:txPr>
            <a:bodyPr/>
            <a:lstStyle/>
            <a:p>
              <a:pPr>
                <a:defRPr sz="700"/>
              </a:pPr>
              <a:endParaRPr lang="en-US"/>
            </a:p>
          </c:txPr>
          <c:dLblPos val="ctr"/>
          <c:showVal val="1"/>
        </c:dLbl>
      </c:pivotFmt>
      <c:pivotFmt>
        <c:idx val="24"/>
        <c:marker>
          <c:symbol val="none"/>
        </c:marker>
      </c:pivotFmt>
    </c:pivotFmts>
    <c:plotArea>
      <c:layout/>
      <c:barChart>
        <c:barDir val="col"/>
        <c:grouping val="stacked"/>
        <c:ser>
          <c:idx val="0"/>
          <c:order val="0"/>
          <c:tx>
            <c:strRef>
              <c:f>'Bug Analysis'!$B$33:$B$34</c:f>
              <c:strCache>
                <c:ptCount val="1"/>
                <c:pt idx="0">
                  <c:v>Not a bug</c:v>
                </c:pt>
              </c:strCache>
            </c:strRef>
          </c:tx>
          <c:dLbls>
            <c:spPr/>
            <c:txPr>
              <a:bodyPr/>
              <a:lstStyle/>
              <a:p>
                <a:pPr>
                  <a:defRPr sz="700"/>
                </a:pPr>
                <a:endParaRPr lang="en-US"/>
              </a:p>
            </c:txPr>
            <c:dLblPos val="ctr"/>
            <c:showVal val="1"/>
          </c:dLbls>
          <c:cat>
            <c:multiLvlStrRef>
              <c:f>'Bug Analysis'!$A$35:$A$38</c:f>
              <c:multiLvlStrCache>
                <c:ptCount val="2"/>
                <c:lvl>
                  <c:pt idx="0">
                    <c:v>[Paradise]</c:v>
                  </c:pt>
                  <c:pt idx="1">
                    <c:v>[Dolce Vita]</c:v>
                  </c:pt>
                </c:lvl>
                <c:lvl>
                  <c:pt idx="0">
                    <c:v>January</c:v>
                  </c:pt>
                </c:lvl>
              </c:multiLvlStrCache>
            </c:multiLvlStrRef>
          </c:cat>
          <c:val>
            <c:numRef>
              <c:f>'Bug Analysis'!$B$35:$B$38</c:f>
              <c:numCache>
                <c:formatCode>General</c:formatCode>
                <c:ptCount val="2"/>
                <c:pt idx="0">
                  <c:v>2</c:v>
                </c:pt>
              </c:numCache>
            </c:numRef>
          </c:val>
        </c:ser>
        <c:ser>
          <c:idx val="1"/>
          <c:order val="1"/>
          <c:tx>
            <c:strRef>
              <c:f>'Bug Analysis'!$C$33:$C$34</c:f>
              <c:strCache>
                <c:ptCount val="1"/>
                <c:pt idx="0">
                  <c:v>Not Linked</c:v>
                </c:pt>
              </c:strCache>
            </c:strRef>
          </c:tx>
          <c:dLbls>
            <c:spPr/>
            <c:txPr>
              <a:bodyPr/>
              <a:lstStyle/>
              <a:p>
                <a:pPr>
                  <a:defRPr sz="700"/>
                </a:pPr>
                <a:endParaRPr lang="en-US"/>
              </a:p>
            </c:txPr>
            <c:dLblPos val="ctr"/>
            <c:showVal val="1"/>
          </c:dLbls>
          <c:cat>
            <c:multiLvlStrRef>
              <c:f>'Bug Analysis'!$A$35:$A$38</c:f>
              <c:multiLvlStrCache>
                <c:ptCount val="2"/>
                <c:lvl>
                  <c:pt idx="0">
                    <c:v>[Paradise]</c:v>
                  </c:pt>
                  <c:pt idx="1">
                    <c:v>[Dolce Vita]</c:v>
                  </c:pt>
                </c:lvl>
                <c:lvl>
                  <c:pt idx="0">
                    <c:v>January</c:v>
                  </c:pt>
                </c:lvl>
              </c:multiLvlStrCache>
            </c:multiLvlStrRef>
          </c:cat>
          <c:val>
            <c:numRef>
              <c:f>'Bug Analysis'!$C$35:$C$38</c:f>
              <c:numCache>
                <c:formatCode>General</c:formatCode>
                <c:ptCount val="2"/>
                <c:pt idx="1">
                  <c:v>1</c:v>
                </c:pt>
              </c:numCache>
            </c:numRef>
          </c:val>
        </c:ser>
        <c:dLbls>
          <c:showVal val="1"/>
        </c:dLbls>
        <c:overlap val="100"/>
        <c:axId val="124569472"/>
        <c:axId val="124571008"/>
      </c:barChart>
      <c:catAx>
        <c:axId val="124569472"/>
        <c:scaling>
          <c:orientation val="minMax"/>
        </c:scaling>
        <c:axPos val="b"/>
        <c:tickLblPos val="nextTo"/>
        <c:crossAx val="124571008"/>
        <c:crosses val="autoZero"/>
        <c:auto val="1"/>
        <c:lblAlgn val="ctr"/>
        <c:lblOffset val="100"/>
      </c:catAx>
      <c:valAx>
        <c:axId val="124571008"/>
        <c:scaling>
          <c:orientation val="minMax"/>
        </c:scaling>
        <c:axPos val="l"/>
        <c:majorGridlines/>
        <c:numFmt formatCode="General" sourceLinked="1"/>
        <c:tickLblPos val="nextTo"/>
        <c:crossAx val="124569472"/>
        <c:crosses val="autoZero"/>
        <c:crossBetween val="between"/>
        <c:majorUnit val="5"/>
      </c:valAx>
    </c:plotArea>
    <c:legend>
      <c:legendPos val="b"/>
    </c:legend>
    <c:plotVisOnly val="1"/>
    <c:dispBlanksAs val="zero"/>
  </c:chart>
  <c:txPr>
    <a:bodyPr/>
    <a:lstStyle/>
    <a:p>
      <a:pPr>
        <a:defRPr sz="1000"/>
      </a:pPr>
      <a:endParaRPr lang="en-US"/>
    </a:p>
  </c:txPr>
  <c:printSettings>
    <c:headerFooter/>
    <c:pageMargins b="0.750000000000001" l="0.70000000000000062" r="0.70000000000000062" t="0.750000000000001" header="0.30000000000000032" footer="0.3000000000000003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10</xdr:col>
      <xdr:colOff>99580</xdr:colOff>
      <xdr:row>20</xdr:row>
      <xdr:rowOff>129888</xdr:rowOff>
    </xdr:from>
    <xdr:to>
      <xdr:col>14</xdr:col>
      <xdr:colOff>770660</xdr:colOff>
      <xdr:row>39</xdr:row>
      <xdr:rowOff>95251</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86591</xdr:colOff>
      <xdr:row>1</xdr:row>
      <xdr:rowOff>60614</xdr:rowOff>
    </xdr:from>
    <xdr:to>
      <xdr:col>14</xdr:col>
      <xdr:colOff>770658</xdr:colOff>
      <xdr:row>20</xdr:row>
      <xdr:rowOff>60613</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124259</xdr:colOff>
      <xdr:row>39</xdr:row>
      <xdr:rowOff>174913</xdr:rowOff>
    </xdr:from>
    <xdr:to>
      <xdr:col>14</xdr:col>
      <xdr:colOff>770659</xdr:colOff>
      <xdr:row>58</xdr:row>
      <xdr:rowOff>181843</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84858</xdr:colOff>
      <xdr:row>80</xdr:row>
      <xdr:rowOff>147204</xdr:rowOff>
    </xdr:from>
    <xdr:to>
      <xdr:col>14</xdr:col>
      <xdr:colOff>753339</xdr:colOff>
      <xdr:row>99</xdr:row>
      <xdr:rowOff>147206</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108237</xdr:colOff>
      <xdr:row>59</xdr:row>
      <xdr:rowOff>78798</xdr:rowOff>
    </xdr:from>
    <xdr:to>
      <xdr:col>14</xdr:col>
      <xdr:colOff>761999</xdr:colOff>
      <xdr:row>80</xdr:row>
      <xdr:rowOff>51954</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108236</xdr:colOff>
      <xdr:row>100</xdr:row>
      <xdr:rowOff>39832</xdr:rowOff>
    </xdr:from>
    <xdr:to>
      <xdr:col>14</xdr:col>
      <xdr:colOff>744680</xdr:colOff>
      <xdr:row>120</xdr:row>
      <xdr:rowOff>8659</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134214</xdr:colOff>
      <xdr:row>120</xdr:row>
      <xdr:rowOff>57150</xdr:rowOff>
    </xdr:from>
    <xdr:to>
      <xdr:col>14</xdr:col>
      <xdr:colOff>736022</xdr:colOff>
      <xdr:row>138</xdr:row>
      <xdr:rowOff>103908</xdr:rowOff>
    </xdr:to>
    <xdr:graphicFrame macro="">
      <xdr:nvGraphicFramePr>
        <xdr:cNvPr id="8" name="Graphique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164522</xdr:colOff>
      <xdr:row>139</xdr:row>
      <xdr:rowOff>31172</xdr:rowOff>
    </xdr:from>
    <xdr:to>
      <xdr:col>14</xdr:col>
      <xdr:colOff>779318</xdr:colOff>
      <xdr:row>159</xdr:row>
      <xdr:rowOff>86590</xdr:rowOff>
    </xdr:to>
    <xdr:graphicFrame macro="">
      <xdr:nvGraphicFramePr>
        <xdr:cNvPr id="9" name="Graphique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99580</xdr:colOff>
      <xdr:row>28</xdr:row>
      <xdr:rowOff>51957</xdr:rowOff>
    </xdr:from>
    <xdr:to>
      <xdr:col>14</xdr:col>
      <xdr:colOff>770660</xdr:colOff>
      <xdr:row>47</xdr:row>
      <xdr:rowOff>17319</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86591</xdr:colOff>
      <xdr:row>1</xdr:row>
      <xdr:rowOff>60614</xdr:rowOff>
    </xdr:from>
    <xdr:to>
      <xdr:col>14</xdr:col>
      <xdr:colOff>770658</xdr:colOff>
      <xdr:row>20</xdr:row>
      <xdr:rowOff>60613</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84858</xdr:colOff>
      <xdr:row>58</xdr:row>
      <xdr:rowOff>147204</xdr:rowOff>
    </xdr:from>
    <xdr:to>
      <xdr:col>14</xdr:col>
      <xdr:colOff>753339</xdr:colOff>
      <xdr:row>77</xdr:row>
      <xdr:rowOff>147206</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134214</xdr:colOff>
      <xdr:row>86</xdr:row>
      <xdr:rowOff>57150</xdr:rowOff>
    </xdr:from>
    <xdr:to>
      <xdr:col>14</xdr:col>
      <xdr:colOff>736022</xdr:colOff>
      <xdr:row>104</xdr:row>
      <xdr:rowOff>103908</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laudia Pasca" refreshedDate="41332.663197685186" createdVersion="4" refreshedVersion="3" minRefreshableVersion="3" recordCount="142">
  <cacheSource type="worksheet">
    <worksheetSource ref="A3:W144" sheet="Team Quality Dashboard"/>
  </cacheSource>
  <cacheFields count="29">
    <cacheField name="Month" numFmtId="0">
      <sharedItems containsBlank="1" count="10">
        <s v="May"/>
        <s v="July"/>
        <s v="August"/>
        <s v="September"/>
        <s v="October"/>
        <s v="November"/>
        <s v="December"/>
        <s v="January"/>
        <s v="February"/>
        <m/>
      </sharedItems>
    </cacheField>
    <cacheField name="Product" numFmtId="0">
      <sharedItems containsBlank="1" count="2">
        <s v="Dating"/>
        <m/>
      </sharedItems>
    </cacheField>
    <cacheField name="Release" numFmtId="0">
      <sharedItems containsBlank="1" count="14">
        <s v=" [May-Day]"/>
        <s v=" [May-Bee]"/>
        <s v="[Cosmopolitan]"/>
        <s v="[Blue Lagoon]"/>
        <s v="[Trinidad]"/>
        <s v="[Red Lion]"/>
        <s v="[Grasshoper]"/>
        <s v="[Alegria]"/>
        <s v="[Mimosa]"/>
        <s v="[Goldeneye]"/>
        <s v="[Dolce Vita]"/>
        <s v="[Paradise]"/>
        <s v="Tuica"/>
        <m/>
      </sharedItems>
    </cacheField>
    <cacheField name="MF/MR" numFmtId="0">
      <sharedItems containsBlank="1" count="2">
        <s v="Pentalog"/>
        <m/>
      </sharedItems>
    </cacheField>
    <cacheField name="Team" numFmtId="0">
      <sharedItems containsBlank="1" count="2">
        <s v="MR1"/>
        <m/>
      </sharedItems>
    </cacheField>
    <cacheField name="GDO link" numFmtId="0">
      <sharedItems containsBlank="1"/>
    </cacheField>
    <cacheField name="Project name" numFmtId="0">
      <sharedItems containsBlank="1" count="26">
        <s v="[Signup] Express signup cleanup + variabilisation affichage layer photo / annonce"/>
        <s v="[Dating] Photo uploader NG (Meetic SP + Lexa NL) "/>
        <s v="Photo Uploader Phase 2"/>
        <s v="Photo Uploader Phase 2 - Add Rollover on avatar"/>
        <s v="Bigger photo Phase 1"/>
        <s v="Photo uploader – Technical improvements"/>
        <s v="Profile page design review"/>
        <s v="Signup : handle missing tunnel config"/>
        <s v="[Dating] Photo : add logs + infos in DB"/>
        <s v="[Dating] Bigger photo - Rollout Match UK"/>
        <s v="[Mailbox] Homogenization icons"/>
        <s v="[Profile page Sub2] Travelling mini profile + layer display photo"/>
        <s v="[Photo uploader] Canvas version"/>
        <s v="[Bigger photo] Display - Rollout Meetic FR"/>
        <s v="Profile Review - Rollout WW Phase 1"/>
        <s v="[New Meetic] Animated browser tab"/>
        <s v="[Photo] Review Layer display photo on My Profile"/>
        <s v="OBO_Bigger_Photo_Upload-MR1"/>
        <s v="[DATING] Mise en place nouveau composant photo sur layer photo du contact filter"/>
        <s v="Modification de la procédure d'attribution du PHO_ID"/>
        <s v="[Bigger photo-OBO] Use photo server on OBO"/>
        <s v=" [DATING] [New Meetic] Animated tab brower – Rollout"/>
        <s v="[FO|Optim] Page intermediaire liste visite"/>
        <s v="[DATING] - New CS banners and marketing codes"/>
        <s v="New profile Phase 2 rollout"/>
        <m/>
      </sharedItems>
    </cacheField>
    <cacheField name="Sprint " numFmtId="0">
      <sharedItems containsBlank="1" containsMixedTypes="1" containsNumber="1" containsInteger="1" minValue="9" maxValue="32"/>
    </cacheField>
    <cacheField name=" User Story" numFmtId="0">
      <sharedItems containsString="0" containsBlank="1" containsNumber="1" containsInteger="1" minValue="1" maxValue="10"/>
    </cacheField>
    <cacheField name="Story points" numFmtId="0">
      <sharedItems containsString="0" containsBlank="1" containsNumber="1" containsInteger="1" minValue="1" maxValue="186"/>
    </cacheField>
    <cacheField name=" Sprint Story Defects" numFmtId="0">
      <sharedItems containsSemiMixedTypes="0" containsString="0" containsNumber="1" containsInteger="1" minValue="0" maxValue="33"/>
    </cacheField>
    <cacheField name="Post merge  Story Defect " numFmtId="0">
      <sharedItems containsSemiMixedTypes="0" containsString="0" containsNumber="1" containsInteger="1" minValue="0" maxValue="0"/>
    </cacheField>
    <cacheField name="Total Story defects" numFmtId="0">
      <sharedItems containsSemiMixedTypes="0" containsString="0" containsNumber="1" containsInteger="1" minValue="0" maxValue="33"/>
    </cacheField>
    <cacheField name="P1" numFmtId="0">
      <sharedItems containsSemiMixedTypes="0" containsString="0" containsNumber="1" containsInteger="1" minValue="0" maxValue="6"/>
    </cacheField>
    <cacheField name="P2" numFmtId="0">
      <sharedItems containsSemiMixedTypes="0" containsString="0" containsNumber="1" containsInteger="1" minValue="0" maxValue="3"/>
    </cacheField>
    <cacheField name="P3" numFmtId="0">
      <sharedItems containsSemiMixedTypes="0" containsString="0" containsNumber="1" containsInteger="1" minValue="0" maxValue="2"/>
    </cacheField>
    <cacheField name="Qa Defect" numFmtId="0">
      <sharedItems containsSemiMixedTypes="0" containsString="0" containsNumber="1" containsInteger="1" minValue="0" maxValue="9"/>
    </cacheField>
    <cacheField name="Not a bug" numFmtId="0">
      <sharedItems containsSemiMixedTypes="0" containsString="0" containsNumber="1" containsInteger="1" minValue="0" maxValue="5"/>
    </cacheField>
    <cacheField name="ISO prod" numFmtId="0">
      <sharedItems containsSemiMixedTypes="0" containsString="0" containsNumber="1" containsInteger="1" minValue="0" maxValue="1"/>
    </cacheField>
    <cacheField name="Duplicate" numFmtId="0">
      <sharedItems containsSemiMixedTypes="0" containsString="0" containsNumber="1" containsInteger="1" minValue="0" maxValue="1"/>
    </cacheField>
    <cacheField name="Evolution" numFmtId="0">
      <sharedItems containsSemiMixedTypes="0" containsString="0" containsNumber="1" containsInteger="1" minValue="0" maxValue="0"/>
    </cacheField>
    <cacheField name="Total Mantis" numFmtId="0">
      <sharedItems containsSemiMixedTypes="0" containsString="0" containsNumber="1" containsInteger="1" minValue="0" maxValue="12"/>
    </cacheField>
    <cacheField name="Qual Test" numFmtId="2">
      <sharedItems containsSemiMixedTypes="0" containsString="0" containsNumber="1" minValue="0.1" maxValue="1"/>
    </cacheField>
    <cacheField name="Goal" numFmtId="0" formula=" 0.8" databaseField="0"/>
    <cacheField name="Goal QD P1" numFmtId="0" formula="1" databaseField="0"/>
    <cacheField name="cal QD P1" numFmtId="0" formula="P1/'GDO link'" databaseField="0"/>
    <cacheField name="Champ1" numFmtId="0" formula="SUM(P1)/COUNTA(P1)" databaseField="0"/>
    <cacheField name="Champ2" numFmtId="0" formula="P1" databaseField="0"/>
    <cacheField name="Forecast " numFmtId="0" formula="0.5"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laudia Pasca" refreshedDate="41332.663199537034" createdVersion="4" refreshedVersion="3" minRefreshableVersion="3" recordCount="309">
  <cacheSource type="worksheet">
    <worksheetSource ref="A3:N312" sheet="Dating-Mantis details "/>
  </cacheSource>
  <cacheFields count="14">
    <cacheField name="Month" numFmtId="0">
      <sharedItems containsBlank="1" count="10">
        <s v="May"/>
        <s v="July"/>
        <s v="August"/>
        <s v="September"/>
        <s v="October"/>
        <s v="November"/>
        <s v="December"/>
        <s v="January"/>
        <s v="February"/>
        <m/>
      </sharedItems>
    </cacheField>
    <cacheField name="Product" numFmtId="0">
      <sharedItems containsBlank="1" count="2">
        <s v="Dating"/>
        <m/>
      </sharedItems>
    </cacheField>
    <cacheField name="Release" numFmtId="0">
      <sharedItems containsBlank="1" count="12">
        <s v=" [May-Bee]"/>
        <s v="[Cosmopolitan]"/>
        <s v="[Blue Lagoon]"/>
        <s v="[Trinidad]"/>
        <s v="[Grasshoper]"/>
        <s v="[Alegria]"/>
        <s v="[Mimosa]"/>
        <s v="[Goldeneye]"/>
        <s v="[Dolce Vita]"/>
        <s v="[Paradise]"/>
        <s v="Tuica"/>
        <m/>
      </sharedItems>
    </cacheField>
    <cacheField name="MR/MF" numFmtId="0">
      <sharedItems containsBlank="1"/>
    </cacheField>
    <cacheField name="Team" numFmtId="0">
      <sharedItems containsBlank="1" count="2">
        <s v="MR1"/>
        <m/>
      </sharedItems>
    </cacheField>
    <cacheField name="GDO link" numFmtId="0">
      <sharedItems containsBlank="1"/>
    </cacheField>
    <cacheField name="Project name" numFmtId="0">
      <sharedItems containsBlank="1" count="19">
        <s v="[Signup] Express signup cleanup + variabilisation affichage layer photo / annonce"/>
        <s v="Photo Uploader Phase 2"/>
        <s v="Rollout Photo Uploader Phase 1 (All)"/>
        <s v="Photo Uploader Phase 2 - Add Rollover on avatar"/>
        <s v="Profile page design review"/>
        <s v="Photo uploader – Technical improvements"/>
        <s v="[Profile page Sub2] Travelling mini profile + layer display photo"/>
        <s v="[Mailbox] Homogenization icons"/>
        <s v="[Photo uploader] Canvas version"/>
        <s v="Profile Review - Rollout WW Phase 1"/>
        <s v="[Photo] Review Layer display photo on My Profile"/>
        <s v="OBO_Bigger_Photo_Upload-MR1"/>
        <s v="[DATING] Mise en place nouveau composant photo sur layer photo du contact filter"/>
        <s v="Modification de la procédure d'attribution du PHO_ID"/>
        <s v=" [DATING] [New Meetic] Animated tab brower – Rollout"/>
        <s v="[FO|Optim] Page intermediaire liste visite"/>
        <s v="New profile Phase 2 rollout"/>
        <s v="[DATING] - New CS banners and marketing codes"/>
        <m/>
      </sharedItems>
    </cacheField>
    <cacheField name="Id Mantis" numFmtId="0">
      <sharedItems containsString="0" containsBlank="1" containsNumber="1" containsInteger="1" minValue="36296" maxValue="43526"/>
    </cacheField>
    <cacheField name="Summary Mantis" numFmtId="0">
      <sharedItems containsBlank="1"/>
    </cacheField>
    <cacheField name="Priority" numFmtId="0">
      <sharedItems containsString="0" containsBlank="1" containsNumber="1" containsInteger="1" minValue="1" maxValue="3"/>
    </cacheField>
    <cacheField name=" Type" numFmtId="0">
      <sharedItems containsBlank="1" count="6">
        <s v="Not a bug"/>
        <s v="Qa defect"/>
        <s v="Iso prod"/>
        <s v="Duplicate"/>
        <s v="Not Linked"/>
        <m/>
      </sharedItems>
    </cacheField>
    <cacheField name="Category QA defects" numFmtId="0">
      <sharedItems containsBlank="1" count="5">
        <m/>
        <s v="Display"/>
        <s v="Functionnal"/>
        <s v="Technical"/>
        <s v="Log errors"/>
      </sharedItems>
    </cacheField>
    <cacheField name="Category description" numFmtId="0">
      <sharedItems containsBlank="1"/>
    </cacheField>
    <cacheField name="How to avoid QA defect? "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laudia Pasca" refreshedDate="41332.663199768518" createdVersion="4" refreshedVersion="3" minRefreshableVersion="3" recordCount="646">
  <cacheSource type="worksheet">
    <worksheetSource ref="A3:N648" sheet="Dating-Story defects details"/>
  </cacheSource>
  <cacheFields count="20">
    <cacheField name="Month" numFmtId="0">
      <sharedItems containsBlank="1" count="3">
        <s v="January"/>
        <s v="February"/>
        <m/>
      </sharedItems>
    </cacheField>
    <cacheField name="Product" numFmtId="0">
      <sharedItems containsBlank="1" count="2">
        <s v="Dating"/>
        <m/>
      </sharedItems>
    </cacheField>
    <cacheField name="Release" numFmtId="0">
      <sharedItems containsBlank="1" count="3">
        <s v="[Paradise]"/>
        <s v="Tuica"/>
        <m/>
      </sharedItems>
    </cacheField>
    <cacheField name="MR/MF" numFmtId="0">
      <sharedItems containsBlank="1"/>
    </cacheField>
    <cacheField name="Team" numFmtId="0">
      <sharedItems containsBlank="1" count="2">
        <s v="MR1"/>
        <m/>
      </sharedItems>
    </cacheField>
    <cacheField name="GDO link" numFmtId="0">
      <sharedItems containsBlank="1"/>
    </cacheField>
    <cacheField name="Project name" numFmtId="0">
      <sharedItems containsBlank="1"/>
    </cacheField>
    <cacheField name="Id Jira" numFmtId="0">
      <sharedItems containsBlank="1"/>
    </cacheField>
    <cacheField name="Summary Story Defect" numFmtId="0">
      <sharedItems containsBlank="1"/>
    </cacheField>
    <cacheField name="Priority" numFmtId="0">
      <sharedItems containsBlank="1"/>
    </cacheField>
    <cacheField name=" Type" numFmtId="0">
      <sharedItems containsBlank="1" count="3">
        <s v="Sprint SD "/>
        <s v="Post merge SD"/>
        <m/>
      </sharedItems>
    </cacheField>
    <cacheField name="Category Story defects" numFmtId="0">
      <sharedItems containsBlank="1"/>
    </cacheField>
    <cacheField name="Category description" numFmtId="0">
      <sharedItems containsBlank="1"/>
    </cacheField>
    <cacheField name="How to avoid Story defect? " numFmtId="0">
      <sharedItems containsBlank="1"/>
    </cacheField>
    <cacheField name="Goal" numFmtId="0" formula=" 0.8" databaseField="0"/>
    <cacheField name="Goal QD P1" numFmtId="0" formula="1" databaseField="0"/>
    <cacheField name="cal QD P1" numFmtId="0" formula="#NAME?/'GDO link'" databaseField="0"/>
    <cacheField name="Champ1" numFmtId="0" formula="SUM(#NAME?)/COUNTA(#NAME?)" databaseField="0"/>
    <cacheField name="Champ2" numFmtId="0" formula="#NAME?" databaseField="0"/>
    <cacheField name="Forecast " numFmtId="0" formula="0.5"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2">
  <r>
    <x v="0"/>
    <x v="0"/>
    <x v="0"/>
    <x v="0"/>
    <x v="0"/>
    <s v="GDO-1270"/>
    <x v="0"/>
    <n v="9"/>
    <m/>
    <n v="25"/>
    <n v="0"/>
    <n v="0"/>
    <n v="0"/>
    <n v="0"/>
    <n v="0"/>
    <n v="0"/>
    <n v="0"/>
    <n v="0"/>
    <n v="0"/>
    <n v="0"/>
    <n v="0"/>
    <n v="0"/>
    <n v="1"/>
  </r>
  <r>
    <x v="0"/>
    <x v="0"/>
    <x v="1"/>
    <x v="0"/>
    <x v="0"/>
    <s v="GDO-1207"/>
    <x v="1"/>
    <s v="10, 11 &amp; 12"/>
    <m/>
    <n v="186"/>
    <n v="29"/>
    <n v="0"/>
    <n v="29"/>
    <n v="0"/>
    <n v="0"/>
    <n v="0"/>
    <n v="0"/>
    <n v="3"/>
    <n v="0"/>
    <n v="0"/>
    <n v="0"/>
    <n v="3"/>
    <n v="1"/>
  </r>
  <r>
    <x v="1"/>
    <x v="0"/>
    <x v="2"/>
    <x v="0"/>
    <x v="0"/>
    <s v="GDO-1525"/>
    <x v="2"/>
    <s v="14, 15 &amp; 16"/>
    <m/>
    <n v="140"/>
    <n v="33"/>
    <n v="0"/>
    <n v="33"/>
    <n v="5"/>
    <n v="0"/>
    <n v="1"/>
    <n v="6"/>
    <n v="5"/>
    <n v="1"/>
    <n v="0"/>
    <n v="0"/>
    <n v="12"/>
    <n v="0.85"/>
  </r>
  <r>
    <x v="2"/>
    <x v="0"/>
    <x v="3"/>
    <x v="0"/>
    <x v="0"/>
    <s v="GDO-1953"/>
    <x v="3"/>
    <n v="18"/>
    <m/>
    <n v="2"/>
    <n v="0"/>
    <n v="0"/>
    <n v="0"/>
    <n v="0"/>
    <n v="0"/>
    <n v="1"/>
    <n v="1"/>
    <n v="0"/>
    <n v="0"/>
    <n v="0"/>
    <n v="0"/>
    <n v="1"/>
    <n v="0.5"/>
  </r>
  <r>
    <x v="3"/>
    <x v="0"/>
    <x v="4"/>
    <x v="0"/>
    <x v="0"/>
    <s v="GDO-1819"/>
    <x v="4"/>
    <s v="17 &amp; 18"/>
    <m/>
    <n v="16"/>
    <n v="5"/>
    <n v="0"/>
    <n v="5"/>
    <n v="0"/>
    <n v="0"/>
    <n v="0"/>
    <n v="0"/>
    <n v="0"/>
    <n v="0"/>
    <n v="0"/>
    <n v="0"/>
    <n v="0"/>
    <n v="1"/>
  </r>
  <r>
    <x v="3"/>
    <x v="0"/>
    <x v="4"/>
    <x v="0"/>
    <x v="0"/>
    <s v="GDO-1979"/>
    <x v="5"/>
    <n v="18"/>
    <m/>
    <n v="18"/>
    <n v="0"/>
    <n v="0"/>
    <n v="0"/>
    <n v="0"/>
    <n v="1"/>
    <n v="0"/>
    <n v="1"/>
    <n v="0"/>
    <n v="0"/>
    <n v="0"/>
    <n v="0"/>
    <n v="1"/>
    <n v="0.5"/>
  </r>
  <r>
    <x v="3"/>
    <x v="0"/>
    <x v="4"/>
    <x v="0"/>
    <x v="0"/>
    <s v="GDO-2001"/>
    <x v="6"/>
    <n v="19"/>
    <m/>
    <n v="16"/>
    <n v="7"/>
    <n v="0"/>
    <n v="7"/>
    <n v="6"/>
    <n v="3"/>
    <n v="0"/>
    <n v="9"/>
    <n v="0"/>
    <n v="0"/>
    <n v="1"/>
    <n v="0"/>
    <n v="10"/>
    <n v="0.47058823529411764"/>
  </r>
  <r>
    <x v="3"/>
    <x v="0"/>
    <x v="4"/>
    <x v="0"/>
    <x v="0"/>
    <s v="GDO-1980"/>
    <x v="7"/>
    <n v="18"/>
    <m/>
    <n v="5"/>
    <n v="0"/>
    <n v="0"/>
    <n v="0"/>
    <n v="0"/>
    <n v="0"/>
    <n v="0"/>
    <n v="0"/>
    <n v="0"/>
    <n v="0"/>
    <n v="0"/>
    <n v="0"/>
    <n v="0"/>
    <n v="1"/>
  </r>
  <r>
    <x v="3"/>
    <x v="0"/>
    <x v="5"/>
    <x v="0"/>
    <x v="0"/>
    <s v="GDO-2333"/>
    <x v="8"/>
    <n v="21"/>
    <m/>
    <n v="13"/>
    <n v="0"/>
    <n v="0"/>
    <n v="0"/>
    <n v="0"/>
    <n v="0"/>
    <n v="0"/>
    <n v="0"/>
    <n v="0"/>
    <n v="0"/>
    <n v="0"/>
    <n v="0"/>
    <n v="0"/>
    <n v="1"/>
  </r>
  <r>
    <x v="3"/>
    <x v="0"/>
    <x v="5"/>
    <x v="0"/>
    <x v="0"/>
    <s v="GDO-2366"/>
    <x v="9"/>
    <n v="15"/>
    <m/>
    <n v="23"/>
    <n v="2"/>
    <n v="0"/>
    <n v="2"/>
    <n v="0"/>
    <n v="0"/>
    <n v="0"/>
    <n v="0"/>
    <n v="0"/>
    <n v="0"/>
    <n v="0"/>
    <n v="0"/>
    <n v="0"/>
    <n v="1"/>
  </r>
  <r>
    <x v="4"/>
    <x v="0"/>
    <x v="6"/>
    <x v="0"/>
    <x v="0"/>
    <s v="GDO-2611"/>
    <x v="10"/>
    <n v="23"/>
    <m/>
    <n v="5"/>
    <n v="0"/>
    <n v="0"/>
    <n v="0"/>
    <n v="3"/>
    <n v="0"/>
    <n v="0"/>
    <n v="3"/>
    <n v="0"/>
    <n v="0"/>
    <n v="0"/>
    <n v="0"/>
    <n v="3"/>
    <n v="0.25"/>
  </r>
  <r>
    <x v="4"/>
    <x v="0"/>
    <x v="6"/>
    <x v="0"/>
    <x v="0"/>
    <s v="GDO-2368"/>
    <x v="11"/>
    <s v="21, 22 &amp; 23"/>
    <m/>
    <m/>
    <n v="0"/>
    <n v="0"/>
    <n v="0"/>
    <n v="2"/>
    <n v="0"/>
    <n v="0"/>
    <n v="2"/>
    <n v="2"/>
    <n v="0"/>
    <n v="0"/>
    <n v="0"/>
    <n v="4"/>
    <n v="0.33333333333333331"/>
  </r>
  <r>
    <x v="4"/>
    <x v="0"/>
    <x v="6"/>
    <x v="0"/>
    <x v="0"/>
    <s v="GDO-2001"/>
    <x v="6"/>
    <m/>
    <m/>
    <m/>
    <n v="0"/>
    <n v="0"/>
    <n v="0"/>
    <n v="6"/>
    <n v="3"/>
    <n v="0"/>
    <n v="9"/>
    <n v="0"/>
    <n v="0"/>
    <n v="1"/>
    <n v="0"/>
    <n v="10"/>
    <n v="0.1"/>
  </r>
  <r>
    <x v="4"/>
    <x v="0"/>
    <x v="6"/>
    <x v="0"/>
    <x v="0"/>
    <s v="GDO-2598"/>
    <x v="12"/>
    <s v="22 &amp; 23"/>
    <m/>
    <n v="18"/>
    <n v="4"/>
    <n v="0"/>
    <n v="4"/>
    <n v="0"/>
    <n v="3"/>
    <n v="0"/>
    <n v="3"/>
    <n v="0"/>
    <n v="0"/>
    <n v="0"/>
    <n v="0"/>
    <n v="3"/>
    <n v="0.625"/>
  </r>
  <r>
    <x v="5"/>
    <x v="0"/>
    <x v="7"/>
    <x v="0"/>
    <x v="0"/>
    <s v="GDO-2678"/>
    <x v="13"/>
    <n v="23"/>
    <m/>
    <n v="1"/>
    <n v="0"/>
    <n v="0"/>
    <n v="0"/>
    <n v="0"/>
    <n v="0"/>
    <n v="0"/>
    <n v="0"/>
    <n v="0"/>
    <n v="0"/>
    <n v="0"/>
    <n v="0"/>
    <n v="0"/>
    <n v="1"/>
  </r>
  <r>
    <x v="5"/>
    <x v="0"/>
    <x v="7"/>
    <x v="0"/>
    <x v="0"/>
    <s v="GDO-2850"/>
    <x v="14"/>
    <n v="24"/>
    <m/>
    <n v="8"/>
    <n v="22"/>
    <n v="0"/>
    <n v="22"/>
    <n v="2"/>
    <n v="3"/>
    <n v="0"/>
    <n v="5"/>
    <n v="0"/>
    <n v="0"/>
    <n v="1"/>
    <n v="0"/>
    <n v="6"/>
    <n v="0.8214285714285714"/>
  </r>
  <r>
    <x v="5"/>
    <x v="0"/>
    <x v="8"/>
    <x v="0"/>
    <x v="0"/>
    <s v="GDO-2833"/>
    <x v="15"/>
    <s v="24,25 &amp; 26"/>
    <m/>
    <n v="56"/>
    <n v="5"/>
    <n v="0"/>
    <n v="5"/>
    <n v="0"/>
    <n v="0"/>
    <n v="0"/>
    <n v="0"/>
    <n v="0"/>
    <n v="0"/>
    <n v="0"/>
    <n v="0"/>
    <n v="0"/>
    <n v="1"/>
  </r>
  <r>
    <x v="5"/>
    <x v="0"/>
    <x v="8"/>
    <x v="0"/>
    <x v="0"/>
    <s v="GDO-2849"/>
    <x v="16"/>
    <s v="24&amp;25"/>
    <m/>
    <n v="8"/>
    <n v="5"/>
    <n v="0"/>
    <n v="5"/>
    <n v="2"/>
    <n v="0"/>
    <n v="0"/>
    <n v="2"/>
    <n v="0"/>
    <n v="0"/>
    <n v="0"/>
    <n v="0"/>
    <n v="2"/>
    <n v="0.75"/>
  </r>
  <r>
    <x v="6"/>
    <x v="0"/>
    <x v="9"/>
    <x v="0"/>
    <x v="0"/>
    <s v="GDO-2991"/>
    <x v="17"/>
    <n v="26"/>
    <m/>
    <n v="3"/>
    <n v="0"/>
    <n v="0"/>
    <n v="0"/>
    <n v="1"/>
    <n v="0"/>
    <n v="0"/>
    <n v="1"/>
    <n v="0"/>
    <n v="0"/>
    <n v="0"/>
    <n v="0"/>
    <n v="1"/>
    <n v="0.5"/>
  </r>
  <r>
    <x v="7"/>
    <x v="0"/>
    <x v="10"/>
    <x v="0"/>
    <x v="0"/>
    <s v="GDO-3158"/>
    <x v="18"/>
    <n v="27"/>
    <n v="1"/>
    <n v="3"/>
    <n v="0"/>
    <n v="0"/>
    <n v="0"/>
    <n v="0"/>
    <n v="0"/>
    <n v="0"/>
    <n v="0"/>
    <n v="0"/>
    <n v="0"/>
    <n v="0"/>
    <n v="0"/>
    <n v="0"/>
    <n v="1"/>
  </r>
  <r>
    <x v="7"/>
    <x v="0"/>
    <x v="11"/>
    <x v="0"/>
    <x v="0"/>
    <s v="GDO-3301"/>
    <x v="19"/>
    <s v="27 &amp; 28"/>
    <n v="1"/>
    <n v="20"/>
    <n v="2"/>
    <n v="0"/>
    <n v="2"/>
    <n v="0"/>
    <n v="0"/>
    <n v="0"/>
    <n v="0"/>
    <n v="1"/>
    <n v="0"/>
    <n v="0"/>
    <n v="0"/>
    <n v="1"/>
    <n v="1"/>
  </r>
  <r>
    <x v="7"/>
    <x v="0"/>
    <x v="11"/>
    <x v="0"/>
    <x v="0"/>
    <s v="GDO-3557"/>
    <x v="20"/>
    <s v="27 &amp; 28"/>
    <n v="1"/>
    <n v="5"/>
    <n v="2"/>
    <n v="0"/>
    <n v="2"/>
    <n v="0"/>
    <n v="0"/>
    <n v="0"/>
    <n v="0"/>
    <n v="0"/>
    <n v="0"/>
    <n v="0"/>
    <n v="0"/>
    <n v="0"/>
    <n v="1"/>
  </r>
  <r>
    <x v="7"/>
    <x v="0"/>
    <x v="11"/>
    <x v="0"/>
    <x v="0"/>
    <s v="GDO-3360"/>
    <x v="21"/>
    <n v="29"/>
    <n v="1"/>
    <n v="1"/>
    <n v="0"/>
    <n v="0"/>
    <n v="0"/>
    <n v="0"/>
    <n v="0"/>
    <n v="0"/>
    <n v="0"/>
    <n v="1"/>
    <n v="0"/>
    <n v="0"/>
    <n v="0"/>
    <n v="1"/>
    <n v="1"/>
  </r>
  <r>
    <x v="8"/>
    <x v="0"/>
    <x v="12"/>
    <x v="0"/>
    <x v="0"/>
    <s v="GDO-3665"/>
    <x v="22"/>
    <s v="31 &amp; 32"/>
    <n v="10"/>
    <n v="31"/>
    <n v="0"/>
    <n v="0"/>
    <n v="0"/>
    <n v="1"/>
    <n v="0"/>
    <n v="0"/>
    <n v="1"/>
    <n v="2"/>
    <n v="0"/>
    <n v="0"/>
    <n v="0"/>
    <n v="3"/>
    <n v="0.5"/>
  </r>
  <r>
    <x v="8"/>
    <x v="0"/>
    <x v="12"/>
    <x v="0"/>
    <x v="0"/>
    <s v="GDO-3674"/>
    <x v="23"/>
    <n v="32"/>
    <n v="1"/>
    <n v="1"/>
    <n v="0"/>
    <n v="0"/>
    <n v="0"/>
    <n v="0"/>
    <n v="0"/>
    <n v="2"/>
    <n v="2"/>
    <n v="0"/>
    <n v="0"/>
    <n v="0"/>
    <n v="0"/>
    <n v="2"/>
    <n v="0.33333333333333331"/>
  </r>
  <r>
    <x v="8"/>
    <x v="0"/>
    <x v="12"/>
    <x v="0"/>
    <x v="0"/>
    <s v="GDO-3673"/>
    <x v="24"/>
    <n v="32"/>
    <n v="1"/>
    <n v="2"/>
    <n v="0"/>
    <n v="0"/>
    <n v="0"/>
    <n v="0"/>
    <n v="0"/>
    <n v="2"/>
    <n v="2"/>
    <n v="0"/>
    <n v="0"/>
    <n v="0"/>
    <n v="0"/>
    <n v="2"/>
    <n v="0.3333333333333333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r>
    <x v="9"/>
    <x v="1"/>
    <x v="13"/>
    <x v="1"/>
    <x v="1"/>
    <m/>
    <x v="25"/>
    <m/>
    <m/>
    <m/>
    <n v="0"/>
    <n v="0"/>
    <n v="0"/>
    <n v="0"/>
    <n v="0"/>
    <n v="0"/>
    <n v="0"/>
    <n v="0"/>
    <n v="0"/>
    <n v="0"/>
    <n v="0"/>
    <n v="0"/>
    <n v="1"/>
  </r>
</pivotCacheRecords>
</file>

<file path=xl/pivotCache/pivotCacheRecords2.xml><?xml version="1.0" encoding="utf-8"?>
<pivotCacheRecords xmlns="http://schemas.openxmlformats.org/spreadsheetml/2006/main" xmlns:r="http://schemas.openxmlformats.org/officeDocument/2006/relationships" count="309">
  <r>
    <x v="0"/>
    <x v="0"/>
    <x v="0"/>
    <s v="Pentalog"/>
    <x v="0"/>
    <s v="GDO-1207"/>
    <x v="0"/>
    <n v="36296"/>
    <s v="[May bee]  photo uploader : display broken on layer reconnexion"/>
    <m/>
    <x v="0"/>
    <x v="0"/>
    <m/>
    <m/>
  </r>
  <r>
    <x v="0"/>
    <x v="0"/>
    <x v="0"/>
    <s v="Pentalog"/>
    <x v="0"/>
    <s v="GDO-1207"/>
    <x v="0"/>
    <n v="36450"/>
    <s v="[May bee] Photo uploader NG : unable to do a return"/>
    <m/>
    <x v="0"/>
    <x v="1"/>
    <m/>
    <m/>
  </r>
  <r>
    <x v="0"/>
    <x v="0"/>
    <x v="0"/>
    <s v="Pentalog"/>
    <x v="0"/>
    <s v="GDO-1207"/>
    <x v="0"/>
    <n v="36451"/>
    <s v="[May bee] Photo uploader NG : no wording about spotlight"/>
    <m/>
    <x v="0"/>
    <x v="0"/>
    <m/>
    <m/>
  </r>
  <r>
    <x v="1"/>
    <x v="0"/>
    <x v="1"/>
    <s v="Pentalog"/>
    <x v="0"/>
    <s v="GDO-1525"/>
    <x v="1"/>
    <n v="38166"/>
    <s v="[COSMO] Recette NG - [Dating] Photo uploader Sub2: My profile - Wording shifted on IE7"/>
    <n v="1"/>
    <x v="1"/>
    <x v="1"/>
    <s v="Display - Browser"/>
    <m/>
  </r>
  <r>
    <x v="1"/>
    <x v="0"/>
    <x v="1"/>
    <s v="Pentalog"/>
    <x v="0"/>
    <s v="GDO-1525"/>
    <x v="1"/>
    <n v="38168"/>
    <s v="[COSMO] Recette NG - [Dating] Photo uploader Sub2: My profile - Wording in spanish on Lexa"/>
    <n v="1"/>
    <x v="1"/>
    <x v="0"/>
    <s v="wording"/>
    <m/>
  </r>
  <r>
    <x v="1"/>
    <x v="0"/>
    <x v="1"/>
    <s v="Pentalog"/>
    <x v="0"/>
    <s v="GDO-1525"/>
    <x v="1"/>
    <n v="38172"/>
    <s v="[COSMO] Recette NG - [Dating] Photo uploader Sub2: My profile - bad display of the pic removal layer"/>
    <n v="1"/>
    <x v="1"/>
    <x v="0"/>
    <s v="Display - Browser"/>
    <m/>
  </r>
  <r>
    <x v="1"/>
    <x v="0"/>
    <x v="1"/>
    <s v="Pentalog"/>
    <x v="0"/>
    <s v="GDO-1525"/>
    <x v="1"/>
    <n v="38175"/>
    <s v="[COSMO] Recette NG - [Dating] Photo uploader Sub2: My profile - avatar"/>
    <m/>
    <x v="0"/>
    <x v="0"/>
    <m/>
    <m/>
  </r>
  <r>
    <x v="1"/>
    <x v="0"/>
    <x v="1"/>
    <s v="Pentalog"/>
    <x v="0"/>
    <s v="GDO-1525"/>
    <x v="1"/>
    <n v="38176"/>
    <s v="[COSMO] Recette NG - [Dating] Photo uploader Sub2: My profile - Notices"/>
    <n v="1"/>
    <x v="1"/>
    <x v="0"/>
    <m/>
    <m/>
  </r>
  <r>
    <x v="1"/>
    <x v="0"/>
    <x v="1"/>
    <s v="Pentalog"/>
    <x v="0"/>
    <s v="GDO-1525"/>
    <x v="1"/>
    <n v="38180"/>
    <s v="[COSMO] Recette NG - [Dating] Photo uploader Sub2: My profile - Pictures' order while being moderated"/>
    <m/>
    <x v="0"/>
    <x v="0"/>
    <m/>
    <m/>
  </r>
  <r>
    <x v="1"/>
    <x v="0"/>
    <x v="1"/>
    <s v="Pentalog"/>
    <x v="0"/>
    <s v="GDO-1525"/>
    <x v="1"/>
    <n v="38182"/>
    <s v="[COSMO] Recette NG - [Dating] Photo uploader Sub2: My profile - wording not centered"/>
    <n v="3"/>
    <x v="1"/>
    <x v="0"/>
    <s v="Display - Browser"/>
    <m/>
  </r>
  <r>
    <x v="1"/>
    <x v="0"/>
    <x v="1"/>
    <s v="Pentalog"/>
    <x v="0"/>
    <s v="GDO-1525"/>
    <x v="1"/>
    <n v="38186"/>
    <s v="[COSMO] Recette NG - [Dating] Photo uploader Sub2: My profile - Main pic isn't highlighted"/>
    <m/>
    <x v="0"/>
    <x v="0"/>
    <m/>
    <m/>
  </r>
  <r>
    <x v="1"/>
    <x v="0"/>
    <x v="1"/>
    <s v="Pentalog"/>
    <x v="0"/>
    <s v="GDO-1525"/>
    <x v="1"/>
    <n v="38194"/>
    <s v="[COSMO] Recette NG - [Dating] Photo uploader Sub2: My profile - Webcam authorization step"/>
    <m/>
    <x v="0"/>
    <x v="0"/>
    <m/>
    <m/>
  </r>
  <r>
    <x v="1"/>
    <x v="0"/>
    <x v="1"/>
    <s v="Pentalog"/>
    <x v="0"/>
    <s v="GDO-1525"/>
    <x v="1"/>
    <n v="38297"/>
    <s v="[COSMO] Recette NG - [Dating] [BAL] No more subject on Bal - Member on DD can see subject from member on Match UK/IE"/>
    <m/>
    <x v="0"/>
    <x v="0"/>
    <m/>
    <m/>
  </r>
  <r>
    <x v="1"/>
    <x v="0"/>
    <x v="1"/>
    <s v="Pentalog"/>
    <x v="0"/>
    <s v="GDO-1740"/>
    <x v="2"/>
    <n v="38386"/>
    <s v="[COSMO] Roll Out Upload Photo : Old layer Photo when I connect with old account"/>
    <m/>
    <x v="0"/>
    <x v="0"/>
    <m/>
    <m/>
  </r>
  <r>
    <x v="1"/>
    <x v="0"/>
    <x v="1"/>
    <s v="Pentalog"/>
    <x v="0"/>
    <s v="GDO-1525"/>
    <x v="1"/>
    <n v="38483"/>
    <s v="[COSMO] [Dating] Photo uploader Sub2: New upoader photo KO"/>
    <n v="1"/>
    <x v="1"/>
    <x v="0"/>
    <m/>
    <m/>
  </r>
  <r>
    <x v="1"/>
    <x v="0"/>
    <x v="1"/>
    <s v="Pentalog"/>
    <x v="0"/>
    <s v="GDO-1525"/>
    <x v="1"/>
    <n v="38565"/>
    <s v="[COSMO] [Dating] Photo uploader Sub2: thumbnails broken when no photo"/>
    <m/>
    <x v="2"/>
    <x v="0"/>
    <m/>
    <m/>
  </r>
  <r>
    <x v="2"/>
    <x v="0"/>
    <x v="2"/>
    <s v="Pentalog"/>
    <x v="0"/>
    <s v="GDO-1953"/>
    <x v="3"/>
    <n v="38653"/>
    <s v="[BLUE LAGOON]  Roll Out Contact Filter : KO on meetic SE"/>
    <n v="3"/>
    <x v="1"/>
    <x v="0"/>
    <s v="Missing wording"/>
    <m/>
  </r>
  <r>
    <x v="3"/>
    <x v="0"/>
    <x v="3"/>
    <s v="Pentalog"/>
    <x v="0"/>
    <s v="GDO-2001"/>
    <x v="4"/>
    <n v="39684"/>
    <s v="[TRINIDAD] -  [Dating] Profile page - design review: incorrect code mkt for CS Lexa NL"/>
    <m/>
    <x v="3"/>
    <x v="0"/>
    <m/>
    <m/>
  </r>
  <r>
    <x v="3"/>
    <x v="0"/>
    <x v="3"/>
    <s v="Pentalog"/>
    <x v="0"/>
    <s v="GDO-2001"/>
    <x v="4"/>
    <n v="39590"/>
    <s v="[TRINIDAD] [Dating] Profile page - design review: No highlight on arrow on hover"/>
    <n v="2"/>
    <x v="1"/>
    <x v="0"/>
    <s v="Spec not respected"/>
    <m/>
  </r>
  <r>
    <x v="3"/>
    <x v="0"/>
    <x v="3"/>
    <s v="Pentalog"/>
    <x v="0"/>
    <s v="GDO-1979"/>
    <x v="5"/>
    <n v="39606"/>
    <s v="[TRINIDAD] - Roll out Photo uploader phase 2 tous les pays latins - Wording shifted"/>
    <n v="2"/>
    <x v="1"/>
    <x v="0"/>
    <s v="Browser IE7 - functionnal"/>
    <m/>
  </r>
  <r>
    <x v="3"/>
    <x v="0"/>
    <x v="3"/>
    <s v="Pentalog"/>
    <x v="0"/>
    <s v="GDO-2001"/>
    <x v="4"/>
    <n v="39685"/>
    <s v="[TRINIDAD] - [Dating] Profile page - CS &quot;testing file&quot; present in release"/>
    <n v="1"/>
    <x v="1"/>
    <x v="0"/>
    <s v="DEV TESTING FILE not removed"/>
    <m/>
  </r>
  <r>
    <x v="3"/>
    <x v="0"/>
    <x v="3"/>
    <s v="Pentalog"/>
    <x v="0"/>
    <s v="GDO-2001"/>
    <x v="4"/>
    <n v="39607"/>
    <s v="[TRINIDAD] - Roll out Photo uploader phase 2 tous les pays latins - Webcam ko"/>
    <n v="1"/>
    <x v="1"/>
    <x v="0"/>
    <s v="Browser IE7 - functionnal"/>
    <m/>
  </r>
  <r>
    <x v="3"/>
    <x v="0"/>
    <x v="3"/>
    <s v="Pentalog"/>
    <x v="0"/>
    <s v="GDO-2001"/>
    <x v="4"/>
    <n v="39625"/>
    <s v="[TRINIDAD] [Dating] Profile page - design review: button to submit/create your own quizz is shifted to the left"/>
    <n v="1"/>
    <x v="1"/>
    <x v="0"/>
    <s v="One use case - button moved"/>
    <m/>
  </r>
  <r>
    <x v="3"/>
    <x v="0"/>
    <x v="3"/>
    <s v="Pentalog"/>
    <x v="0"/>
    <s v="GDO-2001"/>
    <x v="4"/>
    <n v="39624"/>
    <s v="[TRINIDAD] [Dating] Profile page - design review: The profile photo is stretched with IE"/>
    <n v="1"/>
    <x v="1"/>
    <x v="0"/>
    <s v="Internet explorer display"/>
    <m/>
  </r>
  <r>
    <x v="4"/>
    <x v="0"/>
    <x v="4"/>
    <s v="Pentalog"/>
    <x v="0"/>
    <s v="GDO-2368"/>
    <x v="6"/>
    <n v="40872"/>
    <s v="[Grasshopper] Travelling mini profile + layer display photo : no layer similar profil on uk.match.com and meetic.fr"/>
    <n v="1"/>
    <x v="1"/>
    <x v="0"/>
    <m/>
    <m/>
  </r>
  <r>
    <x v="4"/>
    <x v="0"/>
    <x v="4"/>
    <s v="Pentalog"/>
    <x v="0"/>
    <s v="GDO-2001"/>
    <x v="4"/>
    <n v="40695"/>
    <s v="[Grasshopper] Profile design review: no advertising picture on the right"/>
    <n v="1"/>
    <x v="1"/>
    <x v="0"/>
    <m/>
    <m/>
  </r>
  <r>
    <x v="4"/>
    <x v="0"/>
    <x v="4"/>
    <s v="Pentalog"/>
    <x v="0"/>
    <s v="GDO-2001"/>
    <x v="4"/>
    <n v="40694"/>
    <s v="[Grasshopper] Profile design review: bad display of long wording"/>
    <n v="1"/>
    <x v="1"/>
    <x v="0"/>
    <m/>
    <m/>
  </r>
  <r>
    <x v="4"/>
    <x v="0"/>
    <x v="4"/>
    <s v="Pentalog"/>
    <x v="0"/>
    <s v="GDO-2611"/>
    <x v="7"/>
    <n v="40842"/>
    <s v="[GRASSHOPPER] - Navigation in BAL"/>
    <n v="1"/>
    <x v="1"/>
    <x v="0"/>
    <m/>
    <m/>
  </r>
  <r>
    <x v="4"/>
    <x v="0"/>
    <x v="4"/>
    <s v="Pentalog"/>
    <x v="0"/>
    <s v="GDO-2611"/>
    <x v="7"/>
    <n v="40840"/>
    <s v="[GRASSHOPPER] - Navigation in BAL : php notice on &quot;mailbox/read.php on line 238/239/240&quot;"/>
    <n v="1"/>
    <x v="1"/>
    <x v="0"/>
    <m/>
    <m/>
  </r>
  <r>
    <x v="4"/>
    <x v="0"/>
    <x v="4"/>
    <s v="Pentalog"/>
    <x v="0"/>
    <s v="GDO-2611"/>
    <x v="7"/>
    <n v="40590"/>
    <s v="[GRASSHOPPER] Navigation in BAL : wording &quot;message suivant&quot; alors qu'on est sur le dernier message"/>
    <n v="1"/>
    <x v="1"/>
    <x v="0"/>
    <m/>
    <m/>
  </r>
  <r>
    <x v="4"/>
    <x v="0"/>
    <x v="4"/>
    <s v="Pentalog"/>
    <x v="0"/>
    <s v="GDO-2368"/>
    <x v="6"/>
    <n v="40599"/>
    <s v="[GRASSHOPPER] [Travelling mini profile + layer display photo] unable to zoom a picture"/>
    <n v="1"/>
    <x v="1"/>
    <x v="0"/>
    <m/>
    <m/>
  </r>
  <r>
    <x v="4"/>
    <x v="0"/>
    <x v="4"/>
    <s v="Pentalog"/>
    <x v="0"/>
    <s v="GDO-2001"/>
    <x v="4"/>
    <n v="40763"/>
    <s v="[GrassHopper]Miniprofile &amp; Carousel become visible again when cursor is not moved over the layer"/>
    <n v="2"/>
    <x v="1"/>
    <x v="0"/>
    <m/>
    <m/>
  </r>
  <r>
    <x v="4"/>
    <x v="0"/>
    <x v="4"/>
    <s v="Pentalog"/>
    <x v="0"/>
    <s v="GDO-2001"/>
    <x v="4"/>
    <n v="40692"/>
    <s v="[Grasshopper] Profile design review: missing wording for the height"/>
    <n v="2"/>
    <x v="1"/>
    <x v="0"/>
    <m/>
    <m/>
  </r>
  <r>
    <x v="4"/>
    <x v="0"/>
    <x v="4"/>
    <s v="Pentalog"/>
    <x v="0"/>
    <s v="GDO-2598"/>
    <x v="8"/>
    <n v="40622"/>
    <s v="[Grasshopper] [Photo uploader] Canvas version: on the photo app during signup, the button &quot;Save and continue&quot; doesn't work"/>
    <n v="2"/>
    <x v="1"/>
    <x v="0"/>
    <m/>
    <m/>
  </r>
  <r>
    <x v="4"/>
    <x v="0"/>
    <x v="4"/>
    <s v="Pentalog"/>
    <x v="0"/>
    <s v="GDO-2598"/>
    <x v="8"/>
    <n v="40621"/>
    <s v="[Grasshopper] [Photo uploader] Canvas version: during sign-up, the app photo doesn't work well with IE10"/>
    <n v="2"/>
    <x v="1"/>
    <x v="0"/>
    <m/>
    <m/>
  </r>
  <r>
    <x v="4"/>
    <x v="0"/>
    <x v="4"/>
    <s v="Pentalog"/>
    <x v="0"/>
    <s v="GDO-2598"/>
    <x v="8"/>
    <n v="40620"/>
    <s v="[Grasshopper] [Photo uploader] Canvas version: Flash used on IE10, not canvas"/>
    <n v="2"/>
    <x v="1"/>
    <x v="0"/>
    <m/>
    <m/>
  </r>
  <r>
    <x v="4"/>
    <x v="0"/>
    <x v="4"/>
    <s v="Pentalog"/>
    <x v="0"/>
    <s v="GDO-2368"/>
    <x v="6"/>
    <n v="40845"/>
    <s v="[GRASSHOPPER] - Travelling mini profile + layer display photo"/>
    <m/>
    <x v="0"/>
    <x v="0"/>
    <m/>
    <m/>
  </r>
  <r>
    <x v="4"/>
    <x v="0"/>
    <x v="4"/>
    <s v="Pentalog"/>
    <x v="0"/>
    <s v="GDO-2368"/>
    <x v="6"/>
    <n v="40699"/>
    <s v="[Grasshopper] Profile design review: 'years old' missing"/>
    <m/>
    <x v="0"/>
    <x v="0"/>
    <m/>
    <m/>
  </r>
  <r>
    <x v="5"/>
    <x v="0"/>
    <x v="5"/>
    <s v="Pentalog"/>
    <x v="0"/>
    <s v="GDO-2850"/>
    <x v="9"/>
    <n v="40979"/>
    <s v="[ALEGRIA] Profile Review - Rollout WW Phase 1 : bad typ off on &quot;his/her profil&quot;"/>
    <n v="1"/>
    <x v="1"/>
    <x v="0"/>
    <m/>
    <m/>
  </r>
  <r>
    <x v="5"/>
    <x v="0"/>
    <x v="5"/>
    <s v="Pentalog"/>
    <x v="0"/>
    <s v="GDO-2850"/>
    <x v="9"/>
    <n v="41004"/>
    <s v="[ALEGRIA]  Profile Review - Rollout WW Phase 1 : no cross selling on His/her profile on bluewin.fr.meetic.ch"/>
    <n v="1"/>
    <x v="1"/>
    <x v="0"/>
    <m/>
    <m/>
  </r>
  <r>
    <x v="5"/>
    <x v="0"/>
    <x v="5"/>
    <s v="Pentalog"/>
    <x v="0"/>
    <s v="GDO-2850"/>
    <x v="9"/>
    <n v="41112"/>
    <s v="[Alegria] Profile Review - Rollout WW Phase 1 : link &quot;seguinte&quot; and &quot;regressar&quot; KO on His/Her profil"/>
    <n v="2"/>
    <x v="1"/>
    <x v="0"/>
    <m/>
    <m/>
  </r>
  <r>
    <x v="5"/>
    <x v="0"/>
    <x v="5"/>
    <s v="Pentalog"/>
    <x v="0"/>
    <s v="GDO-2850"/>
    <x v="9"/>
    <n v="40983"/>
    <s v="[ALEGRIA] Profile Review - Rollout WW Phase 1 : Bad link on &quot;his/herprofil&quot; cross selling"/>
    <n v="2"/>
    <x v="1"/>
    <x v="0"/>
    <m/>
    <m/>
  </r>
  <r>
    <x v="5"/>
    <x v="0"/>
    <x v="5"/>
    <s v="Pentalog"/>
    <x v="0"/>
    <s v="GDO-2850"/>
    <x v="9"/>
    <n v="41027"/>
    <s v="[ALEGRIA] Profile Review - Rollout WW Phase 1 : Wording too long on FI"/>
    <m/>
    <x v="3"/>
    <x v="0"/>
    <m/>
    <m/>
  </r>
  <r>
    <x v="5"/>
    <x v="0"/>
    <x v="5"/>
    <s v="Pentalog"/>
    <x v="0"/>
    <s v="GDO-2850"/>
    <x v="9"/>
    <n v="41058"/>
    <s v="[ALEGRIA] Profile Review - Rollout WW Phase 1 : MMA Cross selling block on DDA"/>
    <n v="2"/>
    <x v="1"/>
    <x v="0"/>
    <m/>
    <m/>
  </r>
  <r>
    <x v="5"/>
    <x v="0"/>
    <x v="6"/>
    <s v="Pentalog"/>
    <x v="0"/>
    <s v="GDO-2849"/>
    <x v="10"/>
    <n v="41520"/>
    <s v="[MIMOSA] Photo Layer not properly displayed."/>
    <n v="1"/>
    <x v="1"/>
    <x v="0"/>
    <m/>
    <m/>
  </r>
  <r>
    <x v="5"/>
    <x v="0"/>
    <x v="6"/>
    <s v="Pentalog"/>
    <x v="0"/>
    <s v="GDO-2849"/>
    <x v="10"/>
    <n v="41561"/>
    <s v="[Mimosa] : Review Layer display photo : carroussel not visible on Meetic FR with new header"/>
    <n v="1"/>
    <x v="1"/>
    <x v="0"/>
    <m/>
    <m/>
  </r>
  <r>
    <x v="6"/>
    <x v="0"/>
    <x v="7"/>
    <s v="Pentalog"/>
    <x v="0"/>
    <s v="GDO-2991"/>
    <x v="11"/>
    <n v="41958"/>
    <s v="[GOLDENEYE][OBO REG] Bigger photos : Modification du script d'upload photo OBO pour qu'il soit cohérent avec celui en place sur"/>
    <n v="1"/>
    <x v="1"/>
    <x v="0"/>
    <m/>
    <m/>
  </r>
  <r>
    <x v="7"/>
    <x v="0"/>
    <x v="8"/>
    <s v="Pentalog"/>
    <x v="0"/>
    <s v="GDO-3158"/>
    <x v="12"/>
    <n v="42466"/>
    <s v="[Dolce Vita] [New Meetic on COB] display layer photo on &quot;my profil&quot; "/>
    <n v="3"/>
    <x v="4"/>
    <x v="1"/>
    <s v="This issue is not linked with the project delivered in Dolce Vita, the root of the bug is the New header that affected Photo Manager layer"/>
    <s v="By analyzing the links between projects"/>
  </r>
  <r>
    <x v="7"/>
    <x v="0"/>
    <x v="9"/>
    <s v="Pentalog"/>
    <x v="0"/>
    <s v="GDO-3301"/>
    <x v="13"/>
    <n v="42778"/>
    <s v="[Paradise] Modif attribution du PHO_ID : Fatal error in recette "/>
    <n v="3"/>
    <x v="0"/>
    <x v="2"/>
    <s v="The picture had been uploaded in recette using the new photo id and it was approved in production which used the old photo id code. The new photo id is not compatible with the old code for aproval."/>
    <s v="By analyzing the impactof the projects on the production env"/>
  </r>
  <r>
    <x v="7"/>
    <x v="0"/>
    <x v="9"/>
    <s v="Pentalog"/>
    <x v="0"/>
    <s v="GDO-3360"/>
    <x v="14"/>
    <n v="42854"/>
    <s v="[PARADISE] -[New Meetic] Animated tab brower - Rollout - project KO on UK"/>
    <n v="3"/>
    <x v="0"/>
    <x v="3"/>
    <s v="The requiment was to create a parameter that should be TRUE or FALSE, that means the Animated Tabs are or not available"/>
    <s v="By analyzing the requiments of the projects"/>
  </r>
  <r>
    <x v="8"/>
    <x v="0"/>
    <x v="10"/>
    <s v="Pentalog"/>
    <x v="0"/>
    <s v="GDO-3665"/>
    <x v="15"/>
    <n v="43526"/>
    <s v="[Tuica] Warning en prod "/>
    <n v="1"/>
    <x v="1"/>
    <x v="4"/>
    <m/>
    <m/>
  </r>
  <r>
    <x v="8"/>
    <x v="0"/>
    <x v="10"/>
    <s v="Pentalog"/>
    <x v="0"/>
    <s v="GDO-3665"/>
    <x v="15"/>
    <n v="43402"/>
    <s v=" [Tuica][Page intermediaire liste visite] No layer on wink list "/>
    <n v="3"/>
    <x v="0"/>
    <x v="2"/>
    <s v="this is a normal behavior "/>
    <s v="By analyzing the requiments of the projects"/>
  </r>
  <r>
    <x v="8"/>
    <x v="0"/>
    <x v="10"/>
    <s v="Pentalog"/>
    <x v="0"/>
    <s v="GDO-3665"/>
    <x v="15"/>
    <n v="43403"/>
    <s v=" [Tuica][Page intermediaire liste visite] Wrong redirection "/>
    <n v="3"/>
    <x v="0"/>
    <x v="2"/>
    <s v="this is a normal behavior "/>
    <s v="By analyzing the requiments of the projects"/>
  </r>
  <r>
    <x v="8"/>
    <x v="0"/>
    <x v="10"/>
    <s v="Pentalog"/>
    <x v="0"/>
    <s v="GDO-3673"/>
    <x v="16"/>
    <n v="43350"/>
    <s v=" [TUICA] - New profile page phase 2 rollout: missing wording on quizz insert "/>
    <n v="3"/>
    <x v="1"/>
    <x v="2"/>
    <m/>
    <m/>
  </r>
  <r>
    <x v="8"/>
    <x v="0"/>
    <x v="10"/>
    <s v="Pentalog"/>
    <x v="0"/>
    <s v="GDO-3673"/>
    <x v="16"/>
    <n v="43351"/>
    <s v=" [TUICA] - New profile page phase 2 rollout: missing wording on mail insert "/>
    <n v="3"/>
    <x v="1"/>
    <x v="2"/>
    <m/>
    <m/>
  </r>
  <r>
    <x v="8"/>
    <x v="0"/>
    <x v="10"/>
    <s v="Pentalog"/>
    <x v="0"/>
    <s v="GDO-3674"/>
    <x v="17"/>
    <n v="43369"/>
    <s v=" [Tuica] CS banners and mtcmk : affinity banners missing on his/her profile page "/>
    <n v="3"/>
    <x v="1"/>
    <x v="2"/>
    <m/>
    <m/>
  </r>
  <r>
    <x v="8"/>
    <x v="0"/>
    <x v="10"/>
    <s v="Pentalog"/>
    <x v="0"/>
    <s v="GDO-3674"/>
    <x v="17"/>
    <n v="43385"/>
    <s v=" [Tuica] CS banners and mtcmk : bad mtcmk on some banners and banners missing "/>
    <n v="3"/>
    <x v="1"/>
    <x v="2"/>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r>
    <x v="9"/>
    <x v="1"/>
    <x v="11"/>
    <m/>
    <x v="1"/>
    <m/>
    <x v="18"/>
    <m/>
    <m/>
    <m/>
    <x v="5"/>
    <x v="0"/>
    <m/>
    <m/>
  </r>
</pivotCacheRecords>
</file>

<file path=xl/pivotCache/pivotCacheRecords3.xml><?xml version="1.0" encoding="utf-8"?>
<pivotCacheRecords xmlns="http://schemas.openxmlformats.org/spreadsheetml/2006/main" xmlns:r="http://schemas.openxmlformats.org/officeDocument/2006/relationships" count="646">
  <r>
    <x v="0"/>
    <x v="0"/>
    <x v="0"/>
    <s v="Pentalog"/>
    <x v="0"/>
    <s v="GDO-3301"/>
    <s v="Modification de la procédure d'attribution du PHO_ID"/>
    <s v="DEV-8799"/>
    <s v="Supervision Approved Photos - Error message"/>
    <s v="Medium"/>
    <x v="0"/>
    <s v="Functionnal"/>
    <s v="Functionnal"/>
    <s v="more details about OBO application"/>
  </r>
  <r>
    <x v="0"/>
    <x v="0"/>
    <x v="0"/>
    <s v="Pentalog"/>
    <x v="0"/>
    <s v="GDO-3301"/>
    <s v="Modification de la procédure d'attribution du PHO_ID"/>
    <s v="DEV-8765"/>
    <s v="Issue Photo Layer on right click event"/>
    <s v="Minor"/>
    <x v="0"/>
    <s v="Functionnal"/>
    <s v="Functionnal"/>
    <s v="better testing by developer before forwarding the story to testers"/>
  </r>
  <r>
    <x v="0"/>
    <x v="0"/>
    <x v="0"/>
    <s v="Pentalog"/>
    <x v="0"/>
    <s v="GDO-3557"/>
    <s v="[Bigger photo-OBO] Use photo server on OBO"/>
    <s v="DEV-8800"/>
    <s v="Supervision Refused Photos - Broken Icon"/>
    <s v="Medium"/>
    <x v="0"/>
    <s v="Functionnal"/>
    <s v="Functionnal"/>
    <s v="more details about OBO application"/>
  </r>
  <r>
    <x v="0"/>
    <x v="0"/>
    <x v="0"/>
    <s v="Pentalog"/>
    <x v="0"/>
    <s v="GDO-3557"/>
    <s v="[Bigger photo-OBO] Use photo server on OBO"/>
    <s v="DEV-8802"/>
    <s v="Upload photos on Tunnel - Zoom In is not properly done"/>
    <s v="Medium"/>
    <x v="0"/>
    <s v="Display"/>
    <s v="Display"/>
    <s v="better testing by developer before forwarding the story to QA"/>
  </r>
  <r>
    <x v="1"/>
    <x v="0"/>
    <x v="1"/>
    <s v="Pentalog"/>
    <x v="0"/>
    <s v="GDO-3665"/>
    <s v="[FO|Optim] Page intermediaire liste visite"/>
    <s v="DEV-10136"/>
    <s v="Intermediary Page: List of users with real user info"/>
    <s v="Medium"/>
    <x v="1"/>
    <s v="Merge issue"/>
    <s v="Functionnal"/>
    <s v="integration issue"/>
  </r>
  <r>
    <x v="1"/>
    <x v="0"/>
    <x v="1"/>
    <s v="Pentalog"/>
    <x v="0"/>
    <s v="GDO-3665"/>
    <s v="[FO|Optim] Page intermediaire liste visite"/>
    <s v="DEV-10139"/>
    <s v="No user displayed in intermediary page for 1 visit"/>
    <s v="Medium"/>
    <x v="1"/>
    <s v="Spec"/>
    <s v="Functionnal"/>
    <s v="this a problem in production regarding the header "/>
  </r>
  <r>
    <x v="1"/>
    <x v="0"/>
    <x v="1"/>
    <s v="Pentalog"/>
    <x v="0"/>
    <s v="GDO-3665"/>
    <s v="[FO|Optim] Page intermediaire liste visite"/>
    <s v="DEV-10135"/>
    <s v="Intermediary Page: Layer without gray background"/>
    <s v="Medium"/>
    <x v="1"/>
    <s v="Spec"/>
    <s v="Functionnal"/>
    <s v="this bug appears because in this case it is used a new theme: aurora"/>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r>
    <x v="2"/>
    <x v="1"/>
    <x v="2"/>
    <m/>
    <x v="1"/>
    <m/>
    <m/>
    <m/>
    <m/>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8" rowHeaderCaption="Month/Release">
  <location ref="A14:C20" firstHeaderRow="1" firstDataRow="2" firstDataCol="1" rowPageCount="3" colPageCount="1"/>
  <pivotFields count="29">
    <pivotField axis="axisRow" multipleItemSelectionAllowed="1" showAll="0" defaultSubtotal="0">
      <items count="10">
        <item h="1" x="0"/>
        <item h="1" sd="0" x="1"/>
        <item h="1" x="3"/>
        <item h="1" sd="0" x="2"/>
        <item sd="0" x="4"/>
        <item sd="0" x="5"/>
        <item sd="0" x="6"/>
        <item sd="0" x="7"/>
        <item h="1" x="9"/>
        <item h="1" x="8"/>
      </items>
    </pivotField>
    <pivotField axis="axisPage" multipleItemSelectionAllowed="1" showAll="0" defaultSubtotal="0">
      <items count="2">
        <item x="0"/>
        <item h="1" x="1"/>
      </items>
    </pivotField>
    <pivotField axis="axisRow" showAll="0" defaultSubtotal="0">
      <items count="14">
        <item x="1"/>
        <item x="0"/>
        <item x="7"/>
        <item x="3"/>
        <item x="2"/>
        <item x="10"/>
        <item x="9"/>
        <item x="6"/>
        <item x="8"/>
        <item x="11"/>
        <item x="5"/>
        <item x="13"/>
        <item x="4"/>
        <item x="12"/>
      </items>
    </pivotField>
    <pivotField axis="axisPage" showAll="0" defaultSubtotal="0">
      <items count="2">
        <item x="1"/>
        <item x="0"/>
      </items>
    </pivotField>
    <pivotField axis="axisPage"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2"/>
  </rowFields>
  <rowItems count="5">
    <i>
      <x v="4"/>
    </i>
    <i>
      <x v="5"/>
    </i>
    <i>
      <x v="6"/>
    </i>
    <i>
      <x v="7"/>
    </i>
    <i t="grand">
      <x/>
    </i>
  </rowItems>
  <colFields count="1">
    <field x="-2"/>
  </colFields>
  <colItems count="2">
    <i>
      <x/>
    </i>
    <i i="1">
      <x v="1"/>
    </i>
  </colItems>
  <pageFields count="3">
    <pageField fld="1" hier="-1"/>
    <pageField fld="3" item="1" hier="-1"/>
    <pageField fld="4" item="1" hier="-1"/>
  </pageFields>
  <dataFields count="2">
    <dataField name="Bugs/projects" fld="16" subtotal="average" baseField="0" baseItem="5"/>
    <dataField name="Forecast QD" fld="24" baseField="0" baseItem="5" numFmtId="1"/>
  </dataFields>
  <formats count="9">
    <format dxfId="34">
      <pivotArea type="all" dataOnly="0" outline="0" fieldPosition="0"/>
    </format>
    <format dxfId="33">
      <pivotArea type="all" dataOnly="0" outline="0" fieldPosition="0"/>
    </format>
    <format dxfId="32">
      <pivotArea outline="0" collapsedLevelsAreSubtotals="1" fieldPosition="0"/>
    </format>
    <format dxfId="31">
      <pivotArea outline="0" collapsedLevelsAreSubtotals="1" fieldPosition="0"/>
    </format>
    <format dxfId="30">
      <pivotArea dataOnly="0" labelOnly="1" outline="0" fieldPosition="0">
        <references count="2">
          <reference field="1" count="1" selected="0">
            <x v="0"/>
          </reference>
          <reference field="3" count="0"/>
        </references>
      </pivotArea>
    </format>
    <format dxfId="29">
      <pivotArea dataOnly="0" labelOnly="1" outline="0" fieldPosition="0">
        <references count="1">
          <reference field="1" count="1">
            <x v="0"/>
          </reference>
        </references>
      </pivotArea>
    </format>
    <format dxfId="28">
      <pivotArea dataOnly="0" labelOnly="1" outline="0" fieldPosition="0">
        <references count="2">
          <reference field="1" count="1" selected="0">
            <x v="0"/>
          </reference>
          <reference field="4" count="0"/>
        </references>
      </pivotArea>
    </format>
    <format dxfId="27">
      <pivotArea outline="0" collapsedLevelsAreSubtotals="1" fieldPosition="0"/>
    </format>
    <format dxfId="26">
      <pivotArea outline="0" collapsedLevelsAreSubtotals="1" fieldPosition="0">
        <references count="1">
          <reference field="4294967294" count="1" selected="0">
            <x v="1"/>
          </reference>
        </references>
      </pivotArea>
    </format>
  </formats>
  <chartFormats count="9">
    <chartFormat chart="1" format="11"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6" format="20"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1"/>
          </reference>
        </references>
      </pivotArea>
    </chartFormat>
    <chartFormat chart="7" format="22"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ableau croisé dynamique2"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9" rowHeaderCaption="Month/Release">
  <location ref="A5:C10" firstHeaderRow="1" firstDataRow="2" firstDataCol="1" rowPageCount="2" colPageCount="1"/>
  <pivotFields count="29">
    <pivotField axis="axisRow" multipleItemSelectionAllowed="1" showAll="0" defaultSubtotal="0">
      <items count="10">
        <item h="1" x="0"/>
        <item h="1" sd="0" x="1"/>
        <item h="1" x="3"/>
        <item h="1" sd="0" x="2"/>
        <item h="1" sd="0" x="4"/>
        <item h="1" sd="0" x="5"/>
        <item h="1" sd="0" x="6"/>
        <item x="7"/>
        <item h="1" x="9"/>
        <item h="1" x="8"/>
      </items>
    </pivotField>
    <pivotField axis="axisPage" multipleItemSelectionAllowed="1" showAll="0" defaultSubtotal="0">
      <items count="2">
        <item x="0"/>
        <item h="1" x="1"/>
      </items>
    </pivotField>
    <pivotField axis="axisRow" showAll="0" defaultSubtotal="0">
      <items count="14">
        <item x="1"/>
        <item x="0"/>
        <item x="7"/>
        <item x="3"/>
        <item x="2"/>
        <item sd="0" x="10"/>
        <item x="9"/>
        <item x="6"/>
        <item x="8"/>
        <item sd="0" x="11"/>
        <item x="5"/>
        <item x="13"/>
        <item x="4"/>
        <item x="12"/>
      </items>
    </pivotField>
    <pivotField showAll="0" defaultSubtotal="0"/>
    <pivotField axis="axisPage" showAll="0" defaultSubtotal="0">
      <items count="2">
        <item x="1"/>
        <item x="0"/>
      </items>
    </pivotField>
    <pivotField showAll="0" defaultSubtotal="0"/>
    <pivotField axis="axisRow" showAll="0" defaultSubtotal="0">
      <items count="26">
        <item x="25"/>
        <item x="0"/>
        <item x="1"/>
        <item x="2"/>
        <item x="3"/>
        <item x="4"/>
        <item x="5"/>
        <item x="6"/>
        <item x="7"/>
        <item x="8"/>
        <item x="9"/>
        <item x="10"/>
        <item x="11"/>
        <item x="12"/>
        <item x="13"/>
        <item x="14"/>
        <item x="15"/>
        <item x="16"/>
        <item x="17"/>
        <item x="18"/>
        <item x="19"/>
        <item x="20"/>
        <item x="21"/>
        <item x="22"/>
        <item x="23"/>
        <item x="2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0"/>
    <field x="2"/>
    <field x="6"/>
  </rowFields>
  <rowItems count="4">
    <i>
      <x v="7"/>
    </i>
    <i r="1">
      <x v="5"/>
    </i>
    <i r="1">
      <x v="9"/>
    </i>
    <i t="grand">
      <x/>
    </i>
  </rowItems>
  <colFields count="1">
    <field x="-2"/>
  </colFields>
  <colItems count="2">
    <i>
      <x/>
    </i>
    <i i="1">
      <x v="1"/>
    </i>
  </colItems>
  <pageFields count="2">
    <pageField fld="1" hier="-1"/>
    <pageField fld="4" hier="-1"/>
  </pageFields>
  <dataFields count="2">
    <dataField name="Bugs/projects" fld="16" subtotal="average" baseField="0" baseItem="5"/>
    <dataField name="Forecast QD" fld="24" baseField="0" baseItem="5" numFmtId="1"/>
  </dataFields>
  <formats count="8">
    <format dxfId="7">
      <pivotArea type="all" dataOnly="0" outline="0" fieldPosition="0"/>
    </format>
    <format dxfId="6">
      <pivotArea type="all" dataOnly="0" outline="0" fieldPosition="0"/>
    </format>
    <format dxfId="5">
      <pivotArea outline="0" collapsedLevelsAreSubtotals="1" fieldPosition="0"/>
    </format>
    <format dxfId="4">
      <pivotArea outline="0" collapsedLevelsAreSubtotals="1" fieldPosition="0"/>
    </format>
    <format dxfId="3">
      <pivotArea dataOnly="0" labelOnly="1" outline="0" fieldPosition="0">
        <references count="1">
          <reference field="1" count="1">
            <x v="0"/>
          </reference>
        </references>
      </pivotArea>
    </format>
    <format dxfId="2">
      <pivotArea dataOnly="0" labelOnly="1" outline="0" fieldPosition="0">
        <references count="2">
          <reference field="1" count="1" selected="0">
            <x v="0"/>
          </reference>
          <reference field="4" count="0"/>
        </references>
      </pivotArea>
    </format>
    <format dxfId="1">
      <pivotArea outline="0" collapsedLevelsAreSubtotals="1" fieldPosition="0"/>
    </format>
    <format dxfId="0">
      <pivotArea outline="0" collapsedLevelsAreSubtotals="1" fieldPosition="0">
        <references count="1">
          <reference field="4294967294" count="1" selected="0">
            <x v="1"/>
          </reference>
        </references>
      </pivotArea>
    </format>
  </formats>
  <chartFormats count="11">
    <chartFormat chart="1" format="11"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0"/>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6" format="20" series="1">
      <pivotArea type="data" outline="0" fieldPosition="0">
        <references count="1">
          <reference field="4294967294" count="1" selected="0">
            <x v="0"/>
          </reference>
        </references>
      </pivotArea>
    </chartFormat>
    <chartFormat chart="6" format="21" series="1">
      <pivotArea type="data" outline="0" fieldPosition="0">
        <references count="1">
          <reference field="4294967294" count="1" selected="0">
            <x v="1"/>
          </reference>
        </references>
      </pivotArea>
    </chartFormat>
    <chartFormat chart="7" format="22"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1"/>
          </reference>
        </references>
      </pivotArea>
    </chartFormat>
    <chartFormat chart="8" format="24" series="1">
      <pivotArea type="data" outline="0" fieldPosition="0">
        <references count="1">
          <reference field="4294967294" count="1" selected="0">
            <x v="0"/>
          </reference>
        </references>
      </pivotArea>
    </chartFormat>
    <chartFormat chart="8" format="25"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Tableau croisé dynamique7" cacheId="2"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11" rowHeaderCaption="Team">
  <location ref="A92:C96" firstHeaderRow="1" firstDataRow="2" firstDataCol="1" rowPageCount="2" colPageCount="1"/>
  <pivotFields count="20">
    <pivotField axis="axisRow" multipleItemSelectionAllowed="1" showAll="0" defaultSubtotal="0">
      <items count="3">
        <item x="0"/>
        <item h="1" x="2"/>
        <item h="1" x="1"/>
      </items>
    </pivotField>
    <pivotField axis="axisPage" multipleItemSelectionAllowed="1" showAll="0" defaultSubtotal="0">
      <items count="2">
        <item x="0"/>
        <item h="1" x="1"/>
      </items>
    </pivotField>
    <pivotField axis="axisRow" showAll="0" defaultSubtotal="0">
      <items count="3">
        <item x="2"/>
        <item x="0"/>
        <item x="1"/>
      </items>
    </pivotField>
    <pivotField showAll="0" defaultSubtotal="0"/>
    <pivotField axis="axisPage" showAll="0" defaultSubtotal="0">
      <items count="2">
        <item x="1"/>
        <item x="0"/>
      </items>
    </pivotField>
    <pivotField showAll="0" defaultSubtotal="0"/>
    <pivotField showAll="0" defaultSubtotal="0"/>
    <pivotField showAll="0" defaultSubtotal="0"/>
    <pivotField showAll="0" defaultSubtotal="0"/>
    <pivotField showAll="0" defaultSubtotal="0"/>
    <pivotField axis="axisCol" dataField="1" showAll="0" defaultSubtotal="0">
      <items count="3">
        <item x="0"/>
        <item x="2"/>
        <item x="1"/>
      </items>
    </pivotField>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2"/>
  </rowFields>
  <rowItems count="3">
    <i>
      <x/>
    </i>
    <i r="1">
      <x v="1"/>
    </i>
    <i t="grand">
      <x/>
    </i>
  </rowItems>
  <colFields count="1">
    <field x="10"/>
  </colFields>
  <colItems count="2">
    <i>
      <x/>
    </i>
    <i t="grand">
      <x/>
    </i>
  </colItems>
  <pageFields count="2">
    <pageField fld="1" hier="-1"/>
    <pageField fld="4" item="1" hier="-1"/>
  </pageFields>
  <dataFields count="1">
    <dataField name="Nombre de  Type" fld="10" subtotal="count" baseField="0" baseItem="0"/>
  </dataFields>
  <formats count="5">
    <format dxfId="12">
      <pivotArea type="all" dataOnly="0" outline="0" fieldPosition="0"/>
    </format>
    <format dxfId="11">
      <pivotArea type="all" dataOnly="0" outline="0" fieldPosition="0"/>
    </format>
    <format dxfId="10">
      <pivotArea dataOnly="0" labelOnly="1" outline="0" fieldPosition="0">
        <references count="1">
          <reference field="1" count="1">
            <x v="0"/>
          </reference>
        </references>
      </pivotArea>
    </format>
    <format dxfId="9">
      <pivotArea dataOnly="0" labelOnly="1" outline="0" fieldPosition="0">
        <references count="2">
          <reference field="1" count="1" selected="0">
            <x v="0"/>
          </reference>
          <reference field="4" count="0"/>
        </references>
      </pivotArea>
    </format>
    <format dxfId="8">
      <pivotArea outline="0" collapsedLevelsAreSubtotals="1" fieldPosition="0"/>
    </format>
  </formats>
  <chartFormats count="5">
    <chartFormat chart="9" format="4" series="1">
      <pivotArea type="data" outline="0" fieldPosition="0">
        <references count="1">
          <reference field="10" count="1" selected="0">
            <x v="0"/>
          </reference>
        </references>
      </pivotArea>
    </chartFormat>
    <chartFormat chart="9" format="5" series="1">
      <pivotArea type="data" outline="0" fieldPosition="0">
        <references count="1">
          <reference field="10" count="1" selected="0">
            <x v="1"/>
          </reference>
        </references>
      </pivotArea>
    </chartFormat>
    <chartFormat chart="9" format="6" series="1">
      <pivotArea type="data" outline="0" fieldPosition="0">
        <references count="2">
          <reference field="4294967294" count="1" selected="0">
            <x v="0"/>
          </reference>
          <reference field="10" count="1" selected="0">
            <x v="0"/>
          </reference>
        </references>
      </pivotArea>
    </chartFormat>
    <chartFormat chart="10" format="7" series="1">
      <pivotArea type="data" outline="0" fieldPosition="0">
        <references count="2">
          <reference field="4294967294" count="1" selected="0">
            <x v="0"/>
          </reference>
          <reference field="10" count="1" selected="0">
            <x v="0"/>
          </reference>
        </references>
      </pivotArea>
    </chartFormat>
    <chartFormat chart="10" format="8" series="1">
      <pivotArea type="data" outline="0" fieldPosition="0">
        <references count="2">
          <reference field="4294967294" count="1" selected="0">
            <x v="0"/>
          </reference>
          <reference field="1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Tableau croisé dynamique5" cacheId="1"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9" rowHeaderCaption="Release" colHeaderCaption="">
  <location ref="A64:B66" firstHeaderRow="1" firstDataRow="2" firstDataCol="1" rowPageCount="3" colPageCount="1"/>
  <pivotFields count="14">
    <pivotField axis="axisRow" multipleItemSelectionAllowed="1" showAll="0" defaultSubtotal="0">
      <items count="10">
        <item x="7"/>
        <item h="1" x="9"/>
        <item h="1" x="0"/>
        <item h="1" x="1"/>
        <item h="1" x="2"/>
        <item h="1" x="3"/>
        <item h="1" x="4"/>
        <item h="1" x="5"/>
        <item h="1" x="6"/>
        <item h="1" x="8"/>
      </items>
    </pivotField>
    <pivotField axis="axisPage" multipleItemSelectionAllowed="1" showAll="0" defaultSubtotal="0">
      <items count="2">
        <item x="0"/>
        <item h="1" x="1"/>
      </items>
    </pivotField>
    <pivotField axis="axisRow" showAll="0" defaultSubtotal="0">
      <items count="12">
        <item x="11"/>
        <item x="0"/>
        <item x="1"/>
        <item x="2"/>
        <item x="4"/>
        <item x="5"/>
        <item x="6"/>
        <item x="7"/>
        <item sd="0" x="9"/>
        <item x="3"/>
        <item x="8"/>
        <item x="10"/>
      </items>
    </pivotField>
    <pivotField showAll="0" defaultSubtotal="0"/>
    <pivotField axis="axisPage" showAll="0" defaultSubtotal="0">
      <items count="2">
        <item x="1"/>
        <item x="0"/>
      </items>
    </pivotField>
    <pivotField showAll="0" defaultSubtotal="0"/>
    <pivotField showAll="0" defaultSubtotal="0"/>
    <pivotField showAll="0" defaultSubtotal="0"/>
    <pivotField showAll="0" defaultSubtotal="0"/>
    <pivotField showAll="0" defaultSubtotal="0"/>
    <pivotField axis="axisPage" showAll="0" defaultSubtotal="0">
      <items count="6">
        <item x="5"/>
        <item x="2"/>
        <item x="1"/>
        <item x="0"/>
        <item x="3"/>
        <item x="4"/>
      </items>
    </pivotField>
    <pivotField axis="axisCol" dataField="1" showAll="0" defaultSubtotal="0">
      <items count="5">
        <item x="1"/>
        <item x="2"/>
        <item x="3"/>
        <item x="0"/>
        <item x="4"/>
      </items>
    </pivotField>
    <pivotField showAll="0" defaultSubtotal="0"/>
    <pivotField showAll="0" defaultSubtotal="0"/>
  </pivotFields>
  <rowFields count="2">
    <field x="0"/>
    <field x="2"/>
  </rowFields>
  <rowItems count="1">
    <i t="grand">
      <x/>
    </i>
  </rowItems>
  <colFields count="1">
    <field x="11"/>
  </colFields>
  <colItems count="1">
    <i t="grand">
      <x/>
    </i>
  </colItems>
  <pageFields count="3">
    <pageField fld="4" item="1" hier="-1"/>
    <pageField fld="1" hier="-1"/>
    <pageField fld="10" item="2" hier="-1"/>
  </pageFields>
  <dataFields count="1">
    <dataField name=" Category QA defects" fld="11" subtotal="count" baseField="0" baseItem="0"/>
  </dataFields>
  <formats count="8">
    <format dxfId="20">
      <pivotArea type="all" dataOnly="0" outline="0" fieldPosition="0"/>
    </format>
    <format dxfId="19">
      <pivotArea type="all" dataOnly="0" outline="0" fieldPosition="0"/>
    </format>
    <format dxfId="18">
      <pivotArea dataOnly="0" labelOnly="1" outline="0" fieldPosition="0">
        <references count="1">
          <reference field="1" count="1">
            <x v="0"/>
          </reference>
        </references>
      </pivotArea>
    </format>
    <format dxfId="17">
      <pivotArea dataOnly="0" labelOnly="1" outline="0" fieldPosition="0">
        <references count="2">
          <reference field="1" count="1" selected="0">
            <x v="0"/>
          </reference>
          <reference field="4" count="0"/>
        </references>
      </pivotArea>
    </format>
    <format dxfId="16">
      <pivotArea outline="0" collapsedLevelsAreSubtotals="1" fieldPosition="0"/>
    </format>
    <format dxfId="15">
      <pivotArea collapsedLevelsAreSubtotals="1" fieldPosition="0">
        <references count="2">
          <reference field="0" count="0" selected="0"/>
          <reference field="2" count="1">
            <x v="8"/>
          </reference>
        </references>
      </pivotArea>
    </format>
    <format dxfId="14">
      <pivotArea grandRow="1" outline="0" collapsedLevelsAreSubtotals="1" fieldPosition="0"/>
    </format>
    <format dxfId="13">
      <pivotArea collapsedLevelsAreSubtotals="1" fieldPosition="0">
        <references count="2">
          <reference field="0" count="0" selected="0"/>
          <reference field="2" count="1">
            <x v="8"/>
          </reference>
        </references>
      </pivotArea>
    </format>
  </formats>
  <chartFormats count="9">
    <chartFormat chart="7" format="29" series="1">
      <pivotArea type="data" outline="0" fieldPosition="0"/>
    </chartFormat>
    <chartFormat chart="7" format="32" series="1">
      <pivotArea type="data" outline="0" fieldPosition="0">
        <references count="1">
          <reference field="4294967294" count="1" selected="0">
            <x v="0"/>
          </reference>
        </references>
      </pivotArea>
    </chartFormat>
    <chartFormat chart="7" format="33" series="1">
      <pivotArea type="data" outline="0" fieldPosition="0">
        <references count="2">
          <reference field="4294967294" count="1" selected="0">
            <x v="0"/>
          </reference>
          <reference field="11" count="1" selected="0">
            <x v="0"/>
          </reference>
        </references>
      </pivotArea>
    </chartFormat>
    <chartFormat chart="7" format="34" series="1">
      <pivotArea type="data" outline="0" fieldPosition="0">
        <references count="2">
          <reference field="4294967294" count="1" selected="0">
            <x v="0"/>
          </reference>
          <reference field="11" count="1" selected="0">
            <x v="1"/>
          </reference>
        </references>
      </pivotArea>
    </chartFormat>
    <chartFormat chart="7" format="36" series="1">
      <pivotArea type="data" outline="0" fieldPosition="0">
        <references count="2">
          <reference field="4294967294" count="1" selected="0">
            <x v="0"/>
          </reference>
          <reference field="11" count="1" selected="0">
            <x v="2"/>
          </reference>
        </references>
      </pivotArea>
    </chartFormat>
    <chartFormat chart="8" format="37" series="1">
      <pivotArea type="data" outline="0" fieldPosition="0">
        <references count="2">
          <reference field="4294967294" count="1" selected="0">
            <x v="0"/>
          </reference>
          <reference field="11" count="1" selected="0">
            <x v="0"/>
          </reference>
        </references>
      </pivotArea>
    </chartFormat>
    <chartFormat chart="8" format="38" series="1">
      <pivotArea type="data" outline="0" fieldPosition="0">
        <references count="2">
          <reference field="4294967294" count="1" selected="0">
            <x v="0"/>
          </reference>
          <reference field="11" count="1" selected="0">
            <x v="1"/>
          </reference>
        </references>
      </pivotArea>
    </chartFormat>
    <chartFormat chart="8" format="40" series="1">
      <pivotArea type="data" outline="0" fieldPosition="0">
        <references count="2">
          <reference field="4294967294" count="1" selected="0">
            <x v="0"/>
          </reference>
          <reference field="11" count="1" selected="0">
            <x v="2"/>
          </reference>
        </references>
      </pivotArea>
    </chartFormat>
    <chartFormat chart="8" format="4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Tableau croisé dynamique3" cacheId="1"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6" rowHeaderCaption="Month/Release">
  <location ref="A33:D38" firstHeaderRow="1" firstDataRow="2" firstDataCol="1" rowPageCount="2" colPageCount="1"/>
  <pivotFields count="14">
    <pivotField axis="axisRow" showAll="0" defaultSubtotal="0">
      <items count="10">
        <item h="1" x="0"/>
        <item h="1" sd="0" x="1"/>
        <item h="1" x="3"/>
        <item h="1" sd="0" x="2"/>
        <item h="1" sd="0" x="4"/>
        <item h="1" sd="0" x="5"/>
        <item h="1" sd="0" x="6"/>
        <item x="7"/>
        <item h="1" x="9"/>
        <item h="1" x="8"/>
      </items>
    </pivotField>
    <pivotField axis="axisPage" multipleItemSelectionAllowed="1" showAll="0" defaultSubtotal="0">
      <items count="2">
        <item x="0"/>
        <item h="1" x="1"/>
      </items>
    </pivotField>
    <pivotField axis="axisRow" showAll="0" defaultSubtotal="0">
      <items count="12">
        <item x="0"/>
        <item x="5"/>
        <item x="2"/>
        <item x="1"/>
        <item x="7"/>
        <item x="4"/>
        <item x="6"/>
        <item x="11"/>
        <item sd="0" x="9"/>
        <item x="3"/>
        <item sd="0" x="8"/>
        <item x="10"/>
      </items>
    </pivotField>
    <pivotField showAll="0" defaultSubtotal="0"/>
    <pivotField axis="axisPage" multipleItemSelectionAllowed="1" showAll="0" defaultSubtotal="0">
      <items count="2">
        <item h="1" x="1"/>
        <item x="0"/>
      </items>
    </pivotField>
    <pivotField showAll="0" defaultSubtotal="0"/>
    <pivotField axis="axisRow" showAll="0" defaultSubtotal="0">
      <items count="19">
        <item x="1"/>
        <item x="18"/>
        <item x="0"/>
        <item x="2"/>
        <item x="3"/>
        <item x="4"/>
        <item x="5"/>
        <item x="6"/>
        <item x="7"/>
        <item x="8"/>
        <item x="9"/>
        <item x="10"/>
        <item x="11"/>
        <item x="12"/>
        <item x="13"/>
        <item x="14"/>
        <item x="15"/>
        <item x="16"/>
        <item x="17"/>
      </items>
    </pivotField>
    <pivotField showAll="0" defaultSubtotal="0"/>
    <pivotField showAll="0" defaultSubtotal="0"/>
    <pivotField showAll="0" defaultSubtotal="0"/>
    <pivotField axis="axisCol" dataField="1" showAll="0" defaultSubtotal="0">
      <items count="6">
        <item x="1"/>
        <item x="0"/>
        <item x="3"/>
        <item x="2"/>
        <item x="4"/>
        <item x="5"/>
      </items>
    </pivotField>
    <pivotField showAll="0" defaultSubtotal="0"/>
    <pivotField showAll="0" defaultSubtotal="0"/>
    <pivotField showAll="0" defaultSubtotal="0"/>
  </pivotFields>
  <rowFields count="3">
    <field x="0"/>
    <field x="2"/>
    <field x="6"/>
  </rowFields>
  <rowItems count="4">
    <i>
      <x v="7"/>
    </i>
    <i r="1">
      <x v="8"/>
    </i>
    <i r="1">
      <x v="10"/>
    </i>
    <i t="grand">
      <x/>
    </i>
  </rowItems>
  <colFields count="1">
    <field x="10"/>
  </colFields>
  <colItems count="3">
    <i>
      <x v="1"/>
    </i>
    <i>
      <x v="4"/>
    </i>
    <i t="grand">
      <x/>
    </i>
  </colItems>
  <pageFields count="2">
    <pageField fld="4" hier="-1"/>
    <pageField fld="1" hier="-1"/>
  </pageFields>
  <dataFields count="1">
    <dataField name="Nombre de  Type" fld="10" subtotal="count" baseField="0" baseItem="0"/>
  </dataFields>
  <formats count="5">
    <format dxfId="25">
      <pivotArea type="all" dataOnly="0" outline="0" fieldPosition="0"/>
    </format>
    <format dxfId="24">
      <pivotArea type="all" dataOnly="0" outline="0" fieldPosition="0"/>
    </format>
    <format dxfId="23">
      <pivotArea outline="0" collapsedLevelsAreSubtotals="1" fieldPosition="0"/>
    </format>
    <format dxfId="22">
      <pivotArea dataOnly="0" labelOnly="1" outline="0" fieldPosition="0">
        <references count="1">
          <reference field="1" count="1">
            <x v="0"/>
          </reference>
        </references>
      </pivotArea>
    </format>
    <format dxfId="21">
      <pivotArea dataOnly="0" labelOnly="1" outline="0" fieldPosition="0">
        <references count="2">
          <reference field="1" count="1" selected="0">
            <x v="0"/>
          </reference>
          <reference field="4" count="0"/>
        </references>
      </pivotArea>
    </format>
  </formats>
  <chartFormats count="9">
    <chartFormat chart="4" format="16" series="1">
      <pivotArea type="data" outline="0" fieldPosition="0">
        <references count="2">
          <reference field="4294967294" count="1" selected="0">
            <x v="0"/>
          </reference>
          <reference field="10" count="1" selected="0">
            <x v="2"/>
          </reference>
        </references>
      </pivotArea>
    </chartFormat>
    <chartFormat chart="4" format="17" series="1">
      <pivotArea type="data" outline="0" fieldPosition="0">
        <references count="2">
          <reference field="4294967294" count="1" selected="0">
            <x v="0"/>
          </reference>
          <reference field="10" count="1" selected="0">
            <x v="1"/>
          </reference>
        </references>
      </pivotArea>
    </chartFormat>
    <chartFormat chart="4" format="18" series="1">
      <pivotArea type="data" outline="0" fieldPosition="0">
        <references count="2">
          <reference field="4294967294" count="1" selected="0">
            <x v="0"/>
          </reference>
          <reference field="10" count="1" selected="0">
            <x v="4"/>
          </reference>
        </references>
      </pivotArea>
    </chartFormat>
    <chartFormat chart="4" format="19" series="1">
      <pivotArea type="data" outline="0" fieldPosition="0">
        <references count="2">
          <reference field="4294967294" count="1" selected="0">
            <x v="0"/>
          </reference>
          <reference field="10" count="1" selected="0">
            <x v="0"/>
          </reference>
        </references>
      </pivotArea>
    </chartFormat>
    <chartFormat chart="5" format="20" series="1">
      <pivotArea type="data" outline="0" fieldPosition="0">
        <references count="2">
          <reference field="4294967294" count="1" selected="0">
            <x v="0"/>
          </reference>
          <reference field="10" count="1" selected="0">
            <x v="0"/>
          </reference>
        </references>
      </pivotArea>
    </chartFormat>
    <chartFormat chart="5" format="21" series="1">
      <pivotArea type="data" outline="0" fieldPosition="0">
        <references count="2">
          <reference field="4294967294" count="1" selected="0">
            <x v="0"/>
          </reference>
          <reference field="10" count="1" selected="0">
            <x v="1"/>
          </reference>
        </references>
      </pivotArea>
    </chartFormat>
    <chartFormat chart="5" format="22" series="1">
      <pivotArea type="data" outline="0" fieldPosition="0">
        <references count="2">
          <reference field="4294967294" count="1" selected="0">
            <x v="0"/>
          </reference>
          <reference field="10" count="1" selected="0">
            <x v="2"/>
          </reference>
        </references>
      </pivotArea>
    </chartFormat>
    <chartFormat chart="5" format="23" series="1">
      <pivotArea type="data" outline="0" fieldPosition="0">
        <references count="2">
          <reference field="4294967294" count="1" selected="0">
            <x v="0"/>
          </reference>
          <reference field="10" count="1" selected="0">
            <x v="4"/>
          </reference>
        </references>
      </pivotArea>
    </chartFormat>
    <chartFormat chart="5" format="2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leau croisé dynamique6"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6" rowHeaderCaption="Month/Release">
  <location ref="A68:E74" firstHeaderRow="1" firstDataRow="2" firstDataCol="1" rowPageCount="3" colPageCount="1"/>
  <pivotFields count="29">
    <pivotField axis="axisRow" multipleItemSelectionAllowed="1" showAll="0">
      <items count="11">
        <item h="1" x="0"/>
        <item h="1" sd="0" x="1"/>
        <item h="1" x="3"/>
        <item h="1" sd="0" x="2"/>
        <item sd="0" x="4"/>
        <item sd="0" x="5"/>
        <item sd="0" x="6"/>
        <item sd="0" x="7"/>
        <item h="1" x="9"/>
        <item h="1" x="8"/>
        <item t="default"/>
      </items>
    </pivotField>
    <pivotField axis="axisPage" multipleItemSelectionAllowed="1" showAll="0" defaultSubtotal="0">
      <items count="2">
        <item x="0"/>
        <item h="1" x="1"/>
      </items>
    </pivotField>
    <pivotField axis="axisRow" showAll="0" defaultSubtotal="0">
      <items count="14">
        <item x="1"/>
        <item x="0"/>
        <item x="7"/>
        <item x="3"/>
        <item x="2"/>
        <item x="10"/>
        <item x="9"/>
        <item x="6"/>
        <item x="8"/>
        <item x="11"/>
        <item x="5"/>
        <item x="13"/>
        <item x="4"/>
        <item x="12"/>
      </items>
    </pivotField>
    <pivotField axis="axisPage" showAll="0" defaultSubtotal="0">
      <items count="2">
        <item x="1"/>
        <item x="0"/>
      </items>
    </pivotField>
    <pivotField axis="axisPage"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2">
    <field x="0"/>
    <field x="2"/>
  </rowFields>
  <rowItems count="5">
    <i>
      <x v="4"/>
    </i>
    <i>
      <x v="5"/>
    </i>
    <i>
      <x v="6"/>
    </i>
    <i>
      <x v="7"/>
    </i>
    <i t="grand">
      <x/>
    </i>
  </rowItems>
  <colFields count="1">
    <field x="-2"/>
  </colFields>
  <colItems count="4">
    <i>
      <x/>
    </i>
    <i i="1">
      <x v="1"/>
    </i>
    <i i="2">
      <x v="2"/>
    </i>
    <i i="3">
      <x v="3"/>
    </i>
  </colItems>
  <pageFields count="3">
    <pageField fld="1" hier="-1"/>
    <pageField fld="3" item="1" hier="-1"/>
    <pageField fld="4" item="1" hier="-1"/>
  </pageFields>
  <dataFields count="4">
    <dataField name=" P1" fld="13" baseField="0" baseItem="5" numFmtId="1"/>
    <dataField name=" P2" fld="14" baseField="0" baseItem="5" numFmtId="1"/>
    <dataField name=" P3" fld="15" baseField="0" baseItem="5" numFmtId="1"/>
    <dataField name=" Forecast " fld="28" baseField="0" baseItem="5"/>
  </dataFields>
  <formats count="11">
    <format dxfId="45">
      <pivotArea type="all" dataOnly="0" outline="0" fieldPosition="0"/>
    </format>
    <format dxfId="44">
      <pivotArea type="all" dataOnly="0" outline="0" fieldPosition="0"/>
    </format>
    <format dxfId="43">
      <pivotArea outline="0" collapsedLevelsAreSubtotals="1" fieldPosition="0"/>
    </format>
    <format dxfId="42">
      <pivotArea outline="0" collapsedLevelsAreSubtotals="1" fieldPosition="0"/>
    </format>
    <format dxfId="41">
      <pivotArea dataOnly="0" labelOnly="1" outline="0" fieldPosition="0">
        <references count="2">
          <reference field="1" count="1" selected="0">
            <x v="0"/>
          </reference>
          <reference field="3" count="0"/>
        </references>
      </pivotArea>
    </format>
    <format dxfId="40">
      <pivotArea dataOnly="0" labelOnly="1" outline="0" fieldPosition="0">
        <references count="1">
          <reference field="1" count="1">
            <x v="0"/>
          </reference>
        </references>
      </pivotArea>
    </format>
    <format dxfId="39">
      <pivotArea dataOnly="0" labelOnly="1" outline="0" fieldPosition="0">
        <references count="2">
          <reference field="1" count="1" selected="0">
            <x v="0"/>
          </reference>
          <reference field="4" count="0"/>
        </references>
      </pivotArea>
    </format>
    <format dxfId="38">
      <pivotArea outline="0" collapsedLevelsAreSubtotals="1" fieldPosition="0"/>
    </format>
    <format dxfId="37">
      <pivotArea outline="0" collapsedLevelsAreSubtotals="1" fieldPosition="0">
        <references count="1">
          <reference field="4294967294" count="3" selected="0">
            <x v="0"/>
            <x v="1"/>
            <x v="2"/>
          </reference>
        </references>
      </pivotArea>
    </format>
    <format dxfId="36">
      <pivotArea collapsedLevelsAreSubtotals="1" fieldPosition="0">
        <references count="2">
          <reference field="4294967294" count="1" selected="0">
            <x v="0"/>
          </reference>
          <reference field="0" count="1">
            <x v="6"/>
          </reference>
        </references>
      </pivotArea>
    </format>
    <format dxfId="35">
      <pivotArea collapsedLevelsAreSubtotals="1" fieldPosition="0">
        <references count="2">
          <reference field="4294967294" count="1" selected="0">
            <x v="0"/>
          </reference>
          <reference field="0" count="1">
            <x v="7"/>
          </reference>
        </references>
      </pivotArea>
    </format>
  </formats>
  <chartFormats count="13">
    <chartFormat chart="2" format="17" series="1">
      <pivotArea type="data" outline="0" fieldPosition="0">
        <references count="1">
          <reference field="4294967294" count="1" selected="0">
            <x v="3"/>
          </reference>
        </references>
      </pivotArea>
    </chartFormat>
    <chartFormat chart="3" format="20" series="1">
      <pivotArea type="data" outline="0" fieldPosition="0">
        <references count="1">
          <reference field="4294967294"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1"/>
          </reference>
        </references>
      </pivotArea>
    </chartFormat>
    <chartFormat chart="3" format="23" series="1">
      <pivotArea type="data" outline="0" fieldPosition="0">
        <references count="1">
          <reference field="4294967294" count="1" selected="0">
            <x v="2"/>
          </reference>
        </references>
      </pivotArea>
    </chartFormat>
    <chartFormat chart="4" format="24" series="1">
      <pivotArea type="data" outline="0" fieldPosition="0">
        <references count="1">
          <reference field="4294967294" count="1" selected="0">
            <x v="0"/>
          </reference>
        </references>
      </pivotArea>
    </chartFormat>
    <chartFormat chart="4" format="25" series="1">
      <pivotArea type="data" outline="0" fieldPosition="0">
        <references count="1">
          <reference field="4294967294" count="1" selected="0">
            <x v="1"/>
          </reference>
        </references>
      </pivotArea>
    </chartFormat>
    <chartFormat chart="4" format="26" series="1">
      <pivotArea type="data" outline="0" fieldPosition="0">
        <references count="1">
          <reference field="4294967294" count="1" selected="0">
            <x v="2"/>
          </reference>
        </references>
      </pivotArea>
    </chartFormat>
    <chartFormat chart="4" format="27" series="1">
      <pivotArea type="data" outline="0" fieldPosition="0">
        <references count="1">
          <reference field="4294967294" count="1" selected="0">
            <x v="3"/>
          </reference>
        </references>
      </pivotArea>
    </chartFormat>
    <chartFormat chart="5"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1"/>
          </reference>
        </references>
      </pivotArea>
    </chartFormat>
    <chartFormat chart="5" format="30" series="1">
      <pivotArea type="data" outline="0" fieldPosition="0">
        <references count="1">
          <reference field="4294967294" count="1" selected="0">
            <x v="2"/>
          </reference>
        </references>
      </pivotArea>
    </chartFormat>
    <chartFormat chart="5" format="31" series="1">
      <pivotArea type="data" outline="0" fieldPosition="0">
        <references count="1">
          <reference field="429496729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leau croisé dynamique1"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9" rowHeaderCaption="Team">
  <location ref="A108:C114" firstHeaderRow="1" firstDataRow="2" firstDataCol="1" rowPageCount="2" colPageCount="1"/>
  <pivotFields count="29">
    <pivotField axis="axisRow" multipleItemSelectionAllowed="1" showAll="0" defaultSubtotal="0">
      <items count="10">
        <item h="1" x="0"/>
        <item h="1" sd="0" x="1"/>
        <item h="1" x="3"/>
        <item h="1" sd="0" x="2"/>
        <item sd="0" x="4"/>
        <item sd="0" x="5"/>
        <item sd="0" x="6"/>
        <item sd="0" x="7"/>
        <item h="1" x="9"/>
        <item h="1" x="8"/>
      </items>
    </pivotField>
    <pivotField axis="axisPage" multipleItemSelectionAllowed="1" showAll="0" defaultSubtotal="0">
      <items count="2">
        <item x="0"/>
        <item h="1" x="1"/>
      </items>
    </pivotField>
    <pivotField axis="axisRow" showAll="0" defaultSubtotal="0">
      <items count="14">
        <item x="1"/>
        <item x="0"/>
        <item x="7"/>
        <item x="3"/>
        <item x="2"/>
        <item x="10"/>
        <item x="9"/>
        <item x="6"/>
        <item x="8"/>
        <item x="11"/>
        <item x="5"/>
        <item x="13"/>
        <item x="4"/>
        <item x="12"/>
      </items>
    </pivotField>
    <pivotField axis="axisPage" showAll="0" defaultSubtotal="0">
      <items count="2">
        <item x="1"/>
        <item x="0"/>
      </items>
    </pivotField>
    <pivotField axis="axisCol" showAll="0" defaultSubtotal="0">
      <items count="2">
        <item x="1"/>
        <item x="0"/>
      </items>
    </pivotField>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2"/>
  </rowFields>
  <rowItems count="5">
    <i>
      <x v="4"/>
    </i>
    <i>
      <x v="5"/>
    </i>
    <i>
      <x v="6"/>
    </i>
    <i>
      <x v="7"/>
    </i>
    <i t="grand">
      <x/>
    </i>
  </rowItems>
  <colFields count="1">
    <field x="4"/>
  </colFields>
  <colItems count="2">
    <i>
      <x v="1"/>
    </i>
    <i t="grand">
      <x/>
    </i>
  </colItems>
  <pageFields count="2">
    <pageField fld="1" hier="-1"/>
    <pageField fld="3" item="1" hier="-1"/>
  </pageFields>
  <dataFields count="1">
    <dataField name="NB Project" fld="5" subtotal="count" baseField="0" baseItem="0" numFmtId="1"/>
  </dataFields>
  <formats count="6">
    <format dxfId="51">
      <pivotArea type="all" dataOnly="0" outline="0" fieldPosition="0"/>
    </format>
    <format dxfId="50">
      <pivotArea type="all" dataOnly="0" outline="0" fieldPosition="0"/>
    </format>
    <format dxfId="49">
      <pivotArea dataOnly="0" labelOnly="1" outline="0" fieldPosition="0">
        <references count="2">
          <reference field="1" count="1" selected="0">
            <x v="0"/>
          </reference>
          <reference field="3" count="0"/>
        </references>
      </pivotArea>
    </format>
    <format dxfId="48">
      <pivotArea dataOnly="0" labelOnly="1" outline="0" fieldPosition="0">
        <references count="1">
          <reference field="1" count="1">
            <x v="0"/>
          </reference>
        </references>
      </pivotArea>
    </format>
    <format dxfId="47">
      <pivotArea dataOnly="0" labelOnly="1" outline="0" fieldPosition="0">
        <references count="2">
          <reference field="1" count="1" selected="0">
            <x v="0"/>
          </reference>
          <reference field="4" count="0"/>
        </references>
      </pivotArea>
    </format>
    <format dxfId="46">
      <pivotArea outline="0" collapsedLevelsAreSubtotals="1" fieldPosition="0"/>
    </format>
  </formats>
  <chartFormats count="1">
    <chartFormat chart="8" format="20" series="1">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ableau croisé dynamique4"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7" rowHeaderCaption="Month Release">
  <location ref="A48:B53" firstHeaderRow="1" firstDataRow="1" firstDataCol="1" rowPageCount="3" colPageCount="1"/>
  <pivotFields count="29">
    <pivotField axis="axisRow" showAll="0" defaultSubtotal="0">
      <items count="10">
        <item h="1" x="0"/>
        <item h="1" sd="0" x="1"/>
        <item h="1" x="3"/>
        <item h="1" sd="0" x="2"/>
        <item sd="0" x="4"/>
        <item sd="0" x="5"/>
        <item sd="0" x="6"/>
        <item sd="0" x="7"/>
        <item h="1" x="9"/>
        <item h="1" x="8"/>
      </items>
    </pivotField>
    <pivotField axis="axisPage" multipleItemSelectionAllowed="1" showAll="0" defaultSubtotal="0">
      <items count="2">
        <item x="0"/>
        <item h="1" x="1"/>
      </items>
    </pivotField>
    <pivotField axis="axisRow" showAll="0" defaultSubtotal="0">
      <items count="14">
        <item x="1"/>
        <item x="0"/>
        <item x="7"/>
        <item x="3"/>
        <item x="2"/>
        <item x="10"/>
        <item x="9"/>
        <item x="6"/>
        <item x="8"/>
        <item x="11"/>
        <item x="5"/>
        <item x="13"/>
        <item x="4"/>
        <item x="12"/>
      </items>
    </pivotField>
    <pivotField axis="axisPage" showAll="0" defaultSubtotal="0">
      <items count="2">
        <item x="1"/>
        <item x="0"/>
      </items>
    </pivotField>
    <pivotField axis="axisPage" multipleItemSelectionAllowed="1"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2"/>
  </rowFields>
  <rowItems count="5">
    <i>
      <x v="4"/>
    </i>
    <i>
      <x v="5"/>
    </i>
    <i>
      <x v="6"/>
    </i>
    <i>
      <x v="7"/>
    </i>
    <i t="grand">
      <x/>
    </i>
  </rowItems>
  <colItems count="1">
    <i/>
  </colItems>
  <pageFields count="3">
    <pageField fld="1" hier="-1"/>
    <pageField fld="3" hier="-1"/>
    <pageField fld="4" hier="-1"/>
  </pageFields>
  <dataFields count="1">
    <dataField name=" Qual Test" fld="22" subtotal="average" baseField="0" baseItem="5" numFmtId="9"/>
  </dataFields>
  <formats count="6">
    <format dxfId="57">
      <pivotArea type="all" dataOnly="0" outline="0" fieldPosition="0"/>
    </format>
    <format dxfId="56">
      <pivotArea type="all" dataOnly="0" outline="0" fieldPosition="0"/>
    </format>
    <format dxfId="55">
      <pivotArea dataOnly="0" labelOnly="1" outline="0" fieldPosition="0">
        <references count="2">
          <reference field="1" count="1" selected="0">
            <x v="0"/>
          </reference>
          <reference field="3" count="0"/>
        </references>
      </pivotArea>
    </format>
    <format dxfId="54">
      <pivotArea dataOnly="0" labelOnly="1" outline="0" fieldPosition="0">
        <references count="1">
          <reference field="1" count="1">
            <x v="0"/>
          </reference>
        </references>
      </pivotArea>
    </format>
    <format dxfId="53">
      <pivotArea dataOnly="0" labelOnly="1" outline="0" fieldPosition="0">
        <references count="2">
          <reference field="1" count="1" selected="0">
            <x v="0"/>
          </reference>
          <reference field="4" count="0"/>
        </references>
      </pivotArea>
    </format>
    <format dxfId="52">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Tableau croisé dynamique3"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5" rowHeaderCaption="Month/Release">
  <location ref="A30:D36" firstHeaderRow="1" firstDataRow="2" firstDataCol="1" rowPageCount="3" colPageCount="1"/>
  <pivotFields count="29">
    <pivotField axis="axisRow" showAll="0" defaultSubtotal="0">
      <items count="10">
        <item h="1" x="0"/>
        <item h="1" sd="0" x="1"/>
        <item h="1" x="3"/>
        <item h="1" sd="0" x="2"/>
        <item sd="0" x="4"/>
        <item sd="0" x="5"/>
        <item sd="0" x="6"/>
        <item sd="0" x="7"/>
        <item h="1" x="9"/>
        <item h="1" x="8"/>
      </items>
    </pivotField>
    <pivotField axis="axisPage" multipleItemSelectionAllowed="1" showAll="0" defaultSubtotal="0">
      <items count="2">
        <item x="0"/>
        <item h="1" x="1"/>
      </items>
    </pivotField>
    <pivotField axis="axisRow" showAll="0" defaultSubtotal="0">
      <items count="14">
        <item x="1"/>
        <item x="0"/>
        <item x="7"/>
        <item x="3"/>
        <item x="2"/>
        <item x="10"/>
        <item x="9"/>
        <item x="6"/>
        <item x="8"/>
        <item x="11"/>
        <item x="5"/>
        <item x="13"/>
        <item x="4"/>
        <item x="12"/>
      </items>
    </pivotField>
    <pivotField axis="axisPage" showAll="0" defaultSubtotal="0">
      <items count="2">
        <item x="1"/>
        <item x="0"/>
      </items>
    </pivotField>
    <pivotField axis="axisPage" multipleItemSelectionAllowed="1"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2"/>
  </rowFields>
  <rowItems count="5">
    <i>
      <x v="4"/>
    </i>
    <i>
      <x v="5"/>
    </i>
    <i>
      <x v="6"/>
    </i>
    <i>
      <x v="7"/>
    </i>
    <i t="grand">
      <x/>
    </i>
  </rowItems>
  <colFields count="1">
    <field x="-2"/>
  </colFields>
  <colItems count="3">
    <i>
      <x/>
    </i>
    <i i="1">
      <x v="1"/>
    </i>
    <i i="2">
      <x v="2"/>
    </i>
  </colItems>
  <pageFields count="3">
    <pageField fld="1" hier="-1"/>
    <pageField fld="3" item="1" hier="-1"/>
    <pageField fld="4" hier="-1"/>
  </pageFields>
  <dataFields count="3">
    <dataField name=" Story defects" fld="12" baseField="0" baseItem="5"/>
    <dataField name=" Qa Defect" fld="16" baseField="0" baseItem="5"/>
    <dataField name="Forecast" fld="23" baseField="0" baseItem="5"/>
  </dataFields>
  <formats count="7">
    <format dxfId="64">
      <pivotArea type="all" dataOnly="0" outline="0" fieldPosition="0"/>
    </format>
    <format dxfId="63">
      <pivotArea type="all" dataOnly="0" outline="0" fieldPosition="0"/>
    </format>
    <format dxfId="62">
      <pivotArea outline="0" collapsedLevelsAreSubtotals="1" fieldPosition="0"/>
    </format>
    <format dxfId="61">
      <pivotArea dataOnly="0" labelOnly="1" outline="0" fieldPosition="0">
        <references count="2">
          <reference field="1" count="1" selected="0">
            <x v="0"/>
          </reference>
          <reference field="3" count="0"/>
        </references>
      </pivotArea>
    </format>
    <format dxfId="60">
      <pivotArea dataOnly="0" labelOnly="1" outline="0" fieldPosition="0">
        <references count="1">
          <reference field="1" count="1">
            <x v="0"/>
          </reference>
        </references>
      </pivotArea>
    </format>
    <format dxfId="59">
      <pivotArea dataOnly="0" labelOnly="1" outline="0" fieldPosition="0">
        <references count="2">
          <reference field="1" count="1" selected="0">
            <x v="0"/>
          </reference>
          <reference field="4" count="0"/>
        </references>
      </pivotArea>
    </format>
    <format dxfId="58">
      <pivotArea dataOnly="0" labelOnly="1" outline="0" fieldPosition="0">
        <references count="1">
          <reference field="4294967294" count="3">
            <x v="0"/>
            <x v="1"/>
            <x v="2"/>
          </reference>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1"/>
          </reference>
        </references>
      </pivotArea>
    </chartFormat>
    <chartFormat chart="3" format="12" series="1">
      <pivotArea type="data" outline="0" fieldPosition="0">
        <references count="1">
          <reference field="4294967294"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1"/>
          </reference>
        </references>
      </pivotArea>
    </chartFormat>
    <chartFormat chart="4" format="15" series="1">
      <pivotArea type="data" outline="0" fieldPosition="0">
        <references count="1">
          <reference field="429496729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Tableau croisé dynamique5"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8" rowHeaderCaption="Team" colHeaderCaption="Team">
  <location ref="A86:C92" firstHeaderRow="1" firstDataRow="2" firstDataCol="1" rowPageCount="2" colPageCount="1"/>
  <pivotFields count="29">
    <pivotField axis="axisRow" multipleItemSelectionAllowed="1" showAll="0" defaultSubtotal="0">
      <items count="10">
        <item h="1" x="0"/>
        <item h="1" sd="0" x="1"/>
        <item h="1" x="3"/>
        <item h="1" sd="0" x="2"/>
        <item sd="0" x="4"/>
        <item sd="0" x="5"/>
        <item sd="0" x="6"/>
        <item sd="0" x="7"/>
        <item h="1" x="9"/>
        <item h="1" x="8"/>
      </items>
    </pivotField>
    <pivotField axis="axisPage" multipleItemSelectionAllowed="1" showAll="0" defaultSubtotal="0">
      <items count="2">
        <item x="0"/>
        <item h="1" x="1"/>
      </items>
    </pivotField>
    <pivotField axis="axisRow" showAll="0" defaultSubtotal="0">
      <items count="14">
        <item x="1"/>
        <item x="0"/>
        <item x="7"/>
        <item x="3"/>
        <item x="2"/>
        <item x="10"/>
        <item x="9"/>
        <item x="6"/>
        <item x="8"/>
        <item x="11"/>
        <item x="5"/>
        <item x="13"/>
        <item x="4"/>
        <item x="12"/>
      </items>
    </pivotField>
    <pivotField axis="axisPage" showAll="0" defaultSubtotal="0">
      <items count="2">
        <item x="1"/>
        <item x="0"/>
      </items>
    </pivotField>
    <pivotField axis="axisCol"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2"/>
  </rowFields>
  <rowItems count="5">
    <i>
      <x v="4"/>
    </i>
    <i>
      <x v="5"/>
    </i>
    <i>
      <x v="6"/>
    </i>
    <i>
      <x v="7"/>
    </i>
    <i t="grand">
      <x/>
    </i>
  </rowItems>
  <colFields count="1">
    <field x="4"/>
  </colFields>
  <colItems count="2">
    <i>
      <x v="1"/>
    </i>
    <i t="grand">
      <x/>
    </i>
  </colItems>
  <pageFields count="2">
    <pageField fld="1" hier="-1"/>
    <pageField fld="3" item="1" hier="-1"/>
  </pageFields>
  <dataFields count="1">
    <dataField name="Av QA defect" fld="16" subtotal="average" baseField="0" baseItem="7"/>
  </dataFields>
  <formats count="6">
    <format dxfId="70">
      <pivotArea type="all" dataOnly="0" outline="0" fieldPosition="0"/>
    </format>
    <format dxfId="69">
      <pivotArea type="all" dataOnly="0" outline="0" fieldPosition="0"/>
    </format>
    <format dxfId="68">
      <pivotArea dataOnly="0" labelOnly="1" outline="0" fieldPosition="0">
        <references count="2">
          <reference field="1" count="1" selected="0">
            <x v="0"/>
          </reference>
          <reference field="3" count="0"/>
        </references>
      </pivotArea>
    </format>
    <format dxfId="67">
      <pivotArea dataOnly="0" labelOnly="1" outline="0" fieldPosition="0">
        <references count="1">
          <reference field="1" count="1">
            <x v="0"/>
          </reference>
        </references>
      </pivotArea>
    </format>
    <format dxfId="66">
      <pivotArea dataOnly="0" labelOnly="1" outline="0" fieldPosition="0">
        <references count="2">
          <reference field="1" count="1" selected="0">
            <x v="0"/>
          </reference>
          <reference field="4" count="0"/>
        </references>
      </pivotArea>
    </format>
    <format dxfId="65">
      <pivotArea outline="0" collapsedLevelsAreSubtotals="1" fieldPosition="0"/>
    </format>
  </formats>
  <chartFormats count="1">
    <chartFormat chart="7" format="26" series="1">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ableau croisé dynamique11"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8" rowHeaderCaption="Team">
  <location ref="A166:B171" firstHeaderRow="1" firstDataRow="1" firstDataCol="1" rowPageCount="3" colPageCount="1"/>
  <pivotFields count="29">
    <pivotField axis="axisRow" multipleItemSelectionAllowed="1" showAll="0" defaultSubtotal="0">
      <items count="10">
        <item h="1" x="0"/>
        <item h="1" sd="0" x="1"/>
        <item h="1" x="3"/>
        <item h="1" sd="0" x="2"/>
        <item sd="0" x="4"/>
        <item sd="0" x="5"/>
        <item sd="0" x="6"/>
        <item sd="0" x="7"/>
        <item h="1" x="9"/>
        <item h="1" x="8"/>
      </items>
    </pivotField>
    <pivotField axis="axisPage" multipleItemSelectionAllowed="1" showAll="0" defaultSubtotal="0">
      <items count="2">
        <item x="0"/>
        <item h="1" x="1"/>
      </items>
    </pivotField>
    <pivotField axis="axisRow" showAll="0" defaultSubtotal="0">
      <items count="14">
        <item x="1"/>
        <item x="0"/>
        <item x="7"/>
        <item x="3"/>
        <item x="2"/>
        <item x="10"/>
        <item x="9"/>
        <item x="6"/>
        <item x="8"/>
        <item x="11"/>
        <item x="5"/>
        <item x="13"/>
        <item x="4"/>
        <item x="12"/>
      </items>
    </pivotField>
    <pivotField axis="axisPage" showAll="0" defaultSubtotal="0">
      <items count="2">
        <item x="1"/>
        <item x="0"/>
      </items>
    </pivotField>
    <pivotField axis="axisPage"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2"/>
  </rowFields>
  <rowItems count="5">
    <i>
      <x v="4"/>
    </i>
    <i>
      <x v="5"/>
    </i>
    <i>
      <x v="6"/>
    </i>
    <i>
      <x v="7"/>
    </i>
    <i t="grand">
      <x/>
    </i>
  </rowItems>
  <colItems count="1">
    <i/>
  </colItems>
  <pageFields count="3">
    <pageField fld="1" hier="-1"/>
    <pageField fld="3" item="1" hier="-1"/>
    <pageField fld="4" item="1" hier="-1"/>
  </pageFields>
  <dataFields count="1">
    <dataField name="Nombre de  User Story" fld="8" subtotal="count" baseField="0" baseItem="0"/>
  </dataFields>
  <formats count="5">
    <format dxfId="75">
      <pivotArea type="all" dataOnly="0" outline="0" fieldPosition="0"/>
    </format>
    <format dxfId="74">
      <pivotArea type="all" dataOnly="0" outline="0" fieldPosition="0"/>
    </format>
    <format dxfId="73">
      <pivotArea dataOnly="0" labelOnly="1" outline="0" fieldPosition="0">
        <references count="2">
          <reference field="1" count="1" selected="0">
            <x v="0"/>
          </reference>
          <reference field="3" count="0"/>
        </references>
      </pivotArea>
    </format>
    <format dxfId="72">
      <pivotArea dataOnly="0" labelOnly="1" outline="0" fieldPosition="0">
        <references count="1">
          <reference field="1" count="1">
            <x v="0"/>
          </reference>
        </references>
      </pivotArea>
    </format>
    <format dxfId="7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ableau croisé dynamique7"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10" rowHeaderCaption="Team">
  <location ref="A126:B128" firstHeaderRow="1" firstDataRow="1" firstDataCol="1" rowPageCount="4" colPageCount="1"/>
  <pivotFields count="29">
    <pivotField axis="axisPage" multipleItemSelectionAllowed="1" showAll="0" defaultSubtotal="0">
      <items count="10">
        <item h="1" x="0"/>
        <item h="1" sd="0" x="1"/>
        <item h="1" x="3"/>
        <item h="1" sd="0" x="2"/>
        <item h="1" sd="0" x="4"/>
        <item h="1" sd="0" x="5"/>
        <item h="1" sd="0" x="6"/>
        <item sd="0" x="7"/>
        <item h="1" x="9"/>
        <item h="1" x="8"/>
      </items>
    </pivotField>
    <pivotField axis="axisPage" multipleItemSelectionAllowed="1" showAll="0" defaultSubtotal="0">
      <items count="2">
        <item x="0"/>
        <item h="1" x="1"/>
      </items>
    </pivotField>
    <pivotField axis="axisPage" showAll="0" defaultSubtotal="0">
      <items count="14">
        <item x="1"/>
        <item x="0"/>
        <item x="7"/>
        <item x="3"/>
        <item x="2"/>
        <item x="10"/>
        <item x="9"/>
        <item x="6"/>
        <item x="8"/>
        <item x="11"/>
        <item x="5"/>
        <item x="13"/>
        <item x="4"/>
        <item x="12"/>
      </items>
    </pivotField>
    <pivotField axis="axisPage" showAll="0" defaultSubtotal="0">
      <items count="2">
        <item x="1"/>
        <item x="0"/>
      </items>
    </pivotField>
    <pivotField axis="axisRow"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4"/>
  </rowFields>
  <rowItems count="2">
    <i>
      <x v="1"/>
    </i>
    <i t="grand">
      <x/>
    </i>
  </rowItems>
  <colItems count="1">
    <i/>
  </colItems>
  <pageFields count="4">
    <pageField fld="1" hier="-1"/>
    <pageField fld="3" item="1" hier="-1"/>
    <pageField fld="0" hier="-1"/>
    <pageField fld="2" hier="-1"/>
  </pageFields>
  <dataFields count="1">
    <dataField name=" Qa Defect" fld="16" baseField="4" baseItem="2" numFmtId="1"/>
  </dataFields>
  <formats count="6">
    <format dxfId="81">
      <pivotArea type="all" dataOnly="0" outline="0" fieldPosition="0"/>
    </format>
    <format dxfId="80">
      <pivotArea type="all" dataOnly="0" outline="0" fieldPosition="0"/>
    </format>
    <format dxfId="79">
      <pivotArea dataOnly="0" labelOnly="1" outline="0" fieldPosition="0">
        <references count="2">
          <reference field="1" count="1" selected="0">
            <x v="0"/>
          </reference>
          <reference field="3" count="0"/>
        </references>
      </pivotArea>
    </format>
    <format dxfId="78">
      <pivotArea dataOnly="0" labelOnly="1" outline="0" fieldPosition="0">
        <references count="1">
          <reference field="1" count="1">
            <x v="0"/>
          </reference>
        </references>
      </pivotArea>
    </format>
    <format dxfId="77">
      <pivotArea dataOnly="0" labelOnly="1" outline="0" fieldPosition="0">
        <references count="2">
          <reference field="1" count="1" selected="0">
            <x v="0"/>
          </reference>
          <reference field="4" count="0"/>
        </references>
      </pivotArea>
    </format>
    <format dxfId="76">
      <pivotArea outline="0" collapsedLevelsAreSubtotals="1" fieldPosition="0"/>
    </format>
  </formats>
  <chartFormats count="4">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ableau croisé dynamique8" cacheId="0" applyNumberFormats="0" applyBorderFormats="0" applyFontFormats="0" applyPatternFormats="0" applyAlignmentFormats="0" applyWidthHeightFormats="1" dataCaption="Valeurs" updatedVersion="3" minRefreshableVersion="3" useAutoFormatting="1" itemPrintTitles="1" createdVersion="4" indent="0" outline="1" outlineData="1" multipleFieldFilters="0" chartFormat="11" rowHeaderCaption="Month">
  <location ref="A151:B156" firstHeaderRow="1" firstDataRow="1" firstDataCol="1" rowPageCount="3" colPageCount="1"/>
  <pivotFields count="29">
    <pivotField axis="axisRow" multipleItemSelectionAllowed="1" showAll="0" defaultSubtotal="0">
      <items count="10">
        <item h="1" x="0"/>
        <item h="1" sd="0" x="1"/>
        <item h="1" x="3"/>
        <item h="1" sd="0" x="2"/>
        <item sd="0" x="4"/>
        <item sd="0" x="5"/>
        <item sd="0" x="6"/>
        <item sd="0" x="7"/>
        <item h="1" x="9"/>
        <item h="1" x="8"/>
      </items>
    </pivotField>
    <pivotField axis="axisPage" multipleItemSelectionAllowed="1" showAll="0" defaultSubtotal="0">
      <items count="2">
        <item x="0"/>
        <item h="1" x="1"/>
      </items>
    </pivotField>
    <pivotField axis="axisRow" showAll="0" defaultSubtotal="0">
      <items count="14">
        <item x="1"/>
        <item x="0"/>
        <item x="7"/>
        <item x="3"/>
        <item x="2"/>
        <item x="10"/>
        <item x="9"/>
        <item x="6"/>
        <item x="8"/>
        <item x="11"/>
        <item x="5"/>
        <item x="13"/>
        <item x="4"/>
        <item x="12"/>
      </items>
    </pivotField>
    <pivotField axis="axisPage" showAll="0" defaultSubtotal="0">
      <items count="2">
        <item x="1"/>
        <item x="0"/>
      </items>
    </pivotField>
    <pivotField axis="axisPage" showAll="0" defaultSubtotal="0">
      <items count="2">
        <item x="1"/>
        <item x="0"/>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0"/>
    <field x="2"/>
  </rowFields>
  <rowItems count="5">
    <i>
      <x v="4"/>
    </i>
    <i>
      <x v="5"/>
    </i>
    <i>
      <x v="6"/>
    </i>
    <i>
      <x v="7"/>
    </i>
    <i t="grand">
      <x/>
    </i>
  </rowItems>
  <colItems count="1">
    <i/>
  </colItems>
  <pageFields count="3">
    <pageField fld="1" hier="-1"/>
    <pageField fld="3" item="1" hier="-1"/>
    <pageField fld="4" item="1" hier="-1"/>
  </pageFields>
  <dataFields count="1">
    <dataField name=" Qa Defect" fld="16" baseField="4" baseItem="2" numFmtId="1"/>
  </dataFields>
  <formats count="5">
    <format dxfId="86">
      <pivotArea type="all" dataOnly="0" outline="0" fieldPosition="0"/>
    </format>
    <format dxfId="85">
      <pivotArea type="all" dataOnly="0" outline="0" fieldPosition="0"/>
    </format>
    <format dxfId="84">
      <pivotArea dataOnly="0" labelOnly="1" outline="0" fieldPosition="0">
        <references count="2">
          <reference field="1" count="1" selected="0">
            <x v="0"/>
          </reference>
          <reference field="3" count="0"/>
        </references>
      </pivotArea>
    </format>
    <format dxfId="83">
      <pivotArea dataOnly="0" labelOnly="1" outline="0" fieldPosition="0">
        <references count="1">
          <reference field="1" count="1">
            <x v="0"/>
          </reference>
        </references>
      </pivotArea>
    </format>
    <format dxfId="82">
      <pivotArea outline="0" collapsedLevelsAreSubtotals="1" fieldPosition="0"/>
    </format>
  </formats>
  <chartFormats count="5">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1F497D"/>
      </a:dk2>
      <a:lt2>
        <a:srgbClr val="EEECE1"/>
      </a:lt2>
      <a:accent1>
        <a:srgbClr val="FF0000"/>
      </a:accent1>
      <a:accent2>
        <a:srgbClr val="33CC33"/>
      </a:accent2>
      <a:accent3>
        <a:srgbClr val="FF99CC"/>
      </a:accent3>
      <a:accent4>
        <a:srgbClr val="CC99FF"/>
      </a:accent4>
      <a:accent5>
        <a:srgbClr val="3399FF"/>
      </a:accent5>
      <a:accent6>
        <a:srgbClr val="FFCC66"/>
      </a:accent6>
      <a:hlink>
        <a:srgbClr val="0000FF"/>
      </a:hlink>
      <a:folHlink>
        <a:srgbClr val="800080"/>
      </a:folHlink>
    </a:clrScheme>
    <a:fontScheme name="Laura">
      <a:majorFont>
        <a:latin typeface="Constantia"/>
        <a:ea typeface=""/>
        <a:cs typeface=""/>
      </a:majorFont>
      <a:minorFont>
        <a:latin typeface="Constant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jira4.ilius.fr:8080/browse/GDO-1979" TargetMode="External"/><Relationship Id="rId13" Type="http://schemas.openxmlformats.org/officeDocument/2006/relationships/hyperlink" Target="http://jira4:8080/browse/GDO-2611" TargetMode="External"/><Relationship Id="rId18" Type="http://schemas.openxmlformats.org/officeDocument/2006/relationships/hyperlink" Target="http://jira4.ilius.fr:8080/browse/GDO-2991" TargetMode="External"/><Relationship Id="rId26" Type="http://schemas.openxmlformats.org/officeDocument/2006/relationships/hyperlink" Target="http://jira4.ilius.fr:8080/browse/GDO-3673" TargetMode="External"/><Relationship Id="rId3" Type="http://schemas.openxmlformats.org/officeDocument/2006/relationships/hyperlink" Target="http://jira4.ilius.fr:8080/browse/GDO-1270" TargetMode="External"/><Relationship Id="rId21" Type="http://schemas.openxmlformats.org/officeDocument/2006/relationships/hyperlink" Target="http://jira4.ilius.fr:8080/browse/GDO-3301" TargetMode="External"/><Relationship Id="rId7" Type="http://schemas.openxmlformats.org/officeDocument/2006/relationships/hyperlink" Target="http://jira4.ilius.fr:8080/browse/GDO-1819" TargetMode="External"/><Relationship Id="rId12" Type="http://schemas.openxmlformats.org/officeDocument/2006/relationships/hyperlink" Target="http://jira4:8080/browse/GDO-2366" TargetMode="External"/><Relationship Id="rId17" Type="http://schemas.openxmlformats.org/officeDocument/2006/relationships/hyperlink" Target="http://jira4:8080/browse/GDO-2850" TargetMode="External"/><Relationship Id="rId25" Type="http://schemas.openxmlformats.org/officeDocument/2006/relationships/hyperlink" Target="http://jira4.ilius.fr:8080/browse/GDO-3674" TargetMode="External"/><Relationship Id="rId2" Type="http://schemas.openxmlformats.org/officeDocument/2006/relationships/printerSettings" Target="../printerSettings/printerSettings2.bin"/><Relationship Id="rId16" Type="http://schemas.openxmlformats.org/officeDocument/2006/relationships/hyperlink" Target="http://jira4:8080/browse/GDO-2678" TargetMode="External"/><Relationship Id="rId20" Type="http://schemas.openxmlformats.org/officeDocument/2006/relationships/hyperlink" Target="http://jira4.ilius.fr:8080/browse/GDO-3158" TargetMode="External"/><Relationship Id="rId1" Type="http://schemas.openxmlformats.org/officeDocument/2006/relationships/printerSettings" Target="../printerSettings/printerSettings1.bin"/><Relationship Id="rId6" Type="http://schemas.openxmlformats.org/officeDocument/2006/relationships/hyperlink" Target="http://jira4:8080/browse/GDO-1953" TargetMode="External"/><Relationship Id="rId11" Type="http://schemas.openxmlformats.org/officeDocument/2006/relationships/hyperlink" Target="http://jira4:8080/browse/GDO-2333" TargetMode="External"/><Relationship Id="rId24" Type="http://schemas.openxmlformats.org/officeDocument/2006/relationships/hyperlink" Target="http://jira4.ilius.fr:8080/browse/GDO-3665" TargetMode="External"/><Relationship Id="rId5" Type="http://schemas.openxmlformats.org/officeDocument/2006/relationships/hyperlink" Target="http://jira4.ilius.fr:8080/browse/GDO-1525" TargetMode="External"/><Relationship Id="rId15" Type="http://schemas.openxmlformats.org/officeDocument/2006/relationships/hyperlink" Target="http://jira4:8080/browse/GDO-2598" TargetMode="External"/><Relationship Id="rId23" Type="http://schemas.openxmlformats.org/officeDocument/2006/relationships/hyperlink" Target="http://jira4.ilius.fr:8080/browse/GDO-3360" TargetMode="External"/><Relationship Id="rId10" Type="http://schemas.openxmlformats.org/officeDocument/2006/relationships/hyperlink" Target="http://jira4.ilius.fr:8080/browse/GDO-1980" TargetMode="External"/><Relationship Id="rId19" Type="http://schemas.openxmlformats.org/officeDocument/2006/relationships/hyperlink" Target="http://jira4.ilius.fr:8080/browse/GDO-2001" TargetMode="External"/><Relationship Id="rId4" Type="http://schemas.openxmlformats.org/officeDocument/2006/relationships/hyperlink" Target="http://jira4.ilius.fr:8080/browse/GDO-1207" TargetMode="External"/><Relationship Id="rId9" Type="http://schemas.openxmlformats.org/officeDocument/2006/relationships/hyperlink" Target="http://jira4.ilius.fr:8080/browse/GDO-2001" TargetMode="External"/><Relationship Id="rId14" Type="http://schemas.openxmlformats.org/officeDocument/2006/relationships/hyperlink" Target="http://jira4:8080/browse/GDO-2368" TargetMode="External"/><Relationship Id="rId22" Type="http://schemas.openxmlformats.org/officeDocument/2006/relationships/hyperlink" Target="http://jira4.ilius.fr:8080/browse/GDO-3557" TargetMode="External"/><Relationship Id="rId27"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8" Type="http://schemas.openxmlformats.org/officeDocument/2006/relationships/hyperlink" Target="http://jira4.ilius.fr:8080/browse/GDO-3301" TargetMode="External"/><Relationship Id="rId13" Type="http://schemas.openxmlformats.org/officeDocument/2006/relationships/hyperlink" Target="http://jira4.ilius.fr:8080/browse/GDO-3673" TargetMode="External"/><Relationship Id="rId3" Type="http://schemas.openxmlformats.org/officeDocument/2006/relationships/hyperlink" Target="http://jira4:8080/browse/GDO-2850" TargetMode="External"/><Relationship Id="rId7" Type="http://schemas.openxmlformats.org/officeDocument/2006/relationships/hyperlink" Target="http://jira4.ilius.fr:8080/browse/GDO-3158" TargetMode="External"/><Relationship Id="rId12" Type="http://schemas.openxmlformats.org/officeDocument/2006/relationships/hyperlink" Target="http://jira4.ilius.fr:8080/browse/GDO-3674" TargetMode="Externa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hyperlink" Target="http://jira4.ilius.fr:8080/browse/GDO-2991" TargetMode="External"/><Relationship Id="rId11" Type="http://schemas.openxmlformats.org/officeDocument/2006/relationships/hyperlink" Target="http://jira4.ilius.fr:8080/browse/GDO-3674" TargetMode="External"/><Relationship Id="rId5" Type="http://schemas.openxmlformats.org/officeDocument/2006/relationships/hyperlink" Target="http://jira4:8080/browse/GDO-2850" TargetMode="External"/><Relationship Id="rId10" Type="http://schemas.openxmlformats.org/officeDocument/2006/relationships/hyperlink" Target="http://jira4.ilius.fr:8080/browse/GDO-3673" TargetMode="External"/><Relationship Id="rId4" Type="http://schemas.openxmlformats.org/officeDocument/2006/relationships/hyperlink" Target="http://jira4:8080/browse/GDO-2850" TargetMode="External"/><Relationship Id="rId9" Type="http://schemas.openxmlformats.org/officeDocument/2006/relationships/hyperlink" Target="http://jira4.ilius.fr:8080/browse/GDO-3360" TargetMode="External"/><Relationship Id="rId14"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8" Type="http://schemas.openxmlformats.org/officeDocument/2006/relationships/hyperlink" Target="http://jira4.ilius.fr:8080/browse/GDO-3673" TargetMode="External"/><Relationship Id="rId13" Type="http://schemas.openxmlformats.org/officeDocument/2006/relationships/hyperlink" Target="http://jira4.ilius.fr:8080/browse/GDO-3673" TargetMode="External"/><Relationship Id="rId18" Type="http://schemas.openxmlformats.org/officeDocument/2006/relationships/printerSettings" Target="../printerSettings/printerSettings9.bin"/><Relationship Id="rId3" Type="http://schemas.openxmlformats.org/officeDocument/2006/relationships/hyperlink" Target="http://jira4.ilius.fr:8080/browse/GDO-3665" TargetMode="External"/><Relationship Id="rId7" Type="http://schemas.openxmlformats.org/officeDocument/2006/relationships/hyperlink" Target="http://jira4.ilius.fr:8080/browse/GDO-3673" TargetMode="External"/><Relationship Id="rId12" Type="http://schemas.openxmlformats.org/officeDocument/2006/relationships/hyperlink" Target="http://jira4.ilius.fr:8080/browse/GDO-3673" TargetMode="External"/><Relationship Id="rId17" Type="http://schemas.openxmlformats.org/officeDocument/2006/relationships/hyperlink" Target="http://jira4.ilius.fr:8080/browse/GDO-3673" TargetMode="External"/><Relationship Id="rId2" Type="http://schemas.openxmlformats.org/officeDocument/2006/relationships/printerSettings" Target="../printerSettings/printerSettings8.bin"/><Relationship Id="rId16" Type="http://schemas.openxmlformats.org/officeDocument/2006/relationships/hyperlink" Target="http://jira4.ilius.fr:8080/browse/GDO-3673" TargetMode="External"/><Relationship Id="rId1" Type="http://schemas.openxmlformats.org/officeDocument/2006/relationships/printerSettings" Target="../printerSettings/printerSettings7.bin"/><Relationship Id="rId6" Type="http://schemas.openxmlformats.org/officeDocument/2006/relationships/hyperlink" Target="http://jira4.ilius.fr:8080/browse/GDO-3673" TargetMode="External"/><Relationship Id="rId11" Type="http://schemas.openxmlformats.org/officeDocument/2006/relationships/hyperlink" Target="http://jira4.ilius.fr:8080/browse/GDO-3673" TargetMode="External"/><Relationship Id="rId5" Type="http://schemas.openxmlformats.org/officeDocument/2006/relationships/hyperlink" Target="http://jira4.ilius.fr:8080/browse/GDO-3673" TargetMode="External"/><Relationship Id="rId15" Type="http://schemas.openxmlformats.org/officeDocument/2006/relationships/hyperlink" Target="http://jira4.ilius.fr:8080/browse/GDO-3673" TargetMode="External"/><Relationship Id="rId10" Type="http://schemas.openxmlformats.org/officeDocument/2006/relationships/hyperlink" Target="http://jira4.ilius.fr:8080/browse/GDO-3673" TargetMode="External"/><Relationship Id="rId4" Type="http://schemas.openxmlformats.org/officeDocument/2006/relationships/hyperlink" Target="http://jira4.ilius.fr:8080/browse/GDO-3665" TargetMode="External"/><Relationship Id="rId9" Type="http://schemas.openxmlformats.org/officeDocument/2006/relationships/hyperlink" Target="http://jira4.ilius.fr:8080/browse/GDO-3673" TargetMode="External"/><Relationship Id="rId14" Type="http://schemas.openxmlformats.org/officeDocument/2006/relationships/hyperlink" Target="http://jira4.ilius.fr:8080/browse/GDO-3673" TargetMode="Externa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0.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2.xml"/><Relationship Id="rId5" Type="http://schemas.openxmlformats.org/officeDocument/2006/relationships/printerSettings" Target="../printerSettings/printerSettings11.bin"/><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sheetPr codeName="Feuil3">
    <tabColor rgb="FFFFFFCC"/>
    <pageSetUpPr fitToPage="1"/>
  </sheetPr>
  <dimension ref="A1:W144"/>
  <sheetViews>
    <sheetView tabSelected="1" zoomScale="120" zoomScaleNormal="120" workbookViewId="0">
      <pane xSplit="6" ySplit="3" topLeftCell="G19" activePane="bottomRight" state="frozen"/>
      <selection pane="topRight" activeCell="G1" sqref="G1"/>
      <selection pane="bottomLeft" activeCell="A4" sqref="A4"/>
      <selection pane="bottomRight" activeCell="B30" sqref="B30"/>
    </sheetView>
  </sheetViews>
  <sheetFormatPr defaultColWidth="18.25" defaultRowHeight="10.5" customHeight="1"/>
  <cols>
    <col min="1" max="1" width="8.375" style="48" customWidth="1"/>
    <col min="2" max="2" width="9.125" style="48" customWidth="1"/>
    <col min="3" max="3" width="9.375" style="48" customWidth="1"/>
    <col min="4" max="4" width="7.125" style="49" customWidth="1"/>
    <col min="5" max="5" width="5.875" style="49" customWidth="1"/>
    <col min="6" max="6" width="10.125" style="149" customWidth="1"/>
    <col min="7" max="7" width="44" style="150" bestFit="1" customWidth="1"/>
    <col min="8" max="10" width="11.375" style="48" customWidth="1"/>
    <col min="11" max="11" width="7.125" style="48" customWidth="1"/>
    <col min="12" max="12" width="7.625" style="48" customWidth="1"/>
    <col min="13" max="13" width="7.75" style="48" customWidth="1"/>
    <col min="14" max="14" width="6.625" style="48" customWidth="1"/>
    <col min="15" max="16" width="6.375" style="48" customWidth="1"/>
    <col min="17" max="17" width="9" style="48" customWidth="1"/>
    <col min="18" max="21" width="7.125" style="48" customWidth="1"/>
    <col min="22" max="22" width="11.5" style="48" customWidth="1"/>
    <col min="23" max="23" width="9.875" style="48" bestFit="1" customWidth="1"/>
    <col min="24" max="25" width="10.375" style="49" customWidth="1"/>
    <col min="26" max="16384" width="18.25" style="49"/>
  </cols>
  <sheetData>
    <row r="1" spans="1:23" ht="10.5" customHeight="1" thickBot="1">
      <c r="A1" s="331" t="s">
        <v>32</v>
      </c>
      <c r="B1" s="332"/>
      <c r="C1" s="332"/>
      <c r="D1" s="332"/>
      <c r="E1" s="332"/>
      <c r="F1" s="332"/>
      <c r="G1" s="333"/>
      <c r="H1" s="325" t="s">
        <v>31</v>
      </c>
      <c r="I1" s="326"/>
      <c r="J1" s="326"/>
      <c r="K1" s="326"/>
      <c r="L1" s="326"/>
      <c r="M1" s="327"/>
      <c r="N1" s="328" t="s">
        <v>34</v>
      </c>
      <c r="O1" s="329"/>
      <c r="P1" s="329"/>
      <c r="Q1" s="329"/>
      <c r="R1" s="329"/>
      <c r="S1" s="329"/>
      <c r="T1" s="329"/>
      <c r="U1" s="329"/>
      <c r="V1" s="330"/>
    </row>
    <row r="2" spans="1:23" ht="39" customHeight="1">
      <c r="A2" s="313" t="s">
        <v>35</v>
      </c>
      <c r="B2" s="314"/>
      <c r="C2" s="315"/>
      <c r="D2" s="334" t="s">
        <v>33</v>
      </c>
      <c r="E2" s="335"/>
      <c r="F2" s="335"/>
      <c r="G2" s="336"/>
      <c r="H2" s="319" t="s">
        <v>44</v>
      </c>
      <c r="I2" s="320"/>
      <c r="J2" s="321"/>
      <c r="K2" s="316" t="s">
        <v>42</v>
      </c>
      <c r="L2" s="317"/>
      <c r="M2" s="318"/>
      <c r="N2" s="337" t="s">
        <v>43</v>
      </c>
      <c r="O2" s="338"/>
      <c r="P2" s="338"/>
      <c r="Q2" s="339"/>
      <c r="R2" s="322" t="s">
        <v>45</v>
      </c>
      <c r="S2" s="323"/>
      <c r="T2" s="323"/>
      <c r="U2" s="323"/>
      <c r="V2" s="324"/>
    </row>
    <row r="3" spans="1:23" ht="25.5" customHeight="1">
      <c r="A3" s="36" t="s">
        <v>10</v>
      </c>
      <c r="B3" s="36" t="s">
        <v>21</v>
      </c>
      <c r="C3" s="36" t="s">
        <v>4</v>
      </c>
      <c r="D3" s="50" t="s">
        <v>11</v>
      </c>
      <c r="E3" s="50" t="s">
        <v>2</v>
      </c>
      <c r="F3" s="36" t="s">
        <v>6</v>
      </c>
      <c r="G3" s="50" t="s">
        <v>3</v>
      </c>
      <c r="H3" s="39" t="s">
        <v>7</v>
      </c>
      <c r="I3" s="39" t="s">
        <v>36</v>
      </c>
      <c r="J3" s="39" t="s">
        <v>5</v>
      </c>
      <c r="K3" s="28" t="s">
        <v>29</v>
      </c>
      <c r="L3" s="29" t="s">
        <v>28</v>
      </c>
      <c r="M3" s="30" t="s">
        <v>30</v>
      </c>
      <c r="N3" s="31" t="s">
        <v>16</v>
      </c>
      <c r="O3" s="32" t="s">
        <v>17</v>
      </c>
      <c r="P3" s="33" t="s">
        <v>18</v>
      </c>
      <c r="Q3" s="34" t="s">
        <v>19</v>
      </c>
      <c r="R3" s="35" t="s">
        <v>1</v>
      </c>
      <c r="S3" s="36" t="s">
        <v>26</v>
      </c>
      <c r="T3" s="37" t="s">
        <v>9</v>
      </c>
      <c r="U3" s="38" t="s">
        <v>25</v>
      </c>
      <c r="V3" s="36" t="s">
        <v>27</v>
      </c>
      <c r="W3" s="39" t="s">
        <v>20</v>
      </c>
    </row>
    <row r="4" spans="1:23" ht="10.5" customHeight="1">
      <c r="A4" s="89" t="s">
        <v>100</v>
      </c>
      <c r="B4" s="89" t="s">
        <v>54</v>
      </c>
      <c r="C4" s="73" t="s">
        <v>172</v>
      </c>
      <c r="D4" s="74" t="s">
        <v>56</v>
      </c>
      <c r="E4" s="74" t="s">
        <v>57</v>
      </c>
      <c r="F4" s="75" t="s">
        <v>173</v>
      </c>
      <c r="G4" s="71" t="s">
        <v>103</v>
      </c>
      <c r="H4" s="77">
        <v>9</v>
      </c>
      <c r="I4" s="77"/>
      <c r="J4" s="91">
        <v>25</v>
      </c>
      <c r="K4" s="41">
        <v>0</v>
      </c>
      <c r="L4" s="40">
        <v>0</v>
      </c>
      <c r="M4" s="41">
        <v>0</v>
      </c>
      <c r="N4" s="12">
        <v>0</v>
      </c>
      <c r="O4" s="42">
        <v>0</v>
      </c>
      <c r="P4" s="43">
        <v>0</v>
      </c>
      <c r="Q4" s="44">
        <v>0</v>
      </c>
      <c r="R4" s="44">
        <v>0</v>
      </c>
      <c r="S4" s="44">
        <v>0</v>
      </c>
      <c r="T4" s="44">
        <v>0</v>
      </c>
      <c r="U4" s="44">
        <v>0</v>
      </c>
      <c r="V4" s="45">
        <v>0</v>
      </c>
      <c r="W4" s="46">
        <f t="shared" ref="W4:W32" si="0">(K4+1)/(Q4+K4+1)</f>
        <v>1</v>
      </c>
    </row>
    <row r="5" spans="1:23" ht="10.5" customHeight="1">
      <c r="A5" s="89" t="s">
        <v>100</v>
      </c>
      <c r="B5" s="89" t="s">
        <v>54</v>
      </c>
      <c r="C5" s="88" t="s">
        <v>101</v>
      </c>
      <c r="D5" s="74" t="s">
        <v>56</v>
      </c>
      <c r="E5" s="74" t="s">
        <v>57</v>
      </c>
      <c r="F5" s="75" t="s">
        <v>102</v>
      </c>
      <c r="G5" s="97" t="s">
        <v>174</v>
      </c>
      <c r="H5" s="77" t="s">
        <v>175</v>
      </c>
      <c r="I5" s="77"/>
      <c r="J5" s="77">
        <v>186</v>
      </c>
      <c r="K5" s="41">
        <v>29</v>
      </c>
      <c r="L5" s="40">
        <v>0</v>
      </c>
      <c r="M5" s="41">
        <v>29</v>
      </c>
      <c r="N5" s="12">
        <f>SUMPRODUCT((ISNUMBER(SEARCH("1",'Dating-Mantis details '!$J$4:$J$540))*('Dating-Mantis details '!$F$4:$F$540=$F5)*('Dating-Mantis details '!$K$4:$K$540="Qa Defect")))</f>
        <v>0</v>
      </c>
      <c r="O5" s="42">
        <f>SUMPRODUCT((ISNUMBER(SEARCH("2",'Dating-Mantis details '!$J$4:$J$540))*('Dating-Mantis details '!$F$4:$F$540=$F5)*('Dating-Mantis details '!$K$4:$K$540="Qa Defect")))</f>
        <v>0</v>
      </c>
      <c r="P5" s="43">
        <f>SUMPRODUCT((ISNUMBER(SEARCH("3",'Dating-Mantis details '!$J$4:$J$540))*('Dating-Mantis details '!$F$4:$F$540=$F5)*('Dating-Mantis details '!$K$4:$K$540="Qa Defect")))</f>
        <v>0</v>
      </c>
      <c r="Q5" s="44">
        <f t="shared" ref="Q5:Q15" si="1">SUM(N5:P5)</f>
        <v>0</v>
      </c>
      <c r="R5" s="44">
        <f>SUMPRODUCT((ISNUMBER(SEARCH("Not a bug",'Dating-Mantis details '!$K$4:$K$540))*('Dating-Mantis details '!$F$4:$F$540=$F5)))</f>
        <v>3</v>
      </c>
      <c r="S5" s="44">
        <f>SUMPRODUCT((ISNUMBER(SEARCH("ISO prod",'Dating-Mantis details '!$K$4:$K$540))*('Dating-Mantis details '!$F$4:$F$540=$F5)))</f>
        <v>0</v>
      </c>
      <c r="T5" s="44">
        <f>SUMPRODUCT((ISNUMBER(SEARCH("Duplicate",'Dating-Mantis details '!$K$4:$K$540))*('Dating-Mantis details '!$F$4:$F$540=$F5)))</f>
        <v>0</v>
      </c>
      <c r="U5" s="44">
        <f>SUMPRODUCT((ISNUMBER(SEARCH("Evolution",'Dating-Mantis details '!$K$4:$K$540))*('Dating-Mantis details '!$F$4:$F$540=$F5)))</f>
        <v>0</v>
      </c>
      <c r="V5" s="45">
        <f t="shared" ref="V5:V15" si="2">SUM(Q5:U5)</f>
        <v>3</v>
      </c>
      <c r="W5" s="46">
        <f t="shared" ref="W5:W15" si="3">(K5+1)/(Q5+K5+1)</f>
        <v>1</v>
      </c>
    </row>
    <row r="6" spans="1:23" ht="10.5" customHeight="1">
      <c r="A6" s="85" t="s">
        <v>108</v>
      </c>
      <c r="B6" s="89" t="s">
        <v>54</v>
      </c>
      <c r="C6" s="90" t="s">
        <v>109</v>
      </c>
      <c r="D6" s="74" t="s">
        <v>56</v>
      </c>
      <c r="E6" s="74" t="s">
        <v>57</v>
      </c>
      <c r="F6" s="79" t="s">
        <v>110</v>
      </c>
      <c r="G6" s="87" t="s">
        <v>111</v>
      </c>
      <c r="H6" s="77" t="s">
        <v>176</v>
      </c>
      <c r="I6" s="77"/>
      <c r="J6" s="77">
        <v>140</v>
      </c>
      <c r="K6" s="41">
        <v>33</v>
      </c>
      <c r="L6" s="40">
        <v>0</v>
      </c>
      <c r="M6" s="41">
        <v>33</v>
      </c>
      <c r="N6" s="12">
        <f>SUMPRODUCT((ISNUMBER(SEARCH("1",'Dating-Mantis details '!$J$4:$J$540))*('Dating-Mantis details '!$F$4:$F$540=$F6)*('Dating-Mantis details '!$K$4:$K$540="Qa Defect")))</f>
        <v>5</v>
      </c>
      <c r="O6" s="42">
        <f>SUMPRODUCT((ISNUMBER(SEARCH("2",'Dating-Mantis details '!$J$4:$J$540))*('Dating-Mantis details '!$F$4:$F$540=$F6)*('Dating-Mantis details '!$K$4:$K$540="Qa Defect")))</f>
        <v>0</v>
      </c>
      <c r="P6" s="43">
        <f>SUMPRODUCT((ISNUMBER(SEARCH("3",'Dating-Mantis details '!$J$4:$J$540))*('Dating-Mantis details '!$F$4:$F$540=$F6)*('Dating-Mantis details '!$K$4:$K$540="Qa Defect")))</f>
        <v>1</v>
      </c>
      <c r="Q6" s="44">
        <f t="shared" si="1"/>
        <v>6</v>
      </c>
      <c r="R6" s="44">
        <f>SUMPRODUCT((ISNUMBER(SEARCH("Not a bug",'Dating-Mantis details '!$K$4:$K$540))*('Dating-Mantis details '!$F$4:$F$540=$F6)))</f>
        <v>5</v>
      </c>
      <c r="S6" s="44">
        <f>SUMPRODUCT((ISNUMBER(SEARCH("ISO prod",'Dating-Mantis details '!$K$4:$K$540))*('Dating-Mantis details '!$F$4:$F$540=$F6)))</f>
        <v>1</v>
      </c>
      <c r="T6" s="44">
        <f>SUMPRODUCT((ISNUMBER(SEARCH("Duplicate",'Dating-Mantis details '!$K$4:$K$540))*('Dating-Mantis details '!$F$4:$F$540=$F6)))</f>
        <v>0</v>
      </c>
      <c r="U6" s="44">
        <f>SUMPRODUCT((ISNUMBER(SEARCH("Evolution",'Dating-Mantis details '!$K$4:$K$540))*('Dating-Mantis details '!$F$4:$F$540=$F6)))</f>
        <v>0</v>
      </c>
      <c r="V6" s="45">
        <f t="shared" si="2"/>
        <v>12</v>
      </c>
      <c r="W6" s="46">
        <f t="shared" si="3"/>
        <v>0.85</v>
      </c>
    </row>
    <row r="7" spans="1:23" ht="10.5" customHeight="1">
      <c r="A7" s="100" t="s">
        <v>130</v>
      </c>
      <c r="B7" s="89" t="s">
        <v>54</v>
      </c>
      <c r="C7" s="83" t="s">
        <v>131</v>
      </c>
      <c r="D7" s="74" t="s">
        <v>56</v>
      </c>
      <c r="E7" s="74" t="s">
        <v>57</v>
      </c>
      <c r="F7" s="70" t="s">
        <v>132</v>
      </c>
      <c r="G7" s="86" t="s">
        <v>133</v>
      </c>
      <c r="H7" s="84">
        <v>18</v>
      </c>
      <c r="I7" s="84"/>
      <c r="J7" s="84">
        <v>2</v>
      </c>
      <c r="K7" s="41">
        <v>0</v>
      </c>
      <c r="L7" s="40">
        <v>0</v>
      </c>
      <c r="M7" s="41">
        <v>0</v>
      </c>
      <c r="N7" s="12">
        <f>SUMPRODUCT((ISNUMBER(SEARCH("1",'Dating-Mantis details '!$J$4:$J$540))*('Dating-Mantis details '!$F$4:$F$540=$F7)*('Dating-Mantis details '!$K$4:$K$540="Qa Defect")))</f>
        <v>0</v>
      </c>
      <c r="O7" s="42">
        <f>SUMPRODUCT((ISNUMBER(SEARCH("2",'Dating-Mantis details '!$J$4:$J$540))*('Dating-Mantis details '!$F$4:$F$540=$F7)*('Dating-Mantis details '!$K$4:$K$540="Qa Defect")))</f>
        <v>0</v>
      </c>
      <c r="P7" s="43">
        <f>SUMPRODUCT((ISNUMBER(SEARCH("3",'Dating-Mantis details '!$J$4:$J$540))*('Dating-Mantis details '!$F$4:$F$540=$F7)*('Dating-Mantis details '!$K$4:$K$540="Qa Defect")))</f>
        <v>1</v>
      </c>
      <c r="Q7" s="44">
        <f t="shared" si="1"/>
        <v>1</v>
      </c>
      <c r="R7" s="44">
        <f>SUMPRODUCT((ISNUMBER(SEARCH("Not a bug",'Dating-Mantis details '!$K$4:$K$540))*('Dating-Mantis details '!$F$4:$F$540=$F7)))</f>
        <v>0</v>
      </c>
      <c r="S7" s="44">
        <f>SUMPRODUCT((ISNUMBER(SEARCH("ISO prod",'Dating-Mantis details '!$K$4:$K$540))*('Dating-Mantis details '!$F$4:$F$540=$F7)))</f>
        <v>0</v>
      </c>
      <c r="T7" s="44">
        <f>SUMPRODUCT((ISNUMBER(SEARCH("Duplicate",'Dating-Mantis details '!$K$4:$K$540))*('Dating-Mantis details '!$F$4:$F$540=$F7)))</f>
        <v>0</v>
      </c>
      <c r="U7" s="44">
        <f>SUMPRODUCT((ISNUMBER(SEARCH("Evolution",'Dating-Mantis details '!$K$4:$K$540))*('Dating-Mantis details '!$F$4:$F$540=$F7)))</f>
        <v>0</v>
      </c>
      <c r="V7" s="45">
        <f t="shared" si="2"/>
        <v>1</v>
      </c>
      <c r="W7" s="46">
        <f t="shared" si="3"/>
        <v>0.5</v>
      </c>
    </row>
    <row r="8" spans="1:23" ht="10.5" customHeight="1">
      <c r="A8" s="85" t="s">
        <v>53</v>
      </c>
      <c r="B8" s="89" t="s">
        <v>54</v>
      </c>
      <c r="C8" s="99" t="s">
        <v>55</v>
      </c>
      <c r="D8" s="74" t="s">
        <v>56</v>
      </c>
      <c r="E8" s="47" t="s">
        <v>57</v>
      </c>
      <c r="F8" s="79" t="s">
        <v>58</v>
      </c>
      <c r="G8" s="86" t="s">
        <v>59</v>
      </c>
      <c r="H8" s="77" t="s">
        <v>60</v>
      </c>
      <c r="I8" s="77"/>
      <c r="J8" s="77">
        <v>16</v>
      </c>
      <c r="K8" s="41">
        <v>5</v>
      </c>
      <c r="L8" s="40">
        <v>0</v>
      </c>
      <c r="M8" s="41">
        <v>5</v>
      </c>
      <c r="N8" s="12">
        <f>SUMPRODUCT((ISNUMBER(SEARCH("1",'Dating-Mantis details '!$J$4:$J$540))*('Dating-Mantis details '!$F$4:$F$540=$F8)*('Dating-Mantis details '!$K$4:$K$540="Qa Defect")))</f>
        <v>0</v>
      </c>
      <c r="O8" s="42">
        <f>SUMPRODUCT((ISNUMBER(SEARCH("2",'Dating-Mantis details '!$J$4:$J$540))*('Dating-Mantis details '!$F$4:$F$540=$F8)*('Dating-Mantis details '!$K$4:$K$540="Qa Defect")))</f>
        <v>0</v>
      </c>
      <c r="P8" s="43">
        <f>SUMPRODUCT((ISNUMBER(SEARCH("3",'Dating-Mantis details '!$J$4:$J$540))*('Dating-Mantis details '!$F$4:$F$540=$F8)*('Dating-Mantis details '!$K$4:$K$540="Qa Defect")))</f>
        <v>0</v>
      </c>
      <c r="Q8" s="44">
        <f t="shared" si="1"/>
        <v>0</v>
      </c>
      <c r="R8" s="44">
        <f>SUMPRODUCT((ISNUMBER(SEARCH("Not a bug",'Dating-Mantis details '!$K$4:$K$540))*('Dating-Mantis details '!$F$4:$F$540=$F8)))</f>
        <v>0</v>
      </c>
      <c r="S8" s="44">
        <f>SUMPRODUCT((ISNUMBER(SEARCH("ISO prod",'Dating-Mantis details '!$K$4:$K$540))*('Dating-Mantis details '!$F$4:$F$540=$F8)))</f>
        <v>0</v>
      </c>
      <c r="T8" s="44">
        <f>SUMPRODUCT((ISNUMBER(SEARCH("Duplicate",'Dating-Mantis details '!$K$4:$K$540))*('Dating-Mantis details '!$F$4:$F$540=$F8)))</f>
        <v>0</v>
      </c>
      <c r="U8" s="44">
        <f>SUMPRODUCT((ISNUMBER(SEARCH("Evolution",'Dating-Mantis details '!$K$4:$K$540))*('Dating-Mantis details '!$F$4:$F$540=$F8)))</f>
        <v>0</v>
      </c>
      <c r="V8" s="45">
        <f t="shared" si="2"/>
        <v>0</v>
      </c>
      <c r="W8" s="46">
        <f t="shared" si="3"/>
        <v>1</v>
      </c>
    </row>
    <row r="9" spans="1:23" ht="10.5" customHeight="1">
      <c r="A9" s="85" t="s">
        <v>53</v>
      </c>
      <c r="B9" s="89" t="s">
        <v>54</v>
      </c>
      <c r="C9" s="99" t="s">
        <v>55</v>
      </c>
      <c r="D9" s="74" t="s">
        <v>56</v>
      </c>
      <c r="E9" s="47" t="s">
        <v>57</v>
      </c>
      <c r="F9" s="79" t="s">
        <v>61</v>
      </c>
      <c r="G9" s="86" t="s">
        <v>62</v>
      </c>
      <c r="H9" s="77">
        <v>18</v>
      </c>
      <c r="I9" s="77"/>
      <c r="J9" s="77">
        <v>18</v>
      </c>
      <c r="K9" s="41">
        <v>0</v>
      </c>
      <c r="L9" s="40">
        <v>0</v>
      </c>
      <c r="M9" s="41">
        <v>0</v>
      </c>
      <c r="N9" s="12">
        <f>SUMPRODUCT((ISNUMBER(SEARCH("1",'Dating-Mantis details '!$J$4:$J$540))*('Dating-Mantis details '!$F$4:$F$540=$F9)*('Dating-Mantis details '!$K$4:$K$540="Qa Defect")))</f>
        <v>0</v>
      </c>
      <c r="O9" s="42">
        <f>SUMPRODUCT((ISNUMBER(SEARCH("2",'Dating-Mantis details '!$J$4:$J$540))*('Dating-Mantis details '!$F$4:$F$540=$F9)*('Dating-Mantis details '!$K$4:$K$540="Qa Defect")))</f>
        <v>1</v>
      </c>
      <c r="P9" s="43">
        <f>SUMPRODUCT((ISNUMBER(SEARCH("3",'Dating-Mantis details '!$J$4:$J$540))*('Dating-Mantis details '!$F$4:$F$540=$F9)*('Dating-Mantis details '!$K$4:$K$540="Qa Defect")))</f>
        <v>0</v>
      </c>
      <c r="Q9" s="44">
        <f t="shared" si="1"/>
        <v>1</v>
      </c>
      <c r="R9" s="44">
        <f>SUMPRODUCT((ISNUMBER(SEARCH("Not a bug",'Dating-Mantis details '!$K$4:$K$540))*('Dating-Mantis details '!$F$4:$F$540=$F9)))</f>
        <v>0</v>
      </c>
      <c r="S9" s="44">
        <f>SUMPRODUCT((ISNUMBER(SEARCH("ISO prod",'Dating-Mantis details '!$K$4:$K$540))*('Dating-Mantis details '!$F$4:$F$540=$F9)))</f>
        <v>0</v>
      </c>
      <c r="T9" s="44">
        <f>SUMPRODUCT((ISNUMBER(SEARCH("Duplicate",'Dating-Mantis details '!$K$4:$K$540))*('Dating-Mantis details '!$F$4:$F$540=$F9)))</f>
        <v>0</v>
      </c>
      <c r="U9" s="44">
        <f>SUMPRODUCT((ISNUMBER(SEARCH("Evolution",'Dating-Mantis details '!$K$4:$K$540))*('Dating-Mantis details '!$F$4:$F$540=$F9)))</f>
        <v>0</v>
      </c>
      <c r="V9" s="45">
        <f t="shared" si="2"/>
        <v>1</v>
      </c>
      <c r="W9" s="46">
        <f t="shared" si="3"/>
        <v>0.5</v>
      </c>
    </row>
    <row r="10" spans="1:23" ht="10.5" customHeight="1">
      <c r="A10" s="85" t="s">
        <v>53</v>
      </c>
      <c r="B10" s="89" t="s">
        <v>54</v>
      </c>
      <c r="C10" s="99" t="s">
        <v>55</v>
      </c>
      <c r="D10" s="74" t="s">
        <v>56</v>
      </c>
      <c r="E10" s="47" t="s">
        <v>57</v>
      </c>
      <c r="F10" s="79" t="s">
        <v>63</v>
      </c>
      <c r="G10" s="86" t="s">
        <v>64</v>
      </c>
      <c r="H10" s="77">
        <v>19</v>
      </c>
      <c r="I10" s="77"/>
      <c r="J10" s="77">
        <v>16</v>
      </c>
      <c r="K10" s="41">
        <v>7</v>
      </c>
      <c r="L10" s="40">
        <v>0</v>
      </c>
      <c r="M10" s="41">
        <v>7</v>
      </c>
      <c r="N10" s="12">
        <f>SUMPRODUCT((ISNUMBER(SEARCH("1",'Dating-Mantis details '!$J$4:$J$540))*('Dating-Mantis details '!$F$4:$F$540=$F10)*('Dating-Mantis details '!$K$4:$K$540="Qa Defect")))</f>
        <v>6</v>
      </c>
      <c r="O10" s="42">
        <f>SUMPRODUCT((ISNUMBER(SEARCH("2",'Dating-Mantis details '!$J$4:$J$540))*('Dating-Mantis details '!$F$4:$F$540=$F10)*('Dating-Mantis details '!$K$4:$K$540="Qa Defect")))</f>
        <v>3</v>
      </c>
      <c r="P10" s="43">
        <f>SUMPRODUCT((ISNUMBER(SEARCH("3",'Dating-Mantis details '!$J$4:$J$540))*('Dating-Mantis details '!$F$4:$F$540=$F10)*('Dating-Mantis details '!$K$4:$K$540="Qa Defect")))</f>
        <v>0</v>
      </c>
      <c r="Q10" s="44">
        <f t="shared" si="1"/>
        <v>9</v>
      </c>
      <c r="R10" s="44">
        <f>SUMPRODUCT((ISNUMBER(SEARCH("Not a bug",'Dating-Mantis details '!$K$4:$K$540))*('Dating-Mantis details '!$F$4:$F$540=$F10)))</f>
        <v>0</v>
      </c>
      <c r="S10" s="44">
        <f>SUMPRODUCT((ISNUMBER(SEARCH("ISO prod",'Dating-Mantis details '!$K$4:$K$540))*('Dating-Mantis details '!$F$4:$F$540=$F10)))</f>
        <v>0</v>
      </c>
      <c r="T10" s="44">
        <f>SUMPRODUCT((ISNUMBER(SEARCH("Duplicate",'Dating-Mantis details '!$K$4:$K$540))*('Dating-Mantis details '!$F$4:$F$540=$F10)))</f>
        <v>1</v>
      </c>
      <c r="U10" s="44">
        <f>SUMPRODUCT((ISNUMBER(SEARCH("Evolution",'Dating-Mantis details '!$K$4:$K$540))*('Dating-Mantis details '!$F$4:$F$540=$F10)))</f>
        <v>0</v>
      </c>
      <c r="V10" s="45">
        <f t="shared" si="2"/>
        <v>10</v>
      </c>
      <c r="W10" s="46">
        <f t="shared" si="3"/>
        <v>0.47058823529411764</v>
      </c>
    </row>
    <row r="11" spans="1:23" ht="10.5" customHeight="1">
      <c r="A11" s="85" t="s">
        <v>53</v>
      </c>
      <c r="B11" s="89" t="s">
        <v>54</v>
      </c>
      <c r="C11" s="99" t="s">
        <v>55</v>
      </c>
      <c r="D11" s="74" t="s">
        <v>56</v>
      </c>
      <c r="E11" s="47" t="s">
        <v>57</v>
      </c>
      <c r="F11" s="79" t="s">
        <v>65</v>
      </c>
      <c r="G11" s="86" t="s">
        <v>66</v>
      </c>
      <c r="H11" s="77">
        <v>18</v>
      </c>
      <c r="I11" s="77"/>
      <c r="J11" s="77">
        <v>5</v>
      </c>
      <c r="K11" s="41">
        <v>0</v>
      </c>
      <c r="L11" s="40">
        <v>0</v>
      </c>
      <c r="M11" s="41">
        <v>0</v>
      </c>
      <c r="N11" s="12">
        <f>SUMPRODUCT((ISNUMBER(SEARCH("1",'Dating-Mantis details '!$J$4:$J$540))*('Dating-Mantis details '!$F$4:$F$540=$F11)*('Dating-Mantis details '!$K$4:$K$540="Qa Defect")))</f>
        <v>0</v>
      </c>
      <c r="O11" s="42">
        <f>SUMPRODUCT((ISNUMBER(SEARCH("2",'Dating-Mantis details '!$J$4:$J$540))*('Dating-Mantis details '!$F$4:$F$540=$F11)*('Dating-Mantis details '!$K$4:$K$540="Qa Defect")))</f>
        <v>0</v>
      </c>
      <c r="P11" s="43">
        <f>SUMPRODUCT((ISNUMBER(SEARCH("3",'Dating-Mantis details '!$J$4:$J$540))*('Dating-Mantis details '!$F$4:$F$540=$F11)*('Dating-Mantis details '!$K$4:$K$540="Qa Defect")))</f>
        <v>0</v>
      </c>
      <c r="Q11" s="44">
        <f t="shared" si="1"/>
        <v>0</v>
      </c>
      <c r="R11" s="44">
        <f>SUMPRODUCT((ISNUMBER(SEARCH("Not a bug",'Dating-Mantis details '!$K$4:$K$540))*('Dating-Mantis details '!$F$4:$F$540=$F11)))</f>
        <v>0</v>
      </c>
      <c r="S11" s="44">
        <f>SUMPRODUCT((ISNUMBER(SEARCH("ISO prod",'Dating-Mantis details '!$K$4:$K$540))*('Dating-Mantis details '!$F$4:$F$540=$F11)))</f>
        <v>0</v>
      </c>
      <c r="T11" s="44">
        <f>SUMPRODUCT((ISNUMBER(SEARCH("Duplicate",'Dating-Mantis details '!$K$4:$K$540))*('Dating-Mantis details '!$F$4:$F$540=$F11)))</f>
        <v>0</v>
      </c>
      <c r="U11" s="44">
        <f>SUMPRODUCT((ISNUMBER(SEARCH("Evolution",'Dating-Mantis details '!$K$4:$K$540))*('Dating-Mantis details '!$F$4:$F$540=$F11)))</f>
        <v>0</v>
      </c>
      <c r="V11" s="45">
        <f t="shared" si="2"/>
        <v>0</v>
      </c>
      <c r="W11" s="46">
        <f t="shared" si="3"/>
        <v>1</v>
      </c>
    </row>
    <row r="12" spans="1:23" ht="10.5" customHeight="1">
      <c r="A12" s="85" t="s">
        <v>53</v>
      </c>
      <c r="B12" s="89" t="s">
        <v>54</v>
      </c>
      <c r="C12" s="80" t="s">
        <v>67</v>
      </c>
      <c r="D12" s="74" t="s">
        <v>56</v>
      </c>
      <c r="E12" s="47" t="s">
        <v>57</v>
      </c>
      <c r="F12" s="79" t="s">
        <v>68</v>
      </c>
      <c r="G12" s="86" t="s">
        <v>69</v>
      </c>
      <c r="H12" s="98">
        <v>21</v>
      </c>
      <c r="I12" s="98"/>
      <c r="J12" s="98">
        <v>13</v>
      </c>
      <c r="K12" s="76">
        <v>0</v>
      </c>
      <c r="L12" s="40">
        <v>0</v>
      </c>
      <c r="M12" s="41">
        <v>0</v>
      </c>
      <c r="N12" s="12">
        <f>SUMPRODUCT((ISNUMBER(SEARCH("1",'Dating-Mantis details '!$J$4:$J$540))*('Dating-Mantis details '!$F$4:$F$540=$F12)*('Dating-Mantis details '!$K$4:$K$540="Qa Defect")))</f>
        <v>0</v>
      </c>
      <c r="O12" s="42">
        <f>SUMPRODUCT((ISNUMBER(SEARCH("2",'Dating-Mantis details '!$J$4:$J$540))*('Dating-Mantis details '!$F$4:$F$540=$F12)*('Dating-Mantis details '!$K$4:$K$540="Qa Defect")))</f>
        <v>0</v>
      </c>
      <c r="P12" s="43">
        <f>SUMPRODUCT((ISNUMBER(SEARCH("3",'Dating-Mantis details '!$J$4:$J$540))*('Dating-Mantis details '!$F$4:$F$540=$F12)*('Dating-Mantis details '!$K$4:$K$540="Qa Defect")))</f>
        <v>0</v>
      </c>
      <c r="Q12" s="44">
        <f t="shared" si="1"/>
        <v>0</v>
      </c>
      <c r="R12" s="44">
        <f>SUMPRODUCT((ISNUMBER(SEARCH("Not a bug",'Dating-Mantis details '!$K$4:$K$540))*('Dating-Mantis details '!$F$4:$F$540=$F12)))</f>
        <v>0</v>
      </c>
      <c r="S12" s="44">
        <f>SUMPRODUCT((ISNUMBER(SEARCH("ISO prod",'Dating-Mantis details '!$K$4:$K$540))*('Dating-Mantis details '!$F$4:$F$540=$F12)))</f>
        <v>0</v>
      </c>
      <c r="T12" s="44">
        <f>SUMPRODUCT((ISNUMBER(SEARCH("Duplicate",'Dating-Mantis details '!$K$4:$K$540))*('Dating-Mantis details '!$F$4:$F$540=$F12)))</f>
        <v>0</v>
      </c>
      <c r="U12" s="44">
        <f>SUMPRODUCT((ISNUMBER(SEARCH("Evolution",'Dating-Mantis details '!$K$4:$K$540))*('Dating-Mantis details '!$F$4:$F$540=$F12)))</f>
        <v>0</v>
      </c>
      <c r="V12" s="45">
        <f t="shared" si="2"/>
        <v>0</v>
      </c>
      <c r="W12" s="46">
        <f t="shared" si="3"/>
        <v>1</v>
      </c>
    </row>
    <row r="13" spans="1:23" ht="10.5" customHeight="1">
      <c r="A13" s="85" t="s">
        <v>53</v>
      </c>
      <c r="B13" s="89" t="s">
        <v>54</v>
      </c>
      <c r="C13" s="80" t="s">
        <v>67</v>
      </c>
      <c r="D13" s="74" t="s">
        <v>56</v>
      </c>
      <c r="E13" s="47" t="s">
        <v>57</v>
      </c>
      <c r="F13" s="79" t="s">
        <v>70</v>
      </c>
      <c r="G13" s="86" t="s">
        <v>71</v>
      </c>
      <c r="H13" s="91">
        <v>15</v>
      </c>
      <c r="I13" s="91"/>
      <c r="J13" s="91">
        <v>23</v>
      </c>
      <c r="K13" s="78">
        <v>2</v>
      </c>
      <c r="L13" s="40">
        <v>0</v>
      </c>
      <c r="M13" s="41">
        <v>2</v>
      </c>
      <c r="N13" s="12">
        <f>SUMPRODUCT((ISNUMBER(SEARCH("1",'Dating-Mantis details '!$J$4:$J$540))*('Dating-Mantis details '!$F$4:$F$540=$F13)*('Dating-Mantis details '!$K$4:$K$540="Qa Defect")))</f>
        <v>0</v>
      </c>
      <c r="O13" s="42">
        <f>SUMPRODUCT((ISNUMBER(SEARCH("2",'Dating-Mantis details '!$J$4:$J$540))*('Dating-Mantis details '!$F$4:$F$540=$F13)*('Dating-Mantis details '!$K$4:$K$540="Qa Defect")))</f>
        <v>0</v>
      </c>
      <c r="P13" s="43">
        <f>SUMPRODUCT((ISNUMBER(SEARCH("3",'Dating-Mantis details '!$J$4:$J$540))*('Dating-Mantis details '!$F$4:$F$540=$F13)*('Dating-Mantis details '!$K$4:$K$540="Qa Defect")))</f>
        <v>0</v>
      </c>
      <c r="Q13" s="44">
        <f t="shared" si="1"/>
        <v>0</v>
      </c>
      <c r="R13" s="44">
        <f>SUMPRODUCT((ISNUMBER(SEARCH("Not a bug",'Dating-Mantis details '!$K$4:$K$540))*('Dating-Mantis details '!$F$4:$F$540=$F13)))</f>
        <v>0</v>
      </c>
      <c r="S13" s="44">
        <f>SUMPRODUCT((ISNUMBER(SEARCH("ISO prod",'Dating-Mantis details '!$K$4:$K$540))*('Dating-Mantis details '!$F$4:$F$540=$F13)))</f>
        <v>0</v>
      </c>
      <c r="T13" s="44">
        <f>SUMPRODUCT((ISNUMBER(SEARCH("Duplicate",'Dating-Mantis details '!$K$4:$K$540))*('Dating-Mantis details '!$F$4:$F$540=$F13)))</f>
        <v>0</v>
      </c>
      <c r="U13" s="44">
        <f>SUMPRODUCT((ISNUMBER(SEARCH("Evolution",'Dating-Mantis details '!$K$4:$K$540))*('Dating-Mantis details '!$F$4:$F$540=$F13)))</f>
        <v>0</v>
      </c>
      <c r="V13" s="45">
        <f t="shared" si="2"/>
        <v>0</v>
      </c>
      <c r="W13" s="46">
        <f t="shared" si="3"/>
        <v>1</v>
      </c>
    </row>
    <row r="14" spans="1:23" ht="10.5" customHeight="1">
      <c r="A14" s="77" t="s">
        <v>13</v>
      </c>
      <c r="B14" s="89" t="s">
        <v>54</v>
      </c>
      <c r="C14" s="81" t="s">
        <v>72</v>
      </c>
      <c r="D14" s="74" t="s">
        <v>56</v>
      </c>
      <c r="E14" s="47" t="s">
        <v>57</v>
      </c>
      <c r="F14" s="79" t="s">
        <v>73</v>
      </c>
      <c r="G14" s="86" t="s">
        <v>74</v>
      </c>
      <c r="H14" s="77">
        <v>23</v>
      </c>
      <c r="I14" s="77"/>
      <c r="J14" s="77">
        <v>5</v>
      </c>
      <c r="K14" s="41">
        <v>0</v>
      </c>
      <c r="L14" s="40">
        <v>0</v>
      </c>
      <c r="M14" s="41">
        <v>0</v>
      </c>
      <c r="N14" s="12">
        <f>SUMPRODUCT((ISNUMBER(SEARCH("1",'Dating-Mantis details '!$J$4:$J$540))*('Dating-Mantis details '!$F$4:$F$540=$F14)*('Dating-Mantis details '!$K$4:$K$540="Qa Defect")))</f>
        <v>3</v>
      </c>
      <c r="O14" s="42">
        <f>SUMPRODUCT((ISNUMBER(SEARCH("2",'Dating-Mantis details '!$J$4:$J$540))*('Dating-Mantis details '!$F$4:$F$540=$F14)*('Dating-Mantis details '!$K$4:$K$540="Qa Defect")))</f>
        <v>0</v>
      </c>
      <c r="P14" s="43">
        <f>SUMPRODUCT((ISNUMBER(SEARCH("3",'Dating-Mantis details '!$J$4:$J$540))*('Dating-Mantis details '!$F$4:$F$540=$F14)*('Dating-Mantis details '!$K$4:$K$540="Qa Defect")))</f>
        <v>0</v>
      </c>
      <c r="Q14" s="44">
        <f t="shared" si="1"/>
        <v>3</v>
      </c>
      <c r="R14" s="44">
        <f>SUMPRODUCT((ISNUMBER(SEARCH("Not a bug",'Dating-Mantis details '!$K$4:$K$540))*('Dating-Mantis details '!$F$4:$F$540=$F14)))</f>
        <v>0</v>
      </c>
      <c r="S14" s="44">
        <f>SUMPRODUCT((ISNUMBER(SEARCH("ISO prod",'Dating-Mantis details '!$K$4:$K$540))*('Dating-Mantis details '!$F$4:$F$540=$F14)))</f>
        <v>0</v>
      </c>
      <c r="T14" s="44">
        <f>SUMPRODUCT((ISNUMBER(SEARCH("Duplicate",'Dating-Mantis details '!$K$4:$K$540))*('Dating-Mantis details '!$F$4:$F$540=$F14)))</f>
        <v>0</v>
      </c>
      <c r="U14" s="44">
        <f>SUMPRODUCT((ISNUMBER(SEARCH("Evolution",'Dating-Mantis details '!$K$4:$K$540))*('Dating-Mantis details '!$F$4:$F$540=$F14)))</f>
        <v>0</v>
      </c>
      <c r="V14" s="45">
        <f t="shared" si="2"/>
        <v>3</v>
      </c>
      <c r="W14" s="46">
        <f t="shared" si="3"/>
        <v>0.25</v>
      </c>
    </row>
    <row r="15" spans="1:23" ht="10.5" customHeight="1">
      <c r="A15" s="77" t="s">
        <v>13</v>
      </c>
      <c r="B15" s="89" t="s">
        <v>54</v>
      </c>
      <c r="C15" s="81" t="s">
        <v>72</v>
      </c>
      <c r="D15" s="74" t="s">
        <v>56</v>
      </c>
      <c r="E15" s="47" t="s">
        <v>57</v>
      </c>
      <c r="F15" s="79" t="s">
        <v>75</v>
      </c>
      <c r="G15" s="86" t="s">
        <v>76</v>
      </c>
      <c r="H15" s="77" t="s">
        <v>77</v>
      </c>
      <c r="I15" s="77"/>
      <c r="J15" s="77"/>
      <c r="K15" s="41">
        <v>0</v>
      </c>
      <c r="L15" s="40">
        <v>0</v>
      </c>
      <c r="M15" s="41">
        <v>0</v>
      </c>
      <c r="N15" s="12">
        <f>SUMPRODUCT((ISNUMBER(SEARCH("1",'Dating-Mantis details '!$J$4:$J$540))*('Dating-Mantis details '!$F$4:$F$540=$F15)*('Dating-Mantis details '!$K$4:$K$540="Qa Defect")))</f>
        <v>2</v>
      </c>
      <c r="O15" s="42">
        <f>SUMPRODUCT((ISNUMBER(SEARCH("2",'Dating-Mantis details '!$J$4:$J$540))*('Dating-Mantis details '!$F$4:$F$540=$F15)*('Dating-Mantis details '!$K$4:$K$540="Qa Defect")))</f>
        <v>0</v>
      </c>
      <c r="P15" s="43">
        <f>SUMPRODUCT((ISNUMBER(SEARCH("3",'Dating-Mantis details '!$J$4:$J$540))*('Dating-Mantis details '!$F$4:$F$540=$F15)*('Dating-Mantis details '!$K$4:$K$540="Qa Defect")))</f>
        <v>0</v>
      </c>
      <c r="Q15" s="44">
        <f t="shared" si="1"/>
        <v>2</v>
      </c>
      <c r="R15" s="44">
        <f>SUMPRODUCT((ISNUMBER(SEARCH("Not a bug",'Dating-Mantis details '!$K$4:$K$540))*('Dating-Mantis details '!$F$4:$F$540=$F15)))</f>
        <v>2</v>
      </c>
      <c r="S15" s="44">
        <f>SUMPRODUCT((ISNUMBER(SEARCH("ISO prod",'Dating-Mantis details '!$K$4:$K$540))*('Dating-Mantis details '!$F$4:$F$540=$F15)))</f>
        <v>0</v>
      </c>
      <c r="T15" s="44">
        <f>SUMPRODUCT((ISNUMBER(SEARCH("Duplicate",'Dating-Mantis details '!$K$4:$K$540))*('Dating-Mantis details '!$F$4:$F$540=$F15)))</f>
        <v>0</v>
      </c>
      <c r="U15" s="44">
        <f>SUMPRODUCT((ISNUMBER(SEARCH("Evolution",'Dating-Mantis details '!$K$4:$K$540))*('Dating-Mantis details '!$F$4:$F$540=$F15)))</f>
        <v>0</v>
      </c>
      <c r="V15" s="45">
        <f t="shared" si="2"/>
        <v>4</v>
      </c>
      <c r="W15" s="46">
        <f t="shared" si="3"/>
        <v>0.33333333333333331</v>
      </c>
    </row>
    <row r="16" spans="1:23" ht="10.5" customHeight="1">
      <c r="A16" s="77" t="s">
        <v>13</v>
      </c>
      <c r="B16" s="89" t="s">
        <v>54</v>
      </c>
      <c r="C16" s="81" t="s">
        <v>72</v>
      </c>
      <c r="D16" s="74" t="s">
        <v>56</v>
      </c>
      <c r="E16" s="47" t="s">
        <v>57</v>
      </c>
      <c r="F16" s="79" t="s">
        <v>63</v>
      </c>
      <c r="G16" s="86" t="s">
        <v>64</v>
      </c>
      <c r="H16" s="77"/>
      <c r="I16" s="77"/>
      <c r="J16" s="77"/>
      <c r="K16" s="76">
        <v>0</v>
      </c>
      <c r="L16" s="40">
        <v>0</v>
      </c>
      <c r="M16" s="41">
        <v>0</v>
      </c>
      <c r="N16" s="12">
        <f>SUMPRODUCT((ISNUMBER(SEARCH("1",'Dating-Mantis details '!$J$4:$J$540))*('Dating-Mantis details '!$F$4:$F$540=$F16)*('Dating-Mantis details '!$K$4:$K$540="Qa Defect")))</f>
        <v>6</v>
      </c>
      <c r="O16" s="42">
        <f>SUMPRODUCT((ISNUMBER(SEARCH("2",'Dating-Mantis details '!$J$4:$J$540))*('Dating-Mantis details '!$F$4:$F$540=$F16)*('Dating-Mantis details '!$K$4:$K$540="Qa Defect")))</f>
        <v>3</v>
      </c>
      <c r="P16" s="43">
        <f>SUMPRODUCT((ISNUMBER(SEARCH("3",'Dating-Mantis details '!$J$4:$J$540))*('Dating-Mantis details '!$F$4:$F$540=$F16)*('Dating-Mantis details '!$K$4:$K$540="Qa Defect")))</f>
        <v>0</v>
      </c>
      <c r="Q16" s="44">
        <f t="shared" ref="Q16:Q18" si="4">SUM(N16:P16)</f>
        <v>9</v>
      </c>
      <c r="R16" s="44">
        <f>SUMPRODUCT((ISNUMBER(SEARCH("Not a bug",'Dating-Mantis details '!$K$4:$K$540))*('Dating-Mantis details '!$F$4:$F$540=$F16)))</f>
        <v>0</v>
      </c>
      <c r="S16" s="44">
        <f>SUMPRODUCT((ISNUMBER(SEARCH("ISO prod",'Dating-Mantis details '!$K$4:$K$540))*('Dating-Mantis details '!$F$4:$F$540=$F16)))</f>
        <v>0</v>
      </c>
      <c r="T16" s="44">
        <f>SUMPRODUCT((ISNUMBER(SEARCH("Duplicate",'Dating-Mantis details '!$K$4:$K$540))*('Dating-Mantis details '!$F$4:$F$540=$F16)))</f>
        <v>1</v>
      </c>
      <c r="U16" s="44">
        <f>SUMPRODUCT((ISNUMBER(SEARCH("Evolution",'Dating-Mantis details '!$K$4:$K$540))*('Dating-Mantis details '!$F$4:$F$540=$F16)))</f>
        <v>0</v>
      </c>
      <c r="V16" s="45">
        <f t="shared" ref="V16:V18" si="5">SUM(Q16:U16)</f>
        <v>10</v>
      </c>
      <c r="W16" s="46">
        <f t="shared" ref="W16:W18" si="6">(K16+1)/(Q16+K16+1)</f>
        <v>0.1</v>
      </c>
    </row>
    <row r="17" spans="1:23" ht="10.5" customHeight="1">
      <c r="A17" s="77" t="s">
        <v>13</v>
      </c>
      <c r="B17" s="89" t="s">
        <v>54</v>
      </c>
      <c r="C17" s="81" t="s">
        <v>72</v>
      </c>
      <c r="D17" s="74" t="s">
        <v>56</v>
      </c>
      <c r="E17" s="47" t="s">
        <v>57</v>
      </c>
      <c r="F17" s="79" t="s">
        <v>78</v>
      </c>
      <c r="G17" s="86" t="s">
        <v>79</v>
      </c>
      <c r="H17" s="77" t="s">
        <v>80</v>
      </c>
      <c r="I17" s="77"/>
      <c r="J17" s="77">
        <v>18</v>
      </c>
      <c r="K17" s="41">
        <v>4</v>
      </c>
      <c r="L17" s="40">
        <v>0</v>
      </c>
      <c r="M17" s="41">
        <v>4</v>
      </c>
      <c r="N17" s="12">
        <f>SUMPRODUCT((ISNUMBER(SEARCH("1",'Dating-Mantis details '!$J$4:$J$540))*('Dating-Mantis details '!$F$4:$F$540=$F17)*('Dating-Mantis details '!$K$4:$K$540="Qa Defect")))</f>
        <v>0</v>
      </c>
      <c r="O17" s="42">
        <f>SUMPRODUCT((ISNUMBER(SEARCH("2",'Dating-Mantis details '!$J$4:$J$540))*('Dating-Mantis details '!$F$4:$F$540=$F17)*('Dating-Mantis details '!$K$4:$K$540="Qa Defect")))</f>
        <v>3</v>
      </c>
      <c r="P17" s="43">
        <f>SUMPRODUCT((ISNUMBER(SEARCH("3",'Dating-Mantis details '!$J$4:$J$540))*('Dating-Mantis details '!$F$4:$F$540=$F17)*('Dating-Mantis details '!$K$4:$K$540="Qa Defect")))</f>
        <v>0</v>
      </c>
      <c r="Q17" s="44">
        <f t="shared" si="4"/>
        <v>3</v>
      </c>
      <c r="R17" s="44">
        <f>SUMPRODUCT((ISNUMBER(SEARCH("Not a bug",'Dating-Mantis details '!$K$4:$K$540))*('Dating-Mantis details '!$F$4:$F$540=$F17)))</f>
        <v>0</v>
      </c>
      <c r="S17" s="44">
        <f>SUMPRODUCT((ISNUMBER(SEARCH("ISO prod",'Dating-Mantis details '!$K$4:$K$540))*('Dating-Mantis details '!$F$4:$F$540=$F17)))</f>
        <v>0</v>
      </c>
      <c r="T17" s="44">
        <f>SUMPRODUCT((ISNUMBER(SEARCH("Duplicate",'Dating-Mantis details '!$K$4:$K$540))*('Dating-Mantis details '!$F$4:$F$540=$F17)))</f>
        <v>0</v>
      </c>
      <c r="U17" s="44">
        <f>SUMPRODUCT((ISNUMBER(SEARCH("Evolution",'Dating-Mantis details '!$K$4:$K$540))*('Dating-Mantis details '!$F$4:$F$540=$F17)))</f>
        <v>0</v>
      </c>
      <c r="V17" s="45">
        <f t="shared" si="5"/>
        <v>3</v>
      </c>
      <c r="W17" s="46">
        <f t="shared" si="6"/>
        <v>0.625</v>
      </c>
    </row>
    <row r="18" spans="1:23" ht="10.5" customHeight="1">
      <c r="A18" s="77" t="s">
        <v>14</v>
      </c>
      <c r="B18" s="77" t="s">
        <v>54</v>
      </c>
      <c r="C18" s="72" t="s">
        <v>81</v>
      </c>
      <c r="D18" s="74" t="s">
        <v>56</v>
      </c>
      <c r="E18" s="47" t="s">
        <v>57</v>
      </c>
      <c r="F18" s="79" t="s">
        <v>82</v>
      </c>
      <c r="G18" s="86" t="s">
        <v>83</v>
      </c>
      <c r="H18" s="77">
        <v>23</v>
      </c>
      <c r="I18" s="77"/>
      <c r="J18" s="77">
        <v>1</v>
      </c>
      <c r="K18" s="82">
        <v>0</v>
      </c>
      <c r="L18" s="40">
        <v>0</v>
      </c>
      <c r="M18" s="41">
        <v>0</v>
      </c>
      <c r="N18" s="12">
        <f>SUMPRODUCT((ISNUMBER(SEARCH("1",'Dating-Mantis details '!$J$4:$J$540))*('Dating-Mantis details '!$F$4:$F$540=$F18)*('Dating-Mantis details '!$K$4:$K$540="Qa Defect")))</f>
        <v>0</v>
      </c>
      <c r="O18" s="42">
        <f>SUMPRODUCT((ISNUMBER(SEARCH("2",'Dating-Mantis details '!$J$4:$J$540))*('Dating-Mantis details '!$F$4:$F$540=$F18)*('Dating-Mantis details '!$K$4:$K$540="Qa Defect")))</f>
        <v>0</v>
      </c>
      <c r="P18" s="43">
        <f>SUMPRODUCT((ISNUMBER(SEARCH("3",'Dating-Mantis details '!$J$4:$J$540))*('Dating-Mantis details '!$F$4:$F$540=$F18)*('Dating-Mantis details '!$K$4:$K$540="Qa Defect")))</f>
        <v>0</v>
      </c>
      <c r="Q18" s="44">
        <f t="shared" si="4"/>
        <v>0</v>
      </c>
      <c r="R18" s="44">
        <f>SUMPRODUCT((ISNUMBER(SEARCH("Not a bug",'Dating-Mantis details '!$K$4:$K$540))*('Dating-Mantis details '!$F$4:$F$540=$F18)))</f>
        <v>0</v>
      </c>
      <c r="S18" s="44">
        <f>SUMPRODUCT((ISNUMBER(SEARCH("ISO prod",'Dating-Mantis details '!$K$4:$K$540))*('Dating-Mantis details '!$F$4:$F$540=$F18)))</f>
        <v>0</v>
      </c>
      <c r="T18" s="44">
        <f>SUMPRODUCT((ISNUMBER(SEARCH("Duplicate",'Dating-Mantis details '!$K$4:$K$540))*('Dating-Mantis details '!$F$4:$F$540=$F18)))</f>
        <v>0</v>
      </c>
      <c r="U18" s="44">
        <f>SUMPRODUCT((ISNUMBER(SEARCH("Evolution",'Dating-Mantis details '!$K$4:$K$540))*('Dating-Mantis details '!$F$4:$F$540=$F18)))</f>
        <v>0</v>
      </c>
      <c r="V18" s="45">
        <f t="shared" si="5"/>
        <v>0</v>
      </c>
      <c r="W18" s="46">
        <f t="shared" si="6"/>
        <v>1</v>
      </c>
    </row>
    <row r="19" spans="1:23" ht="10.5" customHeight="1">
      <c r="A19" s="77" t="s">
        <v>14</v>
      </c>
      <c r="B19" s="77" t="s">
        <v>54</v>
      </c>
      <c r="C19" s="72" t="s">
        <v>81</v>
      </c>
      <c r="D19" s="74" t="s">
        <v>56</v>
      </c>
      <c r="E19" s="47" t="s">
        <v>57</v>
      </c>
      <c r="F19" s="79" t="s">
        <v>84</v>
      </c>
      <c r="G19" s="86" t="s">
        <v>85</v>
      </c>
      <c r="H19" s="77">
        <v>24</v>
      </c>
      <c r="I19" s="77"/>
      <c r="J19" s="77">
        <v>8</v>
      </c>
      <c r="K19" s="82">
        <v>22</v>
      </c>
      <c r="L19" s="40">
        <v>0</v>
      </c>
      <c r="M19" s="41">
        <v>22</v>
      </c>
      <c r="N19" s="12">
        <f>SUMPRODUCT((ISNUMBER(SEARCH("1",'Dating-Mantis details '!$J$4:$J$540))*('Dating-Mantis details '!$F$4:$F$540=$F19)*('Dating-Mantis details '!$K$4:$K$540="Qa Defect")))</f>
        <v>2</v>
      </c>
      <c r="O19" s="42">
        <f>SUMPRODUCT((ISNUMBER(SEARCH("2",'Dating-Mantis details '!$J$4:$J$540))*('Dating-Mantis details '!$F$4:$F$540=$F19)*('Dating-Mantis details '!$K$4:$K$540="Qa Defect")))</f>
        <v>3</v>
      </c>
      <c r="P19" s="43">
        <f>SUMPRODUCT((ISNUMBER(SEARCH("3",'Dating-Mantis details '!$J$4:$J$540))*('Dating-Mantis details '!$F$4:$F$540=$F19)*('Dating-Mantis details '!$K$4:$K$540="Qa Defect")))</f>
        <v>0</v>
      </c>
      <c r="Q19" s="44">
        <f t="shared" ref="Q19:Q32" si="7">SUM(N19:P19)</f>
        <v>5</v>
      </c>
      <c r="R19" s="44">
        <f>SUMPRODUCT((ISNUMBER(SEARCH("Not a bug",'Dating-Mantis details '!$K$4:$K$540))*('Dating-Mantis details '!$F$4:$F$540=$F19)))</f>
        <v>0</v>
      </c>
      <c r="S19" s="44">
        <f>SUMPRODUCT((ISNUMBER(SEARCH("ISO prod",'Dating-Mantis details '!$K$4:$K$540))*('Dating-Mantis details '!$F$4:$F$540=$F19)))</f>
        <v>0</v>
      </c>
      <c r="T19" s="44">
        <f>SUMPRODUCT((ISNUMBER(SEARCH("Duplicate",'Dating-Mantis details '!$K$4:$K$540))*('Dating-Mantis details '!$F$4:$F$540=$F19)))</f>
        <v>1</v>
      </c>
      <c r="U19" s="44">
        <f>SUMPRODUCT((ISNUMBER(SEARCH("Evolution",'Dating-Mantis details '!$K$4:$K$540))*('Dating-Mantis details '!$F$4:$F$540=$F19)))</f>
        <v>0</v>
      </c>
      <c r="V19" s="45">
        <f t="shared" ref="V19:V32" si="8">SUM(Q19:U19)</f>
        <v>6</v>
      </c>
      <c r="W19" s="46">
        <f t="shared" si="0"/>
        <v>0.8214285714285714</v>
      </c>
    </row>
    <row r="20" spans="1:23" ht="10.5" customHeight="1">
      <c r="A20" s="77" t="s">
        <v>14</v>
      </c>
      <c r="B20" s="77" t="s">
        <v>54</v>
      </c>
      <c r="C20" s="99" t="s">
        <v>86</v>
      </c>
      <c r="D20" s="74" t="s">
        <v>56</v>
      </c>
      <c r="E20" s="47" t="s">
        <v>57</v>
      </c>
      <c r="F20" s="79" t="s">
        <v>87</v>
      </c>
      <c r="G20" s="86" t="s">
        <v>88</v>
      </c>
      <c r="H20" s="77" t="s">
        <v>89</v>
      </c>
      <c r="I20" s="77"/>
      <c r="J20" s="77">
        <v>56</v>
      </c>
      <c r="K20" s="82">
        <v>5</v>
      </c>
      <c r="L20" s="40">
        <v>0</v>
      </c>
      <c r="M20" s="41">
        <v>5</v>
      </c>
      <c r="N20" s="12">
        <f>SUMPRODUCT((ISNUMBER(SEARCH("1",'Dating-Mantis details '!$J$4:$J$540))*('Dating-Mantis details '!$F$4:$F$540=$F20)*('Dating-Mantis details '!$K$4:$K$540="Qa Defect")))</f>
        <v>0</v>
      </c>
      <c r="O20" s="42">
        <f>SUMPRODUCT((ISNUMBER(SEARCH("2",'Dating-Mantis details '!$J$4:$J$540))*('Dating-Mantis details '!$F$4:$F$540=$F20)*('Dating-Mantis details '!$K$4:$K$540="Qa Defect")))</f>
        <v>0</v>
      </c>
      <c r="P20" s="43">
        <f>SUMPRODUCT((ISNUMBER(SEARCH("3",'Dating-Mantis details '!$J$4:$J$540))*('Dating-Mantis details '!$F$4:$F$540=$F20)*('Dating-Mantis details '!$K$4:$K$540="Qa Defect")))</f>
        <v>0</v>
      </c>
      <c r="Q20" s="44">
        <f t="shared" si="7"/>
        <v>0</v>
      </c>
      <c r="R20" s="44">
        <f>SUMPRODUCT((ISNUMBER(SEARCH("Not a bug",'Dating-Mantis details '!$K$4:$K$540))*('Dating-Mantis details '!$F$4:$F$540=$F20)))</f>
        <v>0</v>
      </c>
      <c r="S20" s="44">
        <f>SUMPRODUCT((ISNUMBER(SEARCH("ISO prod",'Dating-Mantis details '!$K$4:$K$540))*('Dating-Mantis details '!$F$4:$F$540=$F20)))</f>
        <v>0</v>
      </c>
      <c r="T20" s="44">
        <f>SUMPRODUCT((ISNUMBER(SEARCH("Duplicate",'Dating-Mantis details '!$K$4:$K$540))*('Dating-Mantis details '!$F$4:$F$540=$F20)))</f>
        <v>0</v>
      </c>
      <c r="U20" s="44">
        <f>SUMPRODUCT((ISNUMBER(SEARCH("Evolution",'Dating-Mantis details '!$K$4:$K$540))*('Dating-Mantis details '!$F$4:$F$540=$F20)))</f>
        <v>0</v>
      </c>
      <c r="V20" s="45">
        <f t="shared" si="8"/>
        <v>0</v>
      </c>
      <c r="W20" s="46">
        <f t="shared" si="0"/>
        <v>1</v>
      </c>
    </row>
    <row r="21" spans="1:23" ht="10.5" customHeight="1">
      <c r="A21" s="77" t="s">
        <v>14</v>
      </c>
      <c r="B21" s="77" t="s">
        <v>54</v>
      </c>
      <c r="C21" s="99" t="s">
        <v>86</v>
      </c>
      <c r="D21" s="74" t="s">
        <v>56</v>
      </c>
      <c r="E21" s="47" t="s">
        <v>57</v>
      </c>
      <c r="F21" s="79" t="s">
        <v>90</v>
      </c>
      <c r="G21" s="86" t="s">
        <v>91</v>
      </c>
      <c r="H21" s="77" t="s">
        <v>92</v>
      </c>
      <c r="I21" s="77"/>
      <c r="J21" s="77">
        <v>8</v>
      </c>
      <c r="K21" s="82">
        <v>5</v>
      </c>
      <c r="L21" s="40">
        <v>0</v>
      </c>
      <c r="M21" s="41">
        <v>5</v>
      </c>
      <c r="N21" s="12">
        <f>SUMPRODUCT((ISNUMBER(SEARCH("1",'Dating-Mantis details '!$J$4:$J$540))*('Dating-Mantis details '!$F$4:$F$540=$F21)*('Dating-Mantis details '!$K$4:$K$540="Qa Defect")))</f>
        <v>2</v>
      </c>
      <c r="O21" s="42">
        <f>SUMPRODUCT((ISNUMBER(SEARCH("2",'Dating-Mantis details '!$J$4:$J$540))*('Dating-Mantis details '!$F$4:$F$540=$F21)*('Dating-Mantis details '!$K$4:$K$540="Qa Defect")))</f>
        <v>0</v>
      </c>
      <c r="P21" s="43">
        <f>SUMPRODUCT((ISNUMBER(SEARCH("3",'Dating-Mantis details '!$J$4:$J$540))*('Dating-Mantis details '!$F$4:$F$540=$F21)*('Dating-Mantis details '!$K$4:$K$540="Qa Defect")))</f>
        <v>0</v>
      </c>
      <c r="Q21" s="44">
        <f t="shared" si="7"/>
        <v>2</v>
      </c>
      <c r="R21" s="44">
        <f>SUMPRODUCT((ISNUMBER(SEARCH("Not a bug",'Dating-Mantis details '!$K$4:$K$540))*('Dating-Mantis details '!$F$4:$F$540=$F21)))</f>
        <v>0</v>
      </c>
      <c r="S21" s="44">
        <f>SUMPRODUCT((ISNUMBER(SEARCH("ISO prod",'Dating-Mantis details '!$K$4:$K$540))*('Dating-Mantis details '!$F$4:$F$540=$F21)))</f>
        <v>0</v>
      </c>
      <c r="T21" s="44">
        <f>SUMPRODUCT((ISNUMBER(SEARCH("Duplicate",'Dating-Mantis details '!$K$4:$K$540))*('Dating-Mantis details '!$F$4:$F$540=$F21)))</f>
        <v>0</v>
      </c>
      <c r="U21" s="44">
        <f>SUMPRODUCT((ISNUMBER(SEARCH("Evolution",'Dating-Mantis details '!$K$4:$K$540))*('Dating-Mantis details '!$F$4:$F$540=$F21)))</f>
        <v>0</v>
      </c>
      <c r="V21" s="45">
        <f t="shared" si="8"/>
        <v>2</v>
      </c>
      <c r="W21" s="46">
        <f t="shared" si="0"/>
        <v>0.75</v>
      </c>
    </row>
    <row r="22" spans="1:23" ht="10.5" customHeight="1">
      <c r="A22" s="77" t="s">
        <v>15</v>
      </c>
      <c r="B22" s="77" t="s">
        <v>54</v>
      </c>
      <c r="C22" s="101" t="s">
        <v>93</v>
      </c>
      <c r="D22" s="74" t="s">
        <v>56</v>
      </c>
      <c r="E22" s="47" t="s">
        <v>57</v>
      </c>
      <c r="F22" s="79" t="s">
        <v>94</v>
      </c>
      <c r="G22" s="86" t="s">
        <v>95</v>
      </c>
      <c r="H22" s="77">
        <v>26</v>
      </c>
      <c r="I22" s="77"/>
      <c r="J22" s="77">
        <v>3</v>
      </c>
      <c r="K22" s="41">
        <v>0</v>
      </c>
      <c r="L22" s="40">
        <v>0</v>
      </c>
      <c r="M22" s="41">
        <v>0</v>
      </c>
      <c r="N22" s="12">
        <f>SUMPRODUCT((ISNUMBER(SEARCH("1",'Dating-Mantis details '!$J$4:$J$540))*('Dating-Mantis details '!$F$4:$F$540=$F22)*('Dating-Mantis details '!$K$4:$K$540="Qa Defect")))</f>
        <v>1</v>
      </c>
      <c r="O22" s="42">
        <f>SUMPRODUCT((ISNUMBER(SEARCH("2",'Dating-Mantis details '!$J$4:$J$540))*('Dating-Mantis details '!$F$4:$F$540=$F22)*('Dating-Mantis details '!$K$4:$K$540="Qa Defect")))</f>
        <v>0</v>
      </c>
      <c r="P22" s="43">
        <f>SUMPRODUCT((ISNUMBER(SEARCH("3",'Dating-Mantis details '!$J$4:$J$540))*('Dating-Mantis details '!$F$4:$F$540=$F22)*('Dating-Mantis details '!$K$4:$K$540="Qa Defect")))</f>
        <v>0</v>
      </c>
      <c r="Q22" s="44">
        <f t="shared" si="7"/>
        <v>1</v>
      </c>
      <c r="R22" s="44">
        <f>SUMPRODUCT((ISNUMBER(SEARCH("Not a bug",'Dating-Mantis details '!$K$4:$K$540))*('Dating-Mantis details '!$F$4:$F$540=$F22)))</f>
        <v>0</v>
      </c>
      <c r="S22" s="44">
        <f>SUMPRODUCT((ISNUMBER(SEARCH("ISO prod",'Dating-Mantis details '!$K$4:$K$540))*('Dating-Mantis details '!$F$4:$F$540=$F22)))</f>
        <v>0</v>
      </c>
      <c r="T22" s="44">
        <f>SUMPRODUCT((ISNUMBER(SEARCH("Duplicate",'Dating-Mantis details '!$K$4:$K$540))*('Dating-Mantis details '!$F$4:$F$540=$F22)))</f>
        <v>0</v>
      </c>
      <c r="U22" s="44">
        <f>SUMPRODUCT((ISNUMBER(SEARCH("Evolution",'Dating-Mantis details '!$K$4:$K$540))*('Dating-Mantis details '!$F$4:$F$540=$F22)))</f>
        <v>0</v>
      </c>
      <c r="V22" s="45">
        <f t="shared" si="8"/>
        <v>1</v>
      </c>
      <c r="W22" s="46">
        <f t="shared" si="0"/>
        <v>0.5</v>
      </c>
    </row>
    <row r="23" spans="1:23" ht="10.5" customHeight="1">
      <c r="A23" s="151" t="s">
        <v>24</v>
      </c>
      <c r="B23" s="151" t="s">
        <v>54</v>
      </c>
      <c r="C23" s="152" t="s">
        <v>96</v>
      </c>
      <c r="D23" s="18" t="s">
        <v>56</v>
      </c>
      <c r="E23" s="18" t="s">
        <v>57</v>
      </c>
      <c r="F23" s="153" t="s">
        <v>179</v>
      </c>
      <c r="G23" s="18" t="s">
        <v>180</v>
      </c>
      <c r="H23" s="15">
        <v>27</v>
      </c>
      <c r="I23" s="15">
        <v>1</v>
      </c>
      <c r="J23" s="15">
        <v>3</v>
      </c>
      <c r="K23" s="40">
        <v>0</v>
      </c>
      <c r="L23" s="40">
        <v>0</v>
      </c>
      <c r="M23" s="41">
        <v>0</v>
      </c>
      <c r="N23" s="12">
        <f>SUMPRODUCT((ISNUMBER(SEARCH("1",'Dating-Mantis details '!$J$4:$J$540))*('Dating-Mantis details '!$F$4:$F$540=$F23)*('Dating-Mantis details '!$K$4:$K$540="Qa Defect")))</f>
        <v>0</v>
      </c>
      <c r="O23" s="42">
        <f>SUMPRODUCT((ISNUMBER(SEARCH("2",'Dating-Mantis details '!$J$4:$J$540))*('Dating-Mantis details '!$F$4:$F$540=$F23)*('Dating-Mantis details '!$K$4:$K$540="Qa Defect")))</f>
        <v>0</v>
      </c>
      <c r="P23" s="43">
        <f>SUMPRODUCT((ISNUMBER(SEARCH("3",'Dating-Mantis details '!$J$4:$J$540))*('Dating-Mantis details '!$F$4:$F$540=$F23)*('Dating-Mantis details '!$K$4:$K$540="Qa Defect")))</f>
        <v>0</v>
      </c>
      <c r="Q23" s="44">
        <f t="shared" si="7"/>
        <v>0</v>
      </c>
      <c r="R23" s="44">
        <f>SUMPRODUCT((ISNUMBER(SEARCH("Not a bug",'Dating-Mantis details '!$K$4:$K$540))*('Dating-Mantis details '!$F$4:$F$540=$F23)))</f>
        <v>0</v>
      </c>
      <c r="S23" s="44">
        <f>SUMPRODUCT((ISNUMBER(SEARCH("ISO prod",'Dating-Mantis details '!$K$4:$K$540))*('Dating-Mantis details '!$F$4:$F$540=$F23)))</f>
        <v>0</v>
      </c>
      <c r="T23" s="44">
        <f>SUMPRODUCT((ISNUMBER(SEARCH("Duplicate",'Dating-Mantis details '!$K$4:$K$540))*('Dating-Mantis details '!$F$4:$F$540=$F23)))</f>
        <v>0</v>
      </c>
      <c r="U23" s="44">
        <f>SUMPRODUCT((ISNUMBER(SEARCH("Evolution",'Dating-Mantis details '!$K$4:$K$540))*('Dating-Mantis details '!$F$4:$F$540=$F23)))</f>
        <v>0</v>
      </c>
      <c r="V23" s="45">
        <f t="shared" si="8"/>
        <v>0</v>
      </c>
      <c r="W23" s="46">
        <f t="shared" si="0"/>
        <v>1</v>
      </c>
    </row>
    <row r="24" spans="1:23" ht="10.5" customHeight="1">
      <c r="A24" s="155" t="s">
        <v>24</v>
      </c>
      <c r="B24" s="156" t="s">
        <v>54</v>
      </c>
      <c r="C24" s="157" t="s">
        <v>97</v>
      </c>
      <c r="D24" s="158" t="s">
        <v>56</v>
      </c>
      <c r="E24" s="23" t="s">
        <v>57</v>
      </c>
      <c r="F24" s="159" t="s">
        <v>98</v>
      </c>
      <c r="G24" s="236" t="s">
        <v>177</v>
      </c>
      <c r="H24" s="15" t="s">
        <v>181</v>
      </c>
      <c r="I24" s="15">
        <v>1</v>
      </c>
      <c r="J24" s="15">
        <v>20</v>
      </c>
      <c r="K24" s="40">
        <v>2</v>
      </c>
      <c r="L24" s="40">
        <v>0</v>
      </c>
      <c r="M24" s="41">
        <v>2</v>
      </c>
      <c r="N24" s="12">
        <f>SUMPRODUCT((ISNUMBER(SEARCH("1",'Dating-Mantis details '!$J$4:$J$540))*('Dating-Mantis details '!$F$4:$F$540=$F24)*('Dating-Mantis details '!$K$4:$K$540="Qa Defect")))</f>
        <v>0</v>
      </c>
      <c r="O24" s="42">
        <f>SUMPRODUCT((ISNUMBER(SEARCH("2",'Dating-Mantis details '!$J$4:$J$540))*('Dating-Mantis details '!$F$4:$F$540=$F24)*('Dating-Mantis details '!$K$4:$K$540="Qa Defect")))</f>
        <v>0</v>
      </c>
      <c r="P24" s="43">
        <f>SUMPRODUCT((ISNUMBER(SEARCH("3",'Dating-Mantis details '!$J$4:$J$540))*('Dating-Mantis details '!$F$4:$F$540=$F24)*('Dating-Mantis details '!$K$4:$K$540="Qa Defect")))</f>
        <v>0</v>
      </c>
      <c r="Q24" s="44">
        <f t="shared" si="7"/>
        <v>0</v>
      </c>
      <c r="R24" s="44">
        <f>SUMPRODUCT((ISNUMBER(SEARCH("Not a bug",'Dating-Mantis details '!$K$4:$K$540))*('Dating-Mantis details '!$F$4:$F$540=$F24)))</f>
        <v>1</v>
      </c>
      <c r="S24" s="44">
        <f>SUMPRODUCT((ISNUMBER(SEARCH("ISO prod",'Dating-Mantis details '!$K$4:$K$540))*('Dating-Mantis details '!$F$4:$F$540=$F24)))</f>
        <v>0</v>
      </c>
      <c r="T24" s="44">
        <f>SUMPRODUCT((ISNUMBER(SEARCH("Duplicate",'Dating-Mantis details '!$K$4:$K$540))*('Dating-Mantis details '!$F$4:$F$540=$F24)))</f>
        <v>0</v>
      </c>
      <c r="U24" s="44">
        <f>SUMPRODUCT((ISNUMBER(SEARCH("Evolution",'Dating-Mantis details '!$K$4:$K$540))*('Dating-Mantis details '!$F$4:$F$540=$F24)))</f>
        <v>0</v>
      </c>
      <c r="V24" s="45">
        <f t="shared" si="8"/>
        <v>1</v>
      </c>
      <c r="W24" s="46">
        <f t="shared" si="0"/>
        <v>1</v>
      </c>
    </row>
    <row r="25" spans="1:23" ht="10.5" customHeight="1">
      <c r="A25" s="155" t="s">
        <v>24</v>
      </c>
      <c r="B25" s="155" t="s">
        <v>54</v>
      </c>
      <c r="C25" s="160" t="s">
        <v>97</v>
      </c>
      <c r="D25" s="18" t="s">
        <v>56</v>
      </c>
      <c r="E25" s="23" t="s">
        <v>57</v>
      </c>
      <c r="F25" s="159" t="s">
        <v>99</v>
      </c>
      <c r="G25" s="237" t="s">
        <v>178</v>
      </c>
      <c r="H25" s="6" t="s">
        <v>181</v>
      </c>
      <c r="I25" s="6">
        <v>1</v>
      </c>
      <c r="J25" s="6">
        <v>5</v>
      </c>
      <c r="K25" s="40">
        <v>2</v>
      </c>
      <c r="L25" s="40">
        <v>0</v>
      </c>
      <c r="M25" s="41">
        <v>2</v>
      </c>
      <c r="N25" s="12">
        <f>SUMPRODUCT((ISNUMBER(SEARCH("1",'Dating-Mantis details '!$J$4:$J$540))*('Dating-Mantis details '!$F$4:$F$540=$F25)*('Dating-Mantis details '!$K$4:$K$540="Qa Defect")))</f>
        <v>0</v>
      </c>
      <c r="O25" s="42">
        <f>SUMPRODUCT((ISNUMBER(SEARCH("2",'Dating-Mantis details '!$J$4:$J$540))*('Dating-Mantis details '!$F$4:$F$540=$F25)*('Dating-Mantis details '!$K$4:$K$540="Qa Defect")))</f>
        <v>0</v>
      </c>
      <c r="P25" s="43">
        <f>SUMPRODUCT((ISNUMBER(SEARCH("3",'Dating-Mantis details '!$J$4:$J$540))*('Dating-Mantis details '!$F$4:$F$540=$F25)*('Dating-Mantis details '!$K$4:$K$540="Qa Defect")))</f>
        <v>0</v>
      </c>
      <c r="Q25" s="44">
        <f t="shared" si="7"/>
        <v>0</v>
      </c>
      <c r="R25" s="44">
        <f>SUMPRODUCT((ISNUMBER(SEARCH("Not a bug",'Dating-Mantis details '!$K$4:$K$540))*('Dating-Mantis details '!$F$4:$F$540=$F25)))</f>
        <v>0</v>
      </c>
      <c r="S25" s="44">
        <f>SUMPRODUCT((ISNUMBER(SEARCH("ISO prod",'Dating-Mantis details '!$K$4:$K$540))*('Dating-Mantis details '!$F$4:$F$540=$F25)))</f>
        <v>0</v>
      </c>
      <c r="T25" s="44">
        <f>SUMPRODUCT((ISNUMBER(SEARCH("Duplicate",'Dating-Mantis details '!$K$4:$K$540))*('Dating-Mantis details '!$F$4:$F$540=$F25)))</f>
        <v>0</v>
      </c>
      <c r="U25" s="44">
        <f>SUMPRODUCT((ISNUMBER(SEARCH("Evolution",'Dating-Mantis details '!$K$4:$K$540))*('Dating-Mantis details '!$F$4:$F$540=$F25)))</f>
        <v>0</v>
      </c>
      <c r="V25" s="45">
        <f t="shared" si="8"/>
        <v>0</v>
      </c>
      <c r="W25" s="46">
        <f t="shared" si="0"/>
        <v>1</v>
      </c>
    </row>
    <row r="26" spans="1:23" ht="10.5" customHeight="1">
      <c r="A26" s="155" t="s">
        <v>24</v>
      </c>
      <c r="B26" s="155" t="s">
        <v>54</v>
      </c>
      <c r="C26" s="160" t="s">
        <v>97</v>
      </c>
      <c r="D26" s="18" t="s">
        <v>56</v>
      </c>
      <c r="E26" s="23" t="s">
        <v>57</v>
      </c>
      <c r="F26" s="159" t="s">
        <v>183</v>
      </c>
      <c r="G26" s="237" t="s">
        <v>182</v>
      </c>
      <c r="H26" s="6">
        <v>29</v>
      </c>
      <c r="I26" s="6">
        <v>1</v>
      </c>
      <c r="J26" s="6">
        <v>1</v>
      </c>
      <c r="K26" s="40">
        <v>0</v>
      </c>
      <c r="L26" s="40">
        <v>0</v>
      </c>
      <c r="M26" s="41">
        <v>0</v>
      </c>
      <c r="N26" s="12">
        <f>SUMPRODUCT((ISNUMBER(SEARCH("1",'Dating-Mantis details '!$J$4:$J$540))*('Dating-Mantis details '!$F$4:$F$540=$F26)*('Dating-Mantis details '!$K$4:$K$540="Qa Defect")))</f>
        <v>0</v>
      </c>
      <c r="O26" s="42">
        <f>SUMPRODUCT((ISNUMBER(SEARCH("2",'Dating-Mantis details '!$J$4:$J$540))*('Dating-Mantis details '!$F$4:$F$540=$F26)*('Dating-Mantis details '!$K$4:$K$540="Qa Defect")))</f>
        <v>0</v>
      </c>
      <c r="P26" s="43">
        <f>SUMPRODUCT((ISNUMBER(SEARCH("3",'Dating-Mantis details '!$J$4:$J$540))*('Dating-Mantis details '!$F$4:$F$540=$F26)*('Dating-Mantis details '!$K$4:$K$540="Qa Defect")))</f>
        <v>0</v>
      </c>
      <c r="Q26" s="44">
        <f t="shared" si="7"/>
        <v>0</v>
      </c>
      <c r="R26" s="44">
        <f>SUMPRODUCT((ISNUMBER(SEARCH("Not a bug",'Dating-Mantis details '!$K$4:$K$540))*('Dating-Mantis details '!$F$4:$F$540=$F26)))</f>
        <v>1</v>
      </c>
      <c r="S26" s="44">
        <f>SUMPRODUCT((ISNUMBER(SEARCH("ISO prod",'Dating-Mantis details '!$K$4:$K$540))*('Dating-Mantis details '!$F$4:$F$540=$F26)))</f>
        <v>0</v>
      </c>
      <c r="T26" s="44">
        <f>SUMPRODUCT((ISNUMBER(SEARCH("Duplicate",'Dating-Mantis details '!$K$4:$K$540))*('Dating-Mantis details '!$F$4:$F$540=$F26)))</f>
        <v>0</v>
      </c>
      <c r="U26" s="44">
        <f>SUMPRODUCT((ISNUMBER(SEARCH("Evolution",'Dating-Mantis details '!$K$4:$K$540))*('Dating-Mantis details '!$F$4:$F$540=$F26)))</f>
        <v>0</v>
      </c>
      <c r="V26" s="45">
        <f t="shared" si="8"/>
        <v>1</v>
      </c>
      <c r="W26" s="46">
        <f t="shared" si="0"/>
        <v>1</v>
      </c>
    </row>
    <row r="27" spans="1:23" ht="10.5" customHeight="1">
      <c r="A27" s="155" t="s">
        <v>237</v>
      </c>
      <c r="B27" s="51" t="s">
        <v>54</v>
      </c>
      <c r="C27" s="299" t="s">
        <v>238</v>
      </c>
      <c r="D27" s="18" t="s">
        <v>56</v>
      </c>
      <c r="E27" s="23" t="s">
        <v>57</v>
      </c>
      <c r="F27" s="159" t="s">
        <v>242</v>
      </c>
      <c r="G27" s="3" t="s">
        <v>239</v>
      </c>
      <c r="H27" s="6" t="s">
        <v>245</v>
      </c>
      <c r="I27" s="6">
        <v>10</v>
      </c>
      <c r="J27" s="6">
        <v>31</v>
      </c>
      <c r="K27" s="40">
        <f>SUMPRODUCT((ISNUMBER(SEARCH("Sprint SD ",'Dating-Story defects details'!$K$4:$K$539))*('Dating-Story defects details'!$F$4:$F$539=$F27)))</f>
        <v>0</v>
      </c>
      <c r="L27" s="40">
        <f>SUMPRODUCT((ISNUMBER(SEARCH("Post merge SD ",'Dating-Story defects details'!$K$4:$K$539))*('Dating-Story defects details'!$F$4:$F$539=$F27)))</f>
        <v>0</v>
      </c>
      <c r="M27" s="41">
        <f t="shared" ref="M27:M29" si="9">SUM(K27:L27)</f>
        <v>0</v>
      </c>
      <c r="N27" s="12">
        <f>SUMPRODUCT((ISNUMBER(SEARCH("1",'Dating-Mantis details '!$J$4:$J$540))*('Dating-Mantis details '!$F$4:$F$540=$F27)*('Dating-Mantis details '!$K$4:$K$540="Qa Defect")))</f>
        <v>0</v>
      </c>
      <c r="O27" s="42">
        <f>SUMPRODUCT((ISNUMBER(SEARCH("2",'Dating-Mantis details '!$J$4:$J$540))*('Dating-Mantis details '!$F$4:$F$540=$F27)*('Dating-Mantis details '!$K$4:$K$540="Qa Defect")))</f>
        <v>0</v>
      </c>
      <c r="P27" s="43">
        <f>SUMPRODUCT((ISNUMBER(SEARCH("3",'Dating-Mantis details '!$J$4:$J$540))*('Dating-Mantis details '!$F$4:$F$540=$F27)*('Dating-Mantis details '!$K$4:$K$540="Qa Defect")))</f>
        <v>0</v>
      </c>
      <c r="Q27" s="44">
        <f t="shared" si="7"/>
        <v>0</v>
      </c>
      <c r="R27" s="44">
        <f>SUMPRODUCT((ISNUMBER(SEARCH("Not a bug",'Dating-Mantis details '!$K$4:$K$540))*('Dating-Mantis details '!$F$4:$F$540=$F27)))</f>
        <v>2</v>
      </c>
      <c r="S27" s="44">
        <f>SUMPRODUCT((ISNUMBER(SEARCH("ISO prod",'Dating-Mantis details '!$K$4:$K$540))*('Dating-Mantis details '!$F$4:$F$540=$F27)))</f>
        <v>1</v>
      </c>
      <c r="T27" s="44">
        <f>SUMPRODUCT((ISNUMBER(SEARCH("Duplicate",'Dating-Mantis details '!$K$4:$K$540))*('Dating-Mantis details '!$F$4:$F$540=$F27)))</f>
        <v>0</v>
      </c>
      <c r="U27" s="44">
        <f>SUMPRODUCT((ISNUMBER(SEARCH("Evolution",'Dating-Mantis details '!$K$4:$K$540))*('Dating-Mantis details '!$F$4:$F$540=$F27)))</f>
        <v>0</v>
      </c>
      <c r="V27" s="45">
        <f t="shared" si="8"/>
        <v>3</v>
      </c>
      <c r="W27" s="46">
        <f t="shared" si="0"/>
        <v>1</v>
      </c>
    </row>
    <row r="28" spans="1:23" ht="10.5" customHeight="1">
      <c r="A28" s="155" t="s">
        <v>237</v>
      </c>
      <c r="B28" s="51" t="s">
        <v>54</v>
      </c>
      <c r="C28" s="299" t="s">
        <v>238</v>
      </c>
      <c r="D28" s="18" t="s">
        <v>56</v>
      </c>
      <c r="E28" s="23" t="s">
        <v>57</v>
      </c>
      <c r="F28" s="159" t="s">
        <v>243</v>
      </c>
      <c r="G28" s="3" t="s">
        <v>240</v>
      </c>
      <c r="H28" s="6">
        <v>32</v>
      </c>
      <c r="I28" s="6">
        <v>1</v>
      </c>
      <c r="J28" s="6">
        <v>1</v>
      </c>
      <c r="K28" s="40">
        <f>SUMPRODUCT((ISNUMBER(SEARCH("Sprint SD ",'Dating-Story defects details'!$K$4:$K$539))*('Dating-Story defects details'!$F$4:$F$539=$F28)))</f>
        <v>0</v>
      </c>
      <c r="L28" s="40">
        <f>SUMPRODUCT((ISNUMBER(SEARCH("Post merge SD ",'Dating-Story defects details'!$K$4:$K$539))*('Dating-Story defects details'!$F$4:$F$539=$F28)))</f>
        <v>0</v>
      </c>
      <c r="M28" s="41">
        <f t="shared" si="9"/>
        <v>0</v>
      </c>
      <c r="N28" s="12">
        <f>SUMPRODUCT((ISNUMBER(SEARCH("1",'Dating-Mantis details '!$J$4:$J$540))*('Dating-Mantis details '!$F$4:$F$540=$F28)*('Dating-Mantis details '!$K$4:$K$540="Qa Defect")))</f>
        <v>0</v>
      </c>
      <c r="O28" s="42">
        <f>SUMPRODUCT((ISNUMBER(SEARCH("2",'Dating-Mantis details '!$J$4:$J$540))*('Dating-Mantis details '!$F$4:$F$540=$F28)*('Dating-Mantis details '!$K$4:$K$540="Qa Defect")))</f>
        <v>0</v>
      </c>
      <c r="P28" s="43">
        <f>SUMPRODUCT((ISNUMBER(SEARCH("3",'Dating-Mantis details '!$J$4:$J$540))*('Dating-Mantis details '!$F$4:$F$540=$F28)*('Dating-Mantis details '!$K$4:$K$540="Qa Defect")))</f>
        <v>1</v>
      </c>
      <c r="Q28" s="44">
        <f t="shared" si="7"/>
        <v>1</v>
      </c>
      <c r="R28" s="44">
        <f>SUMPRODUCT((ISNUMBER(SEARCH("Not a bug",'Dating-Mantis details '!$K$4:$K$540))*('Dating-Mantis details '!$F$4:$F$540=$F28)))</f>
        <v>0</v>
      </c>
      <c r="S28" s="44">
        <f>SUMPRODUCT((ISNUMBER(SEARCH("ISO prod",'Dating-Mantis details '!$K$4:$K$540))*('Dating-Mantis details '!$F$4:$F$540=$F28)))</f>
        <v>0</v>
      </c>
      <c r="T28" s="44">
        <f>SUMPRODUCT((ISNUMBER(SEARCH("Duplicate",'Dating-Mantis details '!$K$4:$K$540))*('Dating-Mantis details '!$F$4:$F$540=$F28)))</f>
        <v>0</v>
      </c>
      <c r="U28" s="44">
        <f>SUMPRODUCT((ISNUMBER(SEARCH("Evolution",'Dating-Mantis details '!$K$4:$K$540))*('Dating-Mantis details '!$F$4:$F$540=$F28)))</f>
        <v>1</v>
      </c>
      <c r="V28" s="45">
        <f t="shared" si="8"/>
        <v>2</v>
      </c>
      <c r="W28" s="46">
        <f t="shared" si="0"/>
        <v>0.5</v>
      </c>
    </row>
    <row r="29" spans="1:23" ht="10.5" customHeight="1">
      <c r="A29" s="13" t="s">
        <v>237</v>
      </c>
      <c r="B29" s="13" t="s">
        <v>54</v>
      </c>
      <c r="C29" s="299" t="s">
        <v>238</v>
      </c>
      <c r="D29" s="57" t="s">
        <v>56</v>
      </c>
      <c r="E29" s="27" t="s">
        <v>57</v>
      </c>
      <c r="F29" s="300" t="s">
        <v>244</v>
      </c>
      <c r="G29" s="14" t="s">
        <v>241</v>
      </c>
      <c r="H29" s="6">
        <v>32</v>
      </c>
      <c r="I29" s="6">
        <v>1</v>
      </c>
      <c r="J29" s="6">
        <v>2</v>
      </c>
      <c r="K29" s="40">
        <f>SUMPRODUCT((ISNUMBER(SEARCH("Sprint SD ",'Dating-Story defects details'!$K$4:$K$539))*('Dating-Story defects details'!$F$4:$F$539=$F29)))</f>
        <v>13</v>
      </c>
      <c r="L29" s="40">
        <f>SUMPRODUCT((ISNUMBER(SEARCH("Post merge SD ",'Dating-Story defects details'!$K$4:$K$539))*('Dating-Story defects details'!$F$4:$F$539=$F29)))</f>
        <v>0</v>
      </c>
      <c r="M29" s="41">
        <f t="shared" si="9"/>
        <v>13</v>
      </c>
      <c r="N29" s="12">
        <f>SUMPRODUCT((ISNUMBER(SEARCH("1",'Dating-Mantis details '!$J$4:$J$540))*('Dating-Mantis details '!$F$4:$F$540=$F29)*('Dating-Mantis details '!$K$4:$K$540="Qa Defect")))</f>
        <v>0</v>
      </c>
      <c r="O29" s="42">
        <f>SUMPRODUCT((ISNUMBER(SEARCH("2",'Dating-Mantis details '!$J$4:$J$540))*('Dating-Mantis details '!$F$4:$F$540=$F29)*('Dating-Mantis details '!$K$4:$K$540="Qa Defect")))</f>
        <v>0</v>
      </c>
      <c r="P29" s="43">
        <f>SUMPRODUCT((ISNUMBER(SEARCH("3",'Dating-Mantis details '!$J$4:$J$540))*('Dating-Mantis details '!$F$4:$F$540=$F29)*('Dating-Mantis details '!$K$4:$K$540="Qa Defect")))</f>
        <v>2</v>
      </c>
      <c r="Q29" s="44">
        <f t="shared" si="7"/>
        <v>2</v>
      </c>
      <c r="R29" s="44">
        <f>SUMPRODUCT((ISNUMBER(SEARCH("Not a bug",'Dating-Mantis details '!$K$4:$K$540))*('Dating-Mantis details '!$F$4:$F$540=$F29)))</f>
        <v>0</v>
      </c>
      <c r="S29" s="44">
        <f>SUMPRODUCT((ISNUMBER(SEARCH("ISO prod",'Dating-Mantis details '!$K$4:$K$540))*('Dating-Mantis details '!$F$4:$F$540=$F29)))</f>
        <v>0</v>
      </c>
      <c r="T29" s="44">
        <f>SUMPRODUCT((ISNUMBER(SEARCH("Duplicate",'Dating-Mantis details '!$K$4:$K$540))*('Dating-Mantis details '!$F$4:$F$540=$F29)))</f>
        <v>0</v>
      </c>
      <c r="U29" s="44">
        <f>SUMPRODUCT((ISNUMBER(SEARCH("Evolution",'Dating-Mantis details '!$K$4:$K$540))*('Dating-Mantis details '!$F$4:$F$540=$F29)))</f>
        <v>0</v>
      </c>
      <c r="V29" s="45">
        <f t="shared" si="8"/>
        <v>2</v>
      </c>
      <c r="W29" s="46">
        <f t="shared" si="0"/>
        <v>0.875</v>
      </c>
    </row>
    <row r="30" spans="1:23" ht="10.5" customHeight="1">
      <c r="A30" s="6"/>
      <c r="B30" s="16"/>
      <c r="C30" s="161"/>
      <c r="D30" s="57"/>
      <c r="E30" s="11"/>
      <c r="F30" s="60"/>
      <c r="G30" s="3"/>
      <c r="H30" s="6"/>
      <c r="I30" s="6"/>
      <c r="J30" s="6"/>
      <c r="K30" s="40">
        <f>SUMPRODUCT((ISNUMBER(SEARCH("Sprint SD ",'Dating-Story defects details'!$K$4:$K$539))*('Dating-Story defects details'!$F$4:$F$539=$F30)))</f>
        <v>0</v>
      </c>
      <c r="L30" s="40">
        <f>SUMPRODUCT((ISNUMBER(SEARCH("Post merge SD ",'Dating-Story defects details'!$K$4:$K$539))*('Dating-Story defects details'!$F$4:$F$539=$F30)))</f>
        <v>0</v>
      </c>
      <c r="M30" s="41">
        <f t="shared" ref="M30:M55" si="10">SUM(K30:L30)</f>
        <v>0</v>
      </c>
      <c r="N30" s="12">
        <f>SUMPRODUCT((ISNUMBER(SEARCH("1",'Dating-Mantis details '!$J$4:$J$540))*('Dating-Mantis details '!$F$4:$F$540=$F30)*('Dating-Mantis details '!$K$4:$K$540="Qa Defect")))</f>
        <v>0</v>
      </c>
      <c r="O30" s="42">
        <f>SUMPRODUCT((ISNUMBER(SEARCH("2",'Dating-Mantis details '!$J$4:$J$540))*('Dating-Mantis details '!$F$4:$F$540=$F30)*('Dating-Mantis details '!$K$4:$K$540="Qa Defect")))</f>
        <v>0</v>
      </c>
      <c r="P30" s="43">
        <f>SUMPRODUCT((ISNUMBER(SEARCH("3",'Dating-Mantis details '!$J$4:$J$540))*('Dating-Mantis details '!$F$4:$F$540=$F30)*('Dating-Mantis details '!$K$4:$K$540="Qa Defect")))</f>
        <v>0</v>
      </c>
      <c r="Q30" s="44">
        <f t="shared" si="7"/>
        <v>0</v>
      </c>
      <c r="R30" s="44">
        <f>SUMPRODUCT((ISNUMBER(SEARCH("Not a bug",'Dating-Mantis details '!$K$4:$K$540))*('Dating-Mantis details '!$F$4:$F$540=$F30)))</f>
        <v>0</v>
      </c>
      <c r="S30" s="44">
        <f>SUMPRODUCT((ISNUMBER(SEARCH("ISO prod",'Dating-Mantis details '!$K$4:$K$540))*('Dating-Mantis details '!$F$4:$F$540=$F30)))</f>
        <v>0</v>
      </c>
      <c r="T30" s="44">
        <f>SUMPRODUCT((ISNUMBER(SEARCH("Duplicate",'Dating-Mantis details '!$K$4:$K$540))*('Dating-Mantis details '!$F$4:$F$540=$F30)))</f>
        <v>0</v>
      </c>
      <c r="U30" s="44">
        <f>SUMPRODUCT((ISNUMBER(SEARCH("Evolution",'Dating-Mantis details '!$K$4:$K$540))*('Dating-Mantis details '!$F$4:$F$540=$F30)))</f>
        <v>0</v>
      </c>
      <c r="V30" s="45">
        <f t="shared" si="8"/>
        <v>0</v>
      </c>
      <c r="W30" s="46">
        <f t="shared" si="0"/>
        <v>1</v>
      </c>
    </row>
    <row r="31" spans="1:23" ht="10.5" customHeight="1">
      <c r="A31" s="6"/>
      <c r="B31" s="16"/>
      <c r="C31" s="161"/>
      <c r="D31" s="57"/>
      <c r="E31" s="11"/>
      <c r="F31" s="60"/>
      <c r="G31" s="3"/>
      <c r="H31" s="6"/>
      <c r="I31" s="6"/>
      <c r="J31" s="6"/>
      <c r="K31" s="40">
        <f>SUMPRODUCT((ISNUMBER(SEARCH("Sprint SD ",'Dating-Story defects details'!$K$4:$K$539))*('Dating-Story defects details'!$F$4:$F$539=$F31)))</f>
        <v>0</v>
      </c>
      <c r="L31" s="40">
        <f>SUMPRODUCT((ISNUMBER(SEARCH("Post merge SD ",'Dating-Story defects details'!$K$4:$K$539))*('Dating-Story defects details'!$F$4:$F$539=$F31)))</f>
        <v>0</v>
      </c>
      <c r="M31" s="41">
        <f t="shared" si="10"/>
        <v>0</v>
      </c>
      <c r="N31" s="12">
        <f>SUMPRODUCT((ISNUMBER(SEARCH("1",'Dating-Mantis details '!$J$4:$J$540))*('Dating-Mantis details '!$F$4:$F$540=$F31)*('Dating-Mantis details '!$K$4:$K$540="Qa Defect")))</f>
        <v>0</v>
      </c>
      <c r="O31" s="42">
        <f>SUMPRODUCT((ISNUMBER(SEARCH("2",'Dating-Mantis details '!$J$4:$J$540))*('Dating-Mantis details '!$F$4:$F$540=$F31)*('Dating-Mantis details '!$K$4:$K$540="Qa Defect")))</f>
        <v>0</v>
      </c>
      <c r="P31" s="43">
        <f>SUMPRODUCT((ISNUMBER(SEARCH("3",'Dating-Mantis details '!$J$4:$J$540))*('Dating-Mantis details '!$F$4:$F$540=$F31)*('Dating-Mantis details '!$K$4:$K$540="Qa Defect")))</f>
        <v>0</v>
      </c>
      <c r="Q31" s="44">
        <f t="shared" si="7"/>
        <v>0</v>
      </c>
      <c r="R31" s="44">
        <f>SUMPRODUCT((ISNUMBER(SEARCH("Not a bug",'Dating-Mantis details '!$K$4:$K$540))*('Dating-Mantis details '!$F$4:$F$540=$F31)))</f>
        <v>0</v>
      </c>
      <c r="S31" s="44">
        <f>SUMPRODUCT((ISNUMBER(SEARCH("ISO prod",'Dating-Mantis details '!$K$4:$K$540))*('Dating-Mantis details '!$F$4:$F$540=$F31)))</f>
        <v>0</v>
      </c>
      <c r="T31" s="44">
        <f>SUMPRODUCT((ISNUMBER(SEARCH("Duplicate",'Dating-Mantis details '!$K$4:$K$540))*('Dating-Mantis details '!$F$4:$F$540=$F31)))</f>
        <v>0</v>
      </c>
      <c r="U31" s="44">
        <f>SUMPRODUCT((ISNUMBER(SEARCH("Evolution",'Dating-Mantis details '!$K$4:$K$540))*('Dating-Mantis details '!$F$4:$F$540=$F31)))</f>
        <v>0</v>
      </c>
      <c r="V31" s="45">
        <f t="shared" si="8"/>
        <v>0</v>
      </c>
      <c r="W31" s="46">
        <f t="shared" si="0"/>
        <v>1</v>
      </c>
    </row>
    <row r="32" spans="1:23" ht="10.5" customHeight="1">
      <c r="A32" s="6"/>
      <c r="B32" s="16"/>
      <c r="C32" s="59"/>
      <c r="D32" s="57"/>
      <c r="E32" s="11"/>
      <c r="F32" s="60"/>
      <c r="G32" s="3"/>
      <c r="H32" s="6"/>
      <c r="I32" s="6"/>
      <c r="J32" s="6"/>
      <c r="K32" s="40">
        <f>SUMPRODUCT((ISNUMBER(SEARCH("Sprint SD ",'Dating-Story defects details'!$K$4:$K$539))*('Dating-Story defects details'!$F$4:$F$539=$F32)))</f>
        <v>0</v>
      </c>
      <c r="L32" s="40">
        <f>SUMPRODUCT((ISNUMBER(SEARCH("Post merge SD ",'Dating-Story defects details'!$K$4:$K$539))*('Dating-Story defects details'!$F$4:$F$539=$F32)))</f>
        <v>0</v>
      </c>
      <c r="M32" s="41">
        <f t="shared" si="10"/>
        <v>0</v>
      </c>
      <c r="N32" s="12">
        <f>SUMPRODUCT((ISNUMBER(SEARCH("1",'Dating-Mantis details '!$J$4:$J$540))*('Dating-Mantis details '!$F$4:$F$540=$F32)*('Dating-Mantis details '!$K$4:$K$540="Qa Defect")))</f>
        <v>0</v>
      </c>
      <c r="O32" s="42">
        <f>SUMPRODUCT((ISNUMBER(SEARCH("2",'Dating-Mantis details '!$J$4:$J$540))*('Dating-Mantis details '!$F$4:$F$540=$F32)*('Dating-Mantis details '!$K$4:$K$540="Qa Defect")))</f>
        <v>0</v>
      </c>
      <c r="P32" s="43">
        <f>SUMPRODUCT((ISNUMBER(SEARCH("3",'Dating-Mantis details '!$J$4:$J$540))*('Dating-Mantis details '!$F$4:$F$540=$F32)*('Dating-Mantis details '!$K$4:$K$540="Qa Defect")))</f>
        <v>0</v>
      </c>
      <c r="Q32" s="44">
        <f t="shared" si="7"/>
        <v>0</v>
      </c>
      <c r="R32" s="44">
        <f>SUMPRODUCT((ISNUMBER(SEARCH("Not a bug",'Dating-Mantis details '!$K$4:$K$540))*('Dating-Mantis details '!$F$4:$F$540=$F32)))</f>
        <v>0</v>
      </c>
      <c r="S32" s="44">
        <f>SUMPRODUCT((ISNUMBER(SEARCH("ISO prod",'Dating-Mantis details '!$K$4:$K$540))*('Dating-Mantis details '!$F$4:$F$540=$F32)))</f>
        <v>0</v>
      </c>
      <c r="T32" s="44">
        <f>SUMPRODUCT((ISNUMBER(SEARCH("Duplicate",'Dating-Mantis details '!$K$4:$K$540))*('Dating-Mantis details '!$F$4:$F$540=$F32)))</f>
        <v>0</v>
      </c>
      <c r="U32" s="44">
        <f>SUMPRODUCT((ISNUMBER(SEARCH("Evolution",'Dating-Mantis details '!$K$4:$K$540))*('Dating-Mantis details '!$F$4:$F$540=$F32)))</f>
        <v>0</v>
      </c>
      <c r="V32" s="45">
        <f t="shared" si="8"/>
        <v>0</v>
      </c>
      <c r="W32" s="46">
        <f t="shared" si="0"/>
        <v>1</v>
      </c>
    </row>
    <row r="33" spans="1:23" ht="10.5" customHeight="1">
      <c r="A33" s="6"/>
      <c r="B33" s="16"/>
      <c r="C33" s="59"/>
      <c r="D33" s="57"/>
      <c r="E33" s="11"/>
      <c r="F33" s="60"/>
      <c r="G33" s="3"/>
      <c r="H33" s="6"/>
      <c r="I33" s="6"/>
      <c r="J33" s="6"/>
      <c r="K33" s="40">
        <f>SUMPRODUCT((ISNUMBER(SEARCH("Sprint SD ",'Dating-Story defects details'!$K$4:$K$539))*('Dating-Story defects details'!$F$4:$F$539=$F33)))</f>
        <v>0</v>
      </c>
      <c r="L33" s="40">
        <f>SUMPRODUCT((ISNUMBER(SEARCH("Post merge SD ",'Dating-Story defects details'!$K$4:$K$539))*('Dating-Story defects details'!$F$4:$F$539=$F33)))</f>
        <v>0</v>
      </c>
      <c r="M33" s="41">
        <f t="shared" si="10"/>
        <v>0</v>
      </c>
      <c r="N33" s="12">
        <f>SUMPRODUCT((ISNUMBER(SEARCH("1",'Dating-Mantis details '!$J$4:$J$540))*('Dating-Mantis details '!$F$4:$F$540=$F33)*('Dating-Mantis details '!$K$4:$K$540="Qa Defect")))</f>
        <v>0</v>
      </c>
      <c r="O33" s="42">
        <f>SUMPRODUCT((ISNUMBER(SEARCH("2",'Dating-Mantis details '!$J$4:$J$540))*('Dating-Mantis details '!$F$4:$F$540=$F33)*('Dating-Mantis details '!$K$4:$K$540="Qa Defect")))</f>
        <v>0</v>
      </c>
      <c r="P33" s="43">
        <f>SUMPRODUCT((ISNUMBER(SEARCH("3",'Dating-Mantis details '!$J$4:$J$540))*('Dating-Mantis details '!$F$4:$F$540=$F33)*('Dating-Mantis details '!$K$4:$K$540="Qa Defect")))</f>
        <v>0</v>
      </c>
      <c r="Q33" s="44">
        <f t="shared" ref="Q33:Q96" si="11">SUM(N33:P33)</f>
        <v>0</v>
      </c>
      <c r="R33" s="44">
        <f>SUMPRODUCT((ISNUMBER(SEARCH("Not a bug",'Dating-Mantis details '!$K$4:$K$540))*('Dating-Mantis details '!$F$4:$F$540=$F33)))</f>
        <v>0</v>
      </c>
      <c r="S33" s="44">
        <f>SUMPRODUCT((ISNUMBER(SEARCH("ISO prod",'Dating-Mantis details '!$K$4:$K$540))*('Dating-Mantis details '!$F$4:$F$540=$F33)))</f>
        <v>0</v>
      </c>
      <c r="T33" s="44">
        <f>SUMPRODUCT((ISNUMBER(SEARCH("Duplicate",'Dating-Mantis details '!$K$4:$K$540))*('Dating-Mantis details '!$F$4:$F$540=$F33)))</f>
        <v>0</v>
      </c>
      <c r="U33" s="44">
        <f>SUMPRODUCT((ISNUMBER(SEARCH("Evolution",'Dating-Mantis details '!$K$4:$K$540))*('Dating-Mantis details '!$F$4:$F$540=$F33)))</f>
        <v>0</v>
      </c>
      <c r="V33" s="45">
        <f t="shared" ref="V33:V96" si="12">SUM(Q33:U33)</f>
        <v>0</v>
      </c>
      <c r="W33" s="46">
        <f t="shared" ref="W33:W96" si="13">(K33+1)/(Q33+K33+1)</f>
        <v>1</v>
      </c>
    </row>
    <row r="34" spans="1:23" ht="10.5" customHeight="1">
      <c r="A34" s="6"/>
      <c r="B34" s="16"/>
      <c r="C34" s="59"/>
      <c r="D34" s="57"/>
      <c r="E34" s="11"/>
      <c r="F34" s="60"/>
      <c r="G34" s="3"/>
      <c r="H34" s="6"/>
      <c r="I34" s="6"/>
      <c r="J34" s="6"/>
      <c r="K34" s="40">
        <f>SUMPRODUCT((ISNUMBER(SEARCH("Sprint SD ",'Dating-Story defects details'!$K$4:$K$539))*('Dating-Story defects details'!$F$4:$F$539=$F34)))</f>
        <v>0</v>
      </c>
      <c r="L34" s="40">
        <f>SUMPRODUCT((ISNUMBER(SEARCH("Post merge SD ",'Dating-Story defects details'!$K$4:$K$539))*('Dating-Story defects details'!$F$4:$F$539=$F34)))</f>
        <v>0</v>
      </c>
      <c r="M34" s="41">
        <f t="shared" si="10"/>
        <v>0</v>
      </c>
      <c r="N34" s="12">
        <f>SUMPRODUCT((ISNUMBER(SEARCH("1",'Dating-Mantis details '!$J$4:$J$540))*('Dating-Mantis details '!$F$4:$F$540=$F34)*('Dating-Mantis details '!$K$4:$K$540="Qa Defect")))</f>
        <v>0</v>
      </c>
      <c r="O34" s="42">
        <f>SUMPRODUCT((ISNUMBER(SEARCH("2",'Dating-Mantis details '!$J$4:$J$540))*('Dating-Mantis details '!$F$4:$F$540=$F34)*('Dating-Mantis details '!$K$4:$K$540="Qa Defect")))</f>
        <v>0</v>
      </c>
      <c r="P34" s="43">
        <f>SUMPRODUCT((ISNUMBER(SEARCH("3",'Dating-Mantis details '!$J$4:$J$540))*('Dating-Mantis details '!$F$4:$F$540=$F34)*('Dating-Mantis details '!$K$4:$K$540="Qa Defect")))</f>
        <v>0</v>
      </c>
      <c r="Q34" s="44">
        <f t="shared" si="11"/>
        <v>0</v>
      </c>
      <c r="R34" s="44">
        <f>SUMPRODUCT((ISNUMBER(SEARCH("Not a bug",'Dating-Mantis details '!$K$4:$K$540))*('Dating-Mantis details '!$F$4:$F$540=$F34)))</f>
        <v>0</v>
      </c>
      <c r="S34" s="44">
        <f>SUMPRODUCT((ISNUMBER(SEARCH("ISO prod",'Dating-Mantis details '!$K$4:$K$540))*('Dating-Mantis details '!$F$4:$F$540=$F34)))</f>
        <v>0</v>
      </c>
      <c r="T34" s="44">
        <f>SUMPRODUCT((ISNUMBER(SEARCH("Duplicate",'Dating-Mantis details '!$K$4:$K$540))*('Dating-Mantis details '!$F$4:$F$540=$F34)))</f>
        <v>0</v>
      </c>
      <c r="U34" s="44">
        <f>SUMPRODUCT((ISNUMBER(SEARCH("Evolution",'Dating-Mantis details '!$K$4:$K$540))*('Dating-Mantis details '!$F$4:$F$540=$F34)))</f>
        <v>0</v>
      </c>
      <c r="V34" s="45">
        <f t="shared" si="12"/>
        <v>0</v>
      </c>
      <c r="W34" s="46">
        <f t="shared" si="13"/>
        <v>1</v>
      </c>
    </row>
    <row r="35" spans="1:23" ht="10.5" customHeight="1">
      <c r="A35" s="6"/>
      <c r="B35" s="16"/>
      <c r="C35" s="59"/>
      <c r="D35" s="57"/>
      <c r="E35" s="11"/>
      <c r="F35" s="60"/>
      <c r="G35" s="3"/>
      <c r="H35" s="61"/>
      <c r="I35" s="61"/>
      <c r="J35" s="61"/>
      <c r="K35" s="40">
        <f>SUMPRODUCT((ISNUMBER(SEARCH("Sprint SD ",'Dating-Story defects details'!$K$4:$K$539))*('Dating-Story defects details'!$F$4:$F$539=$F35)))</f>
        <v>0</v>
      </c>
      <c r="L35" s="40">
        <f>SUMPRODUCT((ISNUMBER(SEARCH("Post merge SD ",'Dating-Story defects details'!$K$4:$K$539))*('Dating-Story defects details'!$F$4:$F$539=$F35)))</f>
        <v>0</v>
      </c>
      <c r="M35" s="41">
        <f t="shared" si="10"/>
        <v>0</v>
      </c>
      <c r="N35" s="12">
        <f>SUMPRODUCT((ISNUMBER(SEARCH("1",'Dating-Mantis details '!$J$4:$J$540))*('Dating-Mantis details '!$F$4:$F$540=$F35)*('Dating-Mantis details '!$K$4:$K$540="Qa Defect")))</f>
        <v>0</v>
      </c>
      <c r="O35" s="42">
        <f>SUMPRODUCT((ISNUMBER(SEARCH("2",'Dating-Mantis details '!$J$4:$J$540))*('Dating-Mantis details '!$F$4:$F$540=$F35)*('Dating-Mantis details '!$K$4:$K$540="Qa Defect")))</f>
        <v>0</v>
      </c>
      <c r="P35" s="43">
        <f>SUMPRODUCT((ISNUMBER(SEARCH("3",'Dating-Mantis details '!$J$4:$J$540))*('Dating-Mantis details '!$F$4:$F$540=$F35)*('Dating-Mantis details '!$K$4:$K$540="Qa Defect")))</f>
        <v>0</v>
      </c>
      <c r="Q35" s="44">
        <f t="shared" si="11"/>
        <v>0</v>
      </c>
      <c r="R35" s="44">
        <f>SUMPRODUCT((ISNUMBER(SEARCH("Not a bug",'Dating-Mantis details '!$K$4:$K$540))*('Dating-Mantis details '!$F$4:$F$540=$F35)))</f>
        <v>0</v>
      </c>
      <c r="S35" s="44">
        <f>SUMPRODUCT((ISNUMBER(SEARCH("ISO prod",'Dating-Mantis details '!$K$4:$K$540))*('Dating-Mantis details '!$F$4:$F$540=$F35)))</f>
        <v>0</v>
      </c>
      <c r="T35" s="44">
        <f>SUMPRODUCT((ISNUMBER(SEARCH("Duplicate",'Dating-Mantis details '!$K$4:$K$540))*('Dating-Mantis details '!$F$4:$F$540=$F35)))</f>
        <v>0</v>
      </c>
      <c r="U35" s="44">
        <f>SUMPRODUCT((ISNUMBER(SEARCH("Evolution",'Dating-Mantis details '!$K$4:$K$540))*('Dating-Mantis details '!$F$4:$F$540=$F35)))</f>
        <v>0</v>
      </c>
      <c r="V35" s="45">
        <f t="shared" si="12"/>
        <v>0</v>
      </c>
      <c r="W35" s="46">
        <f t="shared" si="13"/>
        <v>1</v>
      </c>
    </row>
    <row r="36" spans="1:23" ht="9" customHeight="1">
      <c r="A36" s="6"/>
      <c r="B36" s="6"/>
      <c r="C36" s="59"/>
      <c r="D36" s="57"/>
      <c r="E36" s="11"/>
      <c r="F36" s="60"/>
      <c r="G36" s="3"/>
      <c r="H36" s="61"/>
      <c r="I36" s="61"/>
      <c r="J36" s="61"/>
      <c r="K36" s="40">
        <f>SUMPRODUCT((ISNUMBER(SEARCH("Sprint SD ",'Dating-Story defects details'!$K$4:$K$539))*('Dating-Story defects details'!$F$4:$F$539=$F36)))</f>
        <v>0</v>
      </c>
      <c r="L36" s="40">
        <f>SUMPRODUCT((ISNUMBER(SEARCH("Post merge SD ",'Dating-Story defects details'!$K$4:$K$539))*('Dating-Story defects details'!$F$4:$F$539=$F36)))</f>
        <v>0</v>
      </c>
      <c r="M36" s="41">
        <f t="shared" si="10"/>
        <v>0</v>
      </c>
      <c r="N36" s="12">
        <f>SUMPRODUCT((ISNUMBER(SEARCH("1",'Dating-Mantis details '!$J$4:$J$540))*('Dating-Mantis details '!$F$4:$F$540=$F36)*('Dating-Mantis details '!$K$4:$K$540="Qa Defect")))</f>
        <v>0</v>
      </c>
      <c r="O36" s="42">
        <f>SUMPRODUCT((ISNUMBER(SEARCH("2",'Dating-Mantis details '!$J$4:$J$540))*('Dating-Mantis details '!$F$4:$F$540=$F36)*('Dating-Mantis details '!$K$4:$K$540="Qa Defect")))</f>
        <v>0</v>
      </c>
      <c r="P36" s="43">
        <f>SUMPRODUCT((ISNUMBER(SEARCH("3",'Dating-Mantis details '!$J$4:$J$540))*('Dating-Mantis details '!$F$4:$F$540=$F36)*('Dating-Mantis details '!$K$4:$K$540="Qa Defect")))</f>
        <v>0</v>
      </c>
      <c r="Q36" s="44">
        <f t="shared" si="11"/>
        <v>0</v>
      </c>
      <c r="R36" s="44">
        <f>SUMPRODUCT((ISNUMBER(SEARCH("Not a bug",'Dating-Mantis details '!$K$4:$K$540))*('Dating-Mantis details '!$F$4:$F$540=$F36)))</f>
        <v>0</v>
      </c>
      <c r="S36" s="44">
        <f>SUMPRODUCT((ISNUMBER(SEARCH("ISO prod",'Dating-Mantis details '!$K$4:$K$540))*('Dating-Mantis details '!$F$4:$F$540=$F36)))</f>
        <v>0</v>
      </c>
      <c r="T36" s="44">
        <f>SUMPRODUCT((ISNUMBER(SEARCH("Duplicate",'Dating-Mantis details '!$K$4:$K$540))*('Dating-Mantis details '!$F$4:$F$540=$F36)))</f>
        <v>0</v>
      </c>
      <c r="U36" s="44">
        <f>SUMPRODUCT((ISNUMBER(SEARCH("Evolution",'Dating-Mantis details '!$K$4:$K$540))*('Dating-Mantis details '!$F$4:$F$540=$F36)))</f>
        <v>0</v>
      </c>
      <c r="V36" s="45">
        <f t="shared" si="12"/>
        <v>0</v>
      </c>
      <c r="W36" s="46">
        <f t="shared" si="13"/>
        <v>1</v>
      </c>
    </row>
    <row r="37" spans="1:23" ht="10.5" customHeight="1">
      <c r="A37" s="6"/>
      <c r="B37" s="6"/>
      <c r="C37" s="59"/>
      <c r="D37" s="57"/>
      <c r="E37" s="11"/>
      <c r="F37" s="60"/>
      <c r="G37" s="3"/>
      <c r="H37" s="61"/>
      <c r="I37" s="61"/>
      <c r="J37" s="61"/>
      <c r="K37" s="40">
        <f>SUMPRODUCT((ISNUMBER(SEARCH("Sprint SD ",'Dating-Story defects details'!$K$4:$K$539))*('Dating-Story defects details'!$F$4:$F$539=$F37)))</f>
        <v>0</v>
      </c>
      <c r="L37" s="40">
        <f>SUMPRODUCT((ISNUMBER(SEARCH("Post merge SD ",'Dating-Story defects details'!$K$4:$K$539))*('Dating-Story defects details'!$F$4:$F$539=$F37)))</f>
        <v>0</v>
      </c>
      <c r="M37" s="41">
        <f t="shared" si="10"/>
        <v>0</v>
      </c>
      <c r="N37" s="12">
        <f>SUMPRODUCT((ISNUMBER(SEARCH("1",'Dating-Mantis details '!$J$4:$J$540))*('Dating-Mantis details '!$F$4:$F$540=$F37)*('Dating-Mantis details '!$K$4:$K$540="Qa Defect")))</f>
        <v>0</v>
      </c>
      <c r="O37" s="42">
        <f>SUMPRODUCT((ISNUMBER(SEARCH("2",'Dating-Mantis details '!$J$4:$J$540))*('Dating-Mantis details '!$F$4:$F$540=$F37)*('Dating-Mantis details '!$K$4:$K$540="Qa Defect")))</f>
        <v>0</v>
      </c>
      <c r="P37" s="43">
        <f>SUMPRODUCT((ISNUMBER(SEARCH("3",'Dating-Mantis details '!$J$4:$J$540))*('Dating-Mantis details '!$F$4:$F$540=$F37)*('Dating-Mantis details '!$K$4:$K$540="Qa Defect")))</f>
        <v>0</v>
      </c>
      <c r="Q37" s="44">
        <f t="shared" si="11"/>
        <v>0</v>
      </c>
      <c r="R37" s="44">
        <f>SUMPRODUCT((ISNUMBER(SEARCH("Not a bug",'Dating-Mantis details '!$K$4:$K$540))*('Dating-Mantis details '!$F$4:$F$540=$F37)))</f>
        <v>0</v>
      </c>
      <c r="S37" s="44">
        <f>SUMPRODUCT((ISNUMBER(SEARCH("ISO prod",'Dating-Mantis details '!$K$4:$K$540))*('Dating-Mantis details '!$F$4:$F$540=$F37)))</f>
        <v>0</v>
      </c>
      <c r="T37" s="44">
        <f>SUMPRODUCT((ISNUMBER(SEARCH("Duplicate",'Dating-Mantis details '!$K$4:$K$540))*('Dating-Mantis details '!$F$4:$F$540=$F37)))</f>
        <v>0</v>
      </c>
      <c r="U37" s="44">
        <f>SUMPRODUCT((ISNUMBER(SEARCH("Evolution",'Dating-Mantis details '!$K$4:$K$540))*('Dating-Mantis details '!$F$4:$F$540=$F37)))</f>
        <v>0</v>
      </c>
      <c r="V37" s="45">
        <f t="shared" si="12"/>
        <v>0</v>
      </c>
      <c r="W37" s="46">
        <f t="shared" si="13"/>
        <v>1</v>
      </c>
    </row>
    <row r="38" spans="1:23" ht="10.5" customHeight="1">
      <c r="A38" s="6"/>
      <c r="B38" s="6"/>
      <c r="C38" s="59"/>
      <c r="D38" s="57"/>
      <c r="E38" s="11"/>
      <c r="F38" s="60"/>
      <c r="G38" s="3"/>
      <c r="H38" s="61"/>
      <c r="I38" s="61"/>
      <c r="J38" s="61"/>
      <c r="K38" s="40">
        <f>SUMPRODUCT((ISNUMBER(SEARCH("Sprint SD ",'Dating-Story defects details'!$K$4:$K$539))*('Dating-Story defects details'!$F$4:$F$539=$F38)))</f>
        <v>0</v>
      </c>
      <c r="L38" s="40">
        <f>SUMPRODUCT((ISNUMBER(SEARCH("Post merge SD ",'Dating-Story defects details'!$K$4:$K$539))*('Dating-Story defects details'!$F$4:$F$539=$F38)))</f>
        <v>0</v>
      </c>
      <c r="M38" s="41">
        <f t="shared" si="10"/>
        <v>0</v>
      </c>
      <c r="N38" s="12">
        <f>SUMPRODUCT((ISNUMBER(SEARCH("1",'Dating-Mantis details '!$J$4:$J$540))*('Dating-Mantis details '!$F$4:$F$540=$F38)*('Dating-Mantis details '!$K$4:$K$540="Qa Defect")))</f>
        <v>0</v>
      </c>
      <c r="O38" s="42">
        <f>SUMPRODUCT((ISNUMBER(SEARCH("2",'Dating-Mantis details '!$J$4:$J$540))*('Dating-Mantis details '!$F$4:$F$540=$F38)*('Dating-Mantis details '!$K$4:$K$540="Qa Defect")))</f>
        <v>0</v>
      </c>
      <c r="P38" s="43">
        <f>SUMPRODUCT((ISNUMBER(SEARCH("3",'Dating-Mantis details '!$J$4:$J$540))*('Dating-Mantis details '!$F$4:$F$540=$F38)*('Dating-Mantis details '!$K$4:$K$540="Qa Defect")))</f>
        <v>0</v>
      </c>
      <c r="Q38" s="44">
        <f t="shared" si="11"/>
        <v>0</v>
      </c>
      <c r="R38" s="44">
        <f>SUMPRODUCT((ISNUMBER(SEARCH("Not a bug",'Dating-Mantis details '!$K$4:$K$540))*('Dating-Mantis details '!$F$4:$F$540=$F38)))</f>
        <v>0</v>
      </c>
      <c r="S38" s="44">
        <f>SUMPRODUCT((ISNUMBER(SEARCH("ISO prod",'Dating-Mantis details '!$K$4:$K$540))*('Dating-Mantis details '!$F$4:$F$540=$F38)))</f>
        <v>0</v>
      </c>
      <c r="T38" s="44">
        <f>SUMPRODUCT((ISNUMBER(SEARCH("Duplicate",'Dating-Mantis details '!$K$4:$K$540))*('Dating-Mantis details '!$F$4:$F$540=$F38)))</f>
        <v>0</v>
      </c>
      <c r="U38" s="44">
        <f>SUMPRODUCT((ISNUMBER(SEARCH("Evolution",'Dating-Mantis details '!$K$4:$K$540))*('Dating-Mantis details '!$F$4:$F$540=$F38)))</f>
        <v>0</v>
      </c>
      <c r="V38" s="45">
        <f t="shared" si="12"/>
        <v>0</v>
      </c>
      <c r="W38" s="46">
        <f t="shared" si="13"/>
        <v>1</v>
      </c>
    </row>
    <row r="39" spans="1:23" ht="10.5" customHeight="1">
      <c r="A39" s="6"/>
      <c r="B39" s="6"/>
      <c r="C39" s="59"/>
      <c r="D39" s="57"/>
      <c r="E39" s="62"/>
      <c r="F39" s="63"/>
      <c r="G39" s="3"/>
      <c r="H39" s="6"/>
      <c r="I39" s="6"/>
      <c r="J39" s="6"/>
      <c r="K39" s="40">
        <f>SUMPRODUCT((ISNUMBER(SEARCH("Sprint SD ",'Dating-Story defects details'!$K$4:$K$539))*('Dating-Story defects details'!$F$4:$F$539=$F39)))</f>
        <v>0</v>
      </c>
      <c r="L39" s="40">
        <f>SUMPRODUCT((ISNUMBER(SEARCH("Post merge SD ",'Dating-Story defects details'!$K$4:$K$539))*('Dating-Story defects details'!$F$4:$F$539=$F39)))</f>
        <v>0</v>
      </c>
      <c r="M39" s="41">
        <f t="shared" si="10"/>
        <v>0</v>
      </c>
      <c r="N39" s="12">
        <f>SUMPRODUCT((ISNUMBER(SEARCH("1",'Dating-Mantis details '!$J$4:$J$540))*('Dating-Mantis details '!$F$4:$F$540=$F39)*('Dating-Mantis details '!$K$4:$K$540="Qa Defect")))</f>
        <v>0</v>
      </c>
      <c r="O39" s="42">
        <f>SUMPRODUCT((ISNUMBER(SEARCH("2",'Dating-Mantis details '!$J$4:$J$540))*('Dating-Mantis details '!$F$4:$F$540=$F39)*('Dating-Mantis details '!$K$4:$K$540="Qa Defect")))</f>
        <v>0</v>
      </c>
      <c r="P39" s="43">
        <f>SUMPRODUCT((ISNUMBER(SEARCH("3",'Dating-Mantis details '!$J$4:$J$540))*('Dating-Mantis details '!$F$4:$F$540=$F39)*('Dating-Mantis details '!$K$4:$K$540="Qa Defect")))</f>
        <v>0</v>
      </c>
      <c r="Q39" s="44">
        <f t="shared" si="11"/>
        <v>0</v>
      </c>
      <c r="R39" s="44">
        <f>SUMPRODUCT((ISNUMBER(SEARCH("Not a bug",'Dating-Mantis details '!$K$4:$K$540))*('Dating-Mantis details '!$F$4:$F$540=$F39)))</f>
        <v>0</v>
      </c>
      <c r="S39" s="44">
        <f>SUMPRODUCT((ISNUMBER(SEARCH("ISO prod",'Dating-Mantis details '!$K$4:$K$540))*('Dating-Mantis details '!$F$4:$F$540=$F39)))</f>
        <v>0</v>
      </c>
      <c r="T39" s="44">
        <f>SUMPRODUCT((ISNUMBER(SEARCH("Duplicate",'Dating-Mantis details '!$K$4:$K$540))*('Dating-Mantis details '!$F$4:$F$540=$F39)))</f>
        <v>0</v>
      </c>
      <c r="U39" s="44">
        <f>SUMPRODUCT((ISNUMBER(SEARCH("Evolution",'Dating-Mantis details '!$K$4:$K$540))*('Dating-Mantis details '!$F$4:$F$540=$F39)))</f>
        <v>0</v>
      </c>
      <c r="V39" s="45">
        <f t="shared" si="12"/>
        <v>0</v>
      </c>
      <c r="W39" s="46">
        <f t="shared" si="13"/>
        <v>1</v>
      </c>
    </row>
    <row r="40" spans="1:23" ht="10.5" customHeight="1">
      <c r="A40" s="6"/>
      <c r="B40" s="6"/>
      <c r="C40" s="59"/>
      <c r="D40" s="57"/>
      <c r="E40" s="62"/>
      <c r="F40" s="63"/>
      <c r="G40" s="3"/>
      <c r="H40" s="6"/>
      <c r="I40" s="6"/>
      <c r="J40" s="6"/>
      <c r="K40" s="40">
        <f>SUMPRODUCT((ISNUMBER(SEARCH("Sprint SD ",'Dating-Story defects details'!$K$4:$K$539))*('Dating-Story defects details'!$F$4:$F$539=$F40)))</f>
        <v>0</v>
      </c>
      <c r="L40" s="40">
        <f>SUMPRODUCT((ISNUMBER(SEARCH("Post merge SD ",'Dating-Story defects details'!$K$4:$K$539))*('Dating-Story defects details'!$F$4:$F$539=$F40)))</f>
        <v>0</v>
      </c>
      <c r="M40" s="41">
        <f t="shared" si="10"/>
        <v>0</v>
      </c>
      <c r="N40" s="12">
        <f>SUMPRODUCT((ISNUMBER(SEARCH("1",'Dating-Mantis details '!$J$4:$J$540))*('Dating-Mantis details '!$F$4:$F$540=$F40)*('Dating-Mantis details '!$K$4:$K$540="Qa Defect")))</f>
        <v>0</v>
      </c>
      <c r="O40" s="42">
        <f>SUMPRODUCT((ISNUMBER(SEARCH("2",'Dating-Mantis details '!$J$4:$J$540))*('Dating-Mantis details '!$F$4:$F$540=$F40)*('Dating-Mantis details '!$K$4:$K$540="Qa Defect")))</f>
        <v>0</v>
      </c>
      <c r="P40" s="43">
        <f>SUMPRODUCT((ISNUMBER(SEARCH("3",'Dating-Mantis details '!$J$4:$J$540))*('Dating-Mantis details '!$F$4:$F$540=$F40)*('Dating-Mantis details '!$K$4:$K$540="Qa Defect")))</f>
        <v>0</v>
      </c>
      <c r="Q40" s="44">
        <f t="shared" si="11"/>
        <v>0</v>
      </c>
      <c r="R40" s="44">
        <f>SUMPRODUCT((ISNUMBER(SEARCH("Not a bug",'Dating-Mantis details '!$K$4:$K$540))*('Dating-Mantis details '!$F$4:$F$540=$F40)))</f>
        <v>0</v>
      </c>
      <c r="S40" s="44">
        <f>SUMPRODUCT((ISNUMBER(SEARCH("ISO prod",'Dating-Mantis details '!$K$4:$K$540))*('Dating-Mantis details '!$F$4:$F$540=$F40)))</f>
        <v>0</v>
      </c>
      <c r="T40" s="44">
        <f>SUMPRODUCT((ISNUMBER(SEARCH("Duplicate",'Dating-Mantis details '!$K$4:$K$540))*('Dating-Mantis details '!$F$4:$F$540=$F40)))</f>
        <v>0</v>
      </c>
      <c r="U40" s="44">
        <f>SUMPRODUCT((ISNUMBER(SEARCH("Evolution",'Dating-Mantis details '!$K$4:$K$540))*('Dating-Mantis details '!$F$4:$F$540=$F40)))</f>
        <v>0</v>
      </c>
      <c r="V40" s="45">
        <f t="shared" si="12"/>
        <v>0</v>
      </c>
      <c r="W40" s="46">
        <f t="shared" si="13"/>
        <v>1</v>
      </c>
    </row>
    <row r="41" spans="1:23" ht="10.5" customHeight="1">
      <c r="A41" s="6"/>
      <c r="B41" s="6"/>
      <c r="C41" s="59"/>
      <c r="D41" s="57"/>
      <c r="E41" s="11"/>
      <c r="F41" s="63"/>
      <c r="G41" s="3"/>
      <c r="H41" s="6"/>
      <c r="I41" s="6"/>
      <c r="J41" s="6"/>
      <c r="K41" s="40">
        <f>SUMPRODUCT((ISNUMBER(SEARCH("Sprint SD ",'Dating-Story defects details'!$K$4:$K$539))*('Dating-Story defects details'!$F$4:$F$539=$F41)))</f>
        <v>0</v>
      </c>
      <c r="L41" s="40">
        <f>SUMPRODUCT((ISNUMBER(SEARCH("Post merge SD ",'Dating-Story defects details'!$K$4:$K$539))*('Dating-Story defects details'!$F$4:$F$539=$F41)))</f>
        <v>0</v>
      </c>
      <c r="M41" s="41">
        <f t="shared" si="10"/>
        <v>0</v>
      </c>
      <c r="N41" s="12">
        <f>SUMPRODUCT((ISNUMBER(SEARCH("1",'Dating-Mantis details '!$J$4:$J$540))*('Dating-Mantis details '!$F$4:$F$540=$F41)*('Dating-Mantis details '!$K$4:$K$540="Qa Defect")))</f>
        <v>0</v>
      </c>
      <c r="O41" s="42">
        <f>SUMPRODUCT((ISNUMBER(SEARCH("2",'Dating-Mantis details '!$J$4:$J$540))*('Dating-Mantis details '!$F$4:$F$540=$F41)*('Dating-Mantis details '!$K$4:$K$540="Qa Defect")))</f>
        <v>0</v>
      </c>
      <c r="P41" s="43">
        <f>SUMPRODUCT((ISNUMBER(SEARCH("3",'Dating-Mantis details '!$J$4:$J$540))*('Dating-Mantis details '!$F$4:$F$540=$F41)*('Dating-Mantis details '!$K$4:$K$540="Qa Defect")))</f>
        <v>0</v>
      </c>
      <c r="Q41" s="44">
        <f t="shared" si="11"/>
        <v>0</v>
      </c>
      <c r="R41" s="44">
        <f>SUMPRODUCT((ISNUMBER(SEARCH("Not a bug",'Dating-Mantis details '!$K$4:$K$540))*('Dating-Mantis details '!$F$4:$F$540=$F41)))</f>
        <v>0</v>
      </c>
      <c r="S41" s="44">
        <f>SUMPRODUCT((ISNUMBER(SEARCH("ISO prod",'Dating-Mantis details '!$K$4:$K$540))*('Dating-Mantis details '!$F$4:$F$540=$F41)))</f>
        <v>0</v>
      </c>
      <c r="T41" s="44">
        <f>SUMPRODUCT((ISNUMBER(SEARCH("Duplicate",'Dating-Mantis details '!$K$4:$K$540))*('Dating-Mantis details '!$F$4:$F$540=$F41)))</f>
        <v>0</v>
      </c>
      <c r="U41" s="44">
        <f>SUMPRODUCT((ISNUMBER(SEARCH("Evolution",'Dating-Mantis details '!$K$4:$K$540))*('Dating-Mantis details '!$F$4:$F$540=$F41)))</f>
        <v>0</v>
      </c>
      <c r="V41" s="45">
        <f t="shared" si="12"/>
        <v>0</v>
      </c>
      <c r="W41" s="46">
        <f t="shared" si="13"/>
        <v>1</v>
      </c>
    </row>
    <row r="42" spans="1:23" ht="10.5" customHeight="1">
      <c r="A42" s="6"/>
      <c r="B42" s="6"/>
      <c r="C42" s="59"/>
      <c r="D42" s="57"/>
      <c r="E42" s="11"/>
      <c r="F42" s="63"/>
      <c r="G42" s="3"/>
      <c r="H42" s="6"/>
      <c r="I42" s="6"/>
      <c r="J42" s="6"/>
      <c r="K42" s="40">
        <f>SUMPRODUCT((ISNUMBER(SEARCH("Sprint SD ",'Dating-Story defects details'!$K$4:$K$539))*('Dating-Story defects details'!$F$4:$F$539=$F42)))</f>
        <v>0</v>
      </c>
      <c r="L42" s="40">
        <f>SUMPRODUCT((ISNUMBER(SEARCH("Post merge SD ",'Dating-Story defects details'!$K$4:$K$539))*('Dating-Story defects details'!$F$4:$F$539=$F42)))</f>
        <v>0</v>
      </c>
      <c r="M42" s="41">
        <f t="shared" si="10"/>
        <v>0</v>
      </c>
      <c r="N42" s="12">
        <f>SUMPRODUCT((ISNUMBER(SEARCH("1",'Dating-Mantis details '!$J$4:$J$540))*('Dating-Mantis details '!$F$4:$F$540=$F42)*('Dating-Mantis details '!$K$4:$K$540="Qa Defect")))</f>
        <v>0</v>
      </c>
      <c r="O42" s="42">
        <f>SUMPRODUCT((ISNUMBER(SEARCH("2",'Dating-Mantis details '!$J$4:$J$540))*('Dating-Mantis details '!$F$4:$F$540=$F42)*('Dating-Mantis details '!$K$4:$K$540="Qa Defect")))</f>
        <v>0</v>
      </c>
      <c r="P42" s="43">
        <f>SUMPRODUCT((ISNUMBER(SEARCH("3",'Dating-Mantis details '!$J$4:$J$540))*('Dating-Mantis details '!$F$4:$F$540=$F42)*('Dating-Mantis details '!$K$4:$K$540="Qa Defect")))</f>
        <v>0</v>
      </c>
      <c r="Q42" s="44">
        <f t="shared" si="11"/>
        <v>0</v>
      </c>
      <c r="R42" s="44">
        <f>SUMPRODUCT((ISNUMBER(SEARCH("Not a bug",'Dating-Mantis details '!$K$4:$K$540))*('Dating-Mantis details '!$F$4:$F$540=$F42)))</f>
        <v>0</v>
      </c>
      <c r="S42" s="44">
        <f>SUMPRODUCT((ISNUMBER(SEARCH("ISO prod",'Dating-Mantis details '!$K$4:$K$540))*('Dating-Mantis details '!$F$4:$F$540=$F42)))</f>
        <v>0</v>
      </c>
      <c r="T42" s="44">
        <f>SUMPRODUCT((ISNUMBER(SEARCH("Duplicate",'Dating-Mantis details '!$K$4:$K$540))*('Dating-Mantis details '!$F$4:$F$540=$F42)))</f>
        <v>0</v>
      </c>
      <c r="U42" s="44">
        <f>SUMPRODUCT((ISNUMBER(SEARCH("Evolution",'Dating-Mantis details '!$K$4:$K$540))*('Dating-Mantis details '!$F$4:$F$540=$F42)))</f>
        <v>0</v>
      </c>
      <c r="V42" s="45">
        <f t="shared" si="12"/>
        <v>0</v>
      </c>
      <c r="W42" s="46">
        <f t="shared" si="13"/>
        <v>1</v>
      </c>
    </row>
    <row r="43" spans="1:23" ht="10.5" customHeight="1">
      <c r="A43" s="6"/>
      <c r="B43" s="6"/>
      <c r="C43" s="59"/>
      <c r="D43" s="11"/>
      <c r="E43" s="11"/>
      <c r="F43" s="5"/>
      <c r="G43" s="14"/>
      <c r="H43" s="6"/>
      <c r="I43" s="6"/>
      <c r="J43" s="6"/>
      <c r="K43" s="40">
        <f>SUMPRODUCT((ISNUMBER(SEARCH("Sprint SD ",'Dating-Story defects details'!$K$4:$K$539))*('Dating-Story defects details'!$F$4:$F$539=$F43)))</f>
        <v>0</v>
      </c>
      <c r="L43" s="40">
        <f>SUMPRODUCT((ISNUMBER(SEARCH("Post merge SD ",'Dating-Story defects details'!$K$4:$K$539))*('Dating-Story defects details'!$F$4:$F$539=$F43)))</f>
        <v>0</v>
      </c>
      <c r="M43" s="41">
        <f t="shared" si="10"/>
        <v>0</v>
      </c>
      <c r="N43" s="12">
        <f>SUMPRODUCT((ISNUMBER(SEARCH("1",'Dating-Mantis details '!$J$4:$J$540))*('Dating-Mantis details '!$F$4:$F$540=$F43)*('Dating-Mantis details '!$K$4:$K$540="Qa Defect")))</f>
        <v>0</v>
      </c>
      <c r="O43" s="42">
        <f>SUMPRODUCT((ISNUMBER(SEARCH("2",'Dating-Mantis details '!$J$4:$J$540))*('Dating-Mantis details '!$F$4:$F$540=$F43)*('Dating-Mantis details '!$K$4:$K$540="Qa Defect")))</f>
        <v>0</v>
      </c>
      <c r="P43" s="43">
        <f>SUMPRODUCT((ISNUMBER(SEARCH("3",'Dating-Mantis details '!$J$4:$J$540))*('Dating-Mantis details '!$F$4:$F$540=$F43)*('Dating-Mantis details '!$K$4:$K$540="Qa Defect")))</f>
        <v>0</v>
      </c>
      <c r="Q43" s="44">
        <f t="shared" si="11"/>
        <v>0</v>
      </c>
      <c r="R43" s="44">
        <f>SUMPRODUCT((ISNUMBER(SEARCH("Not a bug",'Dating-Mantis details '!$K$4:$K$540))*('Dating-Mantis details '!$F$4:$F$540=$F43)))</f>
        <v>0</v>
      </c>
      <c r="S43" s="44">
        <f>SUMPRODUCT((ISNUMBER(SEARCH("ISO prod",'Dating-Mantis details '!$K$4:$K$540))*('Dating-Mantis details '!$F$4:$F$540=$F43)))</f>
        <v>0</v>
      </c>
      <c r="T43" s="44">
        <f>SUMPRODUCT((ISNUMBER(SEARCH("Duplicate",'Dating-Mantis details '!$K$4:$K$540))*('Dating-Mantis details '!$F$4:$F$540=$F43)))</f>
        <v>0</v>
      </c>
      <c r="U43" s="44">
        <f>SUMPRODUCT((ISNUMBER(SEARCH("Evolution",'Dating-Mantis details '!$K$4:$K$540))*('Dating-Mantis details '!$F$4:$F$540=$F43)))</f>
        <v>0</v>
      </c>
      <c r="V43" s="45">
        <f t="shared" si="12"/>
        <v>0</v>
      </c>
      <c r="W43" s="46">
        <f t="shared" si="13"/>
        <v>1</v>
      </c>
    </row>
    <row r="44" spans="1:23" ht="10.5" customHeight="1">
      <c r="A44" s="6"/>
      <c r="B44" s="6"/>
      <c r="C44" s="59"/>
      <c r="D44" s="11"/>
      <c r="E44" s="11"/>
      <c r="F44" s="5"/>
      <c r="G44" s="14"/>
      <c r="H44" s="6"/>
      <c r="I44" s="6"/>
      <c r="J44" s="6"/>
      <c r="K44" s="40">
        <f>SUMPRODUCT((ISNUMBER(SEARCH("Sprint SD ",'Dating-Story defects details'!$K$4:$K$539))*('Dating-Story defects details'!$F$4:$F$539=$F44)))</f>
        <v>0</v>
      </c>
      <c r="L44" s="40">
        <f>SUMPRODUCT((ISNUMBER(SEARCH("Post merge SD ",'Dating-Story defects details'!$K$4:$K$539))*('Dating-Story defects details'!$F$4:$F$539=$F44)))</f>
        <v>0</v>
      </c>
      <c r="M44" s="41">
        <f t="shared" si="10"/>
        <v>0</v>
      </c>
      <c r="N44" s="12">
        <f>SUMPRODUCT((ISNUMBER(SEARCH("1",'Dating-Mantis details '!$J$4:$J$540))*('Dating-Mantis details '!$F$4:$F$540=$F44)*('Dating-Mantis details '!$K$4:$K$540="Qa Defect")))</f>
        <v>0</v>
      </c>
      <c r="O44" s="42">
        <f>SUMPRODUCT((ISNUMBER(SEARCH("2",'Dating-Mantis details '!$J$4:$J$540))*('Dating-Mantis details '!$F$4:$F$540=$F44)*('Dating-Mantis details '!$K$4:$K$540="Qa Defect")))</f>
        <v>0</v>
      </c>
      <c r="P44" s="43">
        <f>SUMPRODUCT((ISNUMBER(SEARCH("3",'Dating-Mantis details '!$J$4:$J$540))*('Dating-Mantis details '!$F$4:$F$540=$F44)*('Dating-Mantis details '!$K$4:$K$540="Qa Defect")))</f>
        <v>0</v>
      </c>
      <c r="Q44" s="44">
        <f t="shared" si="11"/>
        <v>0</v>
      </c>
      <c r="R44" s="44">
        <f>SUMPRODUCT((ISNUMBER(SEARCH("Not a bug",'Dating-Mantis details '!$K$4:$K$540))*('Dating-Mantis details '!$F$4:$F$540=$F44)))</f>
        <v>0</v>
      </c>
      <c r="S44" s="44">
        <f>SUMPRODUCT((ISNUMBER(SEARCH("ISO prod",'Dating-Mantis details '!$K$4:$K$540))*('Dating-Mantis details '!$F$4:$F$540=$F44)))</f>
        <v>0</v>
      </c>
      <c r="T44" s="44">
        <f>SUMPRODUCT((ISNUMBER(SEARCH("Duplicate",'Dating-Mantis details '!$K$4:$K$540))*('Dating-Mantis details '!$F$4:$F$540=$F44)))</f>
        <v>0</v>
      </c>
      <c r="U44" s="44">
        <f>SUMPRODUCT((ISNUMBER(SEARCH("Evolution",'Dating-Mantis details '!$K$4:$K$540))*('Dating-Mantis details '!$F$4:$F$540=$F44)))</f>
        <v>0</v>
      </c>
      <c r="V44" s="45">
        <f t="shared" si="12"/>
        <v>0</v>
      </c>
      <c r="W44" s="46">
        <f t="shared" si="13"/>
        <v>1</v>
      </c>
    </row>
    <row r="45" spans="1:23" ht="10.5" customHeight="1">
      <c r="A45" s="6"/>
      <c r="B45" s="6"/>
      <c r="C45" s="59"/>
      <c r="D45" s="11"/>
      <c r="E45" s="11"/>
      <c r="F45" s="5"/>
      <c r="G45" s="14"/>
      <c r="H45" s="6"/>
      <c r="I45" s="6"/>
      <c r="J45" s="6"/>
      <c r="K45" s="40">
        <f>SUMPRODUCT((ISNUMBER(SEARCH("Sprint SD ",'Dating-Story defects details'!$K$4:$K$539))*('Dating-Story defects details'!$F$4:$F$539=$F45)))</f>
        <v>0</v>
      </c>
      <c r="L45" s="40">
        <f>SUMPRODUCT((ISNUMBER(SEARCH("Post merge SD ",'Dating-Story defects details'!$K$4:$K$539))*('Dating-Story defects details'!$F$4:$F$539=$F45)))</f>
        <v>0</v>
      </c>
      <c r="M45" s="41">
        <f t="shared" si="10"/>
        <v>0</v>
      </c>
      <c r="N45" s="12">
        <f>SUMPRODUCT((ISNUMBER(SEARCH("1",'Dating-Mantis details '!$J$4:$J$540))*('Dating-Mantis details '!$F$4:$F$540=$F45)*('Dating-Mantis details '!$K$4:$K$540="Qa Defect")))</f>
        <v>0</v>
      </c>
      <c r="O45" s="42">
        <f>SUMPRODUCT((ISNUMBER(SEARCH("2",'Dating-Mantis details '!$J$4:$J$540))*('Dating-Mantis details '!$F$4:$F$540=$F45)*('Dating-Mantis details '!$K$4:$K$540="Qa Defect")))</f>
        <v>0</v>
      </c>
      <c r="P45" s="43">
        <f>SUMPRODUCT((ISNUMBER(SEARCH("3",'Dating-Mantis details '!$J$4:$J$540))*('Dating-Mantis details '!$F$4:$F$540=$F45)*('Dating-Mantis details '!$K$4:$K$540="Qa Defect")))</f>
        <v>0</v>
      </c>
      <c r="Q45" s="44">
        <f t="shared" si="11"/>
        <v>0</v>
      </c>
      <c r="R45" s="44">
        <f>SUMPRODUCT((ISNUMBER(SEARCH("Not a bug",'Dating-Mantis details '!$K$4:$K$540))*('Dating-Mantis details '!$F$4:$F$540=$F45)))</f>
        <v>0</v>
      </c>
      <c r="S45" s="44">
        <f>SUMPRODUCT((ISNUMBER(SEARCH("ISO prod",'Dating-Mantis details '!$K$4:$K$540))*('Dating-Mantis details '!$F$4:$F$540=$F45)))</f>
        <v>0</v>
      </c>
      <c r="T45" s="44">
        <f>SUMPRODUCT((ISNUMBER(SEARCH("Duplicate",'Dating-Mantis details '!$K$4:$K$540))*('Dating-Mantis details '!$F$4:$F$540=$F45)))</f>
        <v>0</v>
      </c>
      <c r="U45" s="44">
        <f>SUMPRODUCT((ISNUMBER(SEARCH("Evolution",'Dating-Mantis details '!$K$4:$K$540))*('Dating-Mantis details '!$F$4:$F$540=$F45)))</f>
        <v>0</v>
      </c>
      <c r="V45" s="45">
        <f t="shared" si="12"/>
        <v>0</v>
      </c>
      <c r="W45" s="46">
        <f t="shared" si="13"/>
        <v>1</v>
      </c>
    </row>
    <row r="46" spans="1:23" ht="10.5" customHeight="1">
      <c r="A46" s="6"/>
      <c r="B46" s="6"/>
      <c r="C46" s="59"/>
      <c r="D46" s="11"/>
      <c r="E46" s="11"/>
      <c r="F46" s="5"/>
      <c r="G46" s="14"/>
      <c r="H46" s="6"/>
      <c r="I46" s="6"/>
      <c r="J46" s="6"/>
      <c r="K46" s="40">
        <f>SUMPRODUCT((ISNUMBER(SEARCH("Sprint SD ",'Dating-Story defects details'!$K$4:$K$539))*('Dating-Story defects details'!$F$4:$F$539=$F46)))</f>
        <v>0</v>
      </c>
      <c r="L46" s="40">
        <f>SUMPRODUCT((ISNUMBER(SEARCH("Post merge SD ",'Dating-Story defects details'!$K$4:$K$539))*('Dating-Story defects details'!$F$4:$F$539=$F46)))</f>
        <v>0</v>
      </c>
      <c r="M46" s="41">
        <f t="shared" si="10"/>
        <v>0</v>
      </c>
      <c r="N46" s="12">
        <f>SUMPRODUCT((ISNUMBER(SEARCH("1",'Dating-Mantis details '!$J$4:$J$540))*('Dating-Mantis details '!$F$4:$F$540=$F46)*('Dating-Mantis details '!$K$4:$K$540="Qa Defect")))</f>
        <v>0</v>
      </c>
      <c r="O46" s="42">
        <f>SUMPRODUCT((ISNUMBER(SEARCH("2",'Dating-Mantis details '!$J$4:$J$540))*('Dating-Mantis details '!$F$4:$F$540=$F46)*('Dating-Mantis details '!$K$4:$K$540="Qa Defect")))</f>
        <v>0</v>
      </c>
      <c r="P46" s="43">
        <f>SUMPRODUCT((ISNUMBER(SEARCH("3",'Dating-Mantis details '!$J$4:$J$540))*('Dating-Mantis details '!$F$4:$F$540=$F46)*('Dating-Mantis details '!$K$4:$K$540="Qa Defect")))</f>
        <v>0</v>
      </c>
      <c r="Q46" s="44">
        <f t="shared" si="11"/>
        <v>0</v>
      </c>
      <c r="R46" s="44">
        <f>SUMPRODUCT((ISNUMBER(SEARCH("Not a bug",'Dating-Mantis details '!$K$4:$K$540))*('Dating-Mantis details '!$F$4:$F$540=$F46)))</f>
        <v>0</v>
      </c>
      <c r="S46" s="44">
        <f>SUMPRODUCT((ISNUMBER(SEARCH("ISO prod",'Dating-Mantis details '!$K$4:$K$540))*('Dating-Mantis details '!$F$4:$F$540=$F46)))</f>
        <v>0</v>
      </c>
      <c r="T46" s="44">
        <f>SUMPRODUCT((ISNUMBER(SEARCH("Duplicate",'Dating-Mantis details '!$K$4:$K$540))*('Dating-Mantis details '!$F$4:$F$540=$F46)))</f>
        <v>0</v>
      </c>
      <c r="U46" s="44">
        <f>SUMPRODUCT((ISNUMBER(SEARCH("Evolution",'Dating-Mantis details '!$K$4:$K$540))*('Dating-Mantis details '!$F$4:$F$540=$F46)))</f>
        <v>0</v>
      </c>
      <c r="V46" s="45">
        <f t="shared" si="12"/>
        <v>0</v>
      </c>
      <c r="W46" s="46">
        <f t="shared" si="13"/>
        <v>1</v>
      </c>
    </row>
    <row r="47" spans="1:23" ht="10.5" customHeight="1">
      <c r="A47" s="6"/>
      <c r="B47" s="6"/>
      <c r="C47" s="25"/>
      <c r="D47" s="11"/>
      <c r="E47" s="11"/>
      <c r="F47" s="5"/>
      <c r="G47" s="64"/>
      <c r="H47" s="6"/>
      <c r="I47" s="6"/>
      <c r="J47" s="6"/>
      <c r="K47" s="40">
        <f>SUMPRODUCT((ISNUMBER(SEARCH("Sprint SD ",'Dating-Story defects details'!$K$4:$K$539))*('Dating-Story defects details'!$F$4:$F$539=$F47)))</f>
        <v>0</v>
      </c>
      <c r="L47" s="40">
        <f>SUMPRODUCT((ISNUMBER(SEARCH("Post merge SD ",'Dating-Story defects details'!$K$4:$K$539))*('Dating-Story defects details'!$F$4:$F$539=$F47)))</f>
        <v>0</v>
      </c>
      <c r="M47" s="41">
        <f t="shared" si="10"/>
        <v>0</v>
      </c>
      <c r="N47" s="12">
        <f>SUMPRODUCT((ISNUMBER(SEARCH("1",'Dating-Mantis details '!$J$4:$J$540))*('Dating-Mantis details '!$F$4:$F$540=$F47)*('Dating-Mantis details '!$K$4:$K$540="Qa Defect")))</f>
        <v>0</v>
      </c>
      <c r="O47" s="42">
        <f>SUMPRODUCT((ISNUMBER(SEARCH("2",'Dating-Mantis details '!$J$4:$J$540))*('Dating-Mantis details '!$F$4:$F$540=$F47)*('Dating-Mantis details '!$K$4:$K$540="Qa Defect")))</f>
        <v>0</v>
      </c>
      <c r="P47" s="43">
        <f>SUMPRODUCT((ISNUMBER(SEARCH("3",'Dating-Mantis details '!$J$4:$J$540))*('Dating-Mantis details '!$F$4:$F$540=$F47)*('Dating-Mantis details '!$K$4:$K$540="Qa Defect")))</f>
        <v>0</v>
      </c>
      <c r="Q47" s="44">
        <f t="shared" si="11"/>
        <v>0</v>
      </c>
      <c r="R47" s="44">
        <f>SUMPRODUCT((ISNUMBER(SEARCH("Not a bug",'Dating-Mantis details '!$K$4:$K$540))*('Dating-Mantis details '!$F$4:$F$540=$F47)))</f>
        <v>0</v>
      </c>
      <c r="S47" s="44">
        <f>SUMPRODUCT((ISNUMBER(SEARCH("ISO prod",'Dating-Mantis details '!$K$4:$K$540))*('Dating-Mantis details '!$F$4:$F$540=$F47)))</f>
        <v>0</v>
      </c>
      <c r="T47" s="44">
        <f>SUMPRODUCT((ISNUMBER(SEARCH("Duplicate",'Dating-Mantis details '!$K$4:$K$540))*('Dating-Mantis details '!$F$4:$F$540=$F47)))</f>
        <v>0</v>
      </c>
      <c r="U47" s="44">
        <f>SUMPRODUCT((ISNUMBER(SEARCH("Evolution",'Dating-Mantis details '!$K$4:$K$540))*('Dating-Mantis details '!$F$4:$F$540=$F47)))</f>
        <v>0</v>
      </c>
      <c r="V47" s="45">
        <f t="shared" si="12"/>
        <v>0</v>
      </c>
      <c r="W47" s="46">
        <f t="shared" si="13"/>
        <v>1</v>
      </c>
    </row>
    <row r="48" spans="1:23" ht="10.5" customHeight="1">
      <c r="A48" s="6"/>
      <c r="B48" s="6"/>
      <c r="C48" s="25"/>
      <c r="D48" s="11"/>
      <c r="E48" s="11"/>
      <c r="F48" s="5"/>
      <c r="G48" s="64"/>
      <c r="H48" s="6"/>
      <c r="I48" s="6"/>
      <c r="J48" s="6"/>
      <c r="K48" s="40">
        <f>SUMPRODUCT((ISNUMBER(SEARCH("Sprint SD ",'Dating-Story defects details'!$K$4:$K$539))*('Dating-Story defects details'!$F$4:$F$539=$F48)))</f>
        <v>0</v>
      </c>
      <c r="L48" s="40">
        <f>SUMPRODUCT((ISNUMBER(SEARCH("Post merge SD ",'Dating-Story defects details'!$K$4:$K$539))*('Dating-Story defects details'!$F$4:$F$539=$F48)))</f>
        <v>0</v>
      </c>
      <c r="M48" s="41">
        <f t="shared" si="10"/>
        <v>0</v>
      </c>
      <c r="N48" s="12">
        <f>SUMPRODUCT((ISNUMBER(SEARCH("1",'Dating-Mantis details '!$J$4:$J$540))*('Dating-Mantis details '!$F$4:$F$540=$F48)*('Dating-Mantis details '!$K$4:$K$540="Qa Defect")))</f>
        <v>0</v>
      </c>
      <c r="O48" s="42">
        <f>SUMPRODUCT((ISNUMBER(SEARCH("2",'Dating-Mantis details '!$J$4:$J$540))*('Dating-Mantis details '!$F$4:$F$540=$F48)*('Dating-Mantis details '!$K$4:$K$540="Qa Defect")))</f>
        <v>0</v>
      </c>
      <c r="P48" s="43">
        <f>SUMPRODUCT((ISNUMBER(SEARCH("3",'Dating-Mantis details '!$J$4:$J$540))*('Dating-Mantis details '!$F$4:$F$540=$F48)*('Dating-Mantis details '!$K$4:$K$540="Qa Defect")))</f>
        <v>0</v>
      </c>
      <c r="Q48" s="44">
        <f t="shared" si="11"/>
        <v>0</v>
      </c>
      <c r="R48" s="44">
        <f>SUMPRODUCT((ISNUMBER(SEARCH("Not a bug",'Dating-Mantis details '!$K$4:$K$540))*('Dating-Mantis details '!$F$4:$F$540=$F48)))</f>
        <v>0</v>
      </c>
      <c r="S48" s="44">
        <f>SUMPRODUCT((ISNUMBER(SEARCH("ISO prod",'Dating-Mantis details '!$K$4:$K$540))*('Dating-Mantis details '!$F$4:$F$540=$F48)))</f>
        <v>0</v>
      </c>
      <c r="T48" s="44">
        <f>SUMPRODUCT((ISNUMBER(SEARCH("Duplicate",'Dating-Mantis details '!$K$4:$K$540))*('Dating-Mantis details '!$F$4:$F$540=$F48)))</f>
        <v>0</v>
      </c>
      <c r="U48" s="44">
        <f>SUMPRODUCT((ISNUMBER(SEARCH("Evolution",'Dating-Mantis details '!$K$4:$K$540))*('Dating-Mantis details '!$F$4:$F$540=$F48)))</f>
        <v>0</v>
      </c>
      <c r="V48" s="45">
        <f t="shared" si="12"/>
        <v>0</v>
      </c>
      <c r="W48" s="46">
        <f t="shared" si="13"/>
        <v>1</v>
      </c>
    </row>
    <row r="49" spans="1:23" ht="10.5" customHeight="1">
      <c r="A49" s="24"/>
      <c r="B49" s="24"/>
      <c r="C49" s="59"/>
      <c r="D49" s="11"/>
      <c r="E49" s="27"/>
      <c r="F49" s="65"/>
      <c r="G49" s="66"/>
      <c r="H49" s="67"/>
      <c r="I49" s="67"/>
      <c r="J49" s="67"/>
      <c r="K49" s="40">
        <f>SUMPRODUCT((ISNUMBER(SEARCH("Sprint SD ",'Dating-Story defects details'!$K$4:$K$539))*('Dating-Story defects details'!$F$4:$F$539=$F49)))</f>
        <v>0</v>
      </c>
      <c r="L49" s="40">
        <f>SUMPRODUCT((ISNUMBER(SEARCH("Post merge SD ",'Dating-Story defects details'!$K$4:$K$539))*('Dating-Story defects details'!$F$4:$F$539=$F49)))</f>
        <v>0</v>
      </c>
      <c r="M49" s="41">
        <f t="shared" si="10"/>
        <v>0</v>
      </c>
      <c r="N49" s="12">
        <f>SUMPRODUCT((ISNUMBER(SEARCH("1",'Dating-Mantis details '!$J$4:$J$540))*('Dating-Mantis details '!$F$4:$F$540=$F49)*('Dating-Mantis details '!$K$4:$K$540="Qa Defect")))</f>
        <v>0</v>
      </c>
      <c r="O49" s="42">
        <f>SUMPRODUCT((ISNUMBER(SEARCH("2",'Dating-Mantis details '!$J$4:$J$540))*('Dating-Mantis details '!$F$4:$F$540=$F49)*('Dating-Mantis details '!$K$4:$K$540="Qa Defect")))</f>
        <v>0</v>
      </c>
      <c r="P49" s="43">
        <f>SUMPRODUCT((ISNUMBER(SEARCH("3",'Dating-Mantis details '!$J$4:$J$540))*('Dating-Mantis details '!$F$4:$F$540=$F49)*('Dating-Mantis details '!$K$4:$K$540="Qa Defect")))</f>
        <v>0</v>
      </c>
      <c r="Q49" s="44">
        <f t="shared" si="11"/>
        <v>0</v>
      </c>
      <c r="R49" s="44">
        <f>SUMPRODUCT((ISNUMBER(SEARCH("Not a bug",'Dating-Mantis details '!$K$4:$K$540))*('Dating-Mantis details '!$F$4:$F$540=$F49)))</f>
        <v>0</v>
      </c>
      <c r="S49" s="44">
        <f>SUMPRODUCT((ISNUMBER(SEARCH("ISO prod",'Dating-Mantis details '!$K$4:$K$540))*('Dating-Mantis details '!$F$4:$F$540=$F49)))</f>
        <v>0</v>
      </c>
      <c r="T49" s="44">
        <f>SUMPRODUCT((ISNUMBER(SEARCH("Duplicate",'Dating-Mantis details '!$K$4:$K$540))*('Dating-Mantis details '!$F$4:$F$540=$F49)))</f>
        <v>0</v>
      </c>
      <c r="U49" s="44">
        <f>SUMPRODUCT((ISNUMBER(SEARCH("Evolution",'Dating-Mantis details '!$K$4:$K$540))*('Dating-Mantis details '!$F$4:$F$540=$F49)))</f>
        <v>0</v>
      </c>
      <c r="V49" s="45">
        <f t="shared" si="12"/>
        <v>0</v>
      </c>
      <c r="W49" s="46">
        <f t="shared" si="13"/>
        <v>1</v>
      </c>
    </row>
    <row r="50" spans="1:23" ht="10.5" customHeight="1">
      <c r="A50" s="24"/>
      <c r="B50" s="24"/>
      <c r="C50" s="59"/>
      <c r="D50" s="11"/>
      <c r="E50" s="27"/>
      <c r="F50" s="65"/>
      <c r="G50" s="27"/>
      <c r="H50" s="68"/>
      <c r="I50" s="27"/>
      <c r="J50" s="27"/>
      <c r="K50" s="40">
        <f>SUMPRODUCT((ISNUMBER(SEARCH("Sprint SD ",'Dating-Story defects details'!$K$4:$K$539))*('Dating-Story defects details'!$F$4:$F$539=$F50)))</f>
        <v>0</v>
      </c>
      <c r="L50" s="40">
        <f>SUMPRODUCT((ISNUMBER(SEARCH("Post merge SD ",'Dating-Story defects details'!$K$4:$K$539))*('Dating-Story defects details'!$F$4:$F$539=$F50)))</f>
        <v>0</v>
      </c>
      <c r="M50" s="41">
        <f t="shared" si="10"/>
        <v>0</v>
      </c>
      <c r="N50" s="12">
        <f>SUMPRODUCT((ISNUMBER(SEARCH("1",'Dating-Mantis details '!$J$4:$J$540))*('Dating-Mantis details '!$F$4:$F$540=$F50)*('Dating-Mantis details '!$K$4:$K$540="Qa Defect")))</f>
        <v>0</v>
      </c>
      <c r="O50" s="42">
        <f>SUMPRODUCT((ISNUMBER(SEARCH("2",'Dating-Mantis details '!$J$4:$J$540))*('Dating-Mantis details '!$F$4:$F$540=$F50)*('Dating-Mantis details '!$K$4:$K$540="Qa Defect")))</f>
        <v>0</v>
      </c>
      <c r="P50" s="43">
        <f>SUMPRODUCT((ISNUMBER(SEARCH("3",'Dating-Mantis details '!$J$4:$J$540))*('Dating-Mantis details '!$F$4:$F$540=$F50)*('Dating-Mantis details '!$K$4:$K$540="Qa Defect")))</f>
        <v>0</v>
      </c>
      <c r="Q50" s="44">
        <f t="shared" si="11"/>
        <v>0</v>
      </c>
      <c r="R50" s="44">
        <f>SUMPRODUCT((ISNUMBER(SEARCH("Not a bug",'Dating-Mantis details '!$K$4:$K$540))*('Dating-Mantis details '!$F$4:$F$540=$F50)))</f>
        <v>0</v>
      </c>
      <c r="S50" s="44">
        <f>SUMPRODUCT((ISNUMBER(SEARCH("ISO prod",'Dating-Mantis details '!$K$4:$K$540))*('Dating-Mantis details '!$F$4:$F$540=$F50)))</f>
        <v>0</v>
      </c>
      <c r="T50" s="44">
        <f>SUMPRODUCT((ISNUMBER(SEARCH("Duplicate",'Dating-Mantis details '!$K$4:$K$540))*('Dating-Mantis details '!$F$4:$F$540=$F50)))</f>
        <v>0</v>
      </c>
      <c r="U50" s="44">
        <f>SUMPRODUCT((ISNUMBER(SEARCH("Evolution",'Dating-Mantis details '!$K$4:$K$540))*('Dating-Mantis details '!$F$4:$F$540=$F50)))</f>
        <v>0</v>
      </c>
      <c r="V50" s="45">
        <f t="shared" si="12"/>
        <v>0</v>
      </c>
      <c r="W50" s="46">
        <f t="shared" si="13"/>
        <v>1</v>
      </c>
    </row>
    <row r="51" spans="1:23" ht="10.5" customHeight="1">
      <c r="A51" s="24"/>
      <c r="B51" s="24"/>
      <c r="C51" s="59"/>
      <c r="D51" s="11"/>
      <c r="E51" s="27"/>
      <c r="F51" s="65"/>
      <c r="G51" s="27"/>
      <c r="H51" s="27"/>
      <c r="I51" s="27"/>
      <c r="J51" s="27"/>
      <c r="K51" s="40">
        <f>SUMPRODUCT((ISNUMBER(SEARCH("Sprint SD ",'Dating-Story defects details'!$K$4:$K$539))*('Dating-Story defects details'!$F$4:$F$539=$F51)))</f>
        <v>0</v>
      </c>
      <c r="L51" s="40">
        <f>SUMPRODUCT((ISNUMBER(SEARCH("Post merge SD ",'Dating-Story defects details'!$K$4:$K$539))*('Dating-Story defects details'!$F$4:$F$539=$F51)))</f>
        <v>0</v>
      </c>
      <c r="M51" s="41">
        <f t="shared" si="10"/>
        <v>0</v>
      </c>
      <c r="N51" s="12">
        <f>SUMPRODUCT((ISNUMBER(SEARCH("1",'Dating-Mantis details '!$J$4:$J$540))*('Dating-Mantis details '!$F$4:$F$540=$F51)*('Dating-Mantis details '!$K$4:$K$540="Qa Defect")))</f>
        <v>0</v>
      </c>
      <c r="O51" s="42">
        <f>SUMPRODUCT((ISNUMBER(SEARCH("2",'Dating-Mantis details '!$J$4:$J$540))*('Dating-Mantis details '!$F$4:$F$540=$F51)*('Dating-Mantis details '!$K$4:$K$540="Qa Defect")))</f>
        <v>0</v>
      </c>
      <c r="P51" s="43">
        <f>SUMPRODUCT((ISNUMBER(SEARCH("3",'Dating-Mantis details '!$J$4:$J$540))*('Dating-Mantis details '!$F$4:$F$540=$F51)*('Dating-Mantis details '!$K$4:$K$540="Qa Defect")))</f>
        <v>0</v>
      </c>
      <c r="Q51" s="44">
        <f t="shared" si="11"/>
        <v>0</v>
      </c>
      <c r="R51" s="44">
        <f>SUMPRODUCT((ISNUMBER(SEARCH("Not a bug",'Dating-Mantis details '!$K$4:$K$540))*('Dating-Mantis details '!$F$4:$F$540=$F51)))</f>
        <v>0</v>
      </c>
      <c r="S51" s="44">
        <f>SUMPRODUCT((ISNUMBER(SEARCH("ISO prod",'Dating-Mantis details '!$K$4:$K$540))*('Dating-Mantis details '!$F$4:$F$540=$F51)))</f>
        <v>0</v>
      </c>
      <c r="T51" s="44">
        <f>SUMPRODUCT((ISNUMBER(SEARCH("Duplicate",'Dating-Mantis details '!$K$4:$K$540))*('Dating-Mantis details '!$F$4:$F$540=$F51)))</f>
        <v>0</v>
      </c>
      <c r="U51" s="44">
        <f>SUMPRODUCT((ISNUMBER(SEARCH("Evolution",'Dating-Mantis details '!$K$4:$K$540))*('Dating-Mantis details '!$F$4:$F$540=$F51)))</f>
        <v>0</v>
      </c>
      <c r="V51" s="45">
        <f t="shared" si="12"/>
        <v>0</v>
      </c>
      <c r="W51" s="46">
        <f t="shared" si="13"/>
        <v>1</v>
      </c>
    </row>
    <row r="52" spans="1:23" ht="10.5" customHeight="1">
      <c r="A52" s="24"/>
      <c r="B52" s="24"/>
      <c r="C52" s="59"/>
      <c r="D52" s="11"/>
      <c r="E52" s="27"/>
      <c r="F52" s="65"/>
      <c r="G52" s="27"/>
      <c r="H52" s="27"/>
      <c r="I52" s="27"/>
      <c r="J52" s="27"/>
      <c r="K52" s="40">
        <f>SUMPRODUCT((ISNUMBER(SEARCH("Sprint SD ",'Dating-Story defects details'!$K$4:$K$539))*('Dating-Story defects details'!$F$4:$F$539=$F52)))</f>
        <v>0</v>
      </c>
      <c r="L52" s="40">
        <f>SUMPRODUCT((ISNUMBER(SEARCH("Post merge SD ",'Dating-Story defects details'!$K$4:$K$539))*('Dating-Story defects details'!$F$4:$F$539=$F52)))</f>
        <v>0</v>
      </c>
      <c r="M52" s="41">
        <f t="shared" si="10"/>
        <v>0</v>
      </c>
      <c r="N52" s="12">
        <f>SUMPRODUCT((ISNUMBER(SEARCH("1",'Dating-Mantis details '!$J$4:$J$540))*('Dating-Mantis details '!$F$4:$F$540=$F52)*('Dating-Mantis details '!$K$4:$K$540="Qa Defect")))</f>
        <v>0</v>
      </c>
      <c r="O52" s="42">
        <f>SUMPRODUCT((ISNUMBER(SEARCH("2",'Dating-Mantis details '!$J$4:$J$540))*('Dating-Mantis details '!$F$4:$F$540=$F52)*('Dating-Mantis details '!$K$4:$K$540="Qa Defect")))</f>
        <v>0</v>
      </c>
      <c r="P52" s="43">
        <f>SUMPRODUCT((ISNUMBER(SEARCH("3",'Dating-Mantis details '!$J$4:$J$540))*('Dating-Mantis details '!$F$4:$F$540=$F52)*('Dating-Mantis details '!$K$4:$K$540="Qa Defect")))</f>
        <v>0</v>
      </c>
      <c r="Q52" s="44">
        <f t="shared" si="11"/>
        <v>0</v>
      </c>
      <c r="R52" s="44">
        <f>SUMPRODUCT((ISNUMBER(SEARCH("Not a bug",'Dating-Mantis details '!$K$4:$K$540))*('Dating-Mantis details '!$F$4:$F$540=$F52)))</f>
        <v>0</v>
      </c>
      <c r="S52" s="44">
        <f>SUMPRODUCT((ISNUMBER(SEARCH("ISO prod",'Dating-Mantis details '!$K$4:$K$540))*('Dating-Mantis details '!$F$4:$F$540=$F52)))</f>
        <v>0</v>
      </c>
      <c r="T52" s="44">
        <f>SUMPRODUCT((ISNUMBER(SEARCH("Duplicate",'Dating-Mantis details '!$K$4:$K$540))*('Dating-Mantis details '!$F$4:$F$540=$F52)))</f>
        <v>0</v>
      </c>
      <c r="U52" s="44">
        <f>SUMPRODUCT((ISNUMBER(SEARCH("Evolution",'Dating-Mantis details '!$K$4:$K$540))*('Dating-Mantis details '!$F$4:$F$540=$F52)))</f>
        <v>0</v>
      </c>
      <c r="V52" s="45">
        <f t="shared" si="12"/>
        <v>0</v>
      </c>
      <c r="W52" s="46">
        <f t="shared" si="13"/>
        <v>1</v>
      </c>
    </row>
    <row r="53" spans="1:23" ht="10.5" customHeight="1">
      <c r="A53" s="24"/>
      <c r="B53" s="24"/>
      <c r="C53" s="25"/>
      <c r="D53" s="11"/>
      <c r="E53" s="11"/>
      <c r="F53" s="65"/>
      <c r="G53" s="27"/>
      <c r="H53" s="27"/>
      <c r="I53" s="27"/>
      <c r="J53" s="27"/>
      <c r="K53" s="40">
        <f>SUMPRODUCT((ISNUMBER(SEARCH("Sprint SD ",'Dating-Story defects details'!$K$4:$K$539))*('Dating-Story defects details'!$F$4:$F$539=$F53)))</f>
        <v>0</v>
      </c>
      <c r="L53" s="40">
        <f>SUMPRODUCT((ISNUMBER(SEARCH("Post merge SD ",'Dating-Story defects details'!$K$4:$K$539))*('Dating-Story defects details'!$F$4:$F$539=$F53)))</f>
        <v>0</v>
      </c>
      <c r="M53" s="41">
        <f t="shared" si="10"/>
        <v>0</v>
      </c>
      <c r="N53" s="12">
        <f>SUMPRODUCT((ISNUMBER(SEARCH("1",'Dating-Mantis details '!$J$4:$J$540))*('Dating-Mantis details '!$F$4:$F$540=$F53)*('Dating-Mantis details '!$K$4:$K$540="Qa Defect")))</f>
        <v>0</v>
      </c>
      <c r="O53" s="42">
        <f>SUMPRODUCT((ISNUMBER(SEARCH("2",'Dating-Mantis details '!$J$4:$J$540))*('Dating-Mantis details '!$F$4:$F$540=$F53)*('Dating-Mantis details '!$K$4:$K$540="Qa Defect")))</f>
        <v>0</v>
      </c>
      <c r="P53" s="43">
        <f>SUMPRODUCT((ISNUMBER(SEARCH("3",'Dating-Mantis details '!$J$4:$J$540))*('Dating-Mantis details '!$F$4:$F$540=$F53)*('Dating-Mantis details '!$K$4:$K$540="Qa Defect")))</f>
        <v>0</v>
      </c>
      <c r="Q53" s="44">
        <f t="shared" si="11"/>
        <v>0</v>
      </c>
      <c r="R53" s="44">
        <f>SUMPRODUCT((ISNUMBER(SEARCH("Not a bug",'Dating-Mantis details '!$K$4:$K$540))*('Dating-Mantis details '!$F$4:$F$540=$F53)))</f>
        <v>0</v>
      </c>
      <c r="S53" s="44">
        <f>SUMPRODUCT((ISNUMBER(SEARCH("ISO prod",'Dating-Mantis details '!$K$4:$K$540))*('Dating-Mantis details '!$F$4:$F$540=$F53)))</f>
        <v>0</v>
      </c>
      <c r="T53" s="44">
        <f>SUMPRODUCT((ISNUMBER(SEARCH("Duplicate",'Dating-Mantis details '!$K$4:$K$540))*('Dating-Mantis details '!$F$4:$F$540=$F53)))</f>
        <v>0</v>
      </c>
      <c r="U53" s="44">
        <f>SUMPRODUCT((ISNUMBER(SEARCH("Evolution",'Dating-Mantis details '!$K$4:$K$540))*('Dating-Mantis details '!$F$4:$F$540=$F53)))</f>
        <v>0</v>
      </c>
      <c r="V53" s="45">
        <f t="shared" si="12"/>
        <v>0</v>
      </c>
      <c r="W53" s="46">
        <f t="shared" si="13"/>
        <v>1</v>
      </c>
    </row>
    <row r="54" spans="1:23" ht="10.5" customHeight="1">
      <c r="A54" s="24"/>
      <c r="B54" s="24"/>
      <c r="C54" s="25"/>
      <c r="D54" s="11"/>
      <c r="E54" s="11"/>
      <c r="F54" s="65"/>
      <c r="G54" s="27"/>
      <c r="H54" s="27"/>
      <c r="I54" s="27"/>
      <c r="J54" s="27"/>
      <c r="K54" s="40">
        <f>SUMPRODUCT((ISNUMBER(SEARCH("Sprint SD ",'Dating-Story defects details'!$K$4:$K$539))*('Dating-Story defects details'!$F$4:$F$539=$F54)))</f>
        <v>0</v>
      </c>
      <c r="L54" s="40">
        <f>SUMPRODUCT((ISNUMBER(SEARCH("Post merge SD ",'Dating-Story defects details'!$K$4:$K$539))*('Dating-Story defects details'!$F$4:$F$539=$F54)))</f>
        <v>0</v>
      </c>
      <c r="M54" s="41">
        <f t="shared" si="10"/>
        <v>0</v>
      </c>
      <c r="N54" s="12">
        <f>SUMPRODUCT((ISNUMBER(SEARCH("1",'Dating-Mantis details '!$J$4:$J$540))*('Dating-Mantis details '!$F$4:$F$540=$F54)*('Dating-Mantis details '!$K$4:$K$540="Qa Defect")))</f>
        <v>0</v>
      </c>
      <c r="O54" s="42">
        <f>SUMPRODUCT((ISNUMBER(SEARCH("2",'Dating-Mantis details '!$J$4:$J$540))*('Dating-Mantis details '!$F$4:$F$540=$F54)*('Dating-Mantis details '!$K$4:$K$540="Qa Defect")))</f>
        <v>0</v>
      </c>
      <c r="P54" s="43">
        <f>SUMPRODUCT((ISNUMBER(SEARCH("3",'Dating-Mantis details '!$J$4:$J$540))*('Dating-Mantis details '!$F$4:$F$540=$F54)*('Dating-Mantis details '!$K$4:$K$540="Qa Defect")))</f>
        <v>0</v>
      </c>
      <c r="Q54" s="44">
        <f t="shared" si="11"/>
        <v>0</v>
      </c>
      <c r="R54" s="44">
        <f>SUMPRODUCT((ISNUMBER(SEARCH("Not a bug",'Dating-Mantis details '!$K$4:$K$540))*('Dating-Mantis details '!$F$4:$F$540=$F54)))</f>
        <v>0</v>
      </c>
      <c r="S54" s="44">
        <f>SUMPRODUCT((ISNUMBER(SEARCH("ISO prod",'Dating-Mantis details '!$K$4:$K$540))*('Dating-Mantis details '!$F$4:$F$540=$F54)))</f>
        <v>0</v>
      </c>
      <c r="T54" s="44">
        <f>SUMPRODUCT((ISNUMBER(SEARCH("Duplicate",'Dating-Mantis details '!$K$4:$K$540))*('Dating-Mantis details '!$F$4:$F$540=$F54)))</f>
        <v>0</v>
      </c>
      <c r="U54" s="44">
        <f>SUMPRODUCT((ISNUMBER(SEARCH("Evolution",'Dating-Mantis details '!$K$4:$K$540))*('Dating-Mantis details '!$F$4:$F$540=$F54)))</f>
        <v>0</v>
      </c>
      <c r="V54" s="45">
        <f t="shared" si="12"/>
        <v>0</v>
      </c>
      <c r="W54" s="46">
        <f t="shared" si="13"/>
        <v>1</v>
      </c>
    </row>
    <row r="55" spans="1:23" ht="10.5" customHeight="1">
      <c r="A55" s="24"/>
      <c r="B55" s="24"/>
      <c r="C55" s="25"/>
      <c r="D55" s="11"/>
      <c r="E55" s="11"/>
      <c r="F55" s="65"/>
      <c r="G55" s="27"/>
      <c r="H55" s="27"/>
      <c r="I55" s="27"/>
      <c r="J55" s="27"/>
      <c r="K55" s="40">
        <f>SUMPRODUCT((ISNUMBER(SEARCH("Sprint SD ",'Dating-Story defects details'!$K$4:$K$539))*('Dating-Story defects details'!$F$4:$F$539=$F55)))</f>
        <v>0</v>
      </c>
      <c r="L55" s="40">
        <f>SUMPRODUCT((ISNUMBER(SEARCH("Post merge SD ",'Dating-Story defects details'!$K$4:$K$539))*('Dating-Story defects details'!$F$4:$F$539=$F55)))</f>
        <v>0</v>
      </c>
      <c r="M55" s="41">
        <f t="shared" si="10"/>
        <v>0</v>
      </c>
      <c r="N55" s="12">
        <f>SUMPRODUCT((ISNUMBER(SEARCH("1",'Dating-Mantis details '!$J$4:$J$540))*('Dating-Mantis details '!$F$4:$F$540=$F55)*('Dating-Mantis details '!$K$4:$K$540="Qa Defect")))</f>
        <v>0</v>
      </c>
      <c r="O55" s="42">
        <f>SUMPRODUCT((ISNUMBER(SEARCH("2",'Dating-Mantis details '!$J$4:$J$540))*('Dating-Mantis details '!$F$4:$F$540=$F55)*('Dating-Mantis details '!$K$4:$K$540="Qa Defect")))</f>
        <v>0</v>
      </c>
      <c r="P55" s="43">
        <f>SUMPRODUCT((ISNUMBER(SEARCH("3",'Dating-Mantis details '!$J$4:$J$540))*('Dating-Mantis details '!$F$4:$F$540=$F55)*('Dating-Mantis details '!$K$4:$K$540="Qa Defect")))</f>
        <v>0</v>
      </c>
      <c r="Q55" s="44">
        <f t="shared" si="11"/>
        <v>0</v>
      </c>
      <c r="R55" s="44">
        <f>SUMPRODUCT((ISNUMBER(SEARCH("Not a bug",'Dating-Mantis details '!$K$4:$K$540))*('Dating-Mantis details '!$F$4:$F$540=$F55)))</f>
        <v>0</v>
      </c>
      <c r="S55" s="44">
        <f>SUMPRODUCT((ISNUMBER(SEARCH("ISO prod",'Dating-Mantis details '!$K$4:$K$540))*('Dating-Mantis details '!$F$4:$F$540=$F55)))</f>
        <v>0</v>
      </c>
      <c r="T55" s="44">
        <f>SUMPRODUCT((ISNUMBER(SEARCH("Duplicate",'Dating-Mantis details '!$K$4:$K$540))*('Dating-Mantis details '!$F$4:$F$540=$F55)))</f>
        <v>0</v>
      </c>
      <c r="U55" s="44">
        <f>SUMPRODUCT((ISNUMBER(SEARCH("Evolution",'Dating-Mantis details '!$K$4:$K$540))*('Dating-Mantis details '!$F$4:$F$540=$F55)))</f>
        <v>0</v>
      </c>
      <c r="V55" s="45">
        <f t="shared" si="12"/>
        <v>0</v>
      </c>
      <c r="W55" s="46">
        <f t="shared" si="13"/>
        <v>1</v>
      </c>
    </row>
    <row r="56" spans="1:23" ht="10.5" customHeight="1">
      <c r="A56" s="24"/>
      <c r="B56" s="24"/>
      <c r="C56" s="25"/>
      <c r="D56" s="11"/>
      <c r="E56" s="11"/>
      <c r="F56" s="65"/>
      <c r="G56" s="27"/>
      <c r="H56" s="27"/>
      <c r="I56" s="27"/>
      <c r="J56" s="27"/>
      <c r="K56" s="40">
        <f>SUMPRODUCT((ISNUMBER(SEARCH("Sprint SD ",'Dating-Story defects details'!$K$4:$K$539))*('Dating-Story defects details'!$F$4:$F$539=$F56)))</f>
        <v>0</v>
      </c>
      <c r="L56" s="40">
        <f>SUMPRODUCT((ISNUMBER(SEARCH("Post merge SD ",'Dating-Story defects details'!$K$4:$K$539))*('Dating-Story defects details'!$F$4:$F$539=$F56)))</f>
        <v>0</v>
      </c>
      <c r="M56" s="41">
        <f t="shared" ref="M56:M63" si="14">SUM(K56:L56)</f>
        <v>0</v>
      </c>
      <c r="N56" s="12">
        <f>SUMPRODUCT((ISNUMBER(SEARCH("1",'Dating-Mantis details '!$J$4:$J$540))*('Dating-Mantis details '!$F$4:$F$540=$F56)*('Dating-Mantis details '!$K$4:$K$540="Qa Defect")))</f>
        <v>0</v>
      </c>
      <c r="O56" s="42">
        <f>SUMPRODUCT((ISNUMBER(SEARCH("2",'Dating-Mantis details '!$J$4:$J$540))*('Dating-Mantis details '!$F$4:$F$540=$F56)*('Dating-Mantis details '!$K$4:$K$540="Qa Defect")))</f>
        <v>0</v>
      </c>
      <c r="P56" s="43">
        <f>SUMPRODUCT((ISNUMBER(SEARCH("3",'Dating-Mantis details '!$J$4:$J$540))*('Dating-Mantis details '!$F$4:$F$540=$F56)*('Dating-Mantis details '!$K$4:$K$540="Qa Defect")))</f>
        <v>0</v>
      </c>
      <c r="Q56" s="44">
        <f t="shared" si="11"/>
        <v>0</v>
      </c>
      <c r="R56" s="44">
        <f>SUMPRODUCT((ISNUMBER(SEARCH("Not a bug",'Dating-Mantis details '!$K$4:$K$540))*('Dating-Mantis details '!$F$4:$F$540=$F56)))</f>
        <v>0</v>
      </c>
      <c r="S56" s="44">
        <f>SUMPRODUCT((ISNUMBER(SEARCH("ISO prod",'Dating-Mantis details '!$K$4:$K$540))*('Dating-Mantis details '!$F$4:$F$540=$F56)))</f>
        <v>0</v>
      </c>
      <c r="T56" s="44">
        <f>SUMPRODUCT((ISNUMBER(SEARCH("Duplicate",'Dating-Mantis details '!$K$4:$K$540))*('Dating-Mantis details '!$F$4:$F$540=$F56)))</f>
        <v>0</v>
      </c>
      <c r="U56" s="44">
        <f>SUMPRODUCT((ISNUMBER(SEARCH("Evolution",'Dating-Mantis details '!$K$4:$K$540))*('Dating-Mantis details '!$F$4:$F$540=$F56)))</f>
        <v>0</v>
      </c>
      <c r="V56" s="45">
        <f t="shared" si="12"/>
        <v>0</v>
      </c>
      <c r="W56" s="46">
        <f t="shared" si="13"/>
        <v>1</v>
      </c>
    </row>
    <row r="57" spans="1:23" ht="10.5" customHeight="1">
      <c r="A57" s="51"/>
      <c r="B57" s="51"/>
      <c r="C57" s="52"/>
      <c r="D57" s="53"/>
      <c r="E57" s="53"/>
      <c r="F57" s="54"/>
      <c r="G57" s="55"/>
      <c r="H57" s="27"/>
      <c r="I57" s="27"/>
      <c r="J57" s="27"/>
      <c r="K57" s="40">
        <f>SUMPRODUCT((ISNUMBER(SEARCH("Sprint SD ",'Dating-Story defects details'!$K$4:$K$539))*('Dating-Story defects details'!$F$4:$F$539=$F57)))</f>
        <v>0</v>
      </c>
      <c r="L57" s="40">
        <f>SUMPRODUCT((ISNUMBER(SEARCH("Post merge SD ",'Dating-Story defects details'!$K$4:$K$539))*('Dating-Story defects details'!$F$4:$F$539=$F57)))</f>
        <v>0</v>
      </c>
      <c r="M57" s="41">
        <f t="shared" si="14"/>
        <v>0</v>
      </c>
      <c r="N57" s="12">
        <f>SUMPRODUCT((ISNUMBER(SEARCH("1",'Dating-Mantis details '!$J$4:$J$540))*('Dating-Mantis details '!$F$4:$F$540=$F57)*('Dating-Mantis details '!$K$4:$K$540="Qa Defect")))</f>
        <v>0</v>
      </c>
      <c r="O57" s="42">
        <f>SUMPRODUCT((ISNUMBER(SEARCH("2",'Dating-Mantis details '!$J$4:$J$540))*('Dating-Mantis details '!$F$4:$F$540=$F57)*('Dating-Mantis details '!$K$4:$K$540="Qa Defect")))</f>
        <v>0</v>
      </c>
      <c r="P57" s="43">
        <f>SUMPRODUCT((ISNUMBER(SEARCH("3",'Dating-Mantis details '!$J$4:$J$540))*('Dating-Mantis details '!$F$4:$F$540=$F57)*('Dating-Mantis details '!$K$4:$K$540="Qa Defect")))</f>
        <v>0</v>
      </c>
      <c r="Q57" s="44">
        <f t="shared" si="11"/>
        <v>0</v>
      </c>
      <c r="R57" s="44">
        <f>SUMPRODUCT((ISNUMBER(SEARCH("Not a bug",'Dating-Mantis details '!$K$4:$K$540))*('Dating-Mantis details '!$F$4:$F$540=$F57)))</f>
        <v>0</v>
      </c>
      <c r="S57" s="44">
        <f>SUMPRODUCT((ISNUMBER(SEARCH("ISO prod",'Dating-Mantis details '!$K$4:$K$540))*('Dating-Mantis details '!$F$4:$F$540=$F57)))</f>
        <v>0</v>
      </c>
      <c r="T57" s="44">
        <f>SUMPRODUCT((ISNUMBER(SEARCH("Duplicate",'Dating-Mantis details '!$K$4:$K$540))*('Dating-Mantis details '!$F$4:$F$540=$F57)))</f>
        <v>0</v>
      </c>
      <c r="U57" s="44">
        <f>SUMPRODUCT((ISNUMBER(SEARCH("Evolution",'Dating-Mantis details '!$K$4:$K$540))*('Dating-Mantis details '!$F$4:$F$540=$F57)))</f>
        <v>0</v>
      </c>
      <c r="V57" s="45">
        <f t="shared" si="12"/>
        <v>0</v>
      </c>
      <c r="W57" s="46">
        <f t="shared" si="13"/>
        <v>1</v>
      </c>
    </row>
    <row r="58" spans="1:23" ht="10.5" customHeight="1">
      <c r="A58" s="24"/>
      <c r="B58" s="24"/>
      <c r="C58" s="25"/>
      <c r="D58" s="11"/>
      <c r="E58" s="11"/>
      <c r="F58" s="26"/>
      <c r="G58" s="27"/>
      <c r="H58" s="69"/>
      <c r="I58" s="27"/>
      <c r="J58" s="27"/>
      <c r="K58" s="40">
        <f>SUMPRODUCT((ISNUMBER(SEARCH("Sprint SD ",'Dating-Story defects details'!$K$4:$K$539))*('Dating-Story defects details'!$F$4:$F$539=$F58)))</f>
        <v>0</v>
      </c>
      <c r="L58" s="40">
        <f>SUMPRODUCT((ISNUMBER(SEARCH("Post merge SD ",'Dating-Story defects details'!$K$4:$K$539))*('Dating-Story defects details'!$F$4:$F$539=$F58)))</f>
        <v>0</v>
      </c>
      <c r="M58" s="41">
        <f t="shared" si="14"/>
        <v>0</v>
      </c>
      <c r="N58" s="12">
        <f>SUMPRODUCT((ISNUMBER(SEARCH("1",'Dating-Mantis details '!$J$4:$J$540))*('Dating-Mantis details '!$F$4:$F$540=$F58)*('Dating-Mantis details '!$K$4:$K$540="Qa Defect")))</f>
        <v>0</v>
      </c>
      <c r="O58" s="42">
        <f>SUMPRODUCT((ISNUMBER(SEARCH("2",'Dating-Mantis details '!$J$4:$J$540))*('Dating-Mantis details '!$F$4:$F$540=$F58)*('Dating-Mantis details '!$K$4:$K$540="Qa Defect")))</f>
        <v>0</v>
      </c>
      <c r="P58" s="43">
        <f>SUMPRODUCT((ISNUMBER(SEARCH("3",'Dating-Mantis details '!$J$4:$J$540))*('Dating-Mantis details '!$F$4:$F$540=$F58)*('Dating-Mantis details '!$K$4:$K$540="Qa Defect")))</f>
        <v>0</v>
      </c>
      <c r="Q58" s="44">
        <f t="shared" si="11"/>
        <v>0</v>
      </c>
      <c r="R58" s="44">
        <f>SUMPRODUCT((ISNUMBER(SEARCH("Not a bug",'Dating-Mantis details '!$K$4:$K$540))*('Dating-Mantis details '!$F$4:$F$540=$F58)))</f>
        <v>0</v>
      </c>
      <c r="S58" s="44">
        <f>SUMPRODUCT((ISNUMBER(SEARCH("ISO prod",'Dating-Mantis details '!$K$4:$K$540))*('Dating-Mantis details '!$F$4:$F$540=$F58)))</f>
        <v>0</v>
      </c>
      <c r="T58" s="44">
        <f>SUMPRODUCT((ISNUMBER(SEARCH("Duplicate",'Dating-Mantis details '!$K$4:$K$540))*('Dating-Mantis details '!$F$4:$F$540=$F58)))</f>
        <v>0</v>
      </c>
      <c r="U58" s="44">
        <f>SUMPRODUCT((ISNUMBER(SEARCH("Evolution",'Dating-Mantis details '!$K$4:$K$540))*('Dating-Mantis details '!$F$4:$F$540=$F58)))</f>
        <v>0</v>
      </c>
      <c r="V58" s="45">
        <f t="shared" si="12"/>
        <v>0</v>
      </c>
      <c r="W58" s="46">
        <f t="shared" si="13"/>
        <v>1</v>
      </c>
    </row>
    <row r="59" spans="1:23" ht="10.5" customHeight="1">
      <c r="A59" s="24"/>
      <c r="B59" s="24"/>
      <c r="C59" s="25"/>
      <c r="D59" s="11"/>
      <c r="E59" s="11"/>
      <c r="F59" s="26"/>
      <c r="G59" s="27"/>
      <c r="H59" s="69"/>
      <c r="I59" s="27"/>
      <c r="J59" s="27"/>
      <c r="K59" s="40">
        <f>SUMPRODUCT((ISNUMBER(SEARCH("Sprint SD ",'Dating-Story defects details'!$K$4:$K$539))*('Dating-Story defects details'!$F$4:$F$539=$F59)))</f>
        <v>0</v>
      </c>
      <c r="L59" s="40">
        <f>SUMPRODUCT((ISNUMBER(SEARCH("Post merge SD ",'Dating-Story defects details'!$K$4:$K$539))*('Dating-Story defects details'!$F$4:$F$539=$F59)))</f>
        <v>0</v>
      </c>
      <c r="M59" s="41">
        <f t="shared" si="14"/>
        <v>0</v>
      </c>
      <c r="N59" s="12">
        <f>SUMPRODUCT((ISNUMBER(SEARCH("1",'Dating-Mantis details '!$J$4:$J$540))*('Dating-Mantis details '!$F$4:$F$540=$F59)*('Dating-Mantis details '!$K$4:$K$540="Qa Defect")))</f>
        <v>0</v>
      </c>
      <c r="O59" s="42">
        <f>SUMPRODUCT((ISNUMBER(SEARCH("2",'Dating-Mantis details '!$J$4:$J$540))*('Dating-Mantis details '!$F$4:$F$540=$F59)*('Dating-Mantis details '!$K$4:$K$540="Qa Defect")))</f>
        <v>0</v>
      </c>
      <c r="P59" s="43">
        <f>SUMPRODUCT((ISNUMBER(SEARCH("3",'Dating-Mantis details '!$J$4:$J$540))*('Dating-Mantis details '!$F$4:$F$540=$F59)*('Dating-Mantis details '!$K$4:$K$540="Qa Defect")))</f>
        <v>0</v>
      </c>
      <c r="Q59" s="44">
        <f t="shared" si="11"/>
        <v>0</v>
      </c>
      <c r="R59" s="44">
        <f>SUMPRODUCT((ISNUMBER(SEARCH("Not a bug",'Dating-Mantis details '!$K$4:$K$540))*('Dating-Mantis details '!$F$4:$F$540=$F59)))</f>
        <v>0</v>
      </c>
      <c r="S59" s="44">
        <f>SUMPRODUCT((ISNUMBER(SEARCH("ISO prod",'Dating-Mantis details '!$K$4:$K$540))*('Dating-Mantis details '!$F$4:$F$540=$F59)))</f>
        <v>0</v>
      </c>
      <c r="T59" s="44">
        <f>SUMPRODUCT((ISNUMBER(SEARCH("Duplicate",'Dating-Mantis details '!$K$4:$K$540))*('Dating-Mantis details '!$F$4:$F$540=$F59)))</f>
        <v>0</v>
      </c>
      <c r="U59" s="44">
        <f>SUMPRODUCT((ISNUMBER(SEARCH("Evolution",'Dating-Mantis details '!$K$4:$K$540))*('Dating-Mantis details '!$F$4:$F$540=$F59)))</f>
        <v>0</v>
      </c>
      <c r="V59" s="45">
        <f t="shared" si="12"/>
        <v>0</v>
      </c>
      <c r="W59" s="46">
        <f t="shared" si="13"/>
        <v>1</v>
      </c>
    </row>
    <row r="60" spans="1:23" ht="10.5" customHeight="1">
      <c r="A60" s="24"/>
      <c r="B60" s="24"/>
      <c r="C60" s="25"/>
      <c r="D60" s="11"/>
      <c r="E60" s="11"/>
      <c r="F60" s="26"/>
      <c r="G60" s="27"/>
      <c r="H60" s="69"/>
      <c r="I60" s="27"/>
      <c r="J60" s="27"/>
      <c r="K60" s="40">
        <f>SUMPRODUCT((ISNUMBER(SEARCH("Sprint SD ",'Dating-Story defects details'!$K$4:$K$539))*('Dating-Story defects details'!$F$4:$F$539=$F60)))</f>
        <v>0</v>
      </c>
      <c r="L60" s="40">
        <f>SUMPRODUCT((ISNUMBER(SEARCH("Post merge SD ",'Dating-Story defects details'!$K$4:$K$539))*('Dating-Story defects details'!$F$4:$F$539=$F60)))</f>
        <v>0</v>
      </c>
      <c r="M60" s="41">
        <f t="shared" si="14"/>
        <v>0</v>
      </c>
      <c r="N60" s="12">
        <f>SUMPRODUCT((ISNUMBER(SEARCH("1",'Dating-Mantis details '!$J$4:$J$540))*('Dating-Mantis details '!$F$4:$F$540=$F60)*('Dating-Mantis details '!$K$4:$K$540="Qa Defect")))</f>
        <v>0</v>
      </c>
      <c r="O60" s="42">
        <f>SUMPRODUCT((ISNUMBER(SEARCH("2",'Dating-Mantis details '!$J$4:$J$540))*('Dating-Mantis details '!$F$4:$F$540=$F60)*('Dating-Mantis details '!$K$4:$K$540="Qa Defect")))</f>
        <v>0</v>
      </c>
      <c r="P60" s="43">
        <f>SUMPRODUCT((ISNUMBER(SEARCH("3",'Dating-Mantis details '!$J$4:$J$540))*('Dating-Mantis details '!$F$4:$F$540=$F60)*('Dating-Mantis details '!$K$4:$K$540="Qa Defect")))</f>
        <v>0</v>
      </c>
      <c r="Q60" s="44">
        <f t="shared" si="11"/>
        <v>0</v>
      </c>
      <c r="R60" s="44">
        <f>SUMPRODUCT((ISNUMBER(SEARCH("Not a bug",'Dating-Mantis details '!$K$4:$K$540))*('Dating-Mantis details '!$F$4:$F$540=$F60)))</f>
        <v>0</v>
      </c>
      <c r="S60" s="44">
        <f>SUMPRODUCT((ISNUMBER(SEARCH("ISO prod",'Dating-Mantis details '!$K$4:$K$540))*('Dating-Mantis details '!$F$4:$F$540=$F60)))</f>
        <v>0</v>
      </c>
      <c r="T60" s="44">
        <f>SUMPRODUCT((ISNUMBER(SEARCH("Duplicate",'Dating-Mantis details '!$K$4:$K$540))*('Dating-Mantis details '!$F$4:$F$540=$F60)))</f>
        <v>0</v>
      </c>
      <c r="U60" s="44">
        <f>SUMPRODUCT((ISNUMBER(SEARCH("Evolution",'Dating-Mantis details '!$K$4:$K$540))*('Dating-Mantis details '!$F$4:$F$540=$F60)))</f>
        <v>0</v>
      </c>
      <c r="V60" s="45">
        <f t="shared" si="12"/>
        <v>0</v>
      </c>
      <c r="W60" s="46">
        <f t="shared" si="13"/>
        <v>1</v>
      </c>
    </row>
    <row r="61" spans="1:23" ht="10.5" customHeight="1">
      <c r="A61" s="20"/>
      <c r="B61" s="20"/>
      <c r="C61" s="20"/>
      <c r="D61" s="21"/>
      <c r="E61" s="21"/>
      <c r="F61" s="22"/>
      <c r="G61" s="23"/>
      <c r="H61" s="18"/>
      <c r="I61" s="18"/>
      <c r="J61" s="18"/>
      <c r="K61" s="40">
        <f>SUMPRODUCT((ISNUMBER(SEARCH("Sprint SD ",'Dating-Story defects details'!$K$4:$K$539))*('Dating-Story defects details'!$F$4:$F$539=$F61)))</f>
        <v>0</v>
      </c>
      <c r="L61" s="40">
        <f>SUMPRODUCT((ISNUMBER(SEARCH("Post merge SD ",'Dating-Story defects details'!$K$4:$K$539))*('Dating-Story defects details'!$F$4:$F$539=$F61)))</f>
        <v>0</v>
      </c>
      <c r="M61" s="41">
        <f t="shared" si="14"/>
        <v>0</v>
      </c>
      <c r="N61" s="12">
        <f>SUMPRODUCT((ISNUMBER(SEARCH("1",'Dating-Mantis details '!$J$4:$J$540))*('Dating-Mantis details '!$F$4:$F$540=$F61)*('Dating-Mantis details '!$K$4:$K$540="Qa Defect")))</f>
        <v>0</v>
      </c>
      <c r="O61" s="42">
        <f>SUMPRODUCT((ISNUMBER(SEARCH("2",'Dating-Mantis details '!$J$4:$J$540))*('Dating-Mantis details '!$F$4:$F$540=$F61)*('Dating-Mantis details '!$K$4:$K$540="Qa Defect")))</f>
        <v>0</v>
      </c>
      <c r="P61" s="43">
        <f>SUMPRODUCT((ISNUMBER(SEARCH("3",'Dating-Mantis details '!$J$4:$J$540))*('Dating-Mantis details '!$F$4:$F$540=$F61)*('Dating-Mantis details '!$K$4:$K$540="Qa Defect")))</f>
        <v>0</v>
      </c>
      <c r="Q61" s="44">
        <f t="shared" si="11"/>
        <v>0</v>
      </c>
      <c r="R61" s="44">
        <f>SUMPRODUCT((ISNUMBER(SEARCH("Not a bug",'Dating-Mantis details '!$K$4:$K$540))*('Dating-Mantis details '!$F$4:$F$540=$F61)))</f>
        <v>0</v>
      </c>
      <c r="S61" s="44">
        <f>SUMPRODUCT((ISNUMBER(SEARCH("ISO prod",'Dating-Mantis details '!$K$4:$K$540))*('Dating-Mantis details '!$F$4:$F$540=$F61)))</f>
        <v>0</v>
      </c>
      <c r="T61" s="44">
        <f>SUMPRODUCT((ISNUMBER(SEARCH("Duplicate",'Dating-Mantis details '!$K$4:$K$540))*('Dating-Mantis details '!$F$4:$F$540=$F61)))</f>
        <v>0</v>
      </c>
      <c r="U61" s="44">
        <f>SUMPRODUCT((ISNUMBER(SEARCH("Evolution",'Dating-Mantis details '!$K$4:$K$540))*('Dating-Mantis details '!$F$4:$F$540=$F61)))</f>
        <v>0</v>
      </c>
      <c r="V61" s="45">
        <f t="shared" si="12"/>
        <v>0</v>
      </c>
      <c r="W61" s="46">
        <f t="shared" si="13"/>
        <v>1</v>
      </c>
    </row>
    <row r="62" spans="1:23" ht="10.5" customHeight="1">
      <c r="A62" s="15"/>
      <c r="B62" s="15"/>
      <c r="C62" s="15"/>
      <c r="D62" s="19"/>
      <c r="E62" s="19"/>
      <c r="F62" s="17"/>
      <c r="G62" s="18"/>
      <c r="H62" s="18"/>
      <c r="I62" s="18"/>
      <c r="J62" s="18"/>
      <c r="K62" s="40">
        <f>SUMPRODUCT((ISNUMBER(SEARCH("Sprint SD ",'Dating-Story defects details'!$K$4:$K$539))*('Dating-Story defects details'!$F$4:$F$539=$F62)))</f>
        <v>0</v>
      </c>
      <c r="L62" s="40">
        <f>SUMPRODUCT((ISNUMBER(SEARCH("Post merge SD ",'Dating-Story defects details'!$K$4:$K$539))*('Dating-Story defects details'!$F$4:$F$539=$F62)))</f>
        <v>0</v>
      </c>
      <c r="M62" s="41">
        <f t="shared" si="14"/>
        <v>0</v>
      </c>
      <c r="N62" s="12">
        <f>SUMPRODUCT((ISNUMBER(SEARCH("1",'Dating-Mantis details '!$J$4:$J$540))*('Dating-Mantis details '!$F$4:$F$540=$F62)*('Dating-Mantis details '!$K$4:$K$540="Qa Defect")))</f>
        <v>0</v>
      </c>
      <c r="O62" s="42">
        <f>SUMPRODUCT((ISNUMBER(SEARCH("2",'Dating-Mantis details '!$J$4:$J$540))*('Dating-Mantis details '!$F$4:$F$540=$F62)*('Dating-Mantis details '!$K$4:$K$540="Qa Defect")))</f>
        <v>0</v>
      </c>
      <c r="P62" s="43">
        <f>SUMPRODUCT((ISNUMBER(SEARCH("3",'Dating-Mantis details '!$J$4:$J$540))*('Dating-Mantis details '!$F$4:$F$540=$F62)*('Dating-Mantis details '!$K$4:$K$540="Qa Defect")))</f>
        <v>0</v>
      </c>
      <c r="Q62" s="44">
        <f t="shared" si="11"/>
        <v>0</v>
      </c>
      <c r="R62" s="44">
        <f>SUMPRODUCT((ISNUMBER(SEARCH("Not a bug",'Dating-Mantis details '!$K$4:$K$540))*('Dating-Mantis details '!$F$4:$F$540=$F62)))</f>
        <v>0</v>
      </c>
      <c r="S62" s="44">
        <f>SUMPRODUCT((ISNUMBER(SEARCH("ISO prod",'Dating-Mantis details '!$K$4:$K$540))*('Dating-Mantis details '!$F$4:$F$540=$F62)))</f>
        <v>0</v>
      </c>
      <c r="T62" s="44">
        <f>SUMPRODUCT((ISNUMBER(SEARCH("Duplicate",'Dating-Mantis details '!$K$4:$K$540))*('Dating-Mantis details '!$F$4:$F$540=$F62)))</f>
        <v>0</v>
      </c>
      <c r="U62" s="44">
        <f>SUMPRODUCT((ISNUMBER(SEARCH("Evolution",'Dating-Mantis details '!$K$4:$K$540))*('Dating-Mantis details '!$F$4:$F$540=$F62)))</f>
        <v>0</v>
      </c>
      <c r="V62" s="45">
        <f t="shared" si="12"/>
        <v>0</v>
      </c>
      <c r="W62" s="46">
        <f t="shared" si="13"/>
        <v>1</v>
      </c>
    </row>
    <row r="63" spans="1:23" ht="10.5" customHeight="1">
      <c r="A63" s="15"/>
      <c r="B63" s="15"/>
      <c r="C63" s="15"/>
      <c r="D63" s="19"/>
      <c r="E63" s="19"/>
      <c r="F63" s="17"/>
      <c r="G63" s="18"/>
      <c r="H63" s="18"/>
      <c r="I63" s="18"/>
      <c r="J63" s="18"/>
      <c r="K63" s="40">
        <f>SUMPRODUCT((ISNUMBER(SEARCH("Sprint SD ",'Dating-Story defects details'!$K$4:$K$539))*('Dating-Story defects details'!$F$4:$F$539=$F63)))</f>
        <v>0</v>
      </c>
      <c r="L63" s="40">
        <f>SUMPRODUCT((ISNUMBER(SEARCH("Post merge SD ",'Dating-Story defects details'!$K$4:$K$539))*('Dating-Story defects details'!$F$4:$F$539=$F63)))</f>
        <v>0</v>
      </c>
      <c r="M63" s="41">
        <f t="shared" si="14"/>
        <v>0</v>
      </c>
      <c r="N63" s="12">
        <f>SUMPRODUCT((ISNUMBER(SEARCH("1",'Dating-Mantis details '!$J$4:$J$540))*('Dating-Mantis details '!$F$4:$F$540=$F63)*('Dating-Mantis details '!$K$4:$K$540="Qa Defect")))</f>
        <v>0</v>
      </c>
      <c r="O63" s="42">
        <f>SUMPRODUCT((ISNUMBER(SEARCH("2",'Dating-Mantis details '!$J$4:$J$540))*('Dating-Mantis details '!$F$4:$F$540=$F63)*('Dating-Mantis details '!$K$4:$K$540="Qa Defect")))</f>
        <v>0</v>
      </c>
      <c r="P63" s="43">
        <f>SUMPRODUCT((ISNUMBER(SEARCH("3",'Dating-Mantis details '!$J$4:$J$540))*('Dating-Mantis details '!$F$4:$F$540=$F63)*('Dating-Mantis details '!$K$4:$K$540="Qa Defect")))</f>
        <v>0</v>
      </c>
      <c r="Q63" s="44">
        <f t="shared" si="11"/>
        <v>0</v>
      </c>
      <c r="R63" s="44">
        <f>SUMPRODUCT((ISNUMBER(SEARCH("Not a bug",'Dating-Mantis details '!$K$4:$K$540))*('Dating-Mantis details '!$F$4:$F$540=$F63)))</f>
        <v>0</v>
      </c>
      <c r="S63" s="44">
        <f>SUMPRODUCT((ISNUMBER(SEARCH("ISO prod",'Dating-Mantis details '!$K$4:$K$540))*('Dating-Mantis details '!$F$4:$F$540=$F63)))</f>
        <v>0</v>
      </c>
      <c r="T63" s="44">
        <f>SUMPRODUCT((ISNUMBER(SEARCH("Duplicate",'Dating-Mantis details '!$K$4:$K$540))*('Dating-Mantis details '!$F$4:$F$540=$F63)))</f>
        <v>0</v>
      </c>
      <c r="U63" s="44">
        <f>SUMPRODUCT((ISNUMBER(SEARCH("Evolution",'Dating-Mantis details '!$K$4:$K$540))*('Dating-Mantis details '!$F$4:$F$540=$F63)))</f>
        <v>0</v>
      </c>
      <c r="V63" s="45">
        <f t="shared" si="12"/>
        <v>0</v>
      </c>
      <c r="W63" s="46">
        <f t="shared" si="13"/>
        <v>1</v>
      </c>
    </row>
    <row r="64" spans="1:23" ht="10.5" customHeight="1">
      <c r="A64" s="15"/>
      <c r="B64" s="15"/>
      <c r="C64" s="15"/>
      <c r="D64" s="19"/>
      <c r="E64" s="19"/>
      <c r="F64" s="17"/>
      <c r="G64" s="18"/>
      <c r="H64" s="18"/>
      <c r="I64" s="18"/>
      <c r="J64" s="18"/>
      <c r="K64" s="40">
        <f>SUMPRODUCT((ISNUMBER(SEARCH("Sprint SD ",'Dating-Story defects details'!$K$4:$K$539))*('Dating-Story defects details'!$F$4:$F$539=$F64)))</f>
        <v>0</v>
      </c>
      <c r="L64" s="40">
        <f>SUMPRODUCT((ISNUMBER(SEARCH("Post merge SD ",'Dating-Story defects details'!$K$4:$K$539))*('Dating-Story defects details'!$F$4:$F$539=$F64)))</f>
        <v>0</v>
      </c>
      <c r="M64" s="41">
        <f t="shared" ref="M64:M83" si="15">SUM(K64:L64)</f>
        <v>0</v>
      </c>
      <c r="N64" s="12">
        <f>SUMPRODUCT((ISNUMBER(SEARCH("1",'Dating-Mantis details '!$J$4:$J$540))*('Dating-Mantis details '!$F$4:$F$540=$F64)*('Dating-Mantis details '!$K$4:$K$540="Qa Defect")))</f>
        <v>0</v>
      </c>
      <c r="O64" s="42">
        <f>SUMPRODUCT((ISNUMBER(SEARCH("2",'Dating-Mantis details '!$J$4:$J$540))*('Dating-Mantis details '!$F$4:$F$540=$F64)*('Dating-Mantis details '!$K$4:$K$540="Qa Defect")))</f>
        <v>0</v>
      </c>
      <c r="P64" s="43">
        <f>SUMPRODUCT((ISNUMBER(SEARCH("3",'Dating-Mantis details '!$J$4:$J$540))*('Dating-Mantis details '!$F$4:$F$540=$F64)*('Dating-Mantis details '!$K$4:$K$540="Qa Defect")))</f>
        <v>0</v>
      </c>
      <c r="Q64" s="44">
        <f t="shared" si="11"/>
        <v>0</v>
      </c>
      <c r="R64" s="44">
        <f>SUMPRODUCT((ISNUMBER(SEARCH("Not a bug",'Dating-Mantis details '!$K$4:$K$540))*('Dating-Mantis details '!$F$4:$F$540=$F64)))</f>
        <v>0</v>
      </c>
      <c r="S64" s="44">
        <f>SUMPRODUCT((ISNUMBER(SEARCH("ISO prod",'Dating-Mantis details '!$K$4:$K$540))*('Dating-Mantis details '!$F$4:$F$540=$F64)))</f>
        <v>0</v>
      </c>
      <c r="T64" s="44">
        <f>SUMPRODUCT((ISNUMBER(SEARCH("Duplicate",'Dating-Mantis details '!$K$4:$K$540))*('Dating-Mantis details '!$F$4:$F$540=$F64)))</f>
        <v>0</v>
      </c>
      <c r="U64" s="44">
        <f>SUMPRODUCT((ISNUMBER(SEARCH("Evolution",'Dating-Mantis details '!$K$4:$K$540))*('Dating-Mantis details '!$F$4:$F$540=$F64)))</f>
        <v>0</v>
      </c>
      <c r="V64" s="45">
        <f t="shared" si="12"/>
        <v>0</v>
      </c>
      <c r="W64" s="46">
        <f t="shared" si="13"/>
        <v>1</v>
      </c>
    </row>
    <row r="65" spans="1:23" ht="10.5" customHeight="1">
      <c r="A65" s="15"/>
      <c r="B65" s="15"/>
      <c r="C65" s="15"/>
      <c r="D65" s="19"/>
      <c r="E65" s="19"/>
      <c r="F65" s="17"/>
      <c r="G65" s="18"/>
      <c r="H65" s="18"/>
      <c r="I65" s="18"/>
      <c r="J65" s="18"/>
      <c r="K65" s="40">
        <f>SUMPRODUCT((ISNUMBER(SEARCH("Sprint SD ",'Dating-Story defects details'!$K$4:$K$539))*('Dating-Story defects details'!$F$4:$F$539=$F65)))</f>
        <v>0</v>
      </c>
      <c r="L65" s="40">
        <f>SUMPRODUCT((ISNUMBER(SEARCH("Post merge SD ",'Dating-Story defects details'!$K$4:$K$539))*('Dating-Story defects details'!$F$4:$F$539=$F65)))</f>
        <v>0</v>
      </c>
      <c r="M65" s="41">
        <f t="shared" si="15"/>
        <v>0</v>
      </c>
      <c r="N65" s="12">
        <f>SUMPRODUCT((ISNUMBER(SEARCH("1",'Dating-Mantis details '!$J$4:$J$540))*('Dating-Mantis details '!$F$4:$F$540=$F65)*('Dating-Mantis details '!$K$4:$K$540="Qa Defect")))</f>
        <v>0</v>
      </c>
      <c r="O65" s="42">
        <f>SUMPRODUCT((ISNUMBER(SEARCH("2",'Dating-Mantis details '!$J$4:$J$540))*('Dating-Mantis details '!$F$4:$F$540=$F65)*('Dating-Mantis details '!$K$4:$K$540="Qa Defect")))</f>
        <v>0</v>
      </c>
      <c r="P65" s="43">
        <f>SUMPRODUCT((ISNUMBER(SEARCH("3",'Dating-Mantis details '!$J$4:$J$540))*('Dating-Mantis details '!$F$4:$F$540=$F65)*('Dating-Mantis details '!$K$4:$K$540="Qa Defect")))</f>
        <v>0</v>
      </c>
      <c r="Q65" s="44">
        <f t="shared" si="11"/>
        <v>0</v>
      </c>
      <c r="R65" s="44">
        <f>SUMPRODUCT((ISNUMBER(SEARCH("Not a bug",'Dating-Mantis details '!$K$4:$K$540))*('Dating-Mantis details '!$F$4:$F$540=$F65)))</f>
        <v>0</v>
      </c>
      <c r="S65" s="44">
        <f>SUMPRODUCT((ISNUMBER(SEARCH("ISO prod",'Dating-Mantis details '!$K$4:$K$540))*('Dating-Mantis details '!$F$4:$F$540=$F65)))</f>
        <v>0</v>
      </c>
      <c r="T65" s="44">
        <f>SUMPRODUCT((ISNUMBER(SEARCH("Duplicate",'Dating-Mantis details '!$K$4:$K$540))*('Dating-Mantis details '!$F$4:$F$540=$F65)))</f>
        <v>0</v>
      </c>
      <c r="U65" s="44">
        <f>SUMPRODUCT((ISNUMBER(SEARCH("Evolution",'Dating-Mantis details '!$K$4:$K$540))*('Dating-Mantis details '!$F$4:$F$540=$F65)))</f>
        <v>0</v>
      </c>
      <c r="V65" s="45">
        <f t="shared" si="12"/>
        <v>0</v>
      </c>
      <c r="W65" s="46">
        <f t="shared" si="13"/>
        <v>1</v>
      </c>
    </row>
    <row r="66" spans="1:23" ht="10.5" customHeight="1">
      <c r="A66" s="15"/>
      <c r="B66" s="15"/>
      <c r="C66" s="15"/>
      <c r="D66" s="19"/>
      <c r="E66" s="19"/>
      <c r="F66" s="17"/>
      <c r="G66" s="18"/>
      <c r="H66" s="18"/>
      <c r="I66" s="18"/>
      <c r="J66" s="18"/>
      <c r="K66" s="40">
        <f>SUMPRODUCT((ISNUMBER(SEARCH("Sprint SD ",'Dating-Story defects details'!$K$4:$K$539))*('Dating-Story defects details'!$F$4:$F$539=$F66)))</f>
        <v>0</v>
      </c>
      <c r="L66" s="40">
        <f>SUMPRODUCT((ISNUMBER(SEARCH("Post merge SD ",'Dating-Story defects details'!$K$4:$K$539))*('Dating-Story defects details'!$F$4:$F$539=$F66)))</f>
        <v>0</v>
      </c>
      <c r="M66" s="41">
        <f t="shared" si="15"/>
        <v>0</v>
      </c>
      <c r="N66" s="12">
        <f>SUMPRODUCT((ISNUMBER(SEARCH("1",'Dating-Mantis details '!$J$4:$J$540))*('Dating-Mantis details '!$F$4:$F$540=$F66)*('Dating-Mantis details '!$K$4:$K$540="Qa Defect")))</f>
        <v>0</v>
      </c>
      <c r="O66" s="42">
        <f>SUMPRODUCT((ISNUMBER(SEARCH("2",'Dating-Mantis details '!$J$4:$J$540))*('Dating-Mantis details '!$F$4:$F$540=$F66)*('Dating-Mantis details '!$K$4:$K$540="Qa Defect")))</f>
        <v>0</v>
      </c>
      <c r="P66" s="43">
        <f>SUMPRODUCT((ISNUMBER(SEARCH("3",'Dating-Mantis details '!$J$4:$J$540))*('Dating-Mantis details '!$F$4:$F$540=$F66)*('Dating-Mantis details '!$K$4:$K$540="Qa Defect")))</f>
        <v>0</v>
      </c>
      <c r="Q66" s="44">
        <f t="shared" si="11"/>
        <v>0</v>
      </c>
      <c r="R66" s="44">
        <f>SUMPRODUCT((ISNUMBER(SEARCH("Not a bug",'Dating-Mantis details '!$K$4:$K$540))*('Dating-Mantis details '!$F$4:$F$540=$F66)))</f>
        <v>0</v>
      </c>
      <c r="S66" s="44">
        <f>SUMPRODUCT((ISNUMBER(SEARCH("ISO prod",'Dating-Mantis details '!$K$4:$K$540))*('Dating-Mantis details '!$F$4:$F$540=$F66)))</f>
        <v>0</v>
      </c>
      <c r="T66" s="44">
        <f>SUMPRODUCT((ISNUMBER(SEARCH("Duplicate",'Dating-Mantis details '!$K$4:$K$540))*('Dating-Mantis details '!$F$4:$F$540=$F66)))</f>
        <v>0</v>
      </c>
      <c r="U66" s="44">
        <f>SUMPRODUCT((ISNUMBER(SEARCH("Evolution",'Dating-Mantis details '!$K$4:$K$540))*('Dating-Mantis details '!$F$4:$F$540=$F66)))</f>
        <v>0</v>
      </c>
      <c r="V66" s="45">
        <f t="shared" si="12"/>
        <v>0</v>
      </c>
      <c r="W66" s="46">
        <f t="shared" si="13"/>
        <v>1</v>
      </c>
    </row>
    <row r="67" spans="1:23" ht="10.5" customHeight="1">
      <c r="A67" s="15"/>
      <c r="B67" s="15"/>
      <c r="C67" s="15"/>
      <c r="D67" s="19"/>
      <c r="E67" s="19"/>
      <c r="F67" s="17"/>
      <c r="G67" s="18"/>
      <c r="H67" s="18"/>
      <c r="I67" s="18"/>
      <c r="J67" s="18"/>
      <c r="K67" s="40">
        <f>SUMPRODUCT((ISNUMBER(SEARCH("Sprint SD ",'Dating-Story defects details'!$K$4:$K$539))*('Dating-Story defects details'!$F$4:$F$539=$F67)))</f>
        <v>0</v>
      </c>
      <c r="L67" s="40">
        <f>SUMPRODUCT((ISNUMBER(SEARCH("Post merge SD ",'Dating-Story defects details'!$K$4:$K$539))*('Dating-Story defects details'!$F$4:$F$539=$F67)))</f>
        <v>0</v>
      </c>
      <c r="M67" s="41">
        <f t="shared" si="15"/>
        <v>0</v>
      </c>
      <c r="N67" s="12">
        <f>SUMPRODUCT((ISNUMBER(SEARCH("1",'Dating-Mantis details '!$J$4:$J$540))*('Dating-Mantis details '!$F$4:$F$540=$F67)*('Dating-Mantis details '!$K$4:$K$540="Qa Defect")))</f>
        <v>0</v>
      </c>
      <c r="O67" s="42">
        <f>SUMPRODUCT((ISNUMBER(SEARCH("2",'Dating-Mantis details '!$J$4:$J$540))*('Dating-Mantis details '!$F$4:$F$540=$F67)*('Dating-Mantis details '!$K$4:$K$540="Qa Defect")))</f>
        <v>0</v>
      </c>
      <c r="P67" s="43">
        <f>SUMPRODUCT((ISNUMBER(SEARCH("3",'Dating-Mantis details '!$J$4:$J$540))*('Dating-Mantis details '!$F$4:$F$540=$F67)*('Dating-Mantis details '!$K$4:$K$540="Qa Defect")))</f>
        <v>0</v>
      </c>
      <c r="Q67" s="44">
        <f t="shared" si="11"/>
        <v>0</v>
      </c>
      <c r="R67" s="44">
        <f>SUMPRODUCT((ISNUMBER(SEARCH("Not a bug",'Dating-Mantis details '!$K$4:$K$540))*('Dating-Mantis details '!$F$4:$F$540=$F67)))</f>
        <v>0</v>
      </c>
      <c r="S67" s="44">
        <f>SUMPRODUCT((ISNUMBER(SEARCH("ISO prod",'Dating-Mantis details '!$K$4:$K$540))*('Dating-Mantis details '!$F$4:$F$540=$F67)))</f>
        <v>0</v>
      </c>
      <c r="T67" s="44">
        <f>SUMPRODUCT((ISNUMBER(SEARCH("Duplicate",'Dating-Mantis details '!$K$4:$K$540))*('Dating-Mantis details '!$F$4:$F$540=$F67)))</f>
        <v>0</v>
      </c>
      <c r="U67" s="44">
        <f>SUMPRODUCT((ISNUMBER(SEARCH("Evolution",'Dating-Mantis details '!$K$4:$K$540))*('Dating-Mantis details '!$F$4:$F$540=$F67)))</f>
        <v>0</v>
      </c>
      <c r="V67" s="45">
        <f t="shared" si="12"/>
        <v>0</v>
      </c>
      <c r="W67" s="46">
        <f t="shared" si="13"/>
        <v>1</v>
      </c>
    </row>
    <row r="68" spans="1:23" ht="10.5" customHeight="1">
      <c r="A68" s="15"/>
      <c r="B68" s="15"/>
      <c r="C68" s="15"/>
      <c r="D68" s="19"/>
      <c r="E68" s="19"/>
      <c r="F68" s="17"/>
      <c r="G68" s="18"/>
      <c r="H68" s="18"/>
      <c r="I68" s="18"/>
      <c r="J68" s="18"/>
      <c r="K68" s="40">
        <f>SUMPRODUCT((ISNUMBER(SEARCH("Sprint SD ",'Dating-Story defects details'!$K$4:$K$539))*('Dating-Story defects details'!$F$4:$F$539=$F68)))</f>
        <v>0</v>
      </c>
      <c r="L68" s="40">
        <f>SUMPRODUCT((ISNUMBER(SEARCH("Post merge SD ",'Dating-Story defects details'!$K$4:$K$539))*('Dating-Story defects details'!$F$4:$F$539=$F68)))</f>
        <v>0</v>
      </c>
      <c r="M68" s="41">
        <f t="shared" si="15"/>
        <v>0</v>
      </c>
      <c r="N68" s="12">
        <f>SUMPRODUCT((ISNUMBER(SEARCH("1",'Dating-Mantis details '!$J$4:$J$540))*('Dating-Mantis details '!$F$4:$F$540=$F68)*('Dating-Mantis details '!$K$4:$K$540="Qa Defect")))</f>
        <v>0</v>
      </c>
      <c r="O68" s="42">
        <f>SUMPRODUCT((ISNUMBER(SEARCH("2",'Dating-Mantis details '!$J$4:$J$540))*('Dating-Mantis details '!$F$4:$F$540=$F68)*('Dating-Mantis details '!$K$4:$K$540="Qa Defect")))</f>
        <v>0</v>
      </c>
      <c r="P68" s="43">
        <f>SUMPRODUCT((ISNUMBER(SEARCH("3",'Dating-Mantis details '!$J$4:$J$540))*('Dating-Mantis details '!$F$4:$F$540=$F68)*('Dating-Mantis details '!$K$4:$K$540="Qa Defect")))</f>
        <v>0</v>
      </c>
      <c r="Q68" s="44">
        <f t="shared" si="11"/>
        <v>0</v>
      </c>
      <c r="R68" s="44">
        <f>SUMPRODUCT((ISNUMBER(SEARCH("Not a bug",'Dating-Mantis details '!$K$4:$K$540))*('Dating-Mantis details '!$F$4:$F$540=$F68)))</f>
        <v>0</v>
      </c>
      <c r="S68" s="44">
        <f>SUMPRODUCT((ISNUMBER(SEARCH("ISO prod",'Dating-Mantis details '!$K$4:$K$540))*('Dating-Mantis details '!$F$4:$F$540=$F68)))</f>
        <v>0</v>
      </c>
      <c r="T68" s="44">
        <f>SUMPRODUCT((ISNUMBER(SEARCH("Duplicate",'Dating-Mantis details '!$K$4:$K$540))*('Dating-Mantis details '!$F$4:$F$540=$F68)))</f>
        <v>0</v>
      </c>
      <c r="U68" s="44">
        <f>SUMPRODUCT((ISNUMBER(SEARCH("Evolution",'Dating-Mantis details '!$K$4:$K$540))*('Dating-Mantis details '!$F$4:$F$540=$F68)))</f>
        <v>0</v>
      </c>
      <c r="V68" s="45">
        <f t="shared" si="12"/>
        <v>0</v>
      </c>
      <c r="W68" s="46">
        <f t="shared" si="13"/>
        <v>1</v>
      </c>
    </row>
    <row r="69" spans="1:23" ht="10.5" customHeight="1">
      <c r="A69" s="15"/>
      <c r="B69" s="15"/>
      <c r="C69" s="15"/>
      <c r="D69" s="19"/>
      <c r="E69" s="19"/>
      <c r="F69" s="17"/>
      <c r="G69" s="18"/>
      <c r="H69" s="18"/>
      <c r="I69" s="18"/>
      <c r="J69" s="18"/>
      <c r="K69" s="40">
        <f>SUMPRODUCT((ISNUMBER(SEARCH("Sprint SD ",'Dating-Story defects details'!$K$4:$K$539))*('Dating-Story defects details'!$F$4:$F$539=$F69)))</f>
        <v>0</v>
      </c>
      <c r="L69" s="40">
        <f>SUMPRODUCT((ISNUMBER(SEARCH("Post merge SD ",'Dating-Story defects details'!$K$4:$K$539))*('Dating-Story defects details'!$F$4:$F$539=$F69)))</f>
        <v>0</v>
      </c>
      <c r="M69" s="41">
        <f t="shared" si="15"/>
        <v>0</v>
      </c>
      <c r="N69" s="12">
        <f>SUMPRODUCT((ISNUMBER(SEARCH("1",'Dating-Mantis details '!$J$4:$J$540))*('Dating-Mantis details '!$F$4:$F$540=$F69)*('Dating-Mantis details '!$K$4:$K$540="Qa Defect")))</f>
        <v>0</v>
      </c>
      <c r="O69" s="42">
        <f>SUMPRODUCT((ISNUMBER(SEARCH("2",'Dating-Mantis details '!$J$4:$J$540))*('Dating-Mantis details '!$F$4:$F$540=$F69)*('Dating-Mantis details '!$K$4:$K$540="Qa Defect")))</f>
        <v>0</v>
      </c>
      <c r="P69" s="43">
        <f>SUMPRODUCT((ISNUMBER(SEARCH("3",'Dating-Mantis details '!$J$4:$J$540))*('Dating-Mantis details '!$F$4:$F$540=$F69)*('Dating-Mantis details '!$K$4:$K$540="Qa Defect")))</f>
        <v>0</v>
      </c>
      <c r="Q69" s="44">
        <f t="shared" si="11"/>
        <v>0</v>
      </c>
      <c r="R69" s="44">
        <f>SUMPRODUCT((ISNUMBER(SEARCH("Not a bug",'Dating-Mantis details '!$K$4:$K$540))*('Dating-Mantis details '!$F$4:$F$540=$F69)))</f>
        <v>0</v>
      </c>
      <c r="S69" s="44">
        <f>SUMPRODUCT((ISNUMBER(SEARCH("ISO prod",'Dating-Mantis details '!$K$4:$K$540))*('Dating-Mantis details '!$F$4:$F$540=$F69)))</f>
        <v>0</v>
      </c>
      <c r="T69" s="44">
        <f>SUMPRODUCT((ISNUMBER(SEARCH("Duplicate",'Dating-Mantis details '!$K$4:$K$540))*('Dating-Mantis details '!$F$4:$F$540=$F69)))</f>
        <v>0</v>
      </c>
      <c r="U69" s="44">
        <f>SUMPRODUCT((ISNUMBER(SEARCH("Evolution",'Dating-Mantis details '!$K$4:$K$540))*('Dating-Mantis details '!$F$4:$F$540=$F69)))</f>
        <v>0</v>
      </c>
      <c r="V69" s="45">
        <f t="shared" si="12"/>
        <v>0</v>
      </c>
      <c r="W69" s="46">
        <f t="shared" si="13"/>
        <v>1</v>
      </c>
    </row>
    <row r="70" spans="1:23" ht="10.5" customHeight="1">
      <c r="A70" s="15"/>
      <c r="B70" s="15"/>
      <c r="C70" s="15"/>
      <c r="D70" s="19"/>
      <c r="E70" s="19"/>
      <c r="F70" s="17"/>
      <c r="G70" s="18"/>
      <c r="H70" s="18"/>
      <c r="I70" s="18"/>
      <c r="J70" s="18"/>
      <c r="K70" s="40">
        <f>SUMPRODUCT((ISNUMBER(SEARCH("Sprint SD ",'Dating-Story defects details'!$K$4:$K$539))*('Dating-Story defects details'!$F$4:$F$539=$F70)))</f>
        <v>0</v>
      </c>
      <c r="L70" s="40">
        <f>SUMPRODUCT((ISNUMBER(SEARCH("Post merge SD ",'Dating-Story defects details'!$K$4:$K$539))*('Dating-Story defects details'!$F$4:$F$539=$F70)))</f>
        <v>0</v>
      </c>
      <c r="M70" s="41">
        <f t="shared" si="15"/>
        <v>0</v>
      </c>
      <c r="N70" s="12">
        <f>SUMPRODUCT((ISNUMBER(SEARCH("1",'Dating-Mantis details '!$J$4:$J$540))*('Dating-Mantis details '!$F$4:$F$540=$F70)*('Dating-Mantis details '!$K$4:$K$540="Qa Defect")))</f>
        <v>0</v>
      </c>
      <c r="O70" s="42">
        <f>SUMPRODUCT((ISNUMBER(SEARCH("2",'Dating-Mantis details '!$J$4:$J$540))*('Dating-Mantis details '!$F$4:$F$540=$F70)*('Dating-Mantis details '!$K$4:$K$540="Qa Defect")))</f>
        <v>0</v>
      </c>
      <c r="P70" s="43">
        <f>SUMPRODUCT((ISNUMBER(SEARCH("3",'Dating-Mantis details '!$J$4:$J$540))*('Dating-Mantis details '!$F$4:$F$540=$F70)*('Dating-Mantis details '!$K$4:$K$540="Qa Defect")))</f>
        <v>0</v>
      </c>
      <c r="Q70" s="44">
        <f t="shared" si="11"/>
        <v>0</v>
      </c>
      <c r="R70" s="44">
        <f>SUMPRODUCT((ISNUMBER(SEARCH("Not a bug",'Dating-Mantis details '!$K$4:$K$540))*('Dating-Mantis details '!$F$4:$F$540=$F70)))</f>
        <v>0</v>
      </c>
      <c r="S70" s="44">
        <f>SUMPRODUCT((ISNUMBER(SEARCH("ISO prod",'Dating-Mantis details '!$K$4:$K$540))*('Dating-Mantis details '!$F$4:$F$540=$F70)))</f>
        <v>0</v>
      </c>
      <c r="T70" s="44">
        <f>SUMPRODUCT((ISNUMBER(SEARCH("Duplicate",'Dating-Mantis details '!$K$4:$K$540))*('Dating-Mantis details '!$F$4:$F$540=$F70)))</f>
        <v>0</v>
      </c>
      <c r="U70" s="44">
        <f>SUMPRODUCT((ISNUMBER(SEARCH("Evolution",'Dating-Mantis details '!$K$4:$K$540))*('Dating-Mantis details '!$F$4:$F$540=$F70)))</f>
        <v>0</v>
      </c>
      <c r="V70" s="45">
        <f t="shared" si="12"/>
        <v>0</v>
      </c>
      <c r="W70" s="46">
        <f t="shared" si="13"/>
        <v>1</v>
      </c>
    </row>
    <row r="71" spans="1:23" ht="10.5" customHeight="1">
      <c r="A71" s="15"/>
      <c r="B71" s="15"/>
      <c r="C71" s="15"/>
      <c r="D71" s="19"/>
      <c r="E71" s="19"/>
      <c r="F71" s="17"/>
      <c r="G71" s="18"/>
      <c r="H71" s="18"/>
      <c r="I71" s="18"/>
      <c r="J71" s="18"/>
      <c r="K71" s="40">
        <f>SUMPRODUCT((ISNUMBER(SEARCH("Sprint SD ",'Dating-Story defects details'!$K$4:$K$539))*('Dating-Story defects details'!$F$4:$F$539=$F71)))</f>
        <v>0</v>
      </c>
      <c r="L71" s="40">
        <f>SUMPRODUCT((ISNUMBER(SEARCH("Post merge SD ",'Dating-Story defects details'!$K$4:$K$539))*('Dating-Story defects details'!$F$4:$F$539=$F71)))</f>
        <v>0</v>
      </c>
      <c r="M71" s="41">
        <f t="shared" si="15"/>
        <v>0</v>
      </c>
      <c r="N71" s="12">
        <f>SUMPRODUCT((ISNUMBER(SEARCH("1",'Dating-Mantis details '!$J$4:$J$540))*('Dating-Mantis details '!$F$4:$F$540=$F71)*('Dating-Mantis details '!$K$4:$K$540="Qa Defect")))</f>
        <v>0</v>
      </c>
      <c r="O71" s="42">
        <f>SUMPRODUCT((ISNUMBER(SEARCH("2",'Dating-Mantis details '!$J$4:$J$540))*('Dating-Mantis details '!$F$4:$F$540=$F71)*('Dating-Mantis details '!$K$4:$K$540="Qa Defect")))</f>
        <v>0</v>
      </c>
      <c r="P71" s="43">
        <f>SUMPRODUCT((ISNUMBER(SEARCH("3",'Dating-Mantis details '!$J$4:$J$540))*('Dating-Mantis details '!$F$4:$F$540=$F71)*('Dating-Mantis details '!$K$4:$K$540="Qa Defect")))</f>
        <v>0</v>
      </c>
      <c r="Q71" s="44">
        <f t="shared" si="11"/>
        <v>0</v>
      </c>
      <c r="R71" s="44">
        <f>SUMPRODUCT((ISNUMBER(SEARCH("Not a bug",'Dating-Mantis details '!$K$4:$K$540))*('Dating-Mantis details '!$F$4:$F$540=$F71)))</f>
        <v>0</v>
      </c>
      <c r="S71" s="44">
        <f>SUMPRODUCT((ISNUMBER(SEARCH("ISO prod",'Dating-Mantis details '!$K$4:$K$540))*('Dating-Mantis details '!$F$4:$F$540=$F71)))</f>
        <v>0</v>
      </c>
      <c r="T71" s="44">
        <f>SUMPRODUCT((ISNUMBER(SEARCH("Duplicate",'Dating-Mantis details '!$K$4:$K$540))*('Dating-Mantis details '!$F$4:$F$540=$F71)))</f>
        <v>0</v>
      </c>
      <c r="U71" s="44">
        <f>SUMPRODUCT((ISNUMBER(SEARCH("Evolution",'Dating-Mantis details '!$K$4:$K$540))*('Dating-Mantis details '!$F$4:$F$540=$F71)))</f>
        <v>0</v>
      </c>
      <c r="V71" s="45">
        <f t="shared" si="12"/>
        <v>0</v>
      </c>
      <c r="W71" s="46">
        <f t="shared" si="13"/>
        <v>1</v>
      </c>
    </row>
    <row r="72" spans="1:23" ht="10.5" customHeight="1">
      <c r="A72" s="15"/>
      <c r="B72" s="15"/>
      <c r="C72" s="15"/>
      <c r="D72" s="19"/>
      <c r="E72" s="19"/>
      <c r="F72" s="17"/>
      <c r="G72" s="18"/>
      <c r="H72" s="18"/>
      <c r="I72" s="18"/>
      <c r="J72" s="18"/>
      <c r="K72" s="40">
        <f>SUMPRODUCT((ISNUMBER(SEARCH("Sprint SD ",'Dating-Story defects details'!$K$4:$K$539))*('Dating-Story defects details'!$F$4:$F$539=$F72)))</f>
        <v>0</v>
      </c>
      <c r="L72" s="40">
        <f>SUMPRODUCT((ISNUMBER(SEARCH("Post merge SD ",'Dating-Story defects details'!$K$4:$K$539))*('Dating-Story defects details'!$F$4:$F$539=$F72)))</f>
        <v>0</v>
      </c>
      <c r="M72" s="41">
        <f t="shared" si="15"/>
        <v>0</v>
      </c>
      <c r="N72" s="12">
        <f>SUMPRODUCT((ISNUMBER(SEARCH("1",'Dating-Mantis details '!$J$4:$J$540))*('Dating-Mantis details '!$F$4:$F$540=$F72)*('Dating-Mantis details '!$K$4:$K$540="Qa Defect")))</f>
        <v>0</v>
      </c>
      <c r="O72" s="42">
        <f>SUMPRODUCT((ISNUMBER(SEARCH("2",'Dating-Mantis details '!$J$4:$J$540))*('Dating-Mantis details '!$F$4:$F$540=$F72)*('Dating-Mantis details '!$K$4:$K$540="Qa Defect")))</f>
        <v>0</v>
      </c>
      <c r="P72" s="43">
        <f>SUMPRODUCT((ISNUMBER(SEARCH("3",'Dating-Mantis details '!$J$4:$J$540))*('Dating-Mantis details '!$F$4:$F$540=$F72)*('Dating-Mantis details '!$K$4:$K$540="Qa Defect")))</f>
        <v>0</v>
      </c>
      <c r="Q72" s="44">
        <f t="shared" si="11"/>
        <v>0</v>
      </c>
      <c r="R72" s="44">
        <f>SUMPRODUCT((ISNUMBER(SEARCH("Not a bug",'Dating-Mantis details '!$K$4:$K$540))*('Dating-Mantis details '!$F$4:$F$540=$F72)))</f>
        <v>0</v>
      </c>
      <c r="S72" s="44">
        <f>SUMPRODUCT((ISNUMBER(SEARCH("ISO prod",'Dating-Mantis details '!$K$4:$K$540))*('Dating-Mantis details '!$F$4:$F$540=$F72)))</f>
        <v>0</v>
      </c>
      <c r="T72" s="44">
        <f>SUMPRODUCT((ISNUMBER(SEARCH("Duplicate",'Dating-Mantis details '!$K$4:$K$540))*('Dating-Mantis details '!$F$4:$F$540=$F72)))</f>
        <v>0</v>
      </c>
      <c r="U72" s="44">
        <f>SUMPRODUCT((ISNUMBER(SEARCH("Evolution",'Dating-Mantis details '!$K$4:$K$540))*('Dating-Mantis details '!$F$4:$F$540=$F72)))</f>
        <v>0</v>
      </c>
      <c r="V72" s="45">
        <f t="shared" si="12"/>
        <v>0</v>
      </c>
      <c r="W72" s="46">
        <f t="shared" si="13"/>
        <v>1</v>
      </c>
    </row>
    <row r="73" spans="1:23" ht="10.5" customHeight="1">
      <c r="A73" s="15"/>
      <c r="B73" s="15"/>
      <c r="C73" s="15"/>
      <c r="D73" s="19"/>
      <c r="E73" s="19"/>
      <c r="F73" s="17"/>
      <c r="G73" s="18"/>
      <c r="H73" s="18"/>
      <c r="I73" s="18"/>
      <c r="J73" s="18"/>
      <c r="K73" s="40">
        <f>SUMPRODUCT((ISNUMBER(SEARCH("Sprint SD ",'Dating-Story defects details'!$K$4:$K$539))*('Dating-Story defects details'!$F$4:$F$539=$F73)))</f>
        <v>0</v>
      </c>
      <c r="L73" s="40">
        <f>SUMPRODUCT((ISNUMBER(SEARCH("Post merge SD ",'Dating-Story defects details'!$K$4:$K$539))*('Dating-Story defects details'!$F$4:$F$539=$F73)))</f>
        <v>0</v>
      </c>
      <c r="M73" s="41">
        <f t="shared" si="15"/>
        <v>0</v>
      </c>
      <c r="N73" s="12">
        <f>SUMPRODUCT((ISNUMBER(SEARCH("1",'Dating-Mantis details '!$J$4:$J$540))*('Dating-Mantis details '!$F$4:$F$540=$F73)*('Dating-Mantis details '!$K$4:$K$540="Qa Defect")))</f>
        <v>0</v>
      </c>
      <c r="O73" s="42">
        <f>SUMPRODUCT((ISNUMBER(SEARCH("2",'Dating-Mantis details '!$J$4:$J$540))*('Dating-Mantis details '!$F$4:$F$540=$F73)*('Dating-Mantis details '!$K$4:$K$540="Qa Defect")))</f>
        <v>0</v>
      </c>
      <c r="P73" s="43">
        <f>SUMPRODUCT((ISNUMBER(SEARCH("3",'Dating-Mantis details '!$J$4:$J$540))*('Dating-Mantis details '!$F$4:$F$540=$F73)*('Dating-Mantis details '!$K$4:$K$540="Qa Defect")))</f>
        <v>0</v>
      </c>
      <c r="Q73" s="44">
        <f t="shared" si="11"/>
        <v>0</v>
      </c>
      <c r="R73" s="44">
        <f>SUMPRODUCT((ISNUMBER(SEARCH("Not a bug",'Dating-Mantis details '!$K$4:$K$540))*('Dating-Mantis details '!$F$4:$F$540=$F73)))</f>
        <v>0</v>
      </c>
      <c r="S73" s="44">
        <f>SUMPRODUCT((ISNUMBER(SEARCH("ISO prod",'Dating-Mantis details '!$K$4:$K$540))*('Dating-Mantis details '!$F$4:$F$540=$F73)))</f>
        <v>0</v>
      </c>
      <c r="T73" s="44">
        <f>SUMPRODUCT((ISNUMBER(SEARCH("Duplicate",'Dating-Mantis details '!$K$4:$K$540))*('Dating-Mantis details '!$F$4:$F$540=$F73)))</f>
        <v>0</v>
      </c>
      <c r="U73" s="44">
        <f>SUMPRODUCT((ISNUMBER(SEARCH("Evolution",'Dating-Mantis details '!$K$4:$K$540))*('Dating-Mantis details '!$F$4:$F$540=$F73)))</f>
        <v>0</v>
      </c>
      <c r="V73" s="45">
        <f t="shared" si="12"/>
        <v>0</v>
      </c>
      <c r="W73" s="46">
        <f t="shared" si="13"/>
        <v>1</v>
      </c>
    </row>
    <row r="74" spans="1:23" ht="10.5" customHeight="1">
      <c r="A74" s="15"/>
      <c r="B74" s="15"/>
      <c r="C74" s="15"/>
      <c r="D74" s="19"/>
      <c r="E74" s="19"/>
      <c r="F74" s="17"/>
      <c r="G74" s="18"/>
      <c r="H74" s="18"/>
      <c r="I74" s="18"/>
      <c r="J74" s="18"/>
      <c r="K74" s="40">
        <f>SUMPRODUCT((ISNUMBER(SEARCH("Sprint SD ",'Dating-Story defects details'!$K$4:$K$539))*('Dating-Story defects details'!$F$4:$F$539=$F74)))</f>
        <v>0</v>
      </c>
      <c r="L74" s="40">
        <f>SUMPRODUCT((ISNUMBER(SEARCH("Post merge SD ",'Dating-Story defects details'!$K$4:$K$539))*('Dating-Story defects details'!$F$4:$F$539=$F74)))</f>
        <v>0</v>
      </c>
      <c r="M74" s="41">
        <f t="shared" si="15"/>
        <v>0</v>
      </c>
      <c r="N74" s="12">
        <f>SUMPRODUCT((ISNUMBER(SEARCH("1",'Dating-Mantis details '!$J$4:$J$540))*('Dating-Mantis details '!$F$4:$F$540=$F74)*('Dating-Mantis details '!$K$4:$K$540="Qa Defect")))</f>
        <v>0</v>
      </c>
      <c r="O74" s="42">
        <f>SUMPRODUCT((ISNUMBER(SEARCH("2",'Dating-Mantis details '!$J$4:$J$540))*('Dating-Mantis details '!$F$4:$F$540=$F74)*('Dating-Mantis details '!$K$4:$K$540="Qa Defect")))</f>
        <v>0</v>
      </c>
      <c r="P74" s="43">
        <f>SUMPRODUCT((ISNUMBER(SEARCH("3",'Dating-Mantis details '!$J$4:$J$540))*('Dating-Mantis details '!$F$4:$F$540=$F74)*('Dating-Mantis details '!$K$4:$K$540="Qa Defect")))</f>
        <v>0</v>
      </c>
      <c r="Q74" s="44">
        <f t="shared" si="11"/>
        <v>0</v>
      </c>
      <c r="R74" s="44">
        <f>SUMPRODUCT((ISNUMBER(SEARCH("Not a bug",'Dating-Mantis details '!$K$4:$K$540))*('Dating-Mantis details '!$F$4:$F$540=$F74)))</f>
        <v>0</v>
      </c>
      <c r="S74" s="44">
        <f>SUMPRODUCT((ISNUMBER(SEARCH("ISO prod",'Dating-Mantis details '!$K$4:$K$540))*('Dating-Mantis details '!$F$4:$F$540=$F74)))</f>
        <v>0</v>
      </c>
      <c r="T74" s="44">
        <f>SUMPRODUCT((ISNUMBER(SEARCH("Duplicate",'Dating-Mantis details '!$K$4:$K$540))*('Dating-Mantis details '!$F$4:$F$540=$F74)))</f>
        <v>0</v>
      </c>
      <c r="U74" s="44">
        <f>SUMPRODUCT((ISNUMBER(SEARCH("Evolution",'Dating-Mantis details '!$K$4:$K$540))*('Dating-Mantis details '!$F$4:$F$540=$F74)))</f>
        <v>0</v>
      </c>
      <c r="V74" s="45">
        <f t="shared" si="12"/>
        <v>0</v>
      </c>
      <c r="W74" s="46">
        <f t="shared" si="13"/>
        <v>1</v>
      </c>
    </row>
    <row r="75" spans="1:23" ht="10.5" customHeight="1">
      <c r="A75" s="15"/>
      <c r="B75" s="15"/>
      <c r="C75" s="15"/>
      <c r="D75" s="19"/>
      <c r="E75" s="19"/>
      <c r="F75" s="17"/>
      <c r="G75" s="18"/>
      <c r="H75" s="18"/>
      <c r="I75" s="18"/>
      <c r="J75" s="18"/>
      <c r="K75" s="40">
        <f>SUMPRODUCT((ISNUMBER(SEARCH("Sprint SD ",'Dating-Story defects details'!$K$4:$K$539))*('Dating-Story defects details'!$F$4:$F$539=$F75)))</f>
        <v>0</v>
      </c>
      <c r="L75" s="40">
        <f>SUMPRODUCT((ISNUMBER(SEARCH("Post merge SD ",'Dating-Story defects details'!$K$4:$K$539))*('Dating-Story defects details'!$F$4:$F$539=$F75)))</f>
        <v>0</v>
      </c>
      <c r="M75" s="41">
        <f t="shared" si="15"/>
        <v>0</v>
      </c>
      <c r="N75" s="12">
        <f>SUMPRODUCT((ISNUMBER(SEARCH("1",'Dating-Mantis details '!$J$4:$J$540))*('Dating-Mantis details '!$F$4:$F$540=$F75)*('Dating-Mantis details '!$K$4:$K$540="Qa Defect")))</f>
        <v>0</v>
      </c>
      <c r="O75" s="42">
        <f>SUMPRODUCT((ISNUMBER(SEARCH("2",'Dating-Mantis details '!$J$4:$J$540))*('Dating-Mantis details '!$F$4:$F$540=$F75)*('Dating-Mantis details '!$K$4:$K$540="Qa Defect")))</f>
        <v>0</v>
      </c>
      <c r="P75" s="43">
        <f>SUMPRODUCT((ISNUMBER(SEARCH("3",'Dating-Mantis details '!$J$4:$J$540))*('Dating-Mantis details '!$F$4:$F$540=$F75)*('Dating-Mantis details '!$K$4:$K$540="Qa Defect")))</f>
        <v>0</v>
      </c>
      <c r="Q75" s="44">
        <f t="shared" si="11"/>
        <v>0</v>
      </c>
      <c r="R75" s="44">
        <f>SUMPRODUCT((ISNUMBER(SEARCH("Not a bug",'Dating-Mantis details '!$K$4:$K$540))*('Dating-Mantis details '!$F$4:$F$540=$F75)))</f>
        <v>0</v>
      </c>
      <c r="S75" s="44">
        <f>SUMPRODUCT((ISNUMBER(SEARCH("ISO prod",'Dating-Mantis details '!$K$4:$K$540))*('Dating-Mantis details '!$F$4:$F$540=$F75)))</f>
        <v>0</v>
      </c>
      <c r="T75" s="44">
        <f>SUMPRODUCT((ISNUMBER(SEARCH("Duplicate",'Dating-Mantis details '!$K$4:$K$540))*('Dating-Mantis details '!$F$4:$F$540=$F75)))</f>
        <v>0</v>
      </c>
      <c r="U75" s="44">
        <f>SUMPRODUCT((ISNUMBER(SEARCH("Evolution",'Dating-Mantis details '!$K$4:$K$540))*('Dating-Mantis details '!$F$4:$F$540=$F75)))</f>
        <v>0</v>
      </c>
      <c r="V75" s="45">
        <f t="shared" si="12"/>
        <v>0</v>
      </c>
      <c r="W75" s="46">
        <f t="shared" si="13"/>
        <v>1</v>
      </c>
    </row>
    <row r="76" spans="1:23" ht="10.5" customHeight="1">
      <c r="A76" s="15"/>
      <c r="B76" s="15"/>
      <c r="C76" s="15"/>
      <c r="D76" s="19"/>
      <c r="E76" s="19"/>
      <c r="F76" s="17"/>
      <c r="G76" s="18"/>
      <c r="H76" s="18"/>
      <c r="I76" s="18"/>
      <c r="J76" s="18"/>
      <c r="K76" s="40">
        <f>SUMPRODUCT((ISNUMBER(SEARCH("Sprint SD ",'Dating-Story defects details'!$K$4:$K$539))*('Dating-Story defects details'!$F$4:$F$539=$F76)))</f>
        <v>0</v>
      </c>
      <c r="L76" s="40">
        <f>SUMPRODUCT((ISNUMBER(SEARCH("Post merge SD ",'Dating-Story defects details'!$K$4:$K$539))*('Dating-Story defects details'!$F$4:$F$539=$F76)))</f>
        <v>0</v>
      </c>
      <c r="M76" s="41">
        <f t="shared" si="15"/>
        <v>0</v>
      </c>
      <c r="N76" s="12">
        <f>SUMPRODUCT((ISNUMBER(SEARCH("1",'Dating-Mantis details '!$J$4:$J$540))*('Dating-Mantis details '!$F$4:$F$540=$F76)*('Dating-Mantis details '!$K$4:$K$540="Qa Defect")))</f>
        <v>0</v>
      </c>
      <c r="O76" s="42">
        <f>SUMPRODUCT((ISNUMBER(SEARCH("2",'Dating-Mantis details '!$J$4:$J$540))*('Dating-Mantis details '!$F$4:$F$540=$F76)*('Dating-Mantis details '!$K$4:$K$540="Qa Defect")))</f>
        <v>0</v>
      </c>
      <c r="P76" s="43">
        <f>SUMPRODUCT((ISNUMBER(SEARCH("3",'Dating-Mantis details '!$J$4:$J$540))*('Dating-Mantis details '!$F$4:$F$540=$F76)*('Dating-Mantis details '!$K$4:$K$540="Qa Defect")))</f>
        <v>0</v>
      </c>
      <c r="Q76" s="44">
        <f t="shared" si="11"/>
        <v>0</v>
      </c>
      <c r="R76" s="44">
        <f>SUMPRODUCT((ISNUMBER(SEARCH("Not a bug",'Dating-Mantis details '!$K$4:$K$540))*('Dating-Mantis details '!$F$4:$F$540=$F76)))</f>
        <v>0</v>
      </c>
      <c r="S76" s="44">
        <f>SUMPRODUCT((ISNUMBER(SEARCH("ISO prod",'Dating-Mantis details '!$K$4:$K$540))*('Dating-Mantis details '!$F$4:$F$540=$F76)))</f>
        <v>0</v>
      </c>
      <c r="T76" s="44">
        <f>SUMPRODUCT((ISNUMBER(SEARCH("Duplicate",'Dating-Mantis details '!$K$4:$K$540))*('Dating-Mantis details '!$F$4:$F$540=$F76)))</f>
        <v>0</v>
      </c>
      <c r="U76" s="44">
        <f>SUMPRODUCT((ISNUMBER(SEARCH("Evolution",'Dating-Mantis details '!$K$4:$K$540))*('Dating-Mantis details '!$F$4:$F$540=$F76)))</f>
        <v>0</v>
      </c>
      <c r="V76" s="45">
        <f t="shared" si="12"/>
        <v>0</v>
      </c>
      <c r="W76" s="46">
        <f t="shared" si="13"/>
        <v>1</v>
      </c>
    </row>
    <row r="77" spans="1:23" ht="10.5" customHeight="1">
      <c r="A77" s="15"/>
      <c r="B77" s="15"/>
      <c r="C77" s="15"/>
      <c r="D77" s="19"/>
      <c r="E77" s="19"/>
      <c r="F77" s="17"/>
      <c r="G77" s="18"/>
      <c r="H77" s="18"/>
      <c r="I77" s="18"/>
      <c r="J77" s="18"/>
      <c r="K77" s="40">
        <f>SUMPRODUCT((ISNUMBER(SEARCH("Sprint SD ",'Dating-Story defects details'!$K$4:$K$539))*('Dating-Story defects details'!$F$4:$F$539=$F77)))</f>
        <v>0</v>
      </c>
      <c r="L77" s="40">
        <f>SUMPRODUCT((ISNUMBER(SEARCH("Post merge SD ",'Dating-Story defects details'!$K$4:$K$539))*('Dating-Story defects details'!$F$4:$F$539=$F77)))</f>
        <v>0</v>
      </c>
      <c r="M77" s="41">
        <f t="shared" si="15"/>
        <v>0</v>
      </c>
      <c r="N77" s="12">
        <f>SUMPRODUCT((ISNUMBER(SEARCH("1",'Dating-Mantis details '!$J$4:$J$540))*('Dating-Mantis details '!$F$4:$F$540=$F77)*('Dating-Mantis details '!$K$4:$K$540="Qa Defect")))</f>
        <v>0</v>
      </c>
      <c r="O77" s="42">
        <f>SUMPRODUCT((ISNUMBER(SEARCH("2",'Dating-Mantis details '!$J$4:$J$540))*('Dating-Mantis details '!$F$4:$F$540=$F77)*('Dating-Mantis details '!$K$4:$K$540="Qa Defect")))</f>
        <v>0</v>
      </c>
      <c r="P77" s="43">
        <f>SUMPRODUCT((ISNUMBER(SEARCH("3",'Dating-Mantis details '!$J$4:$J$540))*('Dating-Mantis details '!$F$4:$F$540=$F77)*('Dating-Mantis details '!$K$4:$K$540="Qa Defect")))</f>
        <v>0</v>
      </c>
      <c r="Q77" s="44">
        <f t="shared" si="11"/>
        <v>0</v>
      </c>
      <c r="R77" s="44">
        <f>SUMPRODUCT((ISNUMBER(SEARCH("Not a bug",'Dating-Mantis details '!$K$4:$K$540))*('Dating-Mantis details '!$F$4:$F$540=$F77)))</f>
        <v>0</v>
      </c>
      <c r="S77" s="44">
        <f>SUMPRODUCT((ISNUMBER(SEARCH("ISO prod",'Dating-Mantis details '!$K$4:$K$540))*('Dating-Mantis details '!$F$4:$F$540=$F77)))</f>
        <v>0</v>
      </c>
      <c r="T77" s="44">
        <f>SUMPRODUCT((ISNUMBER(SEARCH("Duplicate",'Dating-Mantis details '!$K$4:$K$540))*('Dating-Mantis details '!$F$4:$F$540=$F77)))</f>
        <v>0</v>
      </c>
      <c r="U77" s="44">
        <f>SUMPRODUCT((ISNUMBER(SEARCH("Evolution",'Dating-Mantis details '!$K$4:$K$540))*('Dating-Mantis details '!$F$4:$F$540=$F77)))</f>
        <v>0</v>
      </c>
      <c r="V77" s="45">
        <f t="shared" si="12"/>
        <v>0</v>
      </c>
      <c r="W77" s="46">
        <f t="shared" si="13"/>
        <v>1</v>
      </c>
    </row>
    <row r="78" spans="1:23" ht="9">
      <c r="A78" s="15"/>
      <c r="B78" s="15"/>
      <c r="C78" s="15"/>
      <c r="D78" s="19"/>
      <c r="E78" s="19"/>
      <c r="F78" s="17"/>
      <c r="G78" s="18"/>
      <c r="H78" s="18"/>
      <c r="I78" s="18"/>
      <c r="J78" s="18"/>
      <c r="K78" s="40">
        <f>SUMPRODUCT((ISNUMBER(SEARCH("Sprint SD ",'Dating-Story defects details'!$K$4:$K$539))*('Dating-Story defects details'!$F$4:$F$539=$F78)))</f>
        <v>0</v>
      </c>
      <c r="L78" s="40">
        <f>SUMPRODUCT((ISNUMBER(SEARCH("Post merge SD ",'Dating-Story defects details'!$K$4:$K$539))*('Dating-Story defects details'!$F$4:$F$539=$F78)))</f>
        <v>0</v>
      </c>
      <c r="M78" s="41">
        <f t="shared" si="15"/>
        <v>0</v>
      </c>
      <c r="N78" s="12">
        <f>SUMPRODUCT((ISNUMBER(SEARCH("1",'Dating-Mantis details '!$J$4:$J$540))*('Dating-Mantis details '!$F$4:$F$540=$F78)*('Dating-Mantis details '!$K$4:$K$540="Qa Defect")))</f>
        <v>0</v>
      </c>
      <c r="O78" s="42">
        <f>SUMPRODUCT((ISNUMBER(SEARCH("2",'Dating-Mantis details '!$J$4:$J$540))*('Dating-Mantis details '!$F$4:$F$540=$F78)*('Dating-Mantis details '!$K$4:$K$540="Qa Defect")))</f>
        <v>0</v>
      </c>
      <c r="P78" s="43">
        <f>SUMPRODUCT((ISNUMBER(SEARCH("3",'Dating-Mantis details '!$J$4:$J$540))*('Dating-Mantis details '!$F$4:$F$540=$F78)*('Dating-Mantis details '!$K$4:$K$540="Qa Defect")))</f>
        <v>0</v>
      </c>
      <c r="Q78" s="44">
        <f t="shared" si="11"/>
        <v>0</v>
      </c>
      <c r="R78" s="44">
        <f>SUMPRODUCT((ISNUMBER(SEARCH("Not a bug",'Dating-Mantis details '!$K$4:$K$540))*('Dating-Mantis details '!$F$4:$F$540=$F78)))</f>
        <v>0</v>
      </c>
      <c r="S78" s="44">
        <f>SUMPRODUCT((ISNUMBER(SEARCH("ISO prod",'Dating-Mantis details '!$K$4:$K$540))*('Dating-Mantis details '!$F$4:$F$540=$F78)))</f>
        <v>0</v>
      </c>
      <c r="T78" s="44">
        <f>SUMPRODUCT((ISNUMBER(SEARCH("Duplicate",'Dating-Mantis details '!$K$4:$K$540))*('Dating-Mantis details '!$F$4:$F$540=$F78)))</f>
        <v>0</v>
      </c>
      <c r="U78" s="44">
        <f>SUMPRODUCT((ISNUMBER(SEARCH("Evolution",'Dating-Mantis details '!$K$4:$K$540))*('Dating-Mantis details '!$F$4:$F$540=$F78)))</f>
        <v>0</v>
      </c>
      <c r="V78" s="45">
        <f t="shared" si="12"/>
        <v>0</v>
      </c>
      <c r="W78" s="46">
        <f t="shared" si="13"/>
        <v>1</v>
      </c>
    </row>
    <row r="79" spans="1:23" ht="10.5" customHeight="1">
      <c r="A79" s="15"/>
      <c r="B79" s="15"/>
      <c r="C79" s="15"/>
      <c r="D79" s="19"/>
      <c r="E79" s="19"/>
      <c r="F79" s="17"/>
      <c r="G79" s="18"/>
      <c r="H79" s="18"/>
      <c r="I79" s="18"/>
      <c r="J79" s="18"/>
      <c r="K79" s="40">
        <f>SUMPRODUCT((ISNUMBER(SEARCH("Sprint SD ",'Dating-Story defects details'!$K$4:$K$539))*('Dating-Story defects details'!$F$4:$F$539=$F79)))</f>
        <v>0</v>
      </c>
      <c r="L79" s="40">
        <f>SUMPRODUCT((ISNUMBER(SEARCH("Post merge SD ",'Dating-Story defects details'!$K$4:$K$539))*('Dating-Story defects details'!$F$4:$F$539=$F79)))</f>
        <v>0</v>
      </c>
      <c r="M79" s="41">
        <f t="shared" si="15"/>
        <v>0</v>
      </c>
      <c r="N79" s="12">
        <f>SUMPRODUCT((ISNUMBER(SEARCH("1",'Dating-Mantis details '!$J$4:$J$540))*('Dating-Mantis details '!$F$4:$F$540=$F79)*('Dating-Mantis details '!$K$4:$K$540="Qa Defect")))</f>
        <v>0</v>
      </c>
      <c r="O79" s="42">
        <f>SUMPRODUCT((ISNUMBER(SEARCH("2",'Dating-Mantis details '!$J$4:$J$540))*('Dating-Mantis details '!$F$4:$F$540=$F79)*('Dating-Mantis details '!$K$4:$K$540="Qa Defect")))</f>
        <v>0</v>
      </c>
      <c r="P79" s="43">
        <f>SUMPRODUCT((ISNUMBER(SEARCH("3",'Dating-Mantis details '!$J$4:$J$540))*('Dating-Mantis details '!$F$4:$F$540=$F79)*('Dating-Mantis details '!$K$4:$K$540="Qa Defect")))</f>
        <v>0</v>
      </c>
      <c r="Q79" s="44">
        <f t="shared" si="11"/>
        <v>0</v>
      </c>
      <c r="R79" s="44">
        <f>SUMPRODUCT((ISNUMBER(SEARCH("Not a bug",'Dating-Mantis details '!$K$4:$K$540))*('Dating-Mantis details '!$F$4:$F$540=$F79)))</f>
        <v>0</v>
      </c>
      <c r="S79" s="44">
        <f>SUMPRODUCT((ISNUMBER(SEARCH("ISO prod",'Dating-Mantis details '!$K$4:$K$540))*('Dating-Mantis details '!$F$4:$F$540=$F79)))</f>
        <v>0</v>
      </c>
      <c r="T79" s="44">
        <f>SUMPRODUCT((ISNUMBER(SEARCH("Duplicate",'Dating-Mantis details '!$K$4:$K$540))*('Dating-Mantis details '!$F$4:$F$540=$F79)))</f>
        <v>0</v>
      </c>
      <c r="U79" s="44">
        <f>SUMPRODUCT((ISNUMBER(SEARCH("Evolution",'Dating-Mantis details '!$K$4:$K$540))*('Dating-Mantis details '!$F$4:$F$540=$F79)))</f>
        <v>0</v>
      </c>
      <c r="V79" s="45">
        <f t="shared" si="12"/>
        <v>0</v>
      </c>
      <c r="W79" s="46">
        <f t="shared" si="13"/>
        <v>1</v>
      </c>
    </row>
    <row r="80" spans="1:23" ht="10.5" customHeight="1">
      <c r="A80" s="15"/>
      <c r="B80" s="15"/>
      <c r="C80" s="15"/>
      <c r="D80" s="19"/>
      <c r="E80" s="19"/>
      <c r="F80" s="17"/>
      <c r="G80" s="18"/>
      <c r="H80" s="18"/>
      <c r="I80" s="18"/>
      <c r="J80" s="18"/>
      <c r="K80" s="40">
        <f>SUMPRODUCT((ISNUMBER(SEARCH("Sprint SD ",'Dating-Story defects details'!$K$4:$K$539))*('Dating-Story defects details'!$F$4:$F$539=$F80)))</f>
        <v>0</v>
      </c>
      <c r="L80" s="40">
        <f>SUMPRODUCT((ISNUMBER(SEARCH("Post merge SD ",'Dating-Story defects details'!$K$4:$K$539))*('Dating-Story defects details'!$F$4:$F$539=$F80)))</f>
        <v>0</v>
      </c>
      <c r="M80" s="41">
        <f t="shared" si="15"/>
        <v>0</v>
      </c>
      <c r="N80" s="12">
        <f>SUMPRODUCT((ISNUMBER(SEARCH("1",'Dating-Mantis details '!$J$4:$J$540))*('Dating-Mantis details '!$F$4:$F$540=$F80)*('Dating-Mantis details '!$K$4:$K$540="Qa Defect")))</f>
        <v>0</v>
      </c>
      <c r="O80" s="42">
        <f>SUMPRODUCT((ISNUMBER(SEARCH("2",'Dating-Mantis details '!$J$4:$J$540))*('Dating-Mantis details '!$F$4:$F$540=$F80)*('Dating-Mantis details '!$K$4:$K$540="Qa Defect")))</f>
        <v>0</v>
      </c>
      <c r="P80" s="43">
        <f>SUMPRODUCT((ISNUMBER(SEARCH("3",'Dating-Mantis details '!$J$4:$J$540))*('Dating-Mantis details '!$F$4:$F$540=$F80)*('Dating-Mantis details '!$K$4:$K$540="Qa Defect")))</f>
        <v>0</v>
      </c>
      <c r="Q80" s="44">
        <f t="shared" si="11"/>
        <v>0</v>
      </c>
      <c r="R80" s="44">
        <f>SUMPRODUCT((ISNUMBER(SEARCH("Not a bug",'Dating-Mantis details '!$K$4:$K$540))*('Dating-Mantis details '!$F$4:$F$540=$F80)))</f>
        <v>0</v>
      </c>
      <c r="S80" s="44">
        <f>SUMPRODUCT((ISNUMBER(SEARCH("ISO prod",'Dating-Mantis details '!$K$4:$K$540))*('Dating-Mantis details '!$F$4:$F$540=$F80)))</f>
        <v>0</v>
      </c>
      <c r="T80" s="44">
        <f>SUMPRODUCT((ISNUMBER(SEARCH("Duplicate",'Dating-Mantis details '!$K$4:$K$540))*('Dating-Mantis details '!$F$4:$F$540=$F80)))</f>
        <v>0</v>
      </c>
      <c r="U80" s="44">
        <f>SUMPRODUCT((ISNUMBER(SEARCH("Evolution",'Dating-Mantis details '!$K$4:$K$540))*('Dating-Mantis details '!$F$4:$F$540=$F80)))</f>
        <v>0</v>
      </c>
      <c r="V80" s="45">
        <f t="shared" si="12"/>
        <v>0</v>
      </c>
      <c r="W80" s="46">
        <f t="shared" si="13"/>
        <v>1</v>
      </c>
    </row>
    <row r="81" spans="1:23" ht="10.5" customHeight="1">
      <c r="A81" s="15"/>
      <c r="B81" s="15"/>
      <c r="C81" s="15"/>
      <c r="D81" s="19"/>
      <c r="E81" s="19"/>
      <c r="F81" s="17"/>
      <c r="G81" s="18"/>
      <c r="H81" s="18"/>
      <c r="I81" s="18"/>
      <c r="J81" s="18"/>
      <c r="K81" s="40">
        <f>SUMPRODUCT((ISNUMBER(SEARCH("Sprint SD ",'Dating-Story defects details'!$K$4:$K$539))*('Dating-Story defects details'!$F$4:$F$539=$F81)))</f>
        <v>0</v>
      </c>
      <c r="L81" s="40">
        <f>SUMPRODUCT((ISNUMBER(SEARCH("Post merge SD ",'Dating-Story defects details'!$K$4:$K$539))*('Dating-Story defects details'!$F$4:$F$539=$F81)))</f>
        <v>0</v>
      </c>
      <c r="M81" s="41">
        <f t="shared" si="15"/>
        <v>0</v>
      </c>
      <c r="N81" s="12">
        <f>SUMPRODUCT((ISNUMBER(SEARCH("1",'Dating-Mantis details '!$J$4:$J$540))*('Dating-Mantis details '!$F$4:$F$540=$F81)*('Dating-Mantis details '!$K$4:$K$540="Qa Defect")))</f>
        <v>0</v>
      </c>
      <c r="O81" s="42">
        <f>SUMPRODUCT((ISNUMBER(SEARCH("2",'Dating-Mantis details '!$J$4:$J$540))*('Dating-Mantis details '!$F$4:$F$540=$F81)*('Dating-Mantis details '!$K$4:$K$540="Qa Defect")))</f>
        <v>0</v>
      </c>
      <c r="P81" s="43">
        <f>SUMPRODUCT((ISNUMBER(SEARCH("3",'Dating-Mantis details '!$J$4:$J$540))*('Dating-Mantis details '!$F$4:$F$540=$F81)*('Dating-Mantis details '!$K$4:$K$540="Qa Defect")))</f>
        <v>0</v>
      </c>
      <c r="Q81" s="44">
        <f t="shared" si="11"/>
        <v>0</v>
      </c>
      <c r="R81" s="44">
        <f>SUMPRODUCT((ISNUMBER(SEARCH("Not a bug",'Dating-Mantis details '!$K$4:$K$540))*('Dating-Mantis details '!$F$4:$F$540=$F81)))</f>
        <v>0</v>
      </c>
      <c r="S81" s="44">
        <f>SUMPRODUCT((ISNUMBER(SEARCH("ISO prod",'Dating-Mantis details '!$K$4:$K$540))*('Dating-Mantis details '!$F$4:$F$540=$F81)))</f>
        <v>0</v>
      </c>
      <c r="T81" s="44">
        <f>SUMPRODUCT((ISNUMBER(SEARCH("Duplicate",'Dating-Mantis details '!$K$4:$K$540))*('Dating-Mantis details '!$F$4:$F$540=$F81)))</f>
        <v>0</v>
      </c>
      <c r="U81" s="44">
        <f>SUMPRODUCT((ISNUMBER(SEARCH("Evolution",'Dating-Mantis details '!$K$4:$K$540))*('Dating-Mantis details '!$F$4:$F$540=$F81)))</f>
        <v>0</v>
      </c>
      <c r="V81" s="45">
        <f t="shared" si="12"/>
        <v>0</v>
      </c>
      <c r="W81" s="46">
        <f t="shared" si="13"/>
        <v>1</v>
      </c>
    </row>
    <row r="82" spans="1:23" ht="10.5" customHeight="1">
      <c r="A82" s="15"/>
      <c r="B82" s="15"/>
      <c r="C82" s="15"/>
      <c r="D82" s="19"/>
      <c r="E82" s="19"/>
      <c r="F82" s="17"/>
      <c r="G82" s="18"/>
      <c r="H82" s="18"/>
      <c r="I82" s="18"/>
      <c r="J82" s="18"/>
      <c r="K82" s="40">
        <f>SUMPRODUCT((ISNUMBER(SEARCH("Sprint SD ",'Dating-Story defects details'!$K$4:$K$539))*('Dating-Story defects details'!$F$4:$F$539=$F82)))</f>
        <v>0</v>
      </c>
      <c r="L82" s="40">
        <f>SUMPRODUCT((ISNUMBER(SEARCH("Post merge SD ",'Dating-Story defects details'!$K$4:$K$539))*('Dating-Story defects details'!$F$4:$F$539=$F82)))</f>
        <v>0</v>
      </c>
      <c r="M82" s="41">
        <f t="shared" si="15"/>
        <v>0</v>
      </c>
      <c r="N82" s="12">
        <f>SUMPRODUCT((ISNUMBER(SEARCH("1",'Dating-Mantis details '!$J$4:$J$540))*('Dating-Mantis details '!$F$4:$F$540=$F82)*('Dating-Mantis details '!$K$4:$K$540="Qa Defect")))</f>
        <v>0</v>
      </c>
      <c r="O82" s="42">
        <f>SUMPRODUCT((ISNUMBER(SEARCH("2",'Dating-Mantis details '!$J$4:$J$540))*('Dating-Mantis details '!$F$4:$F$540=$F82)*('Dating-Mantis details '!$K$4:$K$540="Qa Defect")))</f>
        <v>0</v>
      </c>
      <c r="P82" s="43">
        <f>SUMPRODUCT((ISNUMBER(SEARCH("3",'Dating-Mantis details '!$J$4:$J$540))*('Dating-Mantis details '!$F$4:$F$540=$F82)*('Dating-Mantis details '!$K$4:$K$540="Qa Defect")))</f>
        <v>0</v>
      </c>
      <c r="Q82" s="44">
        <f t="shared" si="11"/>
        <v>0</v>
      </c>
      <c r="R82" s="44">
        <f>SUMPRODUCT((ISNUMBER(SEARCH("Not a bug",'Dating-Mantis details '!$K$4:$K$540))*('Dating-Mantis details '!$F$4:$F$540=$F82)))</f>
        <v>0</v>
      </c>
      <c r="S82" s="44">
        <f>SUMPRODUCT((ISNUMBER(SEARCH("ISO prod",'Dating-Mantis details '!$K$4:$K$540))*('Dating-Mantis details '!$F$4:$F$540=$F82)))</f>
        <v>0</v>
      </c>
      <c r="T82" s="44">
        <f>SUMPRODUCT((ISNUMBER(SEARCH("Duplicate",'Dating-Mantis details '!$K$4:$K$540))*('Dating-Mantis details '!$F$4:$F$540=$F82)))</f>
        <v>0</v>
      </c>
      <c r="U82" s="44">
        <f>SUMPRODUCT((ISNUMBER(SEARCH("Evolution",'Dating-Mantis details '!$K$4:$K$540))*('Dating-Mantis details '!$F$4:$F$540=$F82)))</f>
        <v>0</v>
      </c>
      <c r="V82" s="45">
        <f t="shared" si="12"/>
        <v>0</v>
      </c>
      <c r="W82" s="46">
        <f t="shared" si="13"/>
        <v>1</v>
      </c>
    </row>
    <row r="83" spans="1:23" ht="10.5" customHeight="1">
      <c r="A83" s="15"/>
      <c r="B83" s="15"/>
      <c r="C83" s="15"/>
      <c r="D83" s="19"/>
      <c r="E83" s="19"/>
      <c r="F83" s="17"/>
      <c r="G83" s="18"/>
      <c r="H83" s="18"/>
      <c r="I83" s="18"/>
      <c r="J83" s="18"/>
      <c r="K83" s="40">
        <f>SUMPRODUCT((ISNUMBER(SEARCH("Sprint SD ",'Dating-Story defects details'!$K$4:$K$539))*('Dating-Story defects details'!$F$4:$F$539=$F83)))</f>
        <v>0</v>
      </c>
      <c r="L83" s="40">
        <f>SUMPRODUCT((ISNUMBER(SEARCH("Post merge SD ",'Dating-Story defects details'!$K$4:$K$539))*('Dating-Story defects details'!$F$4:$F$539=$F83)))</f>
        <v>0</v>
      </c>
      <c r="M83" s="41">
        <f t="shared" si="15"/>
        <v>0</v>
      </c>
      <c r="N83" s="12">
        <f>SUMPRODUCT((ISNUMBER(SEARCH("1",'Dating-Mantis details '!$J$4:$J$540))*('Dating-Mantis details '!$F$4:$F$540=$F83)*('Dating-Mantis details '!$K$4:$K$540="Qa Defect")))</f>
        <v>0</v>
      </c>
      <c r="O83" s="42">
        <f>SUMPRODUCT((ISNUMBER(SEARCH("2",'Dating-Mantis details '!$J$4:$J$540))*('Dating-Mantis details '!$F$4:$F$540=$F83)*('Dating-Mantis details '!$K$4:$K$540="Qa Defect")))</f>
        <v>0</v>
      </c>
      <c r="P83" s="43">
        <f>SUMPRODUCT((ISNUMBER(SEARCH("3",'Dating-Mantis details '!$J$4:$J$540))*('Dating-Mantis details '!$F$4:$F$540=$F83)*('Dating-Mantis details '!$K$4:$K$540="Qa Defect")))</f>
        <v>0</v>
      </c>
      <c r="Q83" s="44">
        <f t="shared" si="11"/>
        <v>0</v>
      </c>
      <c r="R83" s="44">
        <f>SUMPRODUCT((ISNUMBER(SEARCH("Not a bug",'Dating-Mantis details '!$K$4:$K$540))*('Dating-Mantis details '!$F$4:$F$540=$F83)))</f>
        <v>0</v>
      </c>
      <c r="S83" s="44">
        <f>SUMPRODUCT((ISNUMBER(SEARCH("ISO prod",'Dating-Mantis details '!$K$4:$K$540))*('Dating-Mantis details '!$F$4:$F$540=$F83)))</f>
        <v>0</v>
      </c>
      <c r="T83" s="44">
        <f>SUMPRODUCT((ISNUMBER(SEARCH("Duplicate",'Dating-Mantis details '!$K$4:$K$540))*('Dating-Mantis details '!$F$4:$F$540=$F83)))</f>
        <v>0</v>
      </c>
      <c r="U83" s="44">
        <f>SUMPRODUCT((ISNUMBER(SEARCH("Evolution",'Dating-Mantis details '!$K$4:$K$540))*('Dating-Mantis details '!$F$4:$F$540=$F83)))</f>
        <v>0</v>
      </c>
      <c r="V83" s="45">
        <f t="shared" si="12"/>
        <v>0</v>
      </c>
      <c r="W83" s="46">
        <f t="shared" si="13"/>
        <v>1</v>
      </c>
    </row>
    <row r="84" spans="1:23" ht="10.5" customHeight="1">
      <c r="A84" s="15"/>
      <c r="B84" s="15"/>
      <c r="C84" s="15"/>
      <c r="D84" s="19"/>
      <c r="E84" s="19"/>
      <c r="F84" s="17"/>
      <c r="G84" s="18"/>
      <c r="H84" s="18"/>
      <c r="I84" s="18"/>
      <c r="J84" s="18"/>
      <c r="K84" s="40">
        <f>SUMPRODUCT((ISNUMBER(SEARCH("Sprint SD ",'Dating-Story defects details'!$K$4:$K$539))*('Dating-Story defects details'!$F$4:$F$539=$F84)))</f>
        <v>0</v>
      </c>
      <c r="L84" s="40">
        <f>SUMPRODUCT((ISNUMBER(SEARCH("Post merge SD ",'Dating-Story defects details'!$K$4:$K$539))*('Dating-Story defects details'!$F$4:$F$539=$F84)))</f>
        <v>0</v>
      </c>
      <c r="M84" s="41">
        <f t="shared" ref="M84:M131" si="16">SUM(K84:L84)</f>
        <v>0</v>
      </c>
      <c r="N84" s="12">
        <f>SUMPRODUCT((ISNUMBER(SEARCH("1",'Dating-Mantis details '!$J$4:$J$540))*('Dating-Mantis details '!$F$4:$F$540=$F84)*('Dating-Mantis details '!$K$4:$K$540="Qa Defect")))</f>
        <v>0</v>
      </c>
      <c r="O84" s="42">
        <f>SUMPRODUCT((ISNUMBER(SEARCH("2",'Dating-Mantis details '!$J$4:$J$540))*('Dating-Mantis details '!$F$4:$F$540=$F84)*('Dating-Mantis details '!$K$4:$K$540="Qa Defect")))</f>
        <v>0</v>
      </c>
      <c r="P84" s="43">
        <f>SUMPRODUCT((ISNUMBER(SEARCH("3",'Dating-Mantis details '!$J$4:$J$540))*('Dating-Mantis details '!$F$4:$F$540=$F84)*('Dating-Mantis details '!$K$4:$K$540="Qa Defect")))</f>
        <v>0</v>
      </c>
      <c r="Q84" s="44">
        <f t="shared" si="11"/>
        <v>0</v>
      </c>
      <c r="R84" s="44">
        <f>SUMPRODUCT((ISNUMBER(SEARCH("Not a bug",'Dating-Mantis details '!$K$4:$K$540))*('Dating-Mantis details '!$F$4:$F$540=$F84)))</f>
        <v>0</v>
      </c>
      <c r="S84" s="44">
        <f>SUMPRODUCT((ISNUMBER(SEARCH("ISO prod",'Dating-Mantis details '!$K$4:$K$540))*('Dating-Mantis details '!$F$4:$F$540=$F84)))</f>
        <v>0</v>
      </c>
      <c r="T84" s="44">
        <f>SUMPRODUCT((ISNUMBER(SEARCH("Duplicate",'Dating-Mantis details '!$K$4:$K$540))*('Dating-Mantis details '!$F$4:$F$540=$F84)))</f>
        <v>0</v>
      </c>
      <c r="U84" s="44">
        <f>SUMPRODUCT((ISNUMBER(SEARCH("Evolution",'Dating-Mantis details '!$K$4:$K$540))*('Dating-Mantis details '!$F$4:$F$540=$F84)))</f>
        <v>0</v>
      </c>
      <c r="V84" s="45">
        <f t="shared" si="12"/>
        <v>0</v>
      </c>
      <c r="W84" s="46">
        <f t="shared" si="13"/>
        <v>1</v>
      </c>
    </row>
    <row r="85" spans="1:23" ht="10.5" customHeight="1">
      <c r="A85" s="15"/>
      <c r="B85" s="15"/>
      <c r="C85" s="15"/>
      <c r="D85" s="19"/>
      <c r="E85" s="19"/>
      <c r="F85" s="17"/>
      <c r="G85" s="18"/>
      <c r="H85" s="18"/>
      <c r="I85" s="18"/>
      <c r="J85" s="18"/>
      <c r="K85" s="40">
        <f>SUMPRODUCT((ISNUMBER(SEARCH("Sprint SD ",'Dating-Story defects details'!$K$4:$K$539))*('Dating-Story defects details'!$F$4:$F$539=$F85)))</f>
        <v>0</v>
      </c>
      <c r="L85" s="40">
        <f>SUMPRODUCT((ISNUMBER(SEARCH("Post merge SD ",'Dating-Story defects details'!$K$4:$K$539))*('Dating-Story defects details'!$F$4:$F$539=$F85)))</f>
        <v>0</v>
      </c>
      <c r="M85" s="41">
        <f t="shared" si="16"/>
        <v>0</v>
      </c>
      <c r="N85" s="12">
        <f>SUMPRODUCT((ISNUMBER(SEARCH("1",'Dating-Mantis details '!$J$4:$J$540))*('Dating-Mantis details '!$F$4:$F$540=$F85)*('Dating-Mantis details '!$K$4:$K$540="Qa Defect")))</f>
        <v>0</v>
      </c>
      <c r="O85" s="42">
        <f>SUMPRODUCT((ISNUMBER(SEARCH("2",'Dating-Mantis details '!$J$4:$J$540))*('Dating-Mantis details '!$F$4:$F$540=$F85)*('Dating-Mantis details '!$K$4:$K$540="Qa Defect")))</f>
        <v>0</v>
      </c>
      <c r="P85" s="43">
        <f>SUMPRODUCT((ISNUMBER(SEARCH("3",'Dating-Mantis details '!$J$4:$J$540))*('Dating-Mantis details '!$F$4:$F$540=$F85)*('Dating-Mantis details '!$K$4:$K$540="Qa Defect")))</f>
        <v>0</v>
      </c>
      <c r="Q85" s="44">
        <f t="shared" si="11"/>
        <v>0</v>
      </c>
      <c r="R85" s="44">
        <f>SUMPRODUCT((ISNUMBER(SEARCH("Not a bug",'Dating-Mantis details '!$K$4:$K$540))*('Dating-Mantis details '!$F$4:$F$540=$F85)))</f>
        <v>0</v>
      </c>
      <c r="S85" s="44">
        <f>SUMPRODUCT((ISNUMBER(SEARCH("ISO prod",'Dating-Mantis details '!$K$4:$K$540))*('Dating-Mantis details '!$F$4:$F$540=$F85)))</f>
        <v>0</v>
      </c>
      <c r="T85" s="44">
        <f>SUMPRODUCT((ISNUMBER(SEARCH("Duplicate",'Dating-Mantis details '!$K$4:$K$540))*('Dating-Mantis details '!$F$4:$F$540=$F85)))</f>
        <v>0</v>
      </c>
      <c r="U85" s="44">
        <f>SUMPRODUCT((ISNUMBER(SEARCH("Evolution",'Dating-Mantis details '!$K$4:$K$540))*('Dating-Mantis details '!$F$4:$F$540=$F85)))</f>
        <v>0</v>
      </c>
      <c r="V85" s="45">
        <f t="shared" si="12"/>
        <v>0</v>
      </c>
      <c r="W85" s="46">
        <f t="shared" si="13"/>
        <v>1</v>
      </c>
    </row>
    <row r="86" spans="1:23" ht="10.5" customHeight="1">
      <c r="A86" s="15"/>
      <c r="B86" s="15"/>
      <c r="C86" s="15"/>
      <c r="D86" s="19"/>
      <c r="E86" s="19"/>
      <c r="F86" s="17"/>
      <c r="G86" s="18"/>
      <c r="H86" s="18"/>
      <c r="I86" s="18"/>
      <c r="J86" s="18"/>
      <c r="K86" s="40">
        <f>SUMPRODUCT((ISNUMBER(SEARCH("Sprint SD ",'Dating-Story defects details'!$K$4:$K$539))*('Dating-Story defects details'!$F$4:$F$539=$F86)))</f>
        <v>0</v>
      </c>
      <c r="L86" s="40">
        <f>SUMPRODUCT((ISNUMBER(SEARCH("Post merge SD ",'Dating-Story defects details'!$K$4:$K$539))*('Dating-Story defects details'!$F$4:$F$539=$F86)))</f>
        <v>0</v>
      </c>
      <c r="M86" s="41">
        <f t="shared" si="16"/>
        <v>0</v>
      </c>
      <c r="N86" s="12">
        <f>SUMPRODUCT((ISNUMBER(SEARCH("1",'Dating-Mantis details '!$J$4:$J$540))*('Dating-Mantis details '!$F$4:$F$540=$F86)*('Dating-Mantis details '!$K$4:$K$540="Qa Defect")))</f>
        <v>0</v>
      </c>
      <c r="O86" s="42">
        <f>SUMPRODUCT((ISNUMBER(SEARCH("2",'Dating-Mantis details '!$J$4:$J$540))*('Dating-Mantis details '!$F$4:$F$540=$F86)*('Dating-Mantis details '!$K$4:$K$540="Qa Defect")))</f>
        <v>0</v>
      </c>
      <c r="P86" s="43">
        <f>SUMPRODUCT((ISNUMBER(SEARCH("3",'Dating-Mantis details '!$J$4:$J$540))*('Dating-Mantis details '!$F$4:$F$540=$F86)*('Dating-Mantis details '!$K$4:$K$540="Qa Defect")))</f>
        <v>0</v>
      </c>
      <c r="Q86" s="44">
        <f t="shared" si="11"/>
        <v>0</v>
      </c>
      <c r="R86" s="44">
        <f>SUMPRODUCT((ISNUMBER(SEARCH("Not a bug",'Dating-Mantis details '!$K$4:$K$540))*('Dating-Mantis details '!$F$4:$F$540=$F86)))</f>
        <v>0</v>
      </c>
      <c r="S86" s="44">
        <f>SUMPRODUCT((ISNUMBER(SEARCH("ISO prod",'Dating-Mantis details '!$K$4:$K$540))*('Dating-Mantis details '!$F$4:$F$540=$F86)))</f>
        <v>0</v>
      </c>
      <c r="T86" s="44">
        <f>SUMPRODUCT((ISNUMBER(SEARCH("Duplicate",'Dating-Mantis details '!$K$4:$K$540))*('Dating-Mantis details '!$F$4:$F$540=$F86)))</f>
        <v>0</v>
      </c>
      <c r="U86" s="44">
        <f>SUMPRODUCT((ISNUMBER(SEARCH("Evolution",'Dating-Mantis details '!$K$4:$K$540))*('Dating-Mantis details '!$F$4:$F$540=$F86)))</f>
        <v>0</v>
      </c>
      <c r="V86" s="45">
        <f t="shared" si="12"/>
        <v>0</v>
      </c>
      <c r="W86" s="46">
        <f t="shared" si="13"/>
        <v>1</v>
      </c>
    </row>
    <row r="87" spans="1:23" ht="10.5" customHeight="1">
      <c r="A87" s="15"/>
      <c r="B87" s="15"/>
      <c r="C87" s="15"/>
      <c r="D87" s="19"/>
      <c r="E87" s="19"/>
      <c r="F87" s="17"/>
      <c r="G87" s="18"/>
      <c r="H87" s="18"/>
      <c r="I87" s="18"/>
      <c r="J87" s="18"/>
      <c r="K87" s="40">
        <f>SUMPRODUCT((ISNUMBER(SEARCH("Sprint SD ",'Dating-Story defects details'!$K$4:$K$539))*('Dating-Story defects details'!$F$4:$F$539=$F87)))</f>
        <v>0</v>
      </c>
      <c r="L87" s="40">
        <f>SUMPRODUCT((ISNUMBER(SEARCH("Post merge SD ",'Dating-Story defects details'!$K$4:$K$539))*('Dating-Story defects details'!$F$4:$F$539=$F87)))</f>
        <v>0</v>
      </c>
      <c r="M87" s="41">
        <f t="shared" si="16"/>
        <v>0</v>
      </c>
      <c r="N87" s="12">
        <f>SUMPRODUCT((ISNUMBER(SEARCH("1",'Dating-Mantis details '!$J$4:$J$540))*('Dating-Mantis details '!$F$4:$F$540=$F87)*('Dating-Mantis details '!$K$4:$K$540="Qa Defect")))</f>
        <v>0</v>
      </c>
      <c r="O87" s="42">
        <f>SUMPRODUCT((ISNUMBER(SEARCH("2",'Dating-Mantis details '!$J$4:$J$540))*('Dating-Mantis details '!$F$4:$F$540=$F87)*('Dating-Mantis details '!$K$4:$K$540="Qa Defect")))</f>
        <v>0</v>
      </c>
      <c r="P87" s="43">
        <f>SUMPRODUCT((ISNUMBER(SEARCH("3",'Dating-Mantis details '!$J$4:$J$540))*('Dating-Mantis details '!$F$4:$F$540=$F87)*('Dating-Mantis details '!$K$4:$K$540="Qa Defect")))</f>
        <v>0</v>
      </c>
      <c r="Q87" s="44">
        <f t="shared" si="11"/>
        <v>0</v>
      </c>
      <c r="R87" s="44">
        <f>SUMPRODUCT((ISNUMBER(SEARCH("Not a bug",'Dating-Mantis details '!$K$4:$K$540))*('Dating-Mantis details '!$F$4:$F$540=$F87)))</f>
        <v>0</v>
      </c>
      <c r="S87" s="44">
        <f>SUMPRODUCT((ISNUMBER(SEARCH("ISO prod",'Dating-Mantis details '!$K$4:$K$540))*('Dating-Mantis details '!$F$4:$F$540=$F87)))</f>
        <v>0</v>
      </c>
      <c r="T87" s="44">
        <f>SUMPRODUCT((ISNUMBER(SEARCH("Duplicate",'Dating-Mantis details '!$K$4:$K$540))*('Dating-Mantis details '!$F$4:$F$540=$F87)))</f>
        <v>0</v>
      </c>
      <c r="U87" s="44">
        <f>SUMPRODUCT((ISNUMBER(SEARCH("Evolution",'Dating-Mantis details '!$K$4:$K$540))*('Dating-Mantis details '!$F$4:$F$540=$F87)))</f>
        <v>0</v>
      </c>
      <c r="V87" s="45">
        <f t="shared" si="12"/>
        <v>0</v>
      </c>
      <c r="W87" s="46">
        <f t="shared" si="13"/>
        <v>1</v>
      </c>
    </row>
    <row r="88" spans="1:23" ht="10.5" customHeight="1">
      <c r="A88" s="15"/>
      <c r="B88" s="15"/>
      <c r="C88" s="15"/>
      <c r="D88" s="19"/>
      <c r="E88" s="19"/>
      <c r="F88" s="17"/>
      <c r="G88" s="18"/>
      <c r="H88" s="18"/>
      <c r="I88" s="18"/>
      <c r="J88" s="18"/>
      <c r="K88" s="40">
        <f>SUMPRODUCT((ISNUMBER(SEARCH("Sprint SD ",'Dating-Story defects details'!$K$4:$K$539))*('Dating-Story defects details'!$F$4:$F$539=$F88)))</f>
        <v>0</v>
      </c>
      <c r="L88" s="40">
        <f>SUMPRODUCT((ISNUMBER(SEARCH("Post merge SD ",'Dating-Story defects details'!$K$4:$K$539))*('Dating-Story defects details'!$F$4:$F$539=$F88)))</f>
        <v>0</v>
      </c>
      <c r="M88" s="41">
        <f t="shared" si="16"/>
        <v>0</v>
      </c>
      <c r="N88" s="12">
        <f>SUMPRODUCT((ISNUMBER(SEARCH("1",'Dating-Mantis details '!$J$4:$J$540))*('Dating-Mantis details '!$F$4:$F$540=$F88)*('Dating-Mantis details '!$K$4:$K$540="Qa Defect")))</f>
        <v>0</v>
      </c>
      <c r="O88" s="42">
        <f>SUMPRODUCT((ISNUMBER(SEARCH("2",'Dating-Mantis details '!$J$4:$J$540))*('Dating-Mantis details '!$F$4:$F$540=$F88)*('Dating-Mantis details '!$K$4:$K$540="Qa Defect")))</f>
        <v>0</v>
      </c>
      <c r="P88" s="43">
        <f>SUMPRODUCT((ISNUMBER(SEARCH("3",'Dating-Mantis details '!$J$4:$J$540))*('Dating-Mantis details '!$F$4:$F$540=$F88)*('Dating-Mantis details '!$K$4:$K$540="Qa Defect")))</f>
        <v>0</v>
      </c>
      <c r="Q88" s="44">
        <f t="shared" si="11"/>
        <v>0</v>
      </c>
      <c r="R88" s="44">
        <f>SUMPRODUCT((ISNUMBER(SEARCH("Not a bug",'Dating-Mantis details '!$K$4:$K$540))*('Dating-Mantis details '!$F$4:$F$540=$F88)))</f>
        <v>0</v>
      </c>
      <c r="S88" s="44">
        <f>SUMPRODUCT((ISNUMBER(SEARCH("ISO prod",'Dating-Mantis details '!$K$4:$K$540))*('Dating-Mantis details '!$F$4:$F$540=$F88)))</f>
        <v>0</v>
      </c>
      <c r="T88" s="44">
        <f>SUMPRODUCT((ISNUMBER(SEARCH("Duplicate",'Dating-Mantis details '!$K$4:$K$540))*('Dating-Mantis details '!$F$4:$F$540=$F88)))</f>
        <v>0</v>
      </c>
      <c r="U88" s="44">
        <f>SUMPRODUCT((ISNUMBER(SEARCH("Evolution",'Dating-Mantis details '!$K$4:$K$540))*('Dating-Mantis details '!$F$4:$F$540=$F88)))</f>
        <v>0</v>
      </c>
      <c r="V88" s="45">
        <f t="shared" si="12"/>
        <v>0</v>
      </c>
      <c r="W88" s="46">
        <f t="shared" si="13"/>
        <v>1</v>
      </c>
    </row>
    <row r="89" spans="1:23" ht="10.5" customHeight="1">
      <c r="A89" s="15"/>
      <c r="B89" s="15"/>
      <c r="C89" s="15"/>
      <c r="D89" s="19"/>
      <c r="E89" s="19"/>
      <c r="F89" s="17"/>
      <c r="G89" s="18"/>
      <c r="H89" s="18"/>
      <c r="I89" s="18"/>
      <c r="J89" s="18"/>
      <c r="K89" s="40">
        <f>SUMPRODUCT((ISNUMBER(SEARCH("Sprint SD ",'Dating-Story defects details'!$K$4:$K$539))*('Dating-Story defects details'!$F$4:$F$539=$F89)))</f>
        <v>0</v>
      </c>
      <c r="L89" s="40">
        <f>SUMPRODUCT((ISNUMBER(SEARCH("Post merge SD ",'Dating-Story defects details'!$K$4:$K$539))*('Dating-Story defects details'!$F$4:$F$539=$F89)))</f>
        <v>0</v>
      </c>
      <c r="M89" s="41">
        <f t="shared" si="16"/>
        <v>0</v>
      </c>
      <c r="N89" s="12">
        <f>SUMPRODUCT((ISNUMBER(SEARCH("1",'Dating-Mantis details '!$J$4:$J$540))*('Dating-Mantis details '!$F$4:$F$540=$F89)*('Dating-Mantis details '!$K$4:$K$540="Qa Defect")))</f>
        <v>0</v>
      </c>
      <c r="O89" s="42">
        <f>SUMPRODUCT((ISNUMBER(SEARCH("2",'Dating-Mantis details '!$J$4:$J$540))*('Dating-Mantis details '!$F$4:$F$540=$F89)*('Dating-Mantis details '!$K$4:$K$540="Qa Defect")))</f>
        <v>0</v>
      </c>
      <c r="P89" s="43">
        <f>SUMPRODUCT((ISNUMBER(SEARCH("3",'Dating-Mantis details '!$J$4:$J$540))*('Dating-Mantis details '!$F$4:$F$540=$F89)*('Dating-Mantis details '!$K$4:$K$540="Qa Defect")))</f>
        <v>0</v>
      </c>
      <c r="Q89" s="44">
        <f t="shared" si="11"/>
        <v>0</v>
      </c>
      <c r="R89" s="44">
        <f>SUMPRODUCT((ISNUMBER(SEARCH("Not a bug",'Dating-Mantis details '!$K$4:$K$540))*('Dating-Mantis details '!$F$4:$F$540=$F89)))</f>
        <v>0</v>
      </c>
      <c r="S89" s="44">
        <f>SUMPRODUCT((ISNUMBER(SEARCH("ISO prod",'Dating-Mantis details '!$K$4:$K$540))*('Dating-Mantis details '!$F$4:$F$540=$F89)))</f>
        <v>0</v>
      </c>
      <c r="T89" s="44">
        <f>SUMPRODUCT((ISNUMBER(SEARCH("Duplicate",'Dating-Mantis details '!$K$4:$K$540))*('Dating-Mantis details '!$F$4:$F$540=$F89)))</f>
        <v>0</v>
      </c>
      <c r="U89" s="44">
        <f>SUMPRODUCT((ISNUMBER(SEARCH("Evolution",'Dating-Mantis details '!$K$4:$K$540))*('Dating-Mantis details '!$F$4:$F$540=$F89)))</f>
        <v>0</v>
      </c>
      <c r="V89" s="45">
        <f t="shared" si="12"/>
        <v>0</v>
      </c>
      <c r="W89" s="46">
        <f t="shared" si="13"/>
        <v>1</v>
      </c>
    </row>
    <row r="90" spans="1:23" ht="10.5" customHeight="1">
      <c r="A90" s="15"/>
      <c r="B90" s="15"/>
      <c r="C90" s="15"/>
      <c r="D90" s="19"/>
      <c r="E90" s="19"/>
      <c r="F90" s="17"/>
      <c r="G90" s="18"/>
      <c r="H90" s="18"/>
      <c r="I90" s="18"/>
      <c r="J90" s="18"/>
      <c r="K90" s="40">
        <f>SUMPRODUCT((ISNUMBER(SEARCH("Sprint SD ",'Dating-Story defects details'!$K$4:$K$539))*('Dating-Story defects details'!$F$4:$F$539=$F90)))</f>
        <v>0</v>
      </c>
      <c r="L90" s="40">
        <f>SUMPRODUCT((ISNUMBER(SEARCH("Post merge SD ",'Dating-Story defects details'!$K$4:$K$539))*('Dating-Story defects details'!$F$4:$F$539=$F90)))</f>
        <v>0</v>
      </c>
      <c r="M90" s="41">
        <f t="shared" si="16"/>
        <v>0</v>
      </c>
      <c r="N90" s="12">
        <f>SUMPRODUCT((ISNUMBER(SEARCH("1",'Dating-Mantis details '!$J$4:$J$540))*('Dating-Mantis details '!$F$4:$F$540=$F90)*('Dating-Mantis details '!$K$4:$K$540="Qa Defect")))</f>
        <v>0</v>
      </c>
      <c r="O90" s="42">
        <f>SUMPRODUCT((ISNUMBER(SEARCH("2",'Dating-Mantis details '!$J$4:$J$540))*('Dating-Mantis details '!$F$4:$F$540=$F90)*('Dating-Mantis details '!$K$4:$K$540="Qa Defect")))</f>
        <v>0</v>
      </c>
      <c r="P90" s="43">
        <f>SUMPRODUCT((ISNUMBER(SEARCH("3",'Dating-Mantis details '!$J$4:$J$540))*('Dating-Mantis details '!$F$4:$F$540=$F90)*('Dating-Mantis details '!$K$4:$K$540="Qa Defect")))</f>
        <v>0</v>
      </c>
      <c r="Q90" s="44">
        <f t="shared" si="11"/>
        <v>0</v>
      </c>
      <c r="R90" s="44">
        <f>SUMPRODUCT((ISNUMBER(SEARCH("Not a bug",'Dating-Mantis details '!$K$4:$K$540))*('Dating-Mantis details '!$F$4:$F$540=$F90)))</f>
        <v>0</v>
      </c>
      <c r="S90" s="44">
        <f>SUMPRODUCT((ISNUMBER(SEARCH("ISO prod",'Dating-Mantis details '!$K$4:$K$540))*('Dating-Mantis details '!$F$4:$F$540=$F90)))</f>
        <v>0</v>
      </c>
      <c r="T90" s="44">
        <f>SUMPRODUCT((ISNUMBER(SEARCH("Duplicate",'Dating-Mantis details '!$K$4:$K$540))*('Dating-Mantis details '!$F$4:$F$540=$F90)))</f>
        <v>0</v>
      </c>
      <c r="U90" s="44">
        <f>SUMPRODUCT((ISNUMBER(SEARCH("Evolution",'Dating-Mantis details '!$K$4:$K$540))*('Dating-Mantis details '!$F$4:$F$540=$F90)))</f>
        <v>0</v>
      </c>
      <c r="V90" s="45">
        <f t="shared" si="12"/>
        <v>0</v>
      </c>
      <c r="W90" s="46">
        <f t="shared" si="13"/>
        <v>1</v>
      </c>
    </row>
    <row r="91" spans="1:23" ht="10.5" customHeight="1">
      <c r="A91" s="15"/>
      <c r="B91" s="15"/>
      <c r="C91" s="15"/>
      <c r="D91" s="19"/>
      <c r="E91" s="19"/>
      <c r="F91" s="17"/>
      <c r="G91" s="18"/>
      <c r="H91" s="18"/>
      <c r="I91" s="18"/>
      <c r="J91" s="18"/>
      <c r="K91" s="40">
        <f>SUMPRODUCT((ISNUMBER(SEARCH("Sprint SD ",'Dating-Story defects details'!$K$4:$K$539))*('Dating-Story defects details'!$F$4:$F$539=$F91)))</f>
        <v>0</v>
      </c>
      <c r="L91" s="40">
        <f>SUMPRODUCT((ISNUMBER(SEARCH("Post merge SD ",'Dating-Story defects details'!$K$4:$K$539))*('Dating-Story defects details'!$F$4:$F$539=$F91)))</f>
        <v>0</v>
      </c>
      <c r="M91" s="41">
        <f t="shared" si="16"/>
        <v>0</v>
      </c>
      <c r="N91" s="12">
        <f>SUMPRODUCT((ISNUMBER(SEARCH("1",'Dating-Mantis details '!$J$4:$J$540))*('Dating-Mantis details '!$F$4:$F$540=$F91)*('Dating-Mantis details '!$K$4:$K$540="Qa Defect")))</f>
        <v>0</v>
      </c>
      <c r="O91" s="42">
        <f>SUMPRODUCT((ISNUMBER(SEARCH("2",'Dating-Mantis details '!$J$4:$J$540))*('Dating-Mantis details '!$F$4:$F$540=$F91)*('Dating-Mantis details '!$K$4:$K$540="Qa Defect")))</f>
        <v>0</v>
      </c>
      <c r="P91" s="43">
        <f>SUMPRODUCT((ISNUMBER(SEARCH("3",'Dating-Mantis details '!$J$4:$J$540))*('Dating-Mantis details '!$F$4:$F$540=$F91)*('Dating-Mantis details '!$K$4:$K$540="Qa Defect")))</f>
        <v>0</v>
      </c>
      <c r="Q91" s="44">
        <f t="shared" si="11"/>
        <v>0</v>
      </c>
      <c r="R91" s="44">
        <f>SUMPRODUCT((ISNUMBER(SEARCH("Not a bug",'Dating-Mantis details '!$K$4:$K$540))*('Dating-Mantis details '!$F$4:$F$540=$F91)))</f>
        <v>0</v>
      </c>
      <c r="S91" s="44">
        <f>SUMPRODUCT((ISNUMBER(SEARCH("ISO prod",'Dating-Mantis details '!$K$4:$K$540))*('Dating-Mantis details '!$F$4:$F$540=$F91)))</f>
        <v>0</v>
      </c>
      <c r="T91" s="44">
        <f>SUMPRODUCT((ISNUMBER(SEARCH("Duplicate",'Dating-Mantis details '!$K$4:$K$540))*('Dating-Mantis details '!$F$4:$F$540=$F91)))</f>
        <v>0</v>
      </c>
      <c r="U91" s="44">
        <f>SUMPRODUCT((ISNUMBER(SEARCH("Evolution",'Dating-Mantis details '!$K$4:$K$540))*('Dating-Mantis details '!$F$4:$F$540=$F91)))</f>
        <v>0</v>
      </c>
      <c r="V91" s="45">
        <f t="shared" si="12"/>
        <v>0</v>
      </c>
      <c r="W91" s="46">
        <f t="shared" si="13"/>
        <v>1</v>
      </c>
    </row>
    <row r="92" spans="1:23" ht="10.5" customHeight="1">
      <c r="A92" s="15"/>
      <c r="B92" s="15"/>
      <c r="C92" s="15"/>
      <c r="D92" s="19"/>
      <c r="E92" s="19"/>
      <c r="F92" s="17"/>
      <c r="G92" s="18"/>
      <c r="H92" s="18"/>
      <c r="I92" s="18"/>
      <c r="J92" s="18"/>
      <c r="K92" s="40">
        <f>SUMPRODUCT((ISNUMBER(SEARCH("Sprint SD ",'Dating-Story defects details'!$K$4:$K$539))*('Dating-Story defects details'!$F$4:$F$539=$F92)))</f>
        <v>0</v>
      </c>
      <c r="L92" s="40">
        <f>SUMPRODUCT((ISNUMBER(SEARCH("Post merge SD ",'Dating-Story defects details'!$K$4:$K$539))*('Dating-Story defects details'!$F$4:$F$539=$F92)))</f>
        <v>0</v>
      </c>
      <c r="M92" s="41">
        <f t="shared" si="16"/>
        <v>0</v>
      </c>
      <c r="N92" s="12">
        <f>SUMPRODUCT((ISNUMBER(SEARCH("1",'Dating-Mantis details '!$J$4:$J$540))*('Dating-Mantis details '!$F$4:$F$540=$F92)*('Dating-Mantis details '!$K$4:$K$540="Qa Defect")))</f>
        <v>0</v>
      </c>
      <c r="O92" s="42">
        <f>SUMPRODUCT((ISNUMBER(SEARCH("2",'Dating-Mantis details '!$J$4:$J$540))*('Dating-Mantis details '!$F$4:$F$540=$F92)*('Dating-Mantis details '!$K$4:$K$540="Qa Defect")))</f>
        <v>0</v>
      </c>
      <c r="P92" s="43">
        <f>SUMPRODUCT((ISNUMBER(SEARCH("3",'Dating-Mantis details '!$J$4:$J$540))*('Dating-Mantis details '!$F$4:$F$540=$F92)*('Dating-Mantis details '!$K$4:$K$540="Qa Defect")))</f>
        <v>0</v>
      </c>
      <c r="Q92" s="44">
        <f t="shared" si="11"/>
        <v>0</v>
      </c>
      <c r="R92" s="44">
        <f>SUMPRODUCT((ISNUMBER(SEARCH("Not a bug",'Dating-Mantis details '!$K$4:$K$540))*('Dating-Mantis details '!$F$4:$F$540=$F92)))</f>
        <v>0</v>
      </c>
      <c r="S92" s="44">
        <f>SUMPRODUCT((ISNUMBER(SEARCH("ISO prod",'Dating-Mantis details '!$K$4:$K$540))*('Dating-Mantis details '!$F$4:$F$540=$F92)))</f>
        <v>0</v>
      </c>
      <c r="T92" s="44">
        <f>SUMPRODUCT((ISNUMBER(SEARCH("Duplicate",'Dating-Mantis details '!$K$4:$K$540))*('Dating-Mantis details '!$F$4:$F$540=$F92)))</f>
        <v>0</v>
      </c>
      <c r="U92" s="44">
        <f>SUMPRODUCT((ISNUMBER(SEARCH("Evolution",'Dating-Mantis details '!$K$4:$K$540))*('Dating-Mantis details '!$F$4:$F$540=$F92)))</f>
        <v>0</v>
      </c>
      <c r="V92" s="45">
        <f t="shared" si="12"/>
        <v>0</v>
      </c>
      <c r="W92" s="46">
        <f t="shared" si="13"/>
        <v>1</v>
      </c>
    </row>
    <row r="93" spans="1:23" ht="10.5" customHeight="1">
      <c r="A93" s="15"/>
      <c r="B93" s="15"/>
      <c r="C93" s="15"/>
      <c r="D93" s="19"/>
      <c r="E93" s="19"/>
      <c r="F93" s="17"/>
      <c r="G93" s="18"/>
      <c r="H93" s="18"/>
      <c r="I93" s="18"/>
      <c r="J93" s="18"/>
      <c r="K93" s="40">
        <f>SUMPRODUCT((ISNUMBER(SEARCH("Sprint SD ",'Dating-Story defects details'!$K$4:$K$539))*('Dating-Story defects details'!$F$4:$F$539=$F93)))</f>
        <v>0</v>
      </c>
      <c r="L93" s="40">
        <f>SUMPRODUCT((ISNUMBER(SEARCH("Post merge SD ",'Dating-Story defects details'!$K$4:$K$539))*('Dating-Story defects details'!$F$4:$F$539=$F93)))</f>
        <v>0</v>
      </c>
      <c r="M93" s="41">
        <f t="shared" si="16"/>
        <v>0</v>
      </c>
      <c r="N93" s="12">
        <f>SUMPRODUCT((ISNUMBER(SEARCH("1",'Dating-Mantis details '!$J$4:$J$540))*('Dating-Mantis details '!$F$4:$F$540=$F93)*('Dating-Mantis details '!$K$4:$K$540="Qa Defect")))</f>
        <v>0</v>
      </c>
      <c r="O93" s="42">
        <f>SUMPRODUCT((ISNUMBER(SEARCH("2",'Dating-Mantis details '!$J$4:$J$540))*('Dating-Mantis details '!$F$4:$F$540=$F93)*('Dating-Mantis details '!$K$4:$K$540="Qa Defect")))</f>
        <v>0</v>
      </c>
      <c r="P93" s="43">
        <f>SUMPRODUCT((ISNUMBER(SEARCH("3",'Dating-Mantis details '!$J$4:$J$540))*('Dating-Mantis details '!$F$4:$F$540=$F93)*('Dating-Mantis details '!$K$4:$K$540="Qa Defect")))</f>
        <v>0</v>
      </c>
      <c r="Q93" s="44">
        <f t="shared" si="11"/>
        <v>0</v>
      </c>
      <c r="R93" s="44">
        <f>SUMPRODUCT((ISNUMBER(SEARCH("Not a bug",'Dating-Mantis details '!$K$4:$K$540))*('Dating-Mantis details '!$F$4:$F$540=$F93)))</f>
        <v>0</v>
      </c>
      <c r="S93" s="44">
        <f>SUMPRODUCT((ISNUMBER(SEARCH("ISO prod",'Dating-Mantis details '!$K$4:$K$540))*('Dating-Mantis details '!$F$4:$F$540=$F93)))</f>
        <v>0</v>
      </c>
      <c r="T93" s="44">
        <f>SUMPRODUCT((ISNUMBER(SEARCH("Duplicate",'Dating-Mantis details '!$K$4:$K$540))*('Dating-Mantis details '!$F$4:$F$540=$F93)))</f>
        <v>0</v>
      </c>
      <c r="U93" s="44">
        <f>SUMPRODUCT((ISNUMBER(SEARCH("Evolution",'Dating-Mantis details '!$K$4:$K$540))*('Dating-Mantis details '!$F$4:$F$540=$F93)))</f>
        <v>0</v>
      </c>
      <c r="V93" s="45">
        <f t="shared" si="12"/>
        <v>0</v>
      </c>
      <c r="W93" s="46">
        <f t="shared" si="13"/>
        <v>1</v>
      </c>
    </row>
    <row r="94" spans="1:23" ht="10.5" customHeight="1">
      <c r="A94" s="15"/>
      <c r="B94" s="15"/>
      <c r="C94" s="15"/>
      <c r="D94" s="19"/>
      <c r="E94" s="19"/>
      <c r="F94" s="17"/>
      <c r="G94" s="18"/>
      <c r="H94" s="18"/>
      <c r="I94" s="18"/>
      <c r="J94" s="18"/>
      <c r="K94" s="40">
        <f>SUMPRODUCT((ISNUMBER(SEARCH("Sprint SD ",'Dating-Story defects details'!$K$4:$K$539))*('Dating-Story defects details'!$F$4:$F$539=$F94)))</f>
        <v>0</v>
      </c>
      <c r="L94" s="40">
        <f>SUMPRODUCT((ISNUMBER(SEARCH("Post merge SD ",'Dating-Story defects details'!$K$4:$K$539))*('Dating-Story defects details'!$F$4:$F$539=$F94)))</f>
        <v>0</v>
      </c>
      <c r="M94" s="41">
        <f t="shared" si="16"/>
        <v>0</v>
      </c>
      <c r="N94" s="12">
        <f>SUMPRODUCT((ISNUMBER(SEARCH("1",'Dating-Mantis details '!$J$4:$J$540))*('Dating-Mantis details '!$F$4:$F$540=$F94)*('Dating-Mantis details '!$K$4:$K$540="Qa Defect")))</f>
        <v>0</v>
      </c>
      <c r="O94" s="42">
        <f>SUMPRODUCT((ISNUMBER(SEARCH("2",'Dating-Mantis details '!$J$4:$J$540))*('Dating-Mantis details '!$F$4:$F$540=$F94)*('Dating-Mantis details '!$K$4:$K$540="Qa Defect")))</f>
        <v>0</v>
      </c>
      <c r="P94" s="43">
        <f>SUMPRODUCT((ISNUMBER(SEARCH("3",'Dating-Mantis details '!$J$4:$J$540))*('Dating-Mantis details '!$F$4:$F$540=$F94)*('Dating-Mantis details '!$K$4:$K$540="Qa Defect")))</f>
        <v>0</v>
      </c>
      <c r="Q94" s="44">
        <f t="shared" si="11"/>
        <v>0</v>
      </c>
      <c r="R94" s="44">
        <f>SUMPRODUCT((ISNUMBER(SEARCH("Not a bug",'Dating-Mantis details '!$K$4:$K$540))*('Dating-Mantis details '!$F$4:$F$540=$F94)))</f>
        <v>0</v>
      </c>
      <c r="S94" s="44">
        <f>SUMPRODUCT((ISNUMBER(SEARCH("ISO prod",'Dating-Mantis details '!$K$4:$K$540))*('Dating-Mantis details '!$F$4:$F$540=$F94)))</f>
        <v>0</v>
      </c>
      <c r="T94" s="44">
        <f>SUMPRODUCT((ISNUMBER(SEARCH("Duplicate",'Dating-Mantis details '!$K$4:$K$540))*('Dating-Mantis details '!$F$4:$F$540=$F94)))</f>
        <v>0</v>
      </c>
      <c r="U94" s="44">
        <f>SUMPRODUCT((ISNUMBER(SEARCH("Evolution",'Dating-Mantis details '!$K$4:$K$540))*('Dating-Mantis details '!$F$4:$F$540=$F94)))</f>
        <v>0</v>
      </c>
      <c r="V94" s="45">
        <f t="shared" si="12"/>
        <v>0</v>
      </c>
      <c r="W94" s="46">
        <f t="shared" si="13"/>
        <v>1</v>
      </c>
    </row>
    <row r="95" spans="1:23" ht="10.5" customHeight="1">
      <c r="A95" s="15"/>
      <c r="B95" s="15"/>
      <c r="C95" s="15"/>
      <c r="D95" s="19"/>
      <c r="E95" s="19"/>
      <c r="F95" s="17"/>
      <c r="G95" s="18"/>
      <c r="H95" s="18"/>
      <c r="I95" s="18"/>
      <c r="J95" s="18"/>
      <c r="K95" s="40">
        <f>SUMPRODUCT((ISNUMBER(SEARCH("Sprint SD ",'Dating-Story defects details'!$K$4:$K$539))*('Dating-Story defects details'!$F$4:$F$539=$F95)))</f>
        <v>0</v>
      </c>
      <c r="L95" s="40">
        <f>SUMPRODUCT((ISNUMBER(SEARCH("Post merge SD ",'Dating-Story defects details'!$K$4:$K$539))*('Dating-Story defects details'!$F$4:$F$539=$F95)))</f>
        <v>0</v>
      </c>
      <c r="M95" s="41">
        <f t="shared" si="16"/>
        <v>0</v>
      </c>
      <c r="N95" s="12">
        <f>SUMPRODUCT((ISNUMBER(SEARCH("1",'Dating-Mantis details '!$J$4:$J$540))*('Dating-Mantis details '!$F$4:$F$540=$F95)*('Dating-Mantis details '!$K$4:$K$540="Qa Defect")))</f>
        <v>0</v>
      </c>
      <c r="O95" s="42">
        <f>SUMPRODUCT((ISNUMBER(SEARCH("2",'Dating-Mantis details '!$J$4:$J$540))*('Dating-Mantis details '!$F$4:$F$540=$F95)*('Dating-Mantis details '!$K$4:$K$540="Qa Defect")))</f>
        <v>0</v>
      </c>
      <c r="P95" s="43">
        <f>SUMPRODUCT((ISNUMBER(SEARCH("3",'Dating-Mantis details '!$J$4:$J$540))*('Dating-Mantis details '!$F$4:$F$540=$F95)*('Dating-Mantis details '!$K$4:$K$540="Qa Defect")))</f>
        <v>0</v>
      </c>
      <c r="Q95" s="44">
        <f t="shared" si="11"/>
        <v>0</v>
      </c>
      <c r="R95" s="44">
        <f>SUMPRODUCT((ISNUMBER(SEARCH("Not a bug",'Dating-Mantis details '!$K$4:$K$540))*('Dating-Mantis details '!$F$4:$F$540=$F95)))</f>
        <v>0</v>
      </c>
      <c r="S95" s="44">
        <f>SUMPRODUCT((ISNUMBER(SEARCH("ISO prod",'Dating-Mantis details '!$K$4:$K$540))*('Dating-Mantis details '!$F$4:$F$540=$F95)))</f>
        <v>0</v>
      </c>
      <c r="T95" s="44">
        <f>SUMPRODUCT((ISNUMBER(SEARCH("Duplicate",'Dating-Mantis details '!$K$4:$K$540))*('Dating-Mantis details '!$F$4:$F$540=$F95)))</f>
        <v>0</v>
      </c>
      <c r="U95" s="44">
        <f>SUMPRODUCT((ISNUMBER(SEARCH("Evolution",'Dating-Mantis details '!$K$4:$K$540))*('Dating-Mantis details '!$F$4:$F$540=$F95)))</f>
        <v>0</v>
      </c>
      <c r="V95" s="45">
        <f t="shared" si="12"/>
        <v>0</v>
      </c>
      <c r="W95" s="46">
        <f t="shared" si="13"/>
        <v>1</v>
      </c>
    </row>
    <row r="96" spans="1:23" ht="10.5" customHeight="1">
      <c r="A96" s="15"/>
      <c r="B96" s="15"/>
      <c r="C96" s="15"/>
      <c r="D96" s="19"/>
      <c r="E96" s="19"/>
      <c r="F96" s="17"/>
      <c r="G96" s="18"/>
      <c r="H96" s="18"/>
      <c r="I96" s="18"/>
      <c r="J96" s="18"/>
      <c r="K96" s="40">
        <f>SUMPRODUCT((ISNUMBER(SEARCH("Sprint SD ",'Dating-Story defects details'!$K$4:$K$539))*('Dating-Story defects details'!$F$4:$F$539=$F96)))</f>
        <v>0</v>
      </c>
      <c r="L96" s="40">
        <f>SUMPRODUCT((ISNUMBER(SEARCH("Post merge SD ",'Dating-Story defects details'!$K$4:$K$539))*('Dating-Story defects details'!$F$4:$F$539=$F96)))</f>
        <v>0</v>
      </c>
      <c r="M96" s="41">
        <f t="shared" si="16"/>
        <v>0</v>
      </c>
      <c r="N96" s="12">
        <f>SUMPRODUCT((ISNUMBER(SEARCH("1",'Dating-Mantis details '!$J$4:$J$540))*('Dating-Mantis details '!$F$4:$F$540=$F96)*('Dating-Mantis details '!$K$4:$K$540="Qa Defect")))</f>
        <v>0</v>
      </c>
      <c r="O96" s="42">
        <f>SUMPRODUCT((ISNUMBER(SEARCH("2",'Dating-Mantis details '!$J$4:$J$540))*('Dating-Mantis details '!$F$4:$F$540=$F96)*('Dating-Mantis details '!$K$4:$K$540="Qa Defect")))</f>
        <v>0</v>
      </c>
      <c r="P96" s="43">
        <f>SUMPRODUCT((ISNUMBER(SEARCH("3",'Dating-Mantis details '!$J$4:$J$540))*('Dating-Mantis details '!$F$4:$F$540=$F96)*('Dating-Mantis details '!$K$4:$K$540="Qa Defect")))</f>
        <v>0</v>
      </c>
      <c r="Q96" s="44">
        <f t="shared" si="11"/>
        <v>0</v>
      </c>
      <c r="R96" s="44">
        <f>SUMPRODUCT((ISNUMBER(SEARCH("Not a bug",'Dating-Mantis details '!$K$4:$K$540))*('Dating-Mantis details '!$F$4:$F$540=$F96)))</f>
        <v>0</v>
      </c>
      <c r="S96" s="44">
        <f>SUMPRODUCT((ISNUMBER(SEARCH("ISO prod",'Dating-Mantis details '!$K$4:$K$540))*('Dating-Mantis details '!$F$4:$F$540=$F96)))</f>
        <v>0</v>
      </c>
      <c r="T96" s="44">
        <f>SUMPRODUCT((ISNUMBER(SEARCH("Duplicate",'Dating-Mantis details '!$K$4:$K$540))*('Dating-Mantis details '!$F$4:$F$540=$F96)))</f>
        <v>0</v>
      </c>
      <c r="U96" s="44">
        <f>SUMPRODUCT((ISNUMBER(SEARCH("Evolution",'Dating-Mantis details '!$K$4:$K$540))*('Dating-Mantis details '!$F$4:$F$540=$F96)))</f>
        <v>0</v>
      </c>
      <c r="V96" s="45">
        <f t="shared" si="12"/>
        <v>0</v>
      </c>
      <c r="W96" s="46">
        <f t="shared" si="13"/>
        <v>1</v>
      </c>
    </row>
    <row r="97" spans="1:23" ht="10.5" customHeight="1">
      <c r="A97" s="15"/>
      <c r="B97" s="15"/>
      <c r="C97" s="15"/>
      <c r="D97" s="19"/>
      <c r="E97" s="19"/>
      <c r="F97" s="17"/>
      <c r="G97" s="18"/>
      <c r="H97" s="18"/>
      <c r="I97" s="18"/>
      <c r="J97" s="18"/>
      <c r="K97" s="40">
        <f>SUMPRODUCT((ISNUMBER(SEARCH("Sprint SD ",'Dating-Story defects details'!$K$4:$K$539))*('Dating-Story defects details'!$F$4:$F$539=$F97)))</f>
        <v>0</v>
      </c>
      <c r="L97" s="40">
        <f>SUMPRODUCT((ISNUMBER(SEARCH("Post merge SD ",'Dating-Story defects details'!$K$4:$K$539))*('Dating-Story defects details'!$F$4:$F$539=$F97)))</f>
        <v>0</v>
      </c>
      <c r="M97" s="41">
        <f t="shared" si="16"/>
        <v>0</v>
      </c>
      <c r="N97" s="12">
        <f>SUMPRODUCT((ISNUMBER(SEARCH("1",'Dating-Mantis details '!$J$4:$J$540))*('Dating-Mantis details '!$F$4:$F$540=$F97)*('Dating-Mantis details '!$K$4:$K$540="Qa Defect")))</f>
        <v>0</v>
      </c>
      <c r="O97" s="42">
        <f>SUMPRODUCT((ISNUMBER(SEARCH("2",'Dating-Mantis details '!$J$4:$J$540))*('Dating-Mantis details '!$F$4:$F$540=$F97)*('Dating-Mantis details '!$K$4:$K$540="Qa Defect")))</f>
        <v>0</v>
      </c>
      <c r="P97" s="43">
        <f>SUMPRODUCT((ISNUMBER(SEARCH("3",'Dating-Mantis details '!$J$4:$J$540))*('Dating-Mantis details '!$F$4:$F$540=$F97)*('Dating-Mantis details '!$K$4:$K$540="Qa Defect")))</f>
        <v>0</v>
      </c>
      <c r="Q97" s="44">
        <f t="shared" ref="Q97:Q144" si="17">SUM(N97:P97)</f>
        <v>0</v>
      </c>
      <c r="R97" s="44">
        <f>SUMPRODUCT((ISNUMBER(SEARCH("Not a bug",'Dating-Mantis details '!$K$4:$K$540))*('Dating-Mantis details '!$F$4:$F$540=$F97)))</f>
        <v>0</v>
      </c>
      <c r="S97" s="44">
        <f>SUMPRODUCT((ISNUMBER(SEARCH("ISO prod",'Dating-Mantis details '!$K$4:$K$540))*('Dating-Mantis details '!$F$4:$F$540=$F97)))</f>
        <v>0</v>
      </c>
      <c r="T97" s="44">
        <f>SUMPRODUCT((ISNUMBER(SEARCH("Duplicate",'Dating-Mantis details '!$K$4:$K$540))*('Dating-Mantis details '!$F$4:$F$540=$F97)))</f>
        <v>0</v>
      </c>
      <c r="U97" s="44">
        <f>SUMPRODUCT((ISNUMBER(SEARCH("Evolution",'Dating-Mantis details '!$K$4:$K$540))*('Dating-Mantis details '!$F$4:$F$540=$F97)))</f>
        <v>0</v>
      </c>
      <c r="V97" s="45">
        <f t="shared" ref="V97:V144" si="18">SUM(Q97:U97)</f>
        <v>0</v>
      </c>
      <c r="W97" s="46">
        <f t="shared" ref="W97:W144" si="19">(K97+1)/(Q97+K97+1)</f>
        <v>1</v>
      </c>
    </row>
    <row r="98" spans="1:23" ht="10.5" customHeight="1">
      <c r="A98" s="15"/>
      <c r="B98" s="15"/>
      <c r="C98" s="15"/>
      <c r="D98" s="19"/>
      <c r="E98" s="19"/>
      <c r="F98" s="17"/>
      <c r="G98" s="18"/>
      <c r="H98" s="18"/>
      <c r="I98" s="18"/>
      <c r="J98" s="18"/>
      <c r="K98" s="40">
        <f>SUMPRODUCT((ISNUMBER(SEARCH("Sprint SD ",'Dating-Story defects details'!$K$4:$K$539))*('Dating-Story defects details'!$F$4:$F$539=$F98)))</f>
        <v>0</v>
      </c>
      <c r="L98" s="40">
        <f>SUMPRODUCT((ISNUMBER(SEARCH("Post merge SD ",'Dating-Story defects details'!$K$4:$K$539))*('Dating-Story defects details'!$F$4:$F$539=$F98)))</f>
        <v>0</v>
      </c>
      <c r="M98" s="41">
        <f t="shared" si="16"/>
        <v>0</v>
      </c>
      <c r="N98" s="12">
        <f>SUMPRODUCT((ISNUMBER(SEARCH("1",'Dating-Mantis details '!$J$4:$J$540))*('Dating-Mantis details '!$F$4:$F$540=$F98)*('Dating-Mantis details '!$K$4:$K$540="Qa Defect")))</f>
        <v>0</v>
      </c>
      <c r="O98" s="42">
        <f>SUMPRODUCT((ISNUMBER(SEARCH("2",'Dating-Mantis details '!$J$4:$J$540))*('Dating-Mantis details '!$F$4:$F$540=$F98)*('Dating-Mantis details '!$K$4:$K$540="Qa Defect")))</f>
        <v>0</v>
      </c>
      <c r="P98" s="43">
        <f>SUMPRODUCT((ISNUMBER(SEARCH("3",'Dating-Mantis details '!$J$4:$J$540))*('Dating-Mantis details '!$F$4:$F$540=$F98)*('Dating-Mantis details '!$K$4:$K$540="Qa Defect")))</f>
        <v>0</v>
      </c>
      <c r="Q98" s="44">
        <f t="shared" si="17"/>
        <v>0</v>
      </c>
      <c r="R98" s="44">
        <f>SUMPRODUCT((ISNUMBER(SEARCH("Not a bug",'Dating-Mantis details '!$K$4:$K$540))*('Dating-Mantis details '!$F$4:$F$540=$F98)))</f>
        <v>0</v>
      </c>
      <c r="S98" s="44">
        <f>SUMPRODUCT((ISNUMBER(SEARCH("ISO prod",'Dating-Mantis details '!$K$4:$K$540))*('Dating-Mantis details '!$F$4:$F$540=$F98)))</f>
        <v>0</v>
      </c>
      <c r="T98" s="44">
        <f>SUMPRODUCT((ISNUMBER(SEARCH("Duplicate",'Dating-Mantis details '!$K$4:$K$540))*('Dating-Mantis details '!$F$4:$F$540=$F98)))</f>
        <v>0</v>
      </c>
      <c r="U98" s="44">
        <f>SUMPRODUCT((ISNUMBER(SEARCH("Evolution",'Dating-Mantis details '!$K$4:$K$540))*('Dating-Mantis details '!$F$4:$F$540=$F98)))</f>
        <v>0</v>
      </c>
      <c r="V98" s="45">
        <f t="shared" si="18"/>
        <v>0</v>
      </c>
      <c r="W98" s="46">
        <f t="shared" si="19"/>
        <v>1</v>
      </c>
    </row>
    <row r="99" spans="1:23" ht="10.5" customHeight="1">
      <c r="A99" s="15"/>
      <c r="B99" s="15"/>
      <c r="C99" s="15"/>
      <c r="D99" s="19"/>
      <c r="E99" s="19"/>
      <c r="F99" s="17"/>
      <c r="G99" s="18"/>
      <c r="H99" s="18"/>
      <c r="I99" s="18"/>
      <c r="J99" s="18"/>
      <c r="K99" s="40">
        <f>SUMPRODUCT((ISNUMBER(SEARCH("Sprint SD ",'Dating-Story defects details'!$K$4:$K$539))*('Dating-Story defects details'!$F$4:$F$539=$F99)))</f>
        <v>0</v>
      </c>
      <c r="L99" s="40">
        <f>SUMPRODUCT((ISNUMBER(SEARCH("Post merge SD ",'Dating-Story defects details'!$K$4:$K$539))*('Dating-Story defects details'!$F$4:$F$539=$F99)))</f>
        <v>0</v>
      </c>
      <c r="M99" s="41">
        <f t="shared" si="16"/>
        <v>0</v>
      </c>
      <c r="N99" s="12">
        <f>SUMPRODUCT((ISNUMBER(SEARCH("1",'Dating-Mantis details '!$J$4:$J$540))*('Dating-Mantis details '!$F$4:$F$540=$F99)*('Dating-Mantis details '!$K$4:$K$540="Qa Defect")))</f>
        <v>0</v>
      </c>
      <c r="O99" s="42">
        <f>SUMPRODUCT((ISNUMBER(SEARCH("2",'Dating-Mantis details '!$J$4:$J$540))*('Dating-Mantis details '!$F$4:$F$540=$F99)*('Dating-Mantis details '!$K$4:$K$540="Qa Defect")))</f>
        <v>0</v>
      </c>
      <c r="P99" s="43">
        <f>SUMPRODUCT((ISNUMBER(SEARCH("3",'Dating-Mantis details '!$J$4:$J$540))*('Dating-Mantis details '!$F$4:$F$540=$F99)*('Dating-Mantis details '!$K$4:$K$540="Qa Defect")))</f>
        <v>0</v>
      </c>
      <c r="Q99" s="44">
        <f t="shared" si="17"/>
        <v>0</v>
      </c>
      <c r="R99" s="44">
        <f>SUMPRODUCT((ISNUMBER(SEARCH("Not a bug",'Dating-Mantis details '!$K$4:$K$540))*('Dating-Mantis details '!$F$4:$F$540=$F99)))</f>
        <v>0</v>
      </c>
      <c r="S99" s="44">
        <f>SUMPRODUCT((ISNUMBER(SEARCH("ISO prod",'Dating-Mantis details '!$K$4:$K$540))*('Dating-Mantis details '!$F$4:$F$540=$F99)))</f>
        <v>0</v>
      </c>
      <c r="T99" s="44">
        <f>SUMPRODUCT((ISNUMBER(SEARCH("Duplicate",'Dating-Mantis details '!$K$4:$K$540))*('Dating-Mantis details '!$F$4:$F$540=$F99)))</f>
        <v>0</v>
      </c>
      <c r="U99" s="44">
        <f>SUMPRODUCT((ISNUMBER(SEARCH("Evolution",'Dating-Mantis details '!$K$4:$K$540))*('Dating-Mantis details '!$F$4:$F$540=$F99)))</f>
        <v>0</v>
      </c>
      <c r="V99" s="45">
        <f t="shared" si="18"/>
        <v>0</v>
      </c>
      <c r="W99" s="46">
        <f t="shared" si="19"/>
        <v>1</v>
      </c>
    </row>
    <row r="100" spans="1:23" ht="10.5" customHeight="1">
      <c r="A100" s="15"/>
      <c r="B100" s="15"/>
      <c r="C100" s="15"/>
      <c r="D100" s="19"/>
      <c r="E100" s="19"/>
      <c r="F100" s="17"/>
      <c r="G100" s="18"/>
      <c r="H100" s="18"/>
      <c r="I100" s="18"/>
      <c r="J100" s="18"/>
      <c r="K100" s="40">
        <f>SUMPRODUCT((ISNUMBER(SEARCH("Sprint SD ",'Dating-Story defects details'!$K$4:$K$539))*('Dating-Story defects details'!$F$4:$F$539=$F100)))</f>
        <v>0</v>
      </c>
      <c r="L100" s="40">
        <f>SUMPRODUCT((ISNUMBER(SEARCH("Post merge SD ",'Dating-Story defects details'!$K$4:$K$539))*('Dating-Story defects details'!$F$4:$F$539=$F100)))</f>
        <v>0</v>
      </c>
      <c r="M100" s="41">
        <f t="shared" si="16"/>
        <v>0</v>
      </c>
      <c r="N100" s="12">
        <f>SUMPRODUCT((ISNUMBER(SEARCH("1",'Dating-Mantis details '!$J$4:$J$540))*('Dating-Mantis details '!$F$4:$F$540=$F100)*('Dating-Mantis details '!$K$4:$K$540="Qa Defect")))</f>
        <v>0</v>
      </c>
      <c r="O100" s="42">
        <f>SUMPRODUCT((ISNUMBER(SEARCH("2",'Dating-Mantis details '!$J$4:$J$540))*('Dating-Mantis details '!$F$4:$F$540=$F100)*('Dating-Mantis details '!$K$4:$K$540="Qa Defect")))</f>
        <v>0</v>
      </c>
      <c r="P100" s="43">
        <f>SUMPRODUCT((ISNUMBER(SEARCH("3",'Dating-Mantis details '!$J$4:$J$540))*('Dating-Mantis details '!$F$4:$F$540=$F100)*('Dating-Mantis details '!$K$4:$K$540="Qa Defect")))</f>
        <v>0</v>
      </c>
      <c r="Q100" s="44">
        <f t="shared" si="17"/>
        <v>0</v>
      </c>
      <c r="R100" s="44">
        <f>SUMPRODUCT((ISNUMBER(SEARCH("Not a bug",'Dating-Mantis details '!$K$4:$K$540))*('Dating-Mantis details '!$F$4:$F$540=$F100)))</f>
        <v>0</v>
      </c>
      <c r="S100" s="44">
        <f>SUMPRODUCT((ISNUMBER(SEARCH("ISO prod",'Dating-Mantis details '!$K$4:$K$540))*('Dating-Mantis details '!$F$4:$F$540=$F100)))</f>
        <v>0</v>
      </c>
      <c r="T100" s="44">
        <f>SUMPRODUCT((ISNUMBER(SEARCH("Duplicate",'Dating-Mantis details '!$K$4:$K$540))*('Dating-Mantis details '!$F$4:$F$540=$F100)))</f>
        <v>0</v>
      </c>
      <c r="U100" s="44">
        <f>SUMPRODUCT((ISNUMBER(SEARCH("Evolution",'Dating-Mantis details '!$K$4:$K$540))*('Dating-Mantis details '!$F$4:$F$540=$F100)))</f>
        <v>0</v>
      </c>
      <c r="V100" s="45">
        <f t="shared" si="18"/>
        <v>0</v>
      </c>
      <c r="W100" s="46">
        <f t="shared" si="19"/>
        <v>1</v>
      </c>
    </row>
    <row r="101" spans="1:23" ht="10.5" customHeight="1">
      <c r="A101" s="15"/>
      <c r="B101" s="15"/>
      <c r="C101" s="15"/>
      <c r="D101" s="19"/>
      <c r="E101" s="19"/>
      <c r="F101" s="17"/>
      <c r="G101" s="18"/>
      <c r="H101" s="18"/>
      <c r="I101" s="18"/>
      <c r="J101" s="18"/>
      <c r="K101" s="40">
        <f>SUMPRODUCT((ISNUMBER(SEARCH("Sprint SD ",'Dating-Story defects details'!$K$4:$K$539))*('Dating-Story defects details'!$F$4:$F$539=$F101)))</f>
        <v>0</v>
      </c>
      <c r="L101" s="40">
        <f>SUMPRODUCT((ISNUMBER(SEARCH("Post merge SD ",'Dating-Story defects details'!$K$4:$K$539))*('Dating-Story defects details'!$F$4:$F$539=$F101)))</f>
        <v>0</v>
      </c>
      <c r="M101" s="41">
        <f t="shared" si="16"/>
        <v>0</v>
      </c>
      <c r="N101" s="12">
        <f>SUMPRODUCT((ISNUMBER(SEARCH("1",'Dating-Mantis details '!$J$4:$J$540))*('Dating-Mantis details '!$F$4:$F$540=$F101)*('Dating-Mantis details '!$K$4:$K$540="Qa Defect")))</f>
        <v>0</v>
      </c>
      <c r="O101" s="42">
        <f>SUMPRODUCT((ISNUMBER(SEARCH("2",'Dating-Mantis details '!$J$4:$J$540))*('Dating-Mantis details '!$F$4:$F$540=$F101)*('Dating-Mantis details '!$K$4:$K$540="Qa Defect")))</f>
        <v>0</v>
      </c>
      <c r="P101" s="43">
        <f>SUMPRODUCT((ISNUMBER(SEARCH("3",'Dating-Mantis details '!$J$4:$J$540))*('Dating-Mantis details '!$F$4:$F$540=$F101)*('Dating-Mantis details '!$K$4:$K$540="Qa Defect")))</f>
        <v>0</v>
      </c>
      <c r="Q101" s="44">
        <f t="shared" si="17"/>
        <v>0</v>
      </c>
      <c r="R101" s="44">
        <f>SUMPRODUCT((ISNUMBER(SEARCH("Not a bug",'Dating-Mantis details '!$K$4:$K$540))*('Dating-Mantis details '!$F$4:$F$540=$F101)))</f>
        <v>0</v>
      </c>
      <c r="S101" s="44">
        <f>SUMPRODUCT((ISNUMBER(SEARCH("ISO prod",'Dating-Mantis details '!$K$4:$K$540))*('Dating-Mantis details '!$F$4:$F$540=$F101)))</f>
        <v>0</v>
      </c>
      <c r="T101" s="44">
        <f>SUMPRODUCT((ISNUMBER(SEARCH("Duplicate",'Dating-Mantis details '!$K$4:$K$540))*('Dating-Mantis details '!$F$4:$F$540=$F101)))</f>
        <v>0</v>
      </c>
      <c r="U101" s="44">
        <f>SUMPRODUCT((ISNUMBER(SEARCH("Evolution",'Dating-Mantis details '!$K$4:$K$540))*('Dating-Mantis details '!$F$4:$F$540=$F101)))</f>
        <v>0</v>
      </c>
      <c r="V101" s="45">
        <f t="shared" si="18"/>
        <v>0</v>
      </c>
      <c r="W101" s="46">
        <f t="shared" si="19"/>
        <v>1</v>
      </c>
    </row>
    <row r="102" spans="1:23" ht="10.5" customHeight="1">
      <c r="A102" s="15"/>
      <c r="B102" s="15"/>
      <c r="C102" s="15"/>
      <c r="D102" s="19"/>
      <c r="E102" s="19"/>
      <c r="F102" s="17"/>
      <c r="G102" s="18"/>
      <c r="H102" s="18"/>
      <c r="I102" s="18"/>
      <c r="J102" s="18"/>
      <c r="K102" s="40">
        <f>SUMPRODUCT((ISNUMBER(SEARCH("Sprint SD ",'Dating-Story defects details'!$K$4:$K$539))*('Dating-Story defects details'!$F$4:$F$539=$F102)))</f>
        <v>0</v>
      </c>
      <c r="L102" s="40">
        <f>SUMPRODUCT((ISNUMBER(SEARCH("Post merge SD ",'Dating-Story defects details'!$K$4:$K$539))*('Dating-Story defects details'!$F$4:$F$539=$F102)))</f>
        <v>0</v>
      </c>
      <c r="M102" s="41">
        <f t="shared" si="16"/>
        <v>0</v>
      </c>
      <c r="N102" s="12">
        <f>SUMPRODUCT((ISNUMBER(SEARCH("1",'Dating-Mantis details '!$J$4:$J$540))*('Dating-Mantis details '!$F$4:$F$540=$F102)*('Dating-Mantis details '!$K$4:$K$540="Qa Defect")))</f>
        <v>0</v>
      </c>
      <c r="O102" s="42">
        <f>SUMPRODUCT((ISNUMBER(SEARCH("2",'Dating-Mantis details '!$J$4:$J$540))*('Dating-Mantis details '!$F$4:$F$540=$F102)*('Dating-Mantis details '!$K$4:$K$540="Qa Defect")))</f>
        <v>0</v>
      </c>
      <c r="P102" s="43">
        <f>SUMPRODUCT((ISNUMBER(SEARCH("3",'Dating-Mantis details '!$J$4:$J$540))*('Dating-Mantis details '!$F$4:$F$540=$F102)*('Dating-Mantis details '!$K$4:$K$540="Qa Defect")))</f>
        <v>0</v>
      </c>
      <c r="Q102" s="44">
        <f t="shared" si="17"/>
        <v>0</v>
      </c>
      <c r="R102" s="44">
        <f>SUMPRODUCT((ISNUMBER(SEARCH("Not a bug",'Dating-Mantis details '!$K$4:$K$540))*('Dating-Mantis details '!$F$4:$F$540=$F102)))</f>
        <v>0</v>
      </c>
      <c r="S102" s="44">
        <f>SUMPRODUCT((ISNUMBER(SEARCH("ISO prod",'Dating-Mantis details '!$K$4:$K$540))*('Dating-Mantis details '!$F$4:$F$540=$F102)))</f>
        <v>0</v>
      </c>
      <c r="T102" s="44">
        <f>SUMPRODUCT((ISNUMBER(SEARCH("Duplicate",'Dating-Mantis details '!$K$4:$K$540))*('Dating-Mantis details '!$F$4:$F$540=$F102)))</f>
        <v>0</v>
      </c>
      <c r="U102" s="44">
        <f>SUMPRODUCT((ISNUMBER(SEARCH("Evolution",'Dating-Mantis details '!$K$4:$K$540))*('Dating-Mantis details '!$F$4:$F$540=$F102)))</f>
        <v>0</v>
      </c>
      <c r="V102" s="45">
        <f t="shared" si="18"/>
        <v>0</v>
      </c>
      <c r="W102" s="46">
        <f t="shared" si="19"/>
        <v>1</v>
      </c>
    </row>
    <row r="103" spans="1:23" ht="10.5" customHeight="1">
      <c r="A103" s="15"/>
      <c r="B103" s="15"/>
      <c r="C103" s="15"/>
      <c r="D103" s="19"/>
      <c r="E103" s="19"/>
      <c r="F103" s="17"/>
      <c r="G103" s="18"/>
      <c r="H103" s="18"/>
      <c r="I103" s="18"/>
      <c r="J103" s="18"/>
      <c r="K103" s="40">
        <f>SUMPRODUCT((ISNUMBER(SEARCH("Sprint SD ",'Dating-Story defects details'!$K$4:$K$539))*('Dating-Story defects details'!$F$4:$F$539=$F103)))</f>
        <v>0</v>
      </c>
      <c r="L103" s="40">
        <f>SUMPRODUCT((ISNUMBER(SEARCH("Post merge SD ",'Dating-Story defects details'!$K$4:$K$539))*('Dating-Story defects details'!$F$4:$F$539=$F103)))</f>
        <v>0</v>
      </c>
      <c r="M103" s="41">
        <f t="shared" si="16"/>
        <v>0</v>
      </c>
      <c r="N103" s="12">
        <f>SUMPRODUCT((ISNUMBER(SEARCH("1",'Dating-Mantis details '!$J$4:$J$540))*('Dating-Mantis details '!$F$4:$F$540=$F103)*('Dating-Mantis details '!$K$4:$K$540="Qa Defect")))</f>
        <v>0</v>
      </c>
      <c r="O103" s="42">
        <f>SUMPRODUCT((ISNUMBER(SEARCH("2",'Dating-Mantis details '!$J$4:$J$540))*('Dating-Mantis details '!$F$4:$F$540=$F103)*('Dating-Mantis details '!$K$4:$K$540="Qa Defect")))</f>
        <v>0</v>
      </c>
      <c r="P103" s="43">
        <f>SUMPRODUCT((ISNUMBER(SEARCH("3",'Dating-Mantis details '!$J$4:$J$540))*('Dating-Mantis details '!$F$4:$F$540=$F103)*('Dating-Mantis details '!$K$4:$K$540="Qa Defect")))</f>
        <v>0</v>
      </c>
      <c r="Q103" s="44">
        <f t="shared" si="17"/>
        <v>0</v>
      </c>
      <c r="R103" s="44">
        <f>SUMPRODUCT((ISNUMBER(SEARCH("Not a bug",'Dating-Mantis details '!$K$4:$K$540))*('Dating-Mantis details '!$F$4:$F$540=$F103)))</f>
        <v>0</v>
      </c>
      <c r="S103" s="44">
        <f>SUMPRODUCT((ISNUMBER(SEARCH("ISO prod",'Dating-Mantis details '!$K$4:$K$540))*('Dating-Mantis details '!$F$4:$F$540=$F103)))</f>
        <v>0</v>
      </c>
      <c r="T103" s="44">
        <f>SUMPRODUCT((ISNUMBER(SEARCH("Duplicate",'Dating-Mantis details '!$K$4:$K$540))*('Dating-Mantis details '!$F$4:$F$540=$F103)))</f>
        <v>0</v>
      </c>
      <c r="U103" s="44">
        <f>SUMPRODUCT((ISNUMBER(SEARCH("Evolution",'Dating-Mantis details '!$K$4:$K$540))*('Dating-Mantis details '!$F$4:$F$540=$F103)))</f>
        <v>0</v>
      </c>
      <c r="V103" s="45">
        <f t="shared" si="18"/>
        <v>0</v>
      </c>
      <c r="W103" s="46">
        <f t="shared" si="19"/>
        <v>1</v>
      </c>
    </row>
    <row r="104" spans="1:23" ht="10.5" customHeight="1">
      <c r="A104" s="15"/>
      <c r="B104" s="15"/>
      <c r="C104" s="15"/>
      <c r="D104" s="19"/>
      <c r="E104" s="19"/>
      <c r="F104" s="17"/>
      <c r="G104" s="18"/>
      <c r="H104" s="18"/>
      <c r="I104" s="18"/>
      <c r="J104" s="18"/>
      <c r="K104" s="40">
        <f>SUMPRODUCT((ISNUMBER(SEARCH("Sprint SD ",'Dating-Story defects details'!$K$4:$K$539))*('Dating-Story defects details'!$F$4:$F$539=$F104)))</f>
        <v>0</v>
      </c>
      <c r="L104" s="40">
        <f>SUMPRODUCT((ISNUMBER(SEARCH("Post merge SD ",'Dating-Story defects details'!$K$4:$K$539))*('Dating-Story defects details'!$F$4:$F$539=$F104)))</f>
        <v>0</v>
      </c>
      <c r="M104" s="41">
        <f t="shared" si="16"/>
        <v>0</v>
      </c>
      <c r="N104" s="12">
        <f>SUMPRODUCT((ISNUMBER(SEARCH("1",'Dating-Mantis details '!$J$4:$J$540))*('Dating-Mantis details '!$F$4:$F$540=$F104)*('Dating-Mantis details '!$K$4:$K$540="Qa Defect")))</f>
        <v>0</v>
      </c>
      <c r="O104" s="42">
        <f>SUMPRODUCT((ISNUMBER(SEARCH("2",'Dating-Mantis details '!$J$4:$J$540))*('Dating-Mantis details '!$F$4:$F$540=$F104)*('Dating-Mantis details '!$K$4:$K$540="Qa Defect")))</f>
        <v>0</v>
      </c>
      <c r="P104" s="43">
        <f>SUMPRODUCT((ISNUMBER(SEARCH("3",'Dating-Mantis details '!$J$4:$J$540))*('Dating-Mantis details '!$F$4:$F$540=$F104)*('Dating-Mantis details '!$K$4:$K$540="Qa Defect")))</f>
        <v>0</v>
      </c>
      <c r="Q104" s="44">
        <f t="shared" si="17"/>
        <v>0</v>
      </c>
      <c r="R104" s="44">
        <f>SUMPRODUCT((ISNUMBER(SEARCH("Not a bug",'Dating-Mantis details '!$K$4:$K$540))*('Dating-Mantis details '!$F$4:$F$540=$F104)))</f>
        <v>0</v>
      </c>
      <c r="S104" s="44">
        <f>SUMPRODUCT((ISNUMBER(SEARCH("ISO prod",'Dating-Mantis details '!$K$4:$K$540))*('Dating-Mantis details '!$F$4:$F$540=$F104)))</f>
        <v>0</v>
      </c>
      <c r="T104" s="44">
        <f>SUMPRODUCT((ISNUMBER(SEARCH("Duplicate",'Dating-Mantis details '!$K$4:$K$540))*('Dating-Mantis details '!$F$4:$F$540=$F104)))</f>
        <v>0</v>
      </c>
      <c r="U104" s="44">
        <f>SUMPRODUCT((ISNUMBER(SEARCH("Evolution",'Dating-Mantis details '!$K$4:$K$540))*('Dating-Mantis details '!$F$4:$F$540=$F104)))</f>
        <v>0</v>
      </c>
      <c r="V104" s="45">
        <f t="shared" si="18"/>
        <v>0</v>
      </c>
      <c r="W104" s="46">
        <f t="shared" si="19"/>
        <v>1</v>
      </c>
    </row>
    <row r="105" spans="1:23" ht="10.5" customHeight="1">
      <c r="A105" s="15"/>
      <c r="B105" s="15"/>
      <c r="C105" s="15"/>
      <c r="D105" s="19"/>
      <c r="E105" s="19"/>
      <c r="F105" s="17"/>
      <c r="G105" s="18"/>
      <c r="H105" s="18"/>
      <c r="I105" s="18"/>
      <c r="J105" s="18"/>
      <c r="K105" s="40">
        <f>SUMPRODUCT((ISNUMBER(SEARCH("Sprint SD ",'Dating-Story defects details'!$K$4:$K$539))*('Dating-Story defects details'!$F$4:$F$539=$F105)))</f>
        <v>0</v>
      </c>
      <c r="L105" s="40">
        <f>SUMPRODUCT((ISNUMBER(SEARCH("Post merge SD ",'Dating-Story defects details'!$K$4:$K$539))*('Dating-Story defects details'!$F$4:$F$539=$F105)))</f>
        <v>0</v>
      </c>
      <c r="M105" s="41">
        <f t="shared" si="16"/>
        <v>0</v>
      </c>
      <c r="N105" s="12">
        <f>SUMPRODUCT((ISNUMBER(SEARCH("1",'Dating-Mantis details '!$J$4:$J$540))*('Dating-Mantis details '!$F$4:$F$540=$F105)*('Dating-Mantis details '!$K$4:$K$540="Qa Defect")))</f>
        <v>0</v>
      </c>
      <c r="O105" s="42">
        <f>SUMPRODUCT((ISNUMBER(SEARCH("2",'Dating-Mantis details '!$J$4:$J$540))*('Dating-Mantis details '!$F$4:$F$540=$F105)*('Dating-Mantis details '!$K$4:$K$540="Qa Defect")))</f>
        <v>0</v>
      </c>
      <c r="P105" s="43">
        <f>SUMPRODUCT((ISNUMBER(SEARCH("3",'Dating-Mantis details '!$J$4:$J$540))*('Dating-Mantis details '!$F$4:$F$540=$F105)*('Dating-Mantis details '!$K$4:$K$540="Qa Defect")))</f>
        <v>0</v>
      </c>
      <c r="Q105" s="44">
        <f t="shared" si="17"/>
        <v>0</v>
      </c>
      <c r="R105" s="44">
        <f>SUMPRODUCT((ISNUMBER(SEARCH("Not a bug",'Dating-Mantis details '!$K$4:$K$540))*('Dating-Mantis details '!$F$4:$F$540=$F105)))</f>
        <v>0</v>
      </c>
      <c r="S105" s="44">
        <f>SUMPRODUCT((ISNUMBER(SEARCH("ISO prod",'Dating-Mantis details '!$K$4:$K$540))*('Dating-Mantis details '!$F$4:$F$540=$F105)))</f>
        <v>0</v>
      </c>
      <c r="T105" s="44">
        <f>SUMPRODUCT((ISNUMBER(SEARCH("Duplicate",'Dating-Mantis details '!$K$4:$K$540))*('Dating-Mantis details '!$F$4:$F$540=$F105)))</f>
        <v>0</v>
      </c>
      <c r="U105" s="44">
        <f>SUMPRODUCT((ISNUMBER(SEARCH("Evolution",'Dating-Mantis details '!$K$4:$K$540))*('Dating-Mantis details '!$F$4:$F$540=$F105)))</f>
        <v>0</v>
      </c>
      <c r="V105" s="45">
        <f t="shared" si="18"/>
        <v>0</v>
      </c>
      <c r="W105" s="46">
        <f t="shared" si="19"/>
        <v>1</v>
      </c>
    </row>
    <row r="106" spans="1:23" ht="10.5" customHeight="1">
      <c r="A106" s="15"/>
      <c r="B106" s="15"/>
      <c r="C106" s="15"/>
      <c r="D106" s="19"/>
      <c r="E106" s="19"/>
      <c r="F106" s="17"/>
      <c r="G106" s="18"/>
      <c r="H106" s="18"/>
      <c r="I106" s="18"/>
      <c r="J106" s="18"/>
      <c r="K106" s="40">
        <f>SUMPRODUCT((ISNUMBER(SEARCH("Sprint SD ",'Dating-Story defects details'!$K$4:$K$539))*('Dating-Story defects details'!$F$4:$F$539=$F106)))</f>
        <v>0</v>
      </c>
      <c r="L106" s="40">
        <f>SUMPRODUCT((ISNUMBER(SEARCH("Post merge SD ",'Dating-Story defects details'!$K$4:$K$539))*('Dating-Story defects details'!$F$4:$F$539=$F106)))</f>
        <v>0</v>
      </c>
      <c r="M106" s="41">
        <f t="shared" si="16"/>
        <v>0</v>
      </c>
      <c r="N106" s="12">
        <f>SUMPRODUCT((ISNUMBER(SEARCH("1",'Dating-Mantis details '!$J$4:$J$540))*('Dating-Mantis details '!$F$4:$F$540=$F106)*('Dating-Mantis details '!$K$4:$K$540="Qa Defect")))</f>
        <v>0</v>
      </c>
      <c r="O106" s="42">
        <f>SUMPRODUCT((ISNUMBER(SEARCH("2",'Dating-Mantis details '!$J$4:$J$540))*('Dating-Mantis details '!$F$4:$F$540=$F106)*('Dating-Mantis details '!$K$4:$K$540="Qa Defect")))</f>
        <v>0</v>
      </c>
      <c r="P106" s="43">
        <f>SUMPRODUCT((ISNUMBER(SEARCH("3",'Dating-Mantis details '!$J$4:$J$540))*('Dating-Mantis details '!$F$4:$F$540=$F106)*('Dating-Mantis details '!$K$4:$K$540="Qa Defect")))</f>
        <v>0</v>
      </c>
      <c r="Q106" s="44">
        <f t="shared" si="17"/>
        <v>0</v>
      </c>
      <c r="R106" s="44">
        <f>SUMPRODUCT((ISNUMBER(SEARCH("Not a bug",'Dating-Mantis details '!$K$4:$K$540))*('Dating-Mantis details '!$F$4:$F$540=$F106)))</f>
        <v>0</v>
      </c>
      <c r="S106" s="44">
        <f>SUMPRODUCT((ISNUMBER(SEARCH("ISO prod",'Dating-Mantis details '!$K$4:$K$540))*('Dating-Mantis details '!$F$4:$F$540=$F106)))</f>
        <v>0</v>
      </c>
      <c r="T106" s="44">
        <f>SUMPRODUCT((ISNUMBER(SEARCH("Duplicate",'Dating-Mantis details '!$K$4:$K$540))*('Dating-Mantis details '!$F$4:$F$540=$F106)))</f>
        <v>0</v>
      </c>
      <c r="U106" s="44">
        <f>SUMPRODUCT((ISNUMBER(SEARCH("Evolution",'Dating-Mantis details '!$K$4:$K$540))*('Dating-Mantis details '!$F$4:$F$540=$F106)))</f>
        <v>0</v>
      </c>
      <c r="V106" s="45">
        <f t="shared" si="18"/>
        <v>0</v>
      </c>
      <c r="W106" s="46">
        <f t="shared" si="19"/>
        <v>1</v>
      </c>
    </row>
    <row r="107" spans="1:23" ht="10.5" customHeight="1">
      <c r="A107" s="15"/>
      <c r="B107" s="15"/>
      <c r="C107" s="15"/>
      <c r="D107" s="19"/>
      <c r="E107" s="19"/>
      <c r="F107" s="17"/>
      <c r="G107" s="18"/>
      <c r="H107" s="18"/>
      <c r="I107" s="18"/>
      <c r="J107" s="18"/>
      <c r="K107" s="40">
        <f>SUMPRODUCT((ISNUMBER(SEARCH("Sprint SD ",'Dating-Story defects details'!$K$4:$K$539))*('Dating-Story defects details'!$F$4:$F$539=$F107)))</f>
        <v>0</v>
      </c>
      <c r="L107" s="40">
        <f>SUMPRODUCT((ISNUMBER(SEARCH("Post merge SD ",'Dating-Story defects details'!$K$4:$K$539))*('Dating-Story defects details'!$F$4:$F$539=$F107)))</f>
        <v>0</v>
      </c>
      <c r="M107" s="41">
        <f t="shared" si="16"/>
        <v>0</v>
      </c>
      <c r="N107" s="12">
        <f>SUMPRODUCT((ISNUMBER(SEARCH("1",'Dating-Mantis details '!$J$4:$J$540))*('Dating-Mantis details '!$F$4:$F$540=$F107)*('Dating-Mantis details '!$K$4:$K$540="Qa Defect")))</f>
        <v>0</v>
      </c>
      <c r="O107" s="42">
        <f>SUMPRODUCT((ISNUMBER(SEARCH("2",'Dating-Mantis details '!$J$4:$J$540))*('Dating-Mantis details '!$F$4:$F$540=$F107)*('Dating-Mantis details '!$K$4:$K$540="Qa Defect")))</f>
        <v>0</v>
      </c>
      <c r="P107" s="43">
        <f>SUMPRODUCT((ISNUMBER(SEARCH("3",'Dating-Mantis details '!$J$4:$J$540))*('Dating-Mantis details '!$F$4:$F$540=$F107)*('Dating-Mantis details '!$K$4:$K$540="Qa Defect")))</f>
        <v>0</v>
      </c>
      <c r="Q107" s="44">
        <f t="shared" si="17"/>
        <v>0</v>
      </c>
      <c r="R107" s="44">
        <f>SUMPRODUCT((ISNUMBER(SEARCH("Not a bug",'Dating-Mantis details '!$K$4:$K$540))*('Dating-Mantis details '!$F$4:$F$540=$F107)))</f>
        <v>0</v>
      </c>
      <c r="S107" s="44">
        <f>SUMPRODUCT((ISNUMBER(SEARCH("ISO prod",'Dating-Mantis details '!$K$4:$K$540))*('Dating-Mantis details '!$F$4:$F$540=$F107)))</f>
        <v>0</v>
      </c>
      <c r="T107" s="44">
        <f>SUMPRODUCT((ISNUMBER(SEARCH("Duplicate",'Dating-Mantis details '!$K$4:$K$540))*('Dating-Mantis details '!$F$4:$F$540=$F107)))</f>
        <v>0</v>
      </c>
      <c r="U107" s="44">
        <f>SUMPRODUCT((ISNUMBER(SEARCH("Evolution",'Dating-Mantis details '!$K$4:$K$540))*('Dating-Mantis details '!$F$4:$F$540=$F107)))</f>
        <v>0</v>
      </c>
      <c r="V107" s="45">
        <f t="shared" si="18"/>
        <v>0</v>
      </c>
      <c r="W107" s="46">
        <f t="shared" si="19"/>
        <v>1</v>
      </c>
    </row>
    <row r="108" spans="1:23" ht="10.5" customHeight="1">
      <c r="A108" s="15"/>
      <c r="B108" s="15"/>
      <c r="C108" s="15"/>
      <c r="D108" s="19"/>
      <c r="E108" s="19"/>
      <c r="F108" s="17"/>
      <c r="G108" s="18"/>
      <c r="H108" s="18"/>
      <c r="I108" s="18"/>
      <c r="J108" s="18"/>
      <c r="K108" s="40">
        <f>SUMPRODUCT((ISNUMBER(SEARCH("Sprint SD ",'Dating-Story defects details'!$K$4:$K$539))*('Dating-Story defects details'!$F$4:$F$539=$F108)))</f>
        <v>0</v>
      </c>
      <c r="L108" s="40">
        <f>SUMPRODUCT((ISNUMBER(SEARCH("Post merge SD ",'Dating-Story defects details'!$K$4:$K$539))*('Dating-Story defects details'!$F$4:$F$539=$F108)))</f>
        <v>0</v>
      </c>
      <c r="M108" s="41">
        <f t="shared" si="16"/>
        <v>0</v>
      </c>
      <c r="N108" s="12">
        <f>SUMPRODUCT((ISNUMBER(SEARCH("1",'Dating-Mantis details '!$J$4:$J$540))*('Dating-Mantis details '!$F$4:$F$540=$F108)*('Dating-Mantis details '!$K$4:$K$540="Qa Defect")))</f>
        <v>0</v>
      </c>
      <c r="O108" s="42">
        <f>SUMPRODUCT((ISNUMBER(SEARCH("2",'Dating-Mantis details '!$J$4:$J$540))*('Dating-Mantis details '!$F$4:$F$540=$F108)*('Dating-Mantis details '!$K$4:$K$540="Qa Defect")))</f>
        <v>0</v>
      </c>
      <c r="P108" s="43">
        <f>SUMPRODUCT((ISNUMBER(SEARCH("3",'Dating-Mantis details '!$J$4:$J$540))*('Dating-Mantis details '!$F$4:$F$540=$F108)*('Dating-Mantis details '!$K$4:$K$540="Qa Defect")))</f>
        <v>0</v>
      </c>
      <c r="Q108" s="44">
        <f t="shared" si="17"/>
        <v>0</v>
      </c>
      <c r="R108" s="44">
        <f>SUMPRODUCT((ISNUMBER(SEARCH("Not a bug",'Dating-Mantis details '!$K$4:$K$540))*('Dating-Mantis details '!$F$4:$F$540=$F108)))</f>
        <v>0</v>
      </c>
      <c r="S108" s="44">
        <f>SUMPRODUCT((ISNUMBER(SEARCH("ISO prod",'Dating-Mantis details '!$K$4:$K$540))*('Dating-Mantis details '!$F$4:$F$540=$F108)))</f>
        <v>0</v>
      </c>
      <c r="T108" s="44">
        <f>SUMPRODUCT((ISNUMBER(SEARCH("Duplicate",'Dating-Mantis details '!$K$4:$K$540))*('Dating-Mantis details '!$F$4:$F$540=$F108)))</f>
        <v>0</v>
      </c>
      <c r="U108" s="44">
        <f>SUMPRODUCT((ISNUMBER(SEARCH("Evolution",'Dating-Mantis details '!$K$4:$K$540))*('Dating-Mantis details '!$F$4:$F$540=$F108)))</f>
        <v>0</v>
      </c>
      <c r="V108" s="45">
        <f t="shared" si="18"/>
        <v>0</v>
      </c>
      <c r="W108" s="46">
        <f t="shared" si="19"/>
        <v>1</v>
      </c>
    </row>
    <row r="109" spans="1:23" ht="10.5" customHeight="1">
      <c r="A109" s="15"/>
      <c r="B109" s="15"/>
      <c r="C109" s="15"/>
      <c r="D109" s="19"/>
      <c r="E109" s="19"/>
      <c r="F109" s="17"/>
      <c r="G109" s="18"/>
      <c r="H109" s="18"/>
      <c r="I109" s="18"/>
      <c r="J109" s="18"/>
      <c r="K109" s="40">
        <f>SUMPRODUCT((ISNUMBER(SEARCH("Sprint SD ",'Dating-Story defects details'!$K$4:$K$539))*('Dating-Story defects details'!$F$4:$F$539=$F109)))</f>
        <v>0</v>
      </c>
      <c r="L109" s="40">
        <f>SUMPRODUCT((ISNUMBER(SEARCH("Post merge SD ",'Dating-Story defects details'!$K$4:$K$539))*('Dating-Story defects details'!$F$4:$F$539=$F109)))</f>
        <v>0</v>
      </c>
      <c r="M109" s="41">
        <f t="shared" si="16"/>
        <v>0</v>
      </c>
      <c r="N109" s="12">
        <f>SUMPRODUCT((ISNUMBER(SEARCH("1",'Dating-Mantis details '!$J$4:$J$540))*('Dating-Mantis details '!$F$4:$F$540=$F109)*('Dating-Mantis details '!$K$4:$K$540="Qa Defect")))</f>
        <v>0</v>
      </c>
      <c r="O109" s="42">
        <f>SUMPRODUCT((ISNUMBER(SEARCH("2",'Dating-Mantis details '!$J$4:$J$540))*('Dating-Mantis details '!$F$4:$F$540=$F109)*('Dating-Mantis details '!$K$4:$K$540="Qa Defect")))</f>
        <v>0</v>
      </c>
      <c r="P109" s="43">
        <f>SUMPRODUCT((ISNUMBER(SEARCH("3",'Dating-Mantis details '!$J$4:$J$540))*('Dating-Mantis details '!$F$4:$F$540=$F109)*('Dating-Mantis details '!$K$4:$K$540="Qa Defect")))</f>
        <v>0</v>
      </c>
      <c r="Q109" s="44">
        <f t="shared" si="17"/>
        <v>0</v>
      </c>
      <c r="R109" s="44">
        <f>SUMPRODUCT((ISNUMBER(SEARCH("Not a bug",'Dating-Mantis details '!$K$4:$K$540))*('Dating-Mantis details '!$F$4:$F$540=$F109)))</f>
        <v>0</v>
      </c>
      <c r="S109" s="44">
        <f>SUMPRODUCT((ISNUMBER(SEARCH("ISO prod",'Dating-Mantis details '!$K$4:$K$540))*('Dating-Mantis details '!$F$4:$F$540=$F109)))</f>
        <v>0</v>
      </c>
      <c r="T109" s="44">
        <f>SUMPRODUCT((ISNUMBER(SEARCH("Duplicate",'Dating-Mantis details '!$K$4:$K$540))*('Dating-Mantis details '!$F$4:$F$540=$F109)))</f>
        <v>0</v>
      </c>
      <c r="U109" s="44">
        <f>SUMPRODUCT((ISNUMBER(SEARCH("Evolution",'Dating-Mantis details '!$K$4:$K$540))*('Dating-Mantis details '!$F$4:$F$540=$F109)))</f>
        <v>0</v>
      </c>
      <c r="V109" s="45">
        <f t="shared" si="18"/>
        <v>0</v>
      </c>
      <c r="W109" s="46">
        <f t="shared" si="19"/>
        <v>1</v>
      </c>
    </row>
    <row r="110" spans="1:23" ht="10.5" customHeight="1">
      <c r="A110" s="15"/>
      <c r="B110" s="15"/>
      <c r="C110" s="15"/>
      <c r="D110" s="19"/>
      <c r="E110" s="19"/>
      <c r="F110" s="17"/>
      <c r="G110" s="18"/>
      <c r="H110" s="18"/>
      <c r="I110" s="18"/>
      <c r="J110" s="18"/>
      <c r="K110" s="40">
        <f>SUMPRODUCT((ISNUMBER(SEARCH("Sprint SD ",'Dating-Story defects details'!$K$4:$K$539))*('Dating-Story defects details'!$F$4:$F$539=$F110)))</f>
        <v>0</v>
      </c>
      <c r="L110" s="40">
        <f>SUMPRODUCT((ISNUMBER(SEARCH("Post merge SD ",'Dating-Story defects details'!$K$4:$K$539))*('Dating-Story defects details'!$F$4:$F$539=$F110)))</f>
        <v>0</v>
      </c>
      <c r="M110" s="41">
        <f t="shared" si="16"/>
        <v>0</v>
      </c>
      <c r="N110" s="12">
        <f>SUMPRODUCT((ISNUMBER(SEARCH("1",'Dating-Mantis details '!$J$4:$J$540))*('Dating-Mantis details '!$F$4:$F$540=$F110)*('Dating-Mantis details '!$K$4:$K$540="Qa Defect")))</f>
        <v>0</v>
      </c>
      <c r="O110" s="42">
        <f>SUMPRODUCT((ISNUMBER(SEARCH("2",'Dating-Mantis details '!$J$4:$J$540))*('Dating-Mantis details '!$F$4:$F$540=$F110)*('Dating-Mantis details '!$K$4:$K$540="Qa Defect")))</f>
        <v>0</v>
      </c>
      <c r="P110" s="43">
        <f>SUMPRODUCT((ISNUMBER(SEARCH("3",'Dating-Mantis details '!$J$4:$J$540))*('Dating-Mantis details '!$F$4:$F$540=$F110)*('Dating-Mantis details '!$K$4:$K$540="Qa Defect")))</f>
        <v>0</v>
      </c>
      <c r="Q110" s="44">
        <f t="shared" si="17"/>
        <v>0</v>
      </c>
      <c r="R110" s="44">
        <f>SUMPRODUCT((ISNUMBER(SEARCH("Not a bug",'Dating-Mantis details '!$K$4:$K$540))*('Dating-Mantis details '!$F$4:$F$540=$F110)))</f>
        <v>0</v>
      </c>
      <c r="S110" s="44">
        <f>SUMPRODUCT((ISNUMBER(SEARCH("ISO prod",'Dating-Mantis details '!$K$4:$K$540))*('Dating-Mantis details '!$F$4:$F$540=$F110)))</f>
        <v>0</v>
      </c>
      <c r="T110" s="44">
        <f>SUMPRODUCT((ISNUMBER(SEARCH("Duplicate",'Dating-Mantis details '!$K$4:$K$540))*('Dating-Mantis details '!$F$4:$F$540=$F110)))</f>
        <v>0</v>
      </c>
      <c r="U110" s="44">
        <f>SUMPRODUCT((ISNUMBER(SEARCH("Evolution",'Dating-Mantis details '!$K$4:$K$540))*('Dating-Mantis details '!$F$4:$F$540=$F110)))</f>
        <v>0</v>
      </c>
      <c r="V110" s="45">
        <f t="shared" si="18"/>
        <v>0</v>
      </c>
      <c r="W110" s="46">
        <f t="shared" si="19"/>
        <v>1</v>
      </c>
    </row>
    <row r="111" spans="1:23" ht="10.5" customHeight="1">
      <c r="A111" s="15"/>
      <c r="B111" s="15"/>
      <c r="C111" s="15"/>
      <c r="D111" s="19"/>
      <c r="E111" s="19"/>
      <c r="F111" s="17"/>
      <c r="G111" s="18"/>
      <c r="H111" s="18"/>
      <c r="I111" s="18"/>
      <c r="J111" s="18"/>
      <c r="K111" s="40">
        <f>SUMPRODUCT((ISNUMBER(SEARCH("Sprint SD ",'Dating-Story defects details'!$K$4:$K$539))*('Dating-Story defects details'!$F$4:$F$539=$F111)))</f>
        <v>0</v>
      </c>
      <c r="L111" s="40">
        <f>SUMPRODUCT((ISNUMBER(SEARCH("Post merge SD ",'Dating-Story defects details'!$K$4:$K$539))*('Dating-Story defects details'!$F$4:$F$539=$F111)))</f>
        <v>0</v>
      </c>
      <c r="M111" s="41">
        <f t="shared" si="16"/>
        <v>0</v>
      </c>
      <c r="N111" s="12">
        <f>SUMPRODUCT((ISNUMBER(SEARCH("1",'Dating-Mantis details '!$J$4:$J$540))*('Dating-Mantis details '!$F$4:$F$540=$F111)*('Dating-Mantis details '!$K$4:$K$540="Qa Defect")))</f>
        <v>0</v>
      </c>
      <c r="O111" s="42">
        <f>SUMPRODUCT((ISNUMBER(SEARCH("2",'Dating-Mantis details '!$J$4:$J$540))*('Dating-Mantis details '!$F$4:$F$540=$F111)*('Dating-Mantis details '!$K$4:$K$540="Qa Defect")))</f>
        <v>0</v>
      </c>
      <c r="P111" s="43">
        <f>SUMPRODUCT((ISNUMBER(SEARCH("3",'Dating-Mantis details '!$J$4:$J$540))*('Dating-Mantis details '!$F$4:$F$540=$F111)*('Dating-Mantis details '!$K$4:$K$540="Qa Defect")))</f>
        <v>0</v>
      </c>
      <c r="Q111" s="44">
        <f t="shared" si="17"/>
        <v>0</v>
      </c>
      <c r="R111" s="44">
        <f>SUMPRODUCT((ISNUMBER(SEARCH("Not a bug",'Dating-Mantis details '!$K$4:$K$540))*('Dating-Mantis details '!$F$4:$F$540=$F111)))</f>
        <v>0</v>
      </c>
      <c r="S111" s="44">
        <f>SUMPRODUCT((ISNUMBER(SEARCH("ISO prod",'Dating-Mantis details '!$K$4:$K$540))*('Dating-Mantis details '!$F$4:$F$540=$F111)))</f>
        <v>0</v>
      </c>
      <c r="T111" s="44">
        <f>SUMPRODUCT((ISNUMBER(SEARCH("Duplicate",'Dating-Mantis details '!$K$4:$K$540))*('Dating-Mantis details '!$F$4:$F$540=$F111)))</f>
        <v>0</v>
      </c>
      <c r="U111" s="44">
        <f>SUMPRODUCT((ISNUMBER(SEARCH("Evolution",'Dating-Mantis details '!$K$4:$K$540))*('Dating-Mantis details '!$F$4:$F$540=$F111)))</f>
        <v>0</v>
      </c>
      <c r="V111" s="45">
        <f t="shared" si="18"/>
        <v>0</v>
      </c>
      <c r="W111" s="46">
        <f t="shared" si="19"/>
        <v>1</v>
      </c>
    </row>
    <row r="112" spans="1:23" ht="10.5" customHeight="1">
      <c r="A112" s="15"/>
      <c r="B112" s="15"/>
      <c r="C112" s="15"/>
      <c r="D112" s="19"/>
      <c r="E112" s="19"/>
      <c r="F112" s="17"/>
      <c r="G112" s="18"/>
      <c r="H112" s="18"/>
      <c r="I112" s="18"/>
      <c r="J112" s="18"/>
      <c r="K112" s="40">
        <f>SUMPRODUCT((ISNUMBER(SEARCH("Sprint SD ",'Dating-Story defects details'!$K$4:$K$539))*('Dating-Story defects details'!$F$4:$F$539=$F112)))</f>
        <v>0</v>
      </c>
      <c r="L112" s="40">
        <f>SUMPRODUCT((ISNUMBER(SEARCH("Post merge SD ",'Dating-Story defects details'!$K$4:$K$539))*('Dating-Story defects details'!$F$4:$F$539=$F112)))</f>
        <v>0</v>
      </c>
      <c r="M112" s="41">
        <f t="shared" si="16"/>
        <v>0</v>
      </c>
      <c r="N112" s="12">
        <f>SUMPRODUCT((ISNUMBER(SEARCH("1",'Dating-Mantis details '!$J$4:$J$540))*('Dating-Mantis details '!$F$4:$F$540=$F112)*('Dating-Mantis details '!$K$4:$K$540="Qa Defect")))</f>
        <v>0</v>
      </c>
      <c r="O112" s="42">
        <f>SUMPRODUCT((ISNUMBER(SEARCH("2",'Dating-Mantis details '!$J$4:$J$540))*('Dating-Mantis details '!$F$4:$F$540=$F112)*('Dating-Mantis details '!$K$4:$K$540="Qa Defect")))</f>
        <v>0</v>
      </c>
      <c r="P112" s="43">
        <f>SUMPRODUCT((ISNUMBER(SEARCH("3",'Dating-Mantis details '!$J$4:$J$540))*('Dating-Mantis details '!$F$4:$F$540=$F112)*('Dating-Mantis details '!$K$4:$K$540="Qa Defect")))</f>
        <v>0</v>
      </c>
      <c r="Q112" s="44">
        <f t="shared" si="17"/>
        <v>0</v>
      </c>
      <c r="R112" s="44">
        <f>SUMPRODUCT((ISNUMBER(SEARCH("Not a bug",'Dating-Mantis details '!$K$4:$K$540))*('Dating-Mantis details '!$F$4:$F$540=$F112)))</f>
        <v>0</v>
      </c>
      <c r="S112" s="44">
        <f>SUMPRODUCT((ISNUMBER(SEARCH("ISO prod",'Dating-Mantis details '!$K$4:$K$540))*('Dating-Mantis details '!$F$4:$F$540=$F112)))</f>
        <v>0</v>
      </c>
      <c r="T112" s="44">
        <f>SUMPRODUCT((ISNUMBER(SEARCH("Duplicate",'Dating-Mantis details '!$K$4:$K$540))*('Dating-Mantis details '!$F$4:$F$540=$F112)))</f>
        <v>0</v>
      </c>
      <c r="U112" s="44">
        <f>SUMPRODUCT((ISNUMBER(SEARCH("Evolution",'Dating-Mantis details '!$K$4:$K$540))*('Dating-Mantis details '!$F$4:$F$540=$F112)))</f>
        <v>0</v>
      </c>
      <c r="V112" s="45">
        <f t="shared" si="18"/>
        <v>0</v>
      </c>
      <c r="W112" s="46">
        <f t="shared" si="19"/>
        <v>1</v>
      </c>
    </row>
    <row r="113" spans="1:23" ht="10.5" customHeight="1">
      <c r="A113" s="15"/>
      <c r="B113" s="15"/>
      <c r="C113" s="15"/>
      <c r="D113" s="19"/>
      <c r="E113" s="19"/>
      <c r="F113" s="17"/>
      <c r="G113" s="18"/>
      <c r="H113" s="18"/>
      <c r="I113" s="18"/>
      <c r="J113" s="18"/>
      <c r="K113" s="40">
        <f>SUMPRODUCT((ISNUMBER(SEARCH("Sprint SD ",'Dating-Story defects details'!$K$4:$K$539))*('Dating-Story defects details'!$F$4:$F$539=$F113)))</f>
        <v>0</v>
      </c>
      <c r="L113" s="40">
        <f>SUMPRODUCT((ISNUMBER(SEARCH("Post merge SD ",'Dating-Story defects details'!$K$4:$K$539))*('Dating-Story defects details'!$F$4:$F$539=$F113)))</f>
        <v>0</v>
      </c>
      <c r="M113" s="41">
        <f t="shared" si="16"/>
        <v>0</v>
      </c>
      <c r="N113" s="12">
        <f>SUMPRODUCT((ISNUMBER(SEARCH("1",'Dating-Mantis details '!$J$4:$J$540))*('Dating-Mantis details '!$F$4:$F$540=$F113)*('Dating-Mantis details '!$K$4:$K$540="Qa Defect")))</f>
        <v>0</v>
      </c>
      <c r="O113" s="42">
        <f>SUMPRODUCT((ISNUMBER(SEARCH("2",'Dating-Mantis details '!$J$4:$J$540))*('Dating-Mantis details '!$F$4:$F$540=$F113)*('Dating-Mantis details '!$K$4:$K$540="Qa Defect")))</f>
        <v>0</v>
      </c>
      <c r="P113" s="43">
        <f>SUMPRODUCT((ISNUMBER(SEARCH("3",'Dating-Mantis details '!$J$4:$J$540))*('Dating-Mantis details '!$F$4:$F$540=$F113)*('Dating-Mantis details '!$K$4:$K$540="Qa Defect")))</f>
        <v>0</v>
      </c>
      <c r="Q113" s="44">
        <f t="shared" si="17"/>
        <v>0</v>
      </c>
      <c r="R113" s="44">
        <f>SUMPRODUCT((ISNUMBER(SEARCH("Not a bug",'Dating-Mantis details '!$K$4:$K$540))*('Dating-Mantis details '!$F$4:$F$540=$F113)))</f>
        <v>0</v>
      </c>
      <c r="S113" s="44">
        <f>SUMPRODUCT((ISNUMBER(SEARCH("ISO prod",'Dating-Mantis details '!$K$4:$K$540))*('Dating-Mantis details '!$F$4:$F$540=$F113)))</f>
        <v>0</v>
      </c>
      <c r="T113" s="44">
        <f>SUMPRODUCT((ISNUMBER(SEARCH("Duplicate",'Dating-Mantis details '!$K$4:$K$540))*('Dating-Mantis details '!$F$4:$F$540=$F113)))</f>
        <v>0</v>
      </c>
      <c r="U113" s="44">
        <f>SUMPRODUCT((ISNUMBER(SEARCH("Evolution",'Dating-Mantis details '!$K$4:$K$540))*('Dating-Mantis details '!$F$4:$F$540=$F113)))</f>
        <v>0</v>
      </c>
      <c r="V113" s="45">
        <f t="shared" si="18"/>
        <v>0</v>
      </c>
      <c r="W113" s="46">
        <f t="shared" si="19"/>
        <v>1</v>
      </c>
    </row>
    <row r="114" spans="1:23" ht="10.5" customHeight="1">
      <c r="A114" s="15"/>
      <c r="B114" s="15"/>
      <c r="C114" s="15"/>
      <c r="D114" s="19"/>
      <c r="E114" s="19"/>
      <c r="F114" s="17"/>
      <c r="G114" s="18"/>
      <c r="H114" s="18"/>
      <c r="I114" s="18"/>
      <c r="J114" s="18"/>
      <c r="K114" s="40">
        <f>SUMPRODUCT((ISNUMBER(SEARCH("Sprint SD ",'Dating-Story defects details'!$K$4:$K$539))*('Dating-Story defects details'!$F$4:$F$539=$F114)))</f>
        <v>0</v>
      </c>
      <c r="L114" s="40">
        <f>SUMPRODUCT((ISNUMBER(SEARCH("Post merge SD ",'Dating-Story defects details'!$K$4:$K$539))*('Dating-Story defects details'!$F$4:$F$539=$F114)))</f>
        <v>0</v>
      </c>
      <c r="M114" s="41">
        <f t="shared" si="16"/>
        <v>0</v>
      </c>
      <c r="N114" s="12">
        <f>SUMPRODUCT((ISNUMBER(SEARCH("1",'Dating-Mantis details '!$J$4:$J$540))*('Dating-Mantis details '!$F$4:$F$540=$F114)*('Dating-Mantis details '!$K$4:$K$540="Qa Defect")))</f>
        <v>0</v>
      </c>
      <c r="O114" s="42">
        <f>SUMPRODUCT((ISNUMBER(SEARCH("2",'Dating-Mantis details '!$J$4:$J$540))*('Dating-Mantis details '!$F$4:$F$540=$F114)*('Dating-Mantis details '!$K$4:$K$540="Qa Defect")))</f>
        <v>0</v>
      </c>
      <c r="P114" s="43">
        <f>SUMPRODUCT((ISNUMBER(SEARCH("3",'Dating-Mantis details '!$J$4:$J$540))*('Dating-Mantis details '!$F$4:$F$540=$F114)*('Dating-Mantis details '!$K$4:$K$540="Qa Defect")))</f>
        <v>0</v>
      </c>
      <c r="Q114" s="44">
        <f t="shared" si="17"/>
        <v>0</v>
      </c>
      <c r="R114" s="44">
        <f>SUMPRODUCT((ISNUMBER(SEARCH("Not a bug",'Dating-Mantis details '!$K$4:$K$540))*('Dating-Mantis details '!$F$4:$F$540=$F114)))</f>
        <v>0</v>
      </c>
      <c r="S114" s="44">
        <f>SUMPRODUCT((ISNUMBER(SEARCH("ISO prod",'Dating-Mantis details '!$K$4:$K$540))*('Dating-Mantis details '!$F$4:$F$540=$F114)))</f>
        <v>0</v>
      </c>
      <c r="T114" s="44">
        <f>SUMPRODUCT((ISNUMBER(SEARCH("Duplicate",'Dating-Mantis details '!$K$4:$K$540))*('Dating-Mantis details '!$F$4:$F$540=$F114)))</f>
        <v>0</v>
      </c>
      <c r="U114" s="44">
        <f>SUMPRODUCT((ISNUMBER(SEARCH("Evolution",'Dating-Mantis details '!$K$4:$K$540))*('Dating-Mantis details '!$F$4:$F$540=$F114)))</f>
        <v>0</v>
      </c>
      <c r="V114" s="45">
        <f t="shared" si="18"/>
        <v>0</v>
      </c>
      <c r="W114" s="46">
        <f t="shared" si="19"/>
        <v>1</v>
      </c>
    </row>
    <row r="115" spans="1:23" ht="10.5" customHeight="1">
      <c r="A115" s="15"/>
      <c r="B115" s="15"/>
      <c r="C115" s="15"/>
      <c r="D115" s="19"/>
      <c r="E115" s="19"/>
      <c r="F115" s="17"/>
      <c r="G115" s="18"/>
      <c r="H115" s="18"/>
      <c r="I115" s="18"/>
      <c r="J115" s="18"/>
      <c r="K115" s="40">
        <f>SUMPRODUCT((ISNUMBER(SEARCH("Sprint SD ",'Dating-Story defects details'!$K$4:$K$539))*('Dating-Story defects details'!$F$4:$F$539=$F115)))</f>
        <v>0</v>
      </c>
      <c r="L115" s="40">
        <f>SUMPRODUCT((ISNUMBER(SEARCH("Post merge SD ",'Dating-Story defects details'!$K$4:$K$539))*('Dating-Story defects details'!$F$4:$F$539=$F115)))</f>
        <v>0</v>
      </c>
      <c r="M115" s="41">
        <f t="shared" si="16"/>
        <v>0</v>
      </c>
      <c r="N115" s="12">
        <f>SUMPRODUCT((ISNUMBER(SEARCH("1",'Dating-Mantis details '!$J$4:$J$540))*('Dating-Mantis details '!$F$4:$F$540=$F115)*('Dating-Mantis details '!$K$4:$K$540="Qa Defect")))</f>
        <v>0</v>
      </c>
      <c r="O115" s="42">
        <f>SUMPRODUCT((ISNUMBER(SEARCH("2",'Dating-Mantis details '!$J$4:$J$540))*('Dating-Mantis details '!$F$4:$F$540=$F115)*('Dating-Mantis details '!$K$4:$K$540="Qa Defect")))</f>
        <v>0</v>
      </c>
      <c r="P115" s="43">
        <f>SUMPRODUCT((ISNUMBER(SEARCH("3",'Dating-Mantis details '!$J$4:$J$540))*('Dating-Mantis details '!$F$4:$F$540=$F115)*('Dating-Mantis details '!$K$4:$K$540="Qa Defect")))</f>
        <v>0</v>
      </c>
      <c r="Q115" s="44">
        <f t="shared" si="17"/>
        <v>0</v>
      </c>
      <c r="R115" s="44">
        <f>SUMPRODUCT((ISNUMBER(SEARCH("Not a bug",'Dating-Mantis details '!$K$4:$K$540))*('Dating-Mantis details '!$F$4:$F$540=$F115)))</f>
        <v>0</v>
      </c>
      <c r="S115" s="44">
        <f>SUMPRODUCT((ISNUMBER(SEARCH("ISO prod",'Dating-Mantis details '!$K$4:$K$540))*('Dating-Mantis details '!$F$4:$F$540=$F115)))</f>
        <v>0</v>
      </c>
      <c r="T115" s="44">
        <f>SUMPRODUCT((ISNUMBER(SEARCH("Duplicate",'Dating-Mantis details '!$K$4:$K$540))*('Dating-Mantis details '!$F$4:$F$540=$F115)))</f>
        <v>0</v>
      </c>
      <c r="U115" s="44">
        <f>SUMPRODUCT((ISNUMBER(SEARCH("Evolution",'Dating-Mantis details '!$K$4:$K$540))*('Dating-Mantis details '!$F$4:$F$540=$F115)))</f>
        <v>0</v>
      </c>
      <c r="V115" s="45">
        <f t="shared" si="18"/>
        <v>0</v>
      </c>
      <c r="W115" s="46">
        <f t="shared" si="19"/>
        <v>1</v>
      </c>
    </row>
    <row r="116" spans="1:23" ht="10.5" customHeight="1">
      <c r="A116" s="15"/>
      <c r="B116" s="15"/>
      <c r="C116" s="15"/>
      <c r="D116" s="19"/>
      <c r="E116" s="19"/>
      <c r="F116" s="17"/>
      <c r="G116" s="18"/>
      <c r="H116" s="18"/>
      <c r="I116" s="18"/>
      <c r="J116" s="18"/>
      <c r="K116" s="40">
        <f>SUMPRODUCT((ISNUMBER(SEARCH("Sprint SD ",'Dating-Story defects details'!$K$4:$K$539))*('Dating-Story defects details'!$F$4:$F$539=$F116)))</f>
        <v>0</v>
      </c>
      <c r="L116" s="40">
        <f>SUMPRODUCT((ISNUMBER(SEARCH("Post merge SD ",'Dating-Story defects details'!$K$4:$K$539))*('Dating-Story defects details'!$F$4:$F$539=$F116)))</f>
        <v>0</v>
      </c>
      <c r="M116" s="41">
        <f t="shared" si="16"/>
        <v>0</v>
      </c>
      <c r="N116" s="12">
        <f>SUMPRODUCT((ISNUMBER(SEARCH("1",'Dating-Mantis details '!$J$4:$J$540))*('Dating-Mantis details '!$F$4:$F$540=$F116)*('Dating-Mantis details '!$K$4:$K$540="Qa Defect")))</f>
        <v>0</v>
      </c>
      <c r="O116" s="42">
        <f>SUMPRODUCT((ISNUMBER(SEARCH("2",'Dating-Mantis details '!$J$4:$J$540))*('Dating-Mantis details '!$F$4:$F$540=$F116)*('Dating-Mantis details '!$K$4:$K$540="Qa Defect")))</f>
        <v>0</v>
      </c>
      <c r="P116" s="43">
        <f>SUMPRODUCT((ISNUMBER(SEARCH("3",'Dating-Mantis details '!$J$4:$J$540))*('Dating-Mantis details '!$F$4:$F$540=$F116)*('Dating-Mantis details '!$K$4:$K$540="Qa Defect")))</f>
        <v>0</v>
      </c>
      <c r="Q116" s="44">
        <f t="shared" si="17"/>
        <v>0</v>
      </c>
      <c r="R116" s="44">
        <f>SUMPRODUCT((ISNUMBER(SEARCH("Not a bug",'Dating-Mantis details '!$K$4:$K$540))*('Dating-Mantis details '!$F$4:$F$540=$F116)))</f>
        <v>0</v>
      </c>
      <c r="S116" s="44">
        <f>SUMPRODUCT((ISNUMBER(SEARCH("ISO prod",'Dating-Mantis details '!$K$4:$K$540))*('Dating-Mantis details '!$F$4:$F$540=$F116)))</f>
        <v>0</v>
      </c>
      <c r="T116" s="44">
        <f>SUMPRODUCT((ISNUMBER(SEARCH("Duplicate",'Dating-Mantis details '!$K$4:$K$540))*('Dating-Mantis details '!$F$4:$F$540=$F116)))</f>
        <v>0</v>
      </c>
      <c r="U116" s="44">
        <f>SUMPRODUCT((ISNUMBER(SEARCH("Evolution",'Dating-Mantis details '!$K$4:$K$540))*('Dating-Mantis details '!$F$4:$F$540=$F116)))</f>
        <v>0</v>
      </c>
      <c r="V116" s="45">
        <f t="shared" si="18"/>
        <v>0</v>
      </c>
      <c r="W116" s="46">
        <f t="shared" si="19"/>
        <v>1</v>
      </c>
    </row>
    <row r="117" spans="1:23" ht="10.5" customHeight="1">
      <c r="A117" s="15"/>
      <c r="B117" s="15"/>
      <c r="C117" s="15"/>
      <c r="D117" s="19"/>
      <c r="E117" s="19"/>
      <c r="F117" s="17"/>
      <c r="G117" s="18"/>
      <c r="H117" s="18"/>
      <c r="I117" s="18"/>
      <c r="J117" s="18"/>
      <c r="K117" s="40">
        <f>SUMPRODUCT((ISNUMBER(SEARCH("Sprint SD ",'Dating-Story defects details'!$K$4:$K$539))*('Dating-Story defects details'!$F$4:$F$539=$F117)))</f>
        <v>0</v>
      </c>
      <c r="L117" s="40">
        <f>SUMPRODUCT((ISNUMBER(SEARCH("Post merge SD ",'Dating-Story defects details'!$K$4:$K$539))*('Dating-Story defects details'!$F$4:$F$539=$F117)))</f>
        <v>0</v>
      </c>
      <c r="M117" s="41">
        <f t="shared" si="16"/>
        <v>0</v>
      </c>
      <c r="N117" s="12">
        <f>SUMPRODUCT((ISNUMBER(SEARCH("1",'Dating-Mantis details '!$J$4:$J$540))*('Dating-Mantis details '!$F$4:$F$540=$F117)*('Dating-Mantis details '!$K$4:$K$540="Qa Defect")))</f>
        <v>0</v>
      </c>
      <c r="O117" s="42">
        <f>SUMPRODUCT((ISNUMBER(SEARCH("2",'Dating-Mantis details '!$J$4:$J$540))*('Dating-Mantis details '!$F$4:$F$540=$F117)*('Dating-Mantis details '!$K$4:$K$540="Qa Defect")))</f>
        <v>0</v>
      </c>
      <c r="P117" s="43">
        <f>SUMPRODUCT((ISNUMBER(SEARCH("3",'Dating-Mantis details '!$J$4:$J$540))*('Dating-Mantis details '!$F$4:$F$540=$F117)*('Dating-Mantis details '!$K$4:$K$540="Qa Defect")))</f>
        <v>0</v>
      </c>
      <c r="Q117" s="44">
        <f t="shared" si="17"/>
        <v>0</v>
      </c>
      <c r="R117" s="44">
        <f>SUMPRODUCT((ISNUMBER(SEARCH("Not a bug",'Dating-Mantis details '!$K$4:$K$540))*('Dating-Mantis details '!$F$4:$F$540=$F117)))</f>
        <v>0</v>
      </c>
      <c r="S117" s="44">
        <f>SUMPRODUCT((ISNUMBER(SEARCH("ISO prod",'Dating-Mantis details '!$K$4:$K$540))*('Dating-Mantis details '!$F$4:$F$540=$F117)))</f>
        <v>0</v>
      </c>
      <c r="T117" s="44">
        <f>SUMPRODUCT((ISNUMBER(SEARCH("Duplicate",'Dating-Mantis details '!$K$4:$K$540))*('Dating-Mantis details '!$F$4:$F$540=$F117)))</f>
        <v>0</v>
      </c>
      <c r="U117" s="44">
        <f>SUMPRODUCT((ISNUMBER(SEARCH("Evolution",'Dating-Mantis details '!$K$4:$K$540))*('Dating-Mantis details '!$F$4:$F$540=$F117)))</f>
        <v>0</v>
      </c>
      <c r="V117" s="45">
        <f t="shared" si="18"/>
        <v>0</v>
      </c>
      <c r="W117" s="46">
        <f t="shared" si="19"/>
        <v>1</v>
      </c>
    </row>
    <row r="118" spans="1:23" ht="10.5" customHeight="1">
      <c r="A118" s="15"/>
      <c r="B118" s="15"/>
      <c r="C118" s="15"/>
      <c r="D118" s="19"/>
      <c r="E118" s="19"/>
      <c r="F118" s="17"/>
      <c r="G118" s="18"/>
      <c r="H118" s="18"/>
      <c r="I118" s="18"/>
      <c r="J118" s="18"/>
      <c r="K118" s="40">
        <f>SUMPRODUCT((ISNUMBER(SEARCH("Sprint SD ",'Dating-Story defects details'!$K$4:$K$539))*('Dating-Story defects details'!$F$4:$F$539=$F118)))</f>
        <v>0</v>
      </c>
      <c r="L118" s="40">
        <f>SUMPRODUCT((ISNUMBER(SEARCH("Post merge SD ",'Dating-Story defects details'!$K$4:$K$539))*('Dating-Story defects details'!$F$4:$F$539=$F118)))</f>
        <v>0</v>
      </c>
      <c r="M118" s="41">
        <f t="shared" si="16"/>
        <v>0</v>
      </c>
      <c r="N118" s="12">
        <f>SUMPRODUCT((ISNUMBER(SEARCH("1",'Dating-Mantis details '!$J$4:$J$540))*('Dating-Mantis details '!$F$4:$F$540=$F118)*('Dating-Mantis details '!$K$4:$K$540="Qa Defect")))</f>
        <v>0</v>
      </c>
      <c r="O118" s="42">
        <f>SUMPRODUCT((ISNUMBER(SEARCH("2",'Dating-Mantis details '!$J$4:$J$540))*('Dating-Mantis details '!$F$4:$F$540=$F118)*('Dating-Mantis details '!$K$4:$K$540="Qa Defect")))</f>
        <v>0</v>
      </c>
      <c r="P118" s="43">
        <f>SUMPRODUCT((ISNUMBER(SEARCH("3",'Dating-Mantis details '!$J$4:$J$540))*('Dating-Mantis details '!$F$4:$F$540=$F118)*('Dating-Mantis details '!$K$4:$K$540="Qa Defect")))</f>
        <v>0</v>
      </c>
      <c r="Q118" s="44">
        <f t="shared" si="17"/>
        <v>0</v>
      </c>
      <c r="R118" s="44">
        <f>SUMPRODUCT((ISNUMBER(SEARCH("Not a bug",'Dating-Mantis details '!$K$4:$K$540))*('Dating-Mantis details '!$F$4:$F$540=$F118)))</f>
        <v>0</v>
      </c>
      <c r="S118" s="44">
        <f>SUMPRODUCT((ISNUMBER(SEARCH("ISO prod",'Dating-Mantis details '!$K$4:$K$540))*('Dating-Mantis details '!$F$4:$F$540=$F118)))</f>
        <v>0</v>
      </c>
      <c r="T118" s="44">
        <f>SUMPRODUCT((ISNUMBER(SEARCH("Duplicate",'Dating-Mantis details '!$K$4:$K$540))*('Dating-Mantis details '!$F$4:$F$540=$F118)))</f>
        <v>0</v>
      </c>
      <c r="U118" s="44">
        <f>SUMPRODUCT((ISNUMBER(SEARCH("Evolution",'Dating-Mantis details '!$K$4:$K$540))*('Dating-Mantis details '!$F$4:$F$540=$F118)))</f>
        <v>0</v>
      </c>
      <c r="V118" s="45">
        <f t="shared" si="18"/>
        <v>0</v>
      </c>
      <c r="W118" s="46">
        <f t="shared" si="19"/>
        <v>1</v>
      </c>
    </row>
    <row r="119" spans="1:23" ht="10.5" customHeight="1">
      <c r="A119" s="15"/>
      <c r="B119" s="15"/>
      <c r="C119" s="15"/>
      <c r="D119" s="19"/>
      <c r="E119" s="19"/>
      <c r="F119" s="17"/>
      <c r="G119" s="18"/>
      <c r="H119" s="18"/>
      <c r="I119" s="18"/>
      <c r="J119" s="18"/>
      <c r="K119" s="40">
        <f>SUMPRODUCT((ISNUMBER(SEARCH("Sprint SD ",'Dating-Story defects details'!$K$4:$K$539))*('Dating-Story defects details'!$F$4:$F$539=$F119)))</f>
        <v>0</v>
      </c>
      <c r="L119" s="40">
        <f>SUMPRODUCT((ISNUMBER(SEARCH("Post merge SD ",'Dating-Story defects details'!$K$4:$K$539))*('Dating-Story defects details'!$F$4:$F$539=$F119)))</f>
        <v>0</v>
      </c>
      <c r="M119" s="41">
        <f t="shared" si="16"/>
        <v>0</v>
      </c>
      <c r="N119" s="12">
        <f>SUMPRODUCT((ISNUMBER(SEARCH("1",'Dating-Mantis details '!$J$4:$J$540))*('Dating-Mantis details '!$F$4:$F$540=$F119)*('Dating-Mantis details '!$K$4:$K$540="Qa Defect")))</f>
        <v>0</v>
      </c>
      <c r="O119" s="42">
        <f>SUMPRODUCT((ISNUMBER(SEARCH("2",'Dating-Mantis details '!$J$4:$J$540))*('Dating-Mantis details '!$F$4:$F$540=$F119)*('Dating-Mantis details '!$K$4:$K$540="Qa Defect")))</f>
        <v>0</v>
      </c>
      <c r="P119" s="43">
        <f>SUMPRODUCT((ISNUMBER(SEARCH("3",'Dating-Mantis details '!$J$4:$J$540))*('Dating-Mantis details '!$F$4:$F$540=$F119)*('Dating-Mantis details '!$K$4:$K$540="Qa Defect")))</f>
        <v>0</v>
      </c>
      <c r="Q119" s="44">
        <f t="shared" si="17"/>
        <v>0</v>
      </c>
      <c r="R119" s="44">
        <f>SUMPRODUCT((ISNUMBER(SEARCH("Not a bug",'Dating-Mantis details '!$K$4:$K$540))*('Dating-Mantis details '!$F$4:$F$540=$F119)))</f>
        <v>0</v>
      </c>
      <c r="S119" s="44">
        <f>SUMPRODUCT((ISNUMBER(SEARCH("ISO prod",'Dating-Mantis details '!$K$4:$K$540))*('Dating-Mantis details '!$F$4:$F$540=$F119)))</f>
        <v>0</v>
      </c>
      <c r="T119" s="44">
        <f>SUMPRODUCT((ISNUMBER(SEARCH("Duplicate",'Dating-Mantis details '!$K$4:$K$540))*('Dating-Mantis details '!$F$4:$F$540=$F119)))</f>
        <v>0</v>
      </c>
      <c r="U119" s="44">
        <f>SUMPRODUCT((ISNUMBER(SEARCH("Evolution",'Dating-Mantis details '!$K$4:$K$540))*('Dating-Mantis details '!$F$4:$F$540=$F119)))</f>
        <v>0</v>
      </c>
      <c r="V119" s="45">
        <f t="shared" si="18"/>
        <v>0</v>
      </c>
      <c r="W119" s="46">
        <f t="shared" si="19"/>
        <v>1</v>
      </c>
    </row>
    <row r="120" spans="1:23" ht="10.5" customHeight="1">
      <c r="A120" s="15"/>
      <c r="B120" s="15"/>
      <c r="C120" s="15"/>
      <c r="D120" s="19"/>
      <c r="E120" s="19"/>
      <c r="F120" s="17"/>
      <c r="G120" s="18"/>
      <c r="H120" s="18"/>
      <c r="I120" s="18"/>
      <c r="J120" s="18"/>
      <c r="K120" s="40">
        <f>SUMPRODUCT((ISNUMBER(SEARCH("Sprint SD ",'Dating-Story defects details'!$K$4:$K$539))*('Dating-Story defects details'!$F$4:$F$539=$F120)))</f>
        <v>0</v>
      </c>
      <c r="L120" s="40">
        <f>SUMPRODUCT((ISNUMBER(SEARCH("Post merge SD ",'Dating-Story defects details'!$K$4:$K$539))*('Dating-Story defects details'!$F$4:$F$539=$F120)))</f>
        <v>0</v>
      </c>
      <c r="M120" s="41">
        <f t="shared" si="16"/>
        <v>0</v>
      </c>
      <c r="N120" s="12">
        <f>SUMPRODUCT((ISNUMBER(SEARCH("1",'Dating-Mantis details '!$J$4:$J$540))*('Dating-Mantis details '!$F$4:$F$540=$F120)*('Dating-Mantis details '!$K$4:$K$540="Qa Defect")))</f>
        <v>0</v>
      </c>
      <c r="O120" s="42">
        <f>SUMPRODUCT((ISNUMBER(SEARCH("2",'Dating-Mantis details '!$J$4:$J$540))*('Dating-Mantis details '!$F$4:$F$540=$F120)*('Dating-Mantis details '!$K$4:$K$540="Qa Defect")))</f>
        <v>0</v>
      </c>
      <c r="P120" s="43">
        <f>SUMPRODUCT((ISNUMBER(SEARCH("3",'Dating-Mantis details '!$J$4:$J$540))*('Dating-Mantis details '!$F$4:$F$540=$F120)*('Dating-Mantis details '!$K$4:$K$540="Qa Defect")))</f>
        <v>0</v>
      </c>
      <c r="Q120" s="44">
        <f t="shared" si="17"/>
        <v>0</v>
      </c>
      <c r="R120" s="44">
        <f>SUMPRODUCT((ISNUMBER(SEARCH("Not a bug",'Dating-Mantis details '!$K$4:$K$540))*('Dating-Mantis details '!$F$4:$F$540=$F120)))</f>
        <v>0</v>
      </c>
      <c r="S120" s="44">
        <f>SUMPRODUCT((ISNUMBER(SEARCH("ISO prod",'Dating-Mantis details '!$K$4:$K$540))*('Dating-Mantis details '!$F$4:$F$540=$F120)))</f>
        <v>0</v>
      </c>
      <c r="T120" s="44">
        <f>SUMPRODUCT((ISNUMBER(SEARCH("Duplicate",'Dating-Mantis details '!$K$4:$K$540))*('Dating-Mantis details '!$F$4:$F$540=$F120)))</f>
        <v>0</v>
      </c>
      <c r="U120" s="44">
        <f>SUMPRODUCT((ISNUMBER(SEARCH("Evolution",'Dating-Mantis details '!$K$4:$K$540))*('Dating-Mantis details '!$F$4:$F$540=$F120)))</f>
        <v>0</v>
      </c>
      <c r="V120" s="45">
        <f t="shared" si="18"/>
        <v>0</v>
      </c>
      <c r="W120" s="46">
        <f t="shared" si="19"/>
        <v>1</v>
      </c>
    </row>
    <row r="121" spans="1:23" ht="10.5" customHeight="1">
      <c r="A121" s="15"/>
      <c r="B121" s="15"/>
      <c r="C121" s="15"/>
      <c r="D121" s="19"/>
      <c r="E121" s="19"/>
      <c r="F121" s="17"/>
      <c r="G121" s="18"/>
      <c r="H121" s="18"/>
      <c r="I121" s="18"/>
      <c r="J121" s="18"/>
      <c r="K121" s="40">
        <f>SUMPRODUCT((ISNUMBER(SEARCH("Sprint SD ",'Dating-Story defects details'!$K$4:$K$539))*('Dating-Story defects details'!$F$4:$F$539=$F121)))</f>
        <v>0</v>
      </c>
      <c r="L121" s="40">
        <f>SUMPRODUCT((ISNUMBER(SEARCH("Post merge SD ",'Dating-Story defects details'!$K$4:$K$539))*('Dating-Story defects details'!$F$4:$F$539=$F121)))</f>
        <v>0</v>
      </c>
      <c r="M121" s="41">
        <f t="shared" si="16"/>
        <v>0</v>
      </c>
      <c r="N121" s="12">
        <f>SUMPRODUCT((ISNUMBER(SEARCH("1",'Dating-Mantis details '!$J$4:$J$540))*('Dating-Mantis details '!$F$4:$F$540=$F121)*('Dating-Mantis details '!$K$4:$K$540="Qa Defect")))</f>
        <v>0</v>
      </c>
      <c r="O121" s="42">
        <f>SUMPRODUCT((ISNUMBER(SEARCH("2",'Dating-Mantis details '!$J$4:$J$540))*('Dating-Mantis details '!$F$4:$F$540=$F121)*('Dating-Mantis details '!$K$4:$K$540="Qa Defect")))</f>
        <v>0</v>
      </c>
      <c r="P121" s="43">
        <f>SUMPRODUCT((ISNUMBER(SEARCH("3",'Dating-Mantis details '!$J$4:$J$540))*('Dating-Mantis details '!$F$4:$F$540=$F121)*('Dating-Mantis details '!$K$4:$K$540="Qa Defect")))</f>
        <v>0</v>
      </c>
      <c r="Q121" s="44">
        <f t="shared" si="17"/>
        <v>0</v>
      </c>
      <c r="R121" s="44">
        <f>SUMPRODUCT((ISNUMBER(SEARCH("Not a bug",'Dating-Mantis details '!$K$4:$K$540))*('Dating-Mantis details '!$F$4:$F$540=$F121)))</f>
        <v>0</v>
      </c>
      <c r="S121" s="44">
        <f>SUMPRODUCT((ISNUMBER(SEARCH("ISO prod",'Dating-Mantis details '!$K$4:$K$540))*('Dating-Mantis details '!$F$4:$F$540=$F121)))</f>
        <v>0</v>
      </c>
      <c r="T121" s="44">
        <f>SUMPRODUCT((ISNUMBER(SEARCH("Duplicate",'Dating-Mantis details '!$K$4:$K$540))*('Dating-Mantis details '!$F$4:$F$540=$F121)))</f>
        <v>0</v>
      </c>
      <c r="U121" s="44">
        <f>SUMPRODUCT((ISNUMBER(SEARCH("Evolution",'Dating-Mantis details '!$K$4:$K$540))*('Dating-Mantis details '!$F$4:$F$540=$F121)))</f>
        <v>0</v>
      </c>
      <c r="V121" s="45">
        <f t="shared" si="18"/>
        <v>0</v>
      </c>
      <c r="W121" s="46">
        <f t="shared" si="19"/>
        <v>1</v>
      </c>
    </row>
    <row r="122" spans="1:23" ht="10.5" customHeight="1">
      <c r="A122" s="15"/>
      <c r="B122" s="15"/>
      <c r="C122" s="15"/>
      <c r="D122" s="19"/>
      <c r="E122" s="19"/>
      <c r="F122" s="17"/>
      <c r="G122" s="18"/>
      <c r="H122" s="18"/>
      <c r="I122" s="18"/>
      <c r="J122" s="18"/>
      <c r="K122" s="40">
        <f>SUMPRODUCT((ISNUMBER(SEARCH("Sprint SD ",'Dating-Story defects details'!$K$4:$K$539))*('Dating-Story defects details'!$F$4:$F$539=$F122)))</f>
        <v>0</v>
      </c>
      <c r="L122" s="40">
        <f>SUMPRODUCT((ISNUMBER(SEARCH("Post merge SD ",'Dating-Story defects details'!$K$4:$K$539))*('Dating-Story defects details'!$F$4:$F$539=$F122)))</f>
        <v>0</v>
      </c>
      <c r="M122" s="41">
        <f t="shared" si="16"/>
        <v>0</v>
      </c>
      <c r="N122" s="12">
        <f>SUMPRODUCT((ISNUMBER(SEARCH("1",'Dating-Mantis details '!$J$4:$J$540))*('Dating-Mantis details '!$F$4:$F$540=$F122)*('Dating-Mantis details '!$K$4:$K$540="Qa Defect")))</f>
        <v>0</v>
      </c>
      <c r="O122" s="42">
        <f>SUMPRODUCT((ISNUMBER(SEARCH("2",'Dating-Mantis details '!$J$4:$J$540))*('Dating-Mantis details '!$F$4:$F$540=$F122)*('Dating-Mantis details '!$K$4:$K$540="Qa Defect")))</f>
        <v>0</v>
      </c>
      <c r="P122" s="43">
        <f>SUMPRODUCT((ISNUMBER(SEARCH("3",'Dating-Mantis details '!$J$4:$J$540))*('Dating-Mantis details '!$F$4:$F$540=$F122)*('Dating-Mantis details '!$K$4:$K$540="Qa Defect")))</f>
        <v>0</v>
      </c>
      <c r="Q122" s="44">
        <f t="shared" si="17"/>
        <v>0</v>
      </c>
      <c r="R122" s="44">
        <f>SUMPRODUCT((ISNUMBER(SEARCH("Not a bug",'Dating-Mantis details '!$K$4:$K$540))*('Dating-Mantis details '!$F$4:$F$540=$F122)))</f>
        <v>0</v>
      </c>
      <c r="S122" s="44">
        <f>SUMPRODUCT((ISNUMBER(SEARCH("ISO prod",'Dating-Mantis details '!$K$4:$K$540))*('Dating-Mantis details '!$F$4:$F$540=$F122)))</f>
        <v>0</v>
      </c>
      <c r="T122" s="44">
        <f>SUMPRODUCT((ISNUMBER(SEARCH("Duplicate",'Dating-Mantis details '!$K$4:$K$540))*('Dating-Mantis details '!$F$4:$F$540=$F122)))</f>
        <v>0</v>
      </c>
      <c r="U122" s="44">
        <f>SUMPRODUCT((ISNUMBER(SEARCH("Evolution",'Dating-Mantis details '!$K$4:$K$540))*('Dating-Mantis details '!$F$4:$F$540=$F122)))</f>
        <v>0</v>
      </c>
      <c r="V122" s="45">
        <f t="shared" si="18"/>
        <v>0</v>
      </c>
      <c r="W122" s="46">
        <f t="shared" si="19"/>
        <v>1</v>
      </c>
    </row>
    <row r="123" spans="1:23" ht="10.5" customHeight="1">
      <c r="A123" s="15"/>
      <c r="B123" s="15"/>
      <c r="C123" s="15"/>
      <c r="D123" s="19"/>
      <c r="E123" s="19"/>
      <c r="F123" s="17"/>
      <c r="G123" s="18"/>
      <c r="H123" s="18"/>
      <c r="I123" s="18"/>
      <c r="J123" s="18"/>
      <c r="K123" s="40">
        <f>SUMPRODUCT((ISNUMBER(SEARCH("Sprint SD ",'Dating-Story defects details'!$K$4:$K$539))*('Dating-Story defects details'!$F$4:$F$539=$F123)))</f>
        <v>0</v>
      </c>
      <c r="L123" s="40">
        <f>SUMPRODUCT((ISNUMBER(SEARCH("Post merge SD ",'Dating-Story defects details'!$K$4:$K$539))*('Dating-Story defects details'!$F$4:$F$539=$F123)))</f>
        <v>0</v>
      </c>
      <c r="M123" s="41">
        <f t="shared" si="16"/>
        <v>0</v>
      </c>
      <c r="N123" s="12">
        <f>SUMPRODUCT((ISNUMBER(SEARCH("1",'Dating-Mantis details '!$J$4:$J$540))*('Dating-Mantis details '!$F$4:$F$540=$F123)*('Dating-Mantis details '!$K$4:$K$540="Qa Defect")))</f>
        <v>0</v>
      </c>
      <c r="O123" s="42">
        <f>SUMPRODUCT((ISNUMBER(SEARCH("2",'Dating-Mantis details '!$J$4:$J$540))*('Dating-Mantis details '!$F$4:$F$540=$F123)*('Dating-Mantis details '!$K$4:$K$540="Qa Defect")))</f>
        <v>0</v>
      </c>
      <c r="P123" s="43">
        <f>SUMPRODUCT((ISNUMBER(SEARCH("3",'Dating-Mantis details '!$J$4:$J$540))*('Dating-Mantis details '!$F$4:$F$540=$F123)*('Dating-Mantis details '!$K$4:$K$540="Qa Defect")))</f>
        <v>0</v>
      </c>
      <c r="Q123" s="44">
        <f t="shared" si="17"/>
        <v>0</v>
      </c>
      <c r="R123" s="44">
        <f>SUMPRODUCT((ISNUMBER(SEARCH("Not a bug",'Dating-Mantis details '!$K$4:$K$540))*('Dating-Mantis details '!$F$4:$F$540=$F123)))</f>
        <v>0</v>
      </c>
      <c r="S123" s="44">
        <f>SUMPRODUCT((ISNUMBER(SEARCH("ISO prod",'Dating-Mantis details '!$K$4:$K$540))*('Dating-Mantis details '!$F$4:$F$540=$F123)))</f>
        <v>0</v>
      </c>
      <c r="T123" s="44">
        <f>SUMPRODUCT((ISNUMBER(SEARCH("Duplicate",'Dating-Mantis details '!$K$4:$K$540))*('Dating-Mantis details '!$F$4:$F$540=$F123)))</f>
        <v>0</v>
      </c>
      <c r="U123" s="44">
        <f>SUMPRODUCT((ISNUMBER(SEARCH("Evolution",'Dating-Mantis details '!$K$4:$K$540))*('Dating-Mantis details '!$F$4:$F$540=$F123)))</f>
        <v>0</v>
      </c>
      <c r="V123" s="45">
        <f t="shared" si="18"/>
        <v>0</v>
      </c>
      <c r="W123" s="46">
        <f t="shared" si="19"/>
        <v>1</v>
      </c>
    </row>
    <row r="124" spans="1:23" ht="10.5" customHeight="1">
      <c r="A124" s="15"/>
      <c r="B124" s="15"/>
      <c r="C124" s="15"/>
      <c r="D124" s="19"/>
      <c r="E124" s="19"/>
      <c r="F124" s="17"/>
      <c r="G124" s="18"/>
      <c r="H124" s="18"/>
      <c r="I124" s="18"/>
      <c r="J124" s="18"/>
      <c r="K124" s="40">
        <f>SUMPRODUCT((ISNUMBER(SEARCH("Sprint SD ",'Dating-Story defects details'!$K$4:$K$539))*('Dating-Story defects details'!$F$4:$F$539=$F124)))</f>
        <v>0</v>
      </c>
      <c r="L124" s="40">
        <f>SUMPRODUCT((ISNUMBER(SEARCH("Post merge SD ",'Dating-Story defects details'!$K$4:$K$539))*('Dating-Story defects details'!$F$4:$F$539=$F124)))</f>
        <v>0</v>
      </c>
      <c r="M124" s="41">
        <f t="shared" si="16"/>
        <v>0</v>
      </c>
      <c r="N124" s="12">
        <f>SUMPRODUCT((ISNUMBER(SEARCH("1",'Dating-Mantis details '!$J$4:$J$540))*('Dating-Mantis details '!$F$4:$F$540=$F124)*('Dating-Mantis details '!$K$4:$K$540="Qa Defect")))</f>
        <v>0</v>
      </c>
      <c r="O124" s="42">
        <f>SUMPRODUCT((ISNUMBER(SEARCH("2",'Dating-Mantis details '!$J$4:$J$540))*('Dating-Mantis details '!$F$4:$F$540=$F124)*('Dating-Mantis details '!$K$4:$K$540="Qa Defect")))</f>
        <v>0</v>
      </c>
      <c r="P124" s="43">
        <f>SUMPRODUCT((ISNUMBER(SEARCH("3",'Dating-Mantis details '!$J$4:$J$540))*('Dating-Mantis details '!$F$4:$F$540=$F124)*('Dating-Mantis details '!$K$4:$K$540="Qa Defect")))</f>
        <v>0</v>
      </c>
      <c r="Q124" s="44">
        <f t="shared" si="17"/>
        <v>0</v>
      </c>
      <c r="R124" s="44">
        <f>SUMPRODUCT((ISNUMBER(SEARCH("Not a bug",'Dating-Mantis details '!$K$4:$K$540))*('Dating-Mantis details '!$F$4:$F$540=$F124)))</f>
        <v>0</v>
      </c>
      <c r="S124" s="44">
        <f>SUMPRODUCT((ISNUMBER(SEARCH("ISO prod",'Dating-Mantis details '!$K$4:$K$540))*('Dating-Mantis details '!$F$4:$F$540=$F124)))</f>
        <v>0</v>
      </c>
      <c r="T124" s="44">
        <f>SUMPRODUCT((ISNUMBER(SEARCH("Duplicate",'Dating-Mantis details '!$K$4:$K$540))*('Dating-Mantis details '!$F$4:$F$540=$F124)))</f>
        <v>0</v>
      </c>
      <c r="U124" s="44">
        <f>SUMPRODUCT((ISNUMBER(SEARCH("Evolution",'Dating-Mantis details '!$K$4:$K$540))*('Dating-Mantis details '!$F$4:$F$540=$F124)))</f>
        <v>0</v>
      </c>
      <c r="V124" s="45">
        <f t="shared" si="18"/>
        <v>0</v>
      </c>
      <c r="W124" s="46">
        <f t="shared" si="19"/>
        <v>1</v>
      </c>
    </row>
    <row r="125" spans="1:23" ht="10.5" customHeight="1">
      <c r="A125" s="15"/>
      <c r="B125" s="15"/>
      <c r="C125" s="15"/>
      <c r="D125" s="19"/>
      <c r="E125" s="19"/>
      <c r="F125" s="17"/>
      <c r="G125" s="18"/>
      <c r="H125" s="18"/>
      <c r="I125" s="18"/>
      <c r="J125" s="18"/>
      <c r="K125" s="40">
        <f>SUMPRODUCT((ISNUMBER(SEARCH("Sprint SD ",'Dating-Story defects details'!$K$4:$K$539))*('Dating-Story defects details'!$F$4:$F$539=$F125)))</f>
        <v>0</v>
      </c>
      <c r="L125" s="40">
        <f>SUMPRODUCT((ISNUMBER(SEARCH("Post merge SD ",'Dating-Story defects details'!$K$4:$K$539))*('Dating-Story defects details'!$F$4:$F$539=$F125)))</f>
        <v>0</v>
      </c>
      <c r="M125" s="41">
        <f t="shared" si="16"/>
        <v>0</v>
      </c>
      <c r="N125" s="12">
        <f>SUMPRODUCT((ISNUMBER(SEARCH("1",'Dating-Mantis details '!$J$4:$J$540))*('Dating-Mantis details '!$F$4:$F$540=$F125)*('Dating-Mantis details '!$K$4:$K$540="Qa Defect")))</f>
        <v>0</v>
      </c>
      <c r="O125" s="42">
        <f>SUMPRODUCT((ISNUMBER(SEARCH("2",'Dating-Mantis details '!$J$4:$J$540))*('Dating-Mantis details '!$F$4:$F$540=$F125)*('Dating-Mantis details '!$K$4:$K$540="Qa Defect")))</f>
        <v>0</v>
      </c>
      <c r="P125" s="43">
        <f>SUMPRODUCT((ISNUMBER(SEARCH("3",'Dating-Mantis details '!$J$4:$J$540))*('Dating-Mantis details '!$F$4:$F$540=$F125)*('Dating-Mantis details '!$K$4:$K$540="Qa Defect")))</f>
        <v>0</v>
      </c>
      <c r="Q125" s="44">
        <f t="shared" si="17"/>
        <v>0</v>
      </c>
      <c r="R125" s="44">
        <f>SUMPRODUCT((ISNUMBER(SEARCH("Not a bug",'Dating-Mantis details '!$K$4:$K$540))*('Dating-Mantis details '!$F$4:$F$540=$F125)))</f>
        <v>0</v>
      </c>
      <c r="S125" s="44">
        <f>SUMPRODUCT((ISNUMBER(SEARCH("ISO prod",'Dating-Mantis details '!$K$4:$K$540))*('Dating-Mantis details '!$F$4:$F$540=$F125)))</f>
        <v>0</v>
      </c>
      <c r="T125" s="44">
        <f>SUMPRODUCT((ISNUMBER(SEARCH("Duplicate",'Dating-Mantis details '!$K$4:$K$540))*('Dating-Mantis details '!$F$4:$F$540=$F125)))</f>
        <v>0</v>
      </c>
      <c r="U125" s="44">
        <f>SUMPRODUCT((ISNUMBER(SEARCH("Evolution",'Dating-Mantis details '!$K$4:$K$540))*('Dating-Mantis details '!$F$4:$F$540=$F125)))</f>
        <v>0</v>
      </c>
      <c r="V125" s="45">
        <f t="shared" si="18"/>
        <v>0</v>
      </c>
      <c r="W125" s="46">
        <f t="shared" si="19"/>
        <v>1</v>
      </c>
    </row>
    <row r="126" spans="1:23" ht="10.5" customHeight="1">
      <c r="A126" s="15"/>
      <c r="B126" s="15"/>
      <c r="C126" s="15"/>
      <c r="D126" s="19"/>
      <c r="E126" s="19"/>
      <c r="F126" s="17"/>
      <c r="G126" s="18"/>
      <c r="H126" s="18"/>
      <c r="I126" s="18"/>
      <c r="J126" s="18"/>
      <c r="K126" s="40">
        <f>SUMPRODUCT((ISNUMBER(SEARCH("Sprint SD ",'Dating-Story defects details'!$K$4:$K$539))*('Dating-Story defects details'!$F$4:$F$539=$F126)))</f>
        <v>0</v>
      </c>
      <c r="L126" s="40">
        <f>SUMPRODUCT((ISNUMBER(SEARCH("Post merge SD ",'Dating-Story defects details'!$K$4:$K$539))*('Dating-Story defects details'!$F$4:$F$539=$F126)))</f>
        <v>0</v>
      </c>
      <c r="M126" s="41">
        <f t="shared" si="16"/>
        <v>0</v>
      </c>
      <c r="N126" s="12">
        <f>SUMPRODUCT((ISNUMBER(SEARCH("1",'Dating-Mantis details '!$J$4:$J$540))*('Dating-Mantis details '!$F$4:$F$540=$F126)*('Dating-Mantis details '!$K$4:$K$540="Qa Defect")))</f>
        <v>0</v>
      </c>
      <c r="O126" s="42">
        <f>SUMPRODUCT((ISNUMBER(SEARCH("2",'Dating-Mantis details '!$J$4:$J$540))*('Dating-Mantis details '!$F$4:$F$540=$F126)*('Dating-Mantis details '!$K$4:$K$540="Qa Defect")))</f>
        <v>0</v>
      </c>
      <c r="P126" s="43">
        <f>SUMPRODUCT((ISNUMBER(SEARCH("3",'Dating-Mantis details '!$J$4:$J$540))*('Dating-Mantis details '!$F$4:$F$540=$F126)*('Dating-Mantis details '!$K$4:$K$540="Qa Defect")))</f>
        <v>0</v>
      </c>
      <c r="Q126" s="44">
        <f t="shared" si="17"/>
        <v>0</v>
      </c>
      <c r="R126" s="44">
        <f>SUMPRODUCT((ISNUMBER(SEARCH("Not a bug",'Dating-Mantis details '!$K$4:$K$540))*('Dating-Mantis details '!$F$4:$F$540=$F126)))</f>
        <v>0</v>
      </c>
      <c r="S126" s="44">
        <f>SUMPRODUCT((ISNUMBER(SEARCH("ISO prod",'Dating-Mantis details '!$K$4:$K$540))*('Dating-Mantis details '!$F$4:$F$540=$F126)))</f>
        <v>0</v>
      </c>
      <c r="T126" s="44">
        <f>SUMPRODUCT((ISNUMBER(SEARCH("Duplicate",'Dating-Mantis details '!$K$4:$K$540))*('Dating-Mantis details '!$F$4:$F$540=$F126)))</f>
        <v>0</v>
      </c>
      <c r="U126" s="44">
        <f>SUMPRODUCT((ISNUMBER(SEARCH("Evolution",'Dating-Mantis details '!$K$4:$K$540))*('Dating-Mantis details '!$F$4:$F$540=$F126)))</f>
        <v>0</v>
      </c>
      <c r="V126" s="45">
        <f t="shared" si="18"/>
        <v>0</v>
      </c>
      <c r="W126" s="46">
        <f t="shared" si="19"/>
        <v>1</v>
      </c>
    </row>
    <row r="127" spans="1:23" ht="10.5" customHeight="1">
      <c r="A127" s="15"/>
      <c r="B127" s="15"/>
      <c r="C127" s="15"/>
      <c r="D127" s="19"/>
      <c r="E127" s="19"/>
      <c r="F127" s="17"/>
      <c r="G127" s="18"/>
      <c r="H127" s="18"/>
      <c r="I127" s="18"/>
      <c r="J127" s="18"/>
      <c r="K127" s="40">
        <f>SUMPRODUCT((ISNUMBER(SEARCH("Sprint SD ",'Dating-Story defects details'!$K$4:$K$539))*('Dating-Story defects details'!$F$4:$F$539=$F127)))</f>
        <v>0</v>
      </c>
      <c r="L127" s="40">
        <f>SUMPRODUCT((ISNUMBER(SEARCH("Post merge SD ",'Dating-Story defects details'!$K$4:$K$539))*('Dating-Story defects details'!$F$4:$F$539=$F127)))</f>
        <v>0</v>
      </c>
      <c r="M127" s="41">
        <f t="shared" si="16"/>
        <v>0</v>
      </c>
      <c r="N127" s="12">
        <f>SUMPRODUCT((ISNUMBER(SEARCH("1",'Dating-Mantis details '!$J$4:$J$540))*('Dating-Mantis details '!$F$4:$F$540=$F127)*('Dating-Mantis details '!$K$4:$K$540="Qa Defect")))</f>
        <v>0</v>
      </c>
      <c r="O127" s="42">
        <f>SUMPRODUCT((ISNUMBER(SEARCH("2",'Dating-Mantis details '!$J$4:$J$540))*('Dating-Mantis details '!$F$4:$F$540=$F127)*('Dating-Mantis details '!$K$4:$K$540="Qa Defect")))</f>
        <v>0</v>
      </c>
      <c r="P127" s="43">
        <f>SUMPRODUCT((ISNUMBER(SEARCH("3",'Dating-Mantis details '!$J$4:$J$540))*('Dating-Mantis details '!$F$4:$F$540=$F127)*('Dating-Mantis details '!$K$4:$K$540="Qa Defect")))</f>
        <v>0</v>
      </c>
      <c r="Q127" s="44">
        <f t="shared" si="17"/>
        <v>0</v>
      </c>
      <c r="R127" s="44">
        <f>SUMPRODUCT((ISNUMBER(SEARCH("Not a bug",'Dating-Mantis details '!$K$4:$K$540))*('Dating-Mantis details '!$F$4:$F$540=$F127)))</f>
        <v>0</v>
      </c>
      <c r="S127" s="44">
        <f>SUMPRODUCT((ISNUMBER(SEARCH("ISO prod",'Dating-Mantis details '!$K$4:$K$540))*('Dating-Mantis details '!$F$4:$F$540=$F127)))</f>
        <v>0</v>
      </c>
      <c r="T127" s="44">
        <f>SUMPRODUCT((ISNUMBER(SEARCH("Duplicate",'Dating-Mantis details '!$K$4:$K$540))*('Dating-Mantis details '!$F$4:$F$540=$F127)))</f>
        <v>0</v>
      </c>
      <c r="U127" s="44">
        <f>SUMPRODUCT((ISNUMBER(SEARCH("Evolution",'Dating-Mantis details '!$K$4:$K$540))*('Dating-Mantis details '!$F$4:$F$540=$F127)))</f>
        <v>0</v>
      </c>
      <c r="V127" s="45">
        <f t="shared" si="18"/>
        <v>0</v>
      </c>
      <c r="W127" s="46">
        <f t="shared" si="19"/>
        <v>1</v>
      </c>
    </row>
    <row r="128" spans="1:23" ht="10.5" customHeight="1">
      <c r="A128" s="15"/>
      <c r="B128" s="15"/>
      <c r="C128" s="15"/>
      <c r="D128" s="19"/>
      <c r="E128" s="19"/>
      <c r="F128" s="17"/>
      <c r="G128" s="18"/>
      <c r="H128" s="18"/>
      <c r="I128" s="18"/>
      <c r="J128" s="18"/>
      <c r="K128" s="40">
        <f>SUMPRODUCT((ISNUMBER(SEARCH("Sprint SD ",'Dating-Story defects details'!$K$4:$K$539))*('Dating-Story defects details'!$F$4:$F$539=$F128)))</f>
        <v>0</v>
      </c>
      <c r="L128" s="40">
        <f>SUMPRODUCT((ISNUMBER(SEARCH("Post merge SD ",'Dating-Story defects details'!$K$4:$K$539))*('Dating-Story defects details'!$F$4:$F$539=$F128)))</f>
        <v>0</v>
      </c>
      <c r="M128" s="41">
        <f t="shared" si="16"/>
        <v>0</v>
      </c>
      <c r="N128" s="12">
        <f>SUMPRODUCT((ISNUMBER(SEARCH("1",'Dating-Mantis details '!$J$4:$J$540))*('Dating-Mantis details '!$F$4:$F$540=$F128)*('Dating-Mantis details '!$K$4:$K$540="Qa Defect")))</f>
        <v>0</v>
      </c>
      <c r="O128" s="42">
        <f>SUMPRODUCT((ISNUMBER(SEARCH("2",'Dating-Mantis details '!$J$4:$J$540))*('Dating-Mantis details '!$F$4:$F$540=$F128)*('Dating-Mantis details '!$K$4:$K$540="Qa Defect")))</f>
        <v>0</v>
      </c>
      <c r="P128" s="43">
        <f>SUMPRODUCT((ISNUMBER(SEARCH("3",'Dating-Mantis details '!$J$4:$J$540))*('Dating-Mantis details '!$F$4:$F$540=$F128)*('Dating-Mantis details '!$K$4:$K$540="Qa Defect")))</f>
        <v>0</v>
      </c>
      <c r="Q128" s="44">
        <f t="shared" si="17"/>
        <v>0</v>
      </c>
      <c r="R128" s="44">
        <f>SUMPRODUCT((ISNUMBER(SEARCH("Not a bug",'Dating-Mantis details '!$K$4:$K$540))*('Dating-Mantis details '!$F$4:$F$540=$F128)))</f>
        <v>0</v>
      </c>
      <c r="S128" s="44">
        <f>SUMPRODUCT((ISNUMBER(SEARCH("ISO prod",'Dating-Mantis details '!$K$4:$K$540))*('Dating-Mantis details '!$F$4:$F$540=$F128)))</f>
        <v>0</v>
      </c>
      <c r="T128" s="44">
        <f>SUMPRODUCT((ISNUMBER(SEARCH("Duplicate",'Dating-Mantis details '!$K$4:$K$540))*('Dating-Mantis details '!$F$4:$F$540=$F128)))</f>
        <v>0</v>
      </c>
      <c r="U128" s="44">
        <f>SUMPRODUCT((ISNUMBER(SEARCH("Evolution",'Dating-Mantis details '!$K$4:$K$540))*('Dating-Mantis details '!$F$4:$F$540=$F128)))</f>
        <v>0</v>
      </c>
      <c r="V128" s="45">
        <f t="shared" si="18"/>
        <v>0</v>
      </c>
      <c r="W128" s="46">
        <f t="shared" si="19"/>
        <v>1</v>
      </c>
    </row>
    <row r="129" spans="1:23" ht="10.5" customHeight="1">
      <c r="A129" s="15"/>
      <c r="B129" s="15"/>
      <c r="C129" s="15"/>
      <c r="D129" s="19"/>
      <c r="E129" s="19"/>
      <c r="F129" s="17"/>
      <c r="G129" s="18"/>
      <c r="H129" s="18"/>
      <c r="I129" s="18"/>
      <c r="J129" s="18"/>
      <c r="K129" s="40">
        <f>SUMPRODUCT((ISNUMBER(SEARCH("Sprint SD ",'Dating-Story defects details'!$K$4:$K$539))*('Dating-Story defects details'!$F$4:$F$539=$F129)))</f>
        <v>0</v>
      </c>
      <c r="L129" s="40">
        <f>SUMPRODUCT((ISNUMBER(SEARCH("Post merge SD ",'Dating-Story defects details'!$K$4:$K$539))*('Dating-Story defects details'!$F$4:$F$539=$F129)))</f>
        <v>0</v>
      </c>
      <c r="M129" s="41">
        <f t="shared" si="16"/>
        <v>0</v>
      </c>
      <c r="N129" s="12">
        <f>SUMPRODUCT((ISNUMBER(SEARCH("1",'Dating-Mantis details '!$J$4:$J$540))*('Dating-Mantis details '!$F$4:$F$540=$F129)*('Dating-Mantis details '!$K$4:$K$540="Qa Defect")))</f>
        <v>0</v>
      </c>
      <c r="O129" s="42">
        <f>SUMPRODUCT((ISNUMBER(SEARCH("2",'Dating-Mantis details '!$J$4:$J$540))*('Dating-Mantis details '!$F$4:$F$540=$F129)*('Dating-Mantis details '!$K$4:$K$540="Qa Defect")))</f>
        <v>0</v>
      </c>
      <c r="P129" s="43">
        <f>SUMPRODUCT((ISNUMBER(SEARCH("3",'Dating-Mantis details '!$J$4:$J$540))*('Dating-Mantis details '!$F$4:$F$540=$F129)*('Dating-Mantis details '!$K$4:$K$540="Qa Defect")))</f>
        <v>0</v>
      </c>
      <c r="Q129" s="44">
        <f t="shared" si="17"/>
        <v>0</v>
      </c>
      <c r="R129" s="44">
        <f>SUMPRODUCT((ISNUMBER(SEARCH("Not a bug",'Dating-Mantis details '!$K$4:$K$540))*('Dating-Mantis details '!$F$4:$F$540=$F129)))</f>
        <v>0</v>
      </c>
      <c r="S129" s="44">
        <f>SUMPRODUCT((ISNUMBER(SEARCH("ISO prod",'Dating-Mantis details '!$K$4:$K$540))*('Dating-Mantis details '!$F$4:$F$540=$F129)))</f>
        <v>0</v>
      </c>
      <c r="T129" s="44">
        <f>SUMPRODUCT((ISNUMBER(SEARCH("Duplicate",'Dating-Mantis details '!$K$4:$K$540))*('Dating-Mantis details '!$F$4:$F$540=$F129)))</f>
        <v>0</v>
      </c>
      <c r="U129" s="44">
        <f>SUMPRODUCT((ISNUMBER(SEARCH("Evolution",'Dating-Mantis details '!$K$4:$K$540))*('Dating-Mantis details '!$F$4:$F$540=$F129)))</f>
        <v>0</v>
      </c>
      <c r="V129" s="45">
        <f t="shared" si="18"/>
        <v>0</v>
      </c>
      <c r="W129" s="46">
        <f t="shared" si="19"/>
        <v>1</v>
      </c>
    </row>
    <row r="130" spans="1:23" ht="10.5" customHeight="1">
      <c r="A130" s="15"/>
      <c r="B130" s="15"/>
      <c r="C130" s="15"/>
      <c r="D130" s="19"/>
      <c r="E130" s="19"/>
      <c r="F130" s="17"/>
      <c r="G130" s="18"/>
      <c r="H130" s="18"/>
      <c r="I130" s="18"/>
      <c r="J130" s="18"/>
      <c r="K130" s="40">
        <f>SUMPRODUCT((ISNUMBER(SEARCH("Sprint SD ",'Dating-Story defects details'!$K$4:$K$539))*('Dating-Story defects details'!$F$4:$F$539=$F130)))</f>
        <v>0</v>
      </c>
      <c r="L130" s="40">
        <f>SUMPRODUCT((ISNUMBER(SEARCH("Post merge SD ",'Dating-Story defects details'!$K$4:$K$539))*('Dating-Story defects details'!$F$4:$F$539=$F130)))</f>
        <v>0</v>
      </c>
      <c r="M130" s="41">
        <f t="shared" si="16"/>
        <v>0</v>
      </c>
      <c r="N130" s="12">
        <f>SUMPRODUCT((ISNUMBER(SEARCH("1",'Dating-Mantis details '!$J$4:$J$540))*('Dating-Mantis details '!$F$4:$F$540=$F130)*('Dating-Mantis details '!$K$4:$K$540="Qa Defect")))</f>
        <v>0</v>
      </c>
      <c r="O130" s="42">
        <f>SUMPRODUCT((ISNUMBER(SEARCH("2",'Dating-Mantis details '!$J$4:$J$540))*('Dating-Mantis details '!$F$4:$F$540=$F130)*('Dating-Mantis details '!$K$4:$K$540="Qa Defect")))</f>
        <v>0</v>
      </c>
      <c r="P130" s="43">
        <f>SUMPRODUCT((ISNUMBER(SEARCH("3",'Dating-Mantis details '!$J$4:$J$540))*('Dating-Mantis details '!$F$4:$F$540=$F130)*('Dating-Mantis details '!$K$4:$K$540="Qa Defect")))</f>
        <v>0</v>
      </c>
      <c r="Q130" s="44">
        <f t="shared" si="17"/>
        <v>0</v>
      </c>
      <c r="R130" s="44">
        <f>SUMPRODUCT((ISNUMBER(SEARCH("Not a bug",'Dating-Mantis details '!$K$4:$K$540))*('Dating-Mantis details '!$F$4:$F$540=$F130)))</f>
        <v>0</v>
      </c>
      <c r="S130" s="44">
        <f>SUMPRODUCT((ISNUMBER(SEARCH("ISO prod",'Dating-Mantis details '!$K$4:$K$540))*('Dating-Mantis details '!$F$4:$F$540=$F130)))</f>
        <v>0</v>
      </c>
      <c r="T130" s="44">
        <f>SUMPRODUCT((ISNUMBER(SEARCH("Duplicate",'Dating-Mantis details '!$K$4:$K$540))*('Dating-Mantis details '!$F$4:$F$540=$F130)))</f>
        <v>0</v>
      </c>
      <c r="U130" s="44">
        <f>SUMPRODUCT((ISNUMBER(SEARCH("Evolution",'Dating-Mantis details '!$K$4:$K$540))*('Dating-Mantis details '!$F$4:$F$540=$F130)))</f>
        <v>0</v>
      </c>
      <c r="V130" s="45">
        <f t="shared" si="18"/>
        <v>0</v>
      </c>
      <c r="W130" s="46">
        <f t="shared" si="19"/>
        <v>1</v>
      </c>
    </row>
    <row r="131" spans="1:23" ht="10.5" customHeight="1">
      <c r="A131" s="15"/>
      <c r="B131" s="15"/>
      <c r="C131" s="15"/>
      <c r="D131" s="19"/>
      <c r="E131" s="19"/>
      <c r="F131" s="17"/>
      <c r="G131" s="18"/>
      <c r="H131" s="18"/>
      <c r="I131" s="18"/>
      <c r="J131" s="18"/>
      <c r="K131" s="40">
        <f>SUMPRODUCT((ISNUMBER(SEARCH("Sprint SD ",'Dating-Story defects details'!$K$4:$K$539))*('Dating-Story defects details'!$F$4:$F$539=$F131)))</f>
        <v>0</v>
      </c>
      <c r="L131" s="40">
        <f>SUMPRODUCT((ISNUMBER(SEARCH("Post merge SD ",'Dating-Story defects details'!$K$4:$K$539))*('Dating-Story defects details'!$F$4:$F$539=$F131)))</f>
        <v>0</v>
      </c>
      <c r="M131" s="41">
        <f t="shared" si="16"/>
        <v>0</v>
      </c>
      <c r="N131" s="12">
        <f>SUMPRODUCT((ISNUMBER(SEARCH("1",'Dating-Mantis details '!$J$4:$J$540))*('Dating-Mantis details '!$F$4:$F$540=$F131)*('Dating-Mantis details '!$K$4:$K$540="Qa Defect")))</f>
        <v>0</v>
      </c>
      <c r="O131" s="42">
        <f>SUMPRODUCT((ISNUMBER(SEARCH("2",'Dating-Mantis details '!$J$4:$J$540))*('Dating-Mantis details '!$F$4:$F$540=$F131)*('Dating-Mantis details '!$K$4:$K$540="Qa Defect")))</f>
        <v>0</v>
      </c>
      <c r="P131" s="43">
        <f>SUMPRODUCT((ISNUMBER(SEARCH("3",'Dating-Mantis details '!$J$4:$J$540))*('Dating-Mantis details '!$F$4:$F$540=$F131)*('Dating-Mantis details '!$K$4:$K$540="Qa Defect")))</f>
        <v>0</v>
      </c>
      <c r="Q131" s="44">
        <f t="shared" si="17"/>
        <v>0</v>
      </c>
      <c r="R131" s="44">
        <f>SUMPRODUCT((ISNUMBER(SEARCH("Not a bug",'Dating-Mantis details '!$K$4:$K$540))*('Dating-Mantis details '!$F$4:$F$540=$F131)))</f>
        <v>0</v>
      </c>
      <c r="S131" s="44">
        <f>SUMPRODUCT((ISNUMBER(SEARCH("ISO prod",'Dating-Mantis details '!$K$4:$K$540))*('Dating-Mantis details '!$F$4:$F$540=$F131)))</f>
        <v>0</v>
      </c>
      <c r="T131" s="44">
        <f>SUMPRODUCT((ISNUMBER(SEARCH("Duplicate",'Dating-Mantis details '!$K$4:$K$540))*('Dating-Mantis details '!$F$4:$F$540=$F131)))</f>
        <v>0</v>
      </c>
      <c r="U131" s="44">
        <f>SUMPRODUCT((ISNUMBER(SEARCH("Evolution",'Dating-Mantis details '!$K$4:$K$540))*('Dating-Mantis details '!$F$4:$F$540=$F131)))</f>
        <v>0</v>
      </c>
      <c r="V131" s="45">
        <f t="shared" si="18"/>
        <v>0</v>
      </c>
      <c r="W131" s="46">
        <f t="shared" si="19"/>
        <v>1</v>
      </c>
    </row>
    <row r="132" spans="1:23" ht="10.5" customHeight="1">
      <c r="A132" s="15"/>
      <c r="B132" s="15"/>
      <c r="C132" s="15"/>
      <c r="D132" s="19"/>
      <c r="E132" s="19"/>
      <c r="F132" s="17"/>
      <c r="G132" s="18"/>
      <c r="H132" s="18"/>
      <c r="I132" s="18"/>
      <c r="J132" s="18"/>
      <c r="K132" s="40">
        <f>SUMPRODUCT((ISNUMBER(SEARCH("Sprint SD ",'Dating-Story defects details'!$K$4:$K$539))*('Dating-Story defects details'!$F$4:$F$539=$F132)))</f>
        <v>0</v>
      </c>
      <c r="L132" s="40">
        <f>SUMPRODUCT((ISNUMBER(SEARCH("Post merge SD ",'Dating-Story defects details'!$K$4:$K$539))*('Dating-Story defects details'!$F$4:$F$539=$F132)))</f>
        <v>0</v>
      </c>
      <c r="M132" s="41">
        <f t="shared" ref="M132:M144" si="20">SUM(K132:L132)</f>
        <v>0</v>
      </c>
      <c r="N132" s="12">
        <f>SUMPRODUCT((ISNUMBER(SEARCH("1",'Dating-Mantis details '!$J$4:$J$540))*('Dating-Mantis details '!$F$4:$F$540=$F132)*('Dating-Mantis details '!$K$4:$K$540="Qa Defect")))</f>
        <v>0</v>
      </c>
      <c r="O132" s="42">
        <f>SUMPRODUCT((ISNUMBER(SEARCH("2",'Dating-Mantis details '!$J$4:$J$540))*('Dating-Mantis details '!$F$4:$F$540=$F132)*('Dating-Mantis details '!$K$4:$K$540="Qa Defect")))</f>
        <v>0</v>
      </c>
      <c r="P132" s="43">
        <f>SUMPRODUCT((ISNUMBER(SEARCH("3",'Dating-Mantis details '!$J$4:$J$540))*('Dating-Mantis details '!$F$4:$F$540=$F132)*('Dating-Mantis details '!$K$4:$K$540="Qa Defect")))</f>
        <v>0</v>
      </c>
      <c r="Q132" s="44">
        <f t="shared" si="17"/>
        <v>0</v>
      </c>
      <c r="R132" s="44">
        <f>SUMPRODUCT((ISNUMBER(SEARCH("Not a bug",'Dating-Mantis details '!$K$4:$K$540))*('Dating-Mantis details '!$F$4:$F$540=$F132)))</f>
        <v>0</v>
      </c>
      <c r="S132" s="44">
        <f>SUMPRODUCT((ISNUMBER(SEARCH("ISO prod",'Dating-Mantis details '!$K$4:$K$540))*('Dating-Mantis details '!$F$4:$F$540=$F132)))</f>
        <v>0</v>
      </c>
      <c r="T132" s="44">
        <f>SUMPRODUCT((ISNUMBER(SEARCH("Duplicate",'Dating-Mantis details '!$K$4:$K$540))*('Dating-Mantis details '!$F$4:$F$540=$F132)))</f>
        <v>0</v>
      </c>
      <c r="U132" s="44">
        <f>SUMPRODUCT((ISNUMBER(SEARCH("Evolution",'Dating-Mantis details '!$K$4:$K$540))*('Dating-Mantis details '!$F$4:$F$540=$F132)))</f>
        <v>0</v>
      </c>
      <c r="V132" s="45">
        <f t="shared" si="18"/>
        <v>0</v>
      </c>
      <c r="W132" s="46">
        <f t="shared" si="19"/>
        <v>1</v>
      </c>
    </row>
    <row r="133" spans="1:23" ht="10.5" customHeight="1">
      <c r="A133" s="15"/>
      <c r="B133" s="15"/>
      <c r="C133" s="15"/>
      <c r="D133" s="19"/>
      <c r="E133" s="19"/>
      <c r="F133" s="17"/>
      <c r="G133" s="18"/>
      <c r="H133" s="18"/>
      <c r="I133" s="18"/>
      <c r="J133" s="18"/>
      <c r="K133" s="40">
        <f>SUMPRODUCT((ISNUMBER(SEARCH("Sprint SD ",'Dating-Story defects details'!$K$4:$K$539))*('Dating-Story defects details'!$F$4:$F$539=$F133)))</f>
        <v>0</v>
      </c>
      <c r="L133" s="40">
        <f>SUMPRODUCT((ISNUMBER(SEARCH("Post merge SD ",'Dating-Story defects details'!$K$4:$K$539))*('Dating-Story defects details'!$F$4:$F$539=$F133)))</f>
        <v>0</v>
      </c>
      <c r="M133" s="41">
        <f t="shared" si="20"/>
        <v>0</v>
      </c>
      <c r="N133" s="12">
        <f>SUMPRODUCT((ISNUMBER(SEARCH("1",'Dating-Mantis details '!$J$4:$J$540))*('Dating-Mantis details '!$F$4:$F$540=$F133)*('Dating-Mantis details '!$K$4:$K$540="Qa Defect")))</f>
        <v>0</v>
      </c>
      <c r="O133" s="42">
        <f>SUMPRODUCT((ISNUMBER(SEARCH("2",'Dating-Mantis details '!$J$4:$J$540))*('Dating-Mantis details '!$F$4:$F$540=$F133)*('Dating-Mantis details '!$K$4:$K$540="Qa Defect")))</f>
        <v>0</v>
      </c>
      <c r="P133" s="43">
        <f>SUMPRODUCT((ISNUMBER(SEARCH("3",'Dating-Mantis details '!$J$4:$J$540))*('Dating-Mantis details '!$F$4:$F$540=$F133)*('Dating-Mantis details '!$K$4:$K$540="Qa Defect")))</f>
        <v>0</v>
      </c>
      <c r="Q133" s="44">
        <f t="shared" si="17"/>
        <v>0</v>
      </c>
      <c r="R133" s="44">
        <f>SUMPRODUCT((ISNUMBER(SEARCH("Not a bug",'Dating-Mantis details '!$K$4:$K$540))*('Dating-Mantis details '!$F$4:$F$540=$F133)))</f>
        <v>0</v>
      </c>
      <c r="S133" s="44">
        <f>SUMPRODUCT((ISNUMBER(SEARCH("ISO prod",'Dating-Mantis details '!$K$4:$K$540))*('Dating-Mantis details '!$F$4:$F$540=$F133)))</f>
        <v>0</v>
      </c>
      <c r="T133" s="44">
        <f>SUMPRODUCT((ISNUMBER(SEARCH("Duplicate",'Dating-Mantis details '!$K$4:$K$540))*('Dating-Mantis details '!$F$4:$F$540=$F133)))</f>
        <v>0</v>
      </c>
      <c r="U133" s="44">
        <f>SUMPRODUCT((ISNUMBER(SEARCH("Evolution",'Dating-Mantis details '!$K$4:$K$540))*('Dating-Mantis details '!$F$4:$F$540=$F133)))</f>
        <v>0</v>
      </c>
      <c r="V133" s="45">
        <f t="shared" si="18"/>
        <v>0</v>
      </c>
      <c r="W133" s="46">
        <f t="shared" si="19"/>
        <v>1</v>
      </c>
    </row>
    <row r="134" spans="1:23" ht="10.5" customHeight="1">
      <c r="A134" s="15"/>
      <c r="B134" s="15"/>
      <c r="C134" s="15"/>
      <c r="D134" s="19"/>
      <c r="E134" s="19"/>
      <c r="F134" s="17"/>
      <c r="G134" s="18"/>
      <c r="H134" s="18"/>
      <c r="I134" s="18"/>
      <c r="J134" s="18"/>
      <c r="K134" s="40">
        <f>SUMPRODUCT((ISNUMBER(SEARCH("Sprint SD ",'Dating-Story defects details'!$K$4:$K$539))*('Dating-Story defects details'!$F$4:$F$539=$F134)))</f>
        <v>0</v>
      </c>
      <c r="L134" s="40">
        <f>SUMPRODUCT((ISNUMBER(SEARCH("Post merge SD ",'Dating-Story defects details'!$K$4:$K$539))*('Dating-Story defects details'!$F$4:$F$539=$F134)))</f>
        <v>0</v>
      </c>
      <c r="M134" s="41">
        <f t="shared" si="20"/>
        <v>0</v>
      </c>
      <c r="N134" s="12">
        <f>SUMPRODUCT((ISNUMBER(SEARCH("1",'Dating-Mantis details '!$J$4:$J$540))*('Dating-Mantis details '!$F$4:$F$540=$F134)*('Dating-Mantis details '!$K$4:$K$540="Qa Defect")))</f>
        <v>0</v>
      </c>
      <c r="O134" s="42">
        <f>SUMPRODUCT((ISNUMBER(SEARCH("2",'Dating-Mantis details '!$J$4:$J$540))*('Dating-Mantis details '!$F$4:$F$540=$F134)*('Dating-Mantis details '!$K$4:$K$540="Qa Defect")))</f>
        <v>0</v>
      </c>
      <c r="P134" s="43">
        <f>SUMPRODUCT((ISNUMBER(SEARCH("3",'Dating-Mantis details '!$J$4:$J$540))*('Dating-Mantis details '!$F$4:$F$540=$F134)*('Dating-Mantis details '!$K$4:$K$540="Qa Defect")))</f>
        <v>0</v>
      </c>
      <c r="Q134" s="44">
        <f t="shared" si="17"/>
        <v>0</v>
      </c>
      <c r="R134" s="44">
        <f>SUMPRODUCT((ISNUMBER(SEARCH("Not a bug",'Dating-Mantis details '!$K$4:$K$540))*('Dating-Mantis details '!$F$4:$F$540=$F134)))</f>
        <v>0</v>
      </c>
      <c r="S134" s="44">
        <f>SUMPRODUCT((ISNUMBER(SEARCH("ISO prod",'Dating-Mantis details '!$K$4:$K$540))*('Dating-Mantis details '!$F$4:$F$540=$F134)))</f>
        <v>0</v>
      </c>
      <c r="T134" s="44">
        <f>SUMPRODUCT((ISNUMBER(SEARCH("Duplicate",'Dating-Mantis details '!$K$4:$K$540))*('Dating-Mantis details '!$F$4:$F$540=$F134)))</f>
        <v>0</v>
      </c>
      <c r="U134" s="44">
        <f>SUMPRODUCT((ISNUMBER(SEARCH("Evolution",'Dating-Mantis details '!$K$4:$K$540))*('Dating-Mantis details '!$F$4:$F$540=$F134)))</f>
        <v>0</v>
      </c>
      <c r="V134" s="45">
        <f t="shared" si="18"/>
        <v>0</v>
      </c>
      <c r="W134" s="46">
        <f t="shared" si="19"/>
        <v>1</v>
      </c>
    </row>
    <row r="135" spans="1:23" ht="10.5" customHeight="1">
      <c r="A135" s="15"/>
      <c r="B135" s="15"/>
      <c r="C135" s="15"/>
      <c r="D135" s="19"/>
      <c r="E135" s="19"/>
      <c r="F135" s="17"/>
      <c r="G135" s="18"/>
      <c r="H135" s="18"/>
      <c r="I135" s="18"/>
      <c r="J135" s="18"/>
      <c r="K135" s="40">
        <f>SUMPRODUCT((ISNUMBER(SEARCH("Sprint SD ",'Dating-Story defects details'!$K$4:$K$539))*('Dating-Story defects details'!$F$4:$F$539=$F135)))</f>
        <v>0</v>
      </c>
      <c r="L135" s="40">
        <f>SUMPRODUCT((ISNUMBER(SEARCH("Post merge SD ",'Dating-Story defects details'!$K$4:$K$539))*('Dating-Story defects details'!$F$4:$F$539=$F135)))</f>
        <v>0</v>
      </c>
      <c r="M135" s="41">
        <f t="shared" si="20"/>
        <v>0</v>
      </c>
      <c r="N135" s="12">
        <f>SUMPRODUCT((ISNUMBER(SEARCH("1",'Dating-Mantis details '!$J$4:$J$540))*('Dating-Mantis details '!$F$4:$F$540=$F135)*('Dating-Mantis details '!$K$4:$K$540="Qa Defect")))</f>
        <v>0</v>
      </c>
      <c r="O135" s="42">
        <f>SUMPRODUCT((ISNUMBER(SEARCH("2",'Dating-Mantis details '!$J$4:$J$540))*('Dating-Mantis details '!$F$4:$F$540=$F135)*('Dating-Mantis details '!$K$4:$K$540="Qa Defect")))</f>
        <v>0</v>
      </c>
      <c r="P135" s="43">
        <f>SUMPRODUCT((ISNUMBER(SEARCH("3",'Dating-Mantis details '!$J$4:$J$540))*('Dating-Mantis details '!$F$4:$F$540=$F135)*('Dating-Mantis details '!$K$4:$K$540="Qa Defect")))</f>
        <v>0</v>
      </c>
      <c r="Q135" s="44">
        <f t="shared" si="17"/>
        <v>0</v>
      </c>
      <c r="R135" s="44">
        <f>SUMPRODUCT((ISNUMBER(SEARCH("Not a bug",'Dating-Mantis details '!$K$4:$K$540))*('Dating-Mantis details '!$F$4:$F$540=$F135)))</f>
        <v>0</v>
      </c>
      <c r="S135" s="44">
        <f>SUMPRODUCT((ISNUMBER(SEARCH("ISO prod",'Dating-Mantis details '!$K$4:$K$540))*('Dating-Mantis details '!$F$4:$F$540=$F135)))</f>
        <v>0</v>
      </c>
      <c r="T135" s="44">
        <f>SUMPRODUCT((ISNUMBER(SEARCH("Duplicate",'Dating-Mantis details '!$K$4:$K$540))*('Dating-Mantis details '!$F$4:$F$540=$F135)))</f>
        <v>0</v>
      </c>
      <c r="U135" s="44">
        <f>SUMPRODUCT((ISNUMBER(SEARCH("Evolution",'Dating-Mantis details '!$K$4:$K$540))*('Dating-Mantis details '!$F$4:$F$540=$F135)))</f>
        <v>0</v>
      </c>
      <c r="V135" s="45">
        <f t="shared" si="18"/>
        <v>0</v>
      </c>
      <c r="W135" s="46">
        <f t="shared" si="19"/>
        <v>1</v>
      </c>
    </row>
    <row r="136" spans="1:23" ht="10.5" customHeight="1">
      <c r="A136" s="15"/>
      <c r="B136" s="15"/>
      <c r="C136" s="15"/>
      <c r="D136" s="19"/>
      <c r="E136" s="19"/>
      <c r="F136" s="17"/>
      <c r="G136" s="18"/>
      <c r="H136" s="18"/>
      <c r="I136" s="18"/>
      <c r="J136" s="18"/>
      <c r="K136" s="40">
        <f>SUMPRODUCT((ISNUMBER(SEARCH("Sprint SD ",'Dating-Story defects details'!$K$4:$K$539))*('Dating-Story defects details'!$F$4:$F$539=$F136)))</f>
        <v>0</v>
      </c>
      <c r="L136" s="40">
        <f>SUMPRODUCT((ISNUMBER(SEARCH("Post merge SD ",'Dating-Story defects details'!$K$4:$K$539))*('Dating-Story defects details'!$F$4:$F$539=$F136)))</f>
        <v>0</v>
      </c>
      <c r="M136" s="41">
        <f t="shared" si="20"/>
        <v>0</v>
      </c>
      <c r="N136" s="12">
        <f>SUMPRODUCT((ISNUMBER(SEARCH("1",'Dating-Mantis details '!$J$4:$J$540))*('Dating-Mantis details '!$F$4:$F$540=$F136)*('Dating-Mantis details '!$K$4:$K$540="Qa Defect")))</f>
        <v>0</v>
      </c>
      <c r="O136" s="42">
        <f>SUMPRODUCT((ISNUMBER(SEARCH("2",'Dating-Mantis details '!$J$4:$J$540))*('Dating-Mantis details '!$F$4:$F$540=$F136)*('Dating-Mantis details '!$K$4:$K$540="Qa Defect")))</f>
        <v>0</v>
      </c>
      <c r="P136" s="43">
        <f>SUMPRODUCT((ISNUMBER(SEARCH("3",'Dating-Mantis details '!$J$4:$J$540))*('Dating-Mantis details '!$F$4:$F$540=$F136)*('Dating-Mantis details '!$K$4:$K$540="Qa Defect")))</f>
        <v>0</v>
      </c>
      <c r="Q136" s="44">
        <f t="shared" si="17"/>
        <v>0</v>
      </c>
      <c r="R136" s="44">
        <f>SUMPRODUCT((ISNUMBER(SEARCH("Not a bug",'Dating-Mantis details '!$K$4:$K$540))*('Dating-Mantis details '!$F$4:$F$540=$F136)))</f>
        <v>0</v>
      </c>
      <c r="S136" s="44">
        <f>SUMPRODUCT((ISNUMBER(SEARCH("ISO prod",'Dating-Mantis details '!$K$4:$K$540))*('Dating-Mantis details '!$F$4:$F$540=$F136)))</f>
        <v>0</v>
      </c>
      <c r="T136" s="44">
        <f>SUMPRODUCT((ISNUMBER(SEARCH("Duplicate",'Dating-Mantis details '!$K$4:$K$540))*('Dating-Mantis details '!$F$4:$F$540=$F136)))</f>
        <v>0</v>
      </c>
      <c r="U136" s="44">
        <f>SUMPRODUCT((ISNUMBER(SEARCH("Evolution",'Dating-Mantis details '!$K$4:$K$540))*('Dating-Mantis details '!$F$4:$F$540=$F136)))</f>
        <v>0</v>
      </c>
      <c r="V136" s="45">
        <f t="shared" si="18"/>
        <v>0</v>
      </c>
      <c r="W136" s="46">
        <f t="shared" si="19"/>
        <v>1</v>
      </c>
    </row>
    <row r="137" spans="1:23" ht="10.5" customHeight="1">
      <c r="A137" s="15"/>
      <c r="B137" s="15"/>
      <c r="C137" s="15"/>
      <c r="D137" s="19"/>
      <c r="E137" s="19"/>
      <c r="F137" s="17"/>
      <c r="G137" s="18"/>
      <c r="H137" s="18"/>
      <c r="I137" s="18"/>
      <c r="J137" s="18"/>
      <c r="K137" s="40">
        <f>SUMPRODUCT((ISNUMBER(SEARCH("Sprint SD ",'Dating-Story defects details'!$K$4:$K$539))*('Dating-Story defects details'!$F$4:$F$539=$F137)))</f>
        <v>0</v>
      </c>
      <c r="L137" s="40">
        <f>SUMPRODUCT((ISNUMBER(SEARCH("Post merge SD ",'Dating-Story defects details'!$K$4:$K$539))*('Dating-Story defects details'!$F$4:$F$539=$F137)))</f>
        <v>0</v>
      </c>
      <c r="M137" s="41">
        <f t="shared" si="20"/>
        <v>0</v>
      </c>
      <c r="N137" s="12">
        <f>SUMPRODUCT((ISNUMBER(SEARCH("1",'Dating-Mantis details '!$J$4:$J$540))*('Dating-Mantis details '!$F$4:$F$540=$F137)*('Dating-Mantis details '!$K$4:$K$540="Qa Defect")))</f>
        <v>0</v>
      </c>
      <c r="O137" s="42">
        <f>SUMPRODUCT((ISNUMBER(SEARCH("2",'Dating-Mantis details '!$J$4:$J$540))*('Dating-Mantis details '!$F$4:$F$540=$F137)*('Dating-Mantis details '!$K$4:$K$540="Qa Defect")))</f>
        <v>0</v>
      </c>
      <c r="P137" s="43">
        <f>SUMPRODUCT((ISNUMBER(SEARCH("3",'Dating-Mantis details '!$J$4:$J$540))*('Dating-Mantis details '!$F$4:$F$540=$F137)*('Dating-Mantis details '!$K$4:$K$540="Qa Defect")))</f>
        <v>0</v>
      </c>
      <c r="Q137" s="44">
        <f t="shared" si="17"/>
        <v>0</v>
      </c>
      <c r="R137" s="44">
        <f>SUMPRODUCT((ISNUMBER(SEARCH("Not a bug",'Dating-Mantis details '!$K$4:$K$540))*('Dating-Mantis details '!$F$4:$F$540=$F137)))</f>
        <v>0</v>
      </c>
      <c r="S137" s="44">
        <f>SUMPRODUCT((ISNUMBER(SEARCH("ISO prod",'Dating-Mantis details '!$K$4:$K$540))*('Dating-Mantis details '!$F$4:$F$540=$F137)))</f>
        <v>0</v>
      </c>
      <c r="T137" s="44">
        <f>SUMPRODUCT((ISNUMBER(SEARCH("Duplicate",'Dating-Mantis details '!$K$4:$K$540))*('Dating-Mantis details '!$F$4:$F$540=$F137)))</f>
        <v>0</v>
      </c>
      <c r="U137" s="44">
        <f>SUMPRODUCT((ISNUMBER(SEARCH("Evolution",'Dating-Mantis details '!$K$4:$K$540))*('Dating-Mantis details '!$F$4:$F$540=$F137)))</f>
        <v>0</v>
      </c>
      <c r="V137" s="45">
        <f t="shared" si="18"/>
        <v>0</v>
      </c>
      <c r="W137" s="46">
        <f t="shared" si="19"/>
        <v>1</v>
      </c>
    </row>
    <row r="138" spans="1:23" ht="10.5" customHeight="1">
      <c r="A138" s="15"/>
      <c r="B138" s="15"/>
      <c r="C138" s="15"/>
      <c r="D138" s="19"/>
      <c r="E138" s="19"/>
      <c r="F138" s="17"/>
      <c r="G138" s="18"/>
      <c r="H138" s="18"/>
      <c r="I138" s="18"/>
      <c r="J138" s="18"/>
      <c r="K138" s="40">
        <f>SUMPRODUCT((ISNUMBER(SEARCH("Sprint SD ",'Dating-Story defects details'!$K$4:$K$539))*('Dating-Story defects details'!$F$4:$F$539=$F138)))</f>
        <v>0</v>
      </c>
      <c r="L138" s="40">
        <f>SUMPRODUCT((ISNUMBER(SEARCH("Post merge SD ",'Dating-Story defects details'!$K$4:$K$539))*('Dating-Story defects details'!$F$4:$F$539=$F138)))</f>
        <v>0</v>
      </c>
      <c r="M138" s="41">
        <f t="shared" si="20"/>
        <v>0</v>
      </c>
      <c r="N138" s="12">
        <f>SUMPRODUCT((ISNUMBER(SEARCH("1",'Dating-Mantis details '!$J$4:$J$540))*('Dating-Mantis details '!$F$4:$F$540=$F138)*('Dating-Mantis details '!$K$4:$K$540="Qa Defect")))</f>
        <v>0</v>
      </c>
      <c r="O138" s="42">
        <f>SUMPRODUCT((ISNUMBER(SEARCH("2",'Dating-Mantis details '!$J$4:$J$540))*('Dating-Mantis details '!$F$4:$F$540=$F138)*('Dating-Mantis details '!$K$4:$K$540="Qa Defect")))</f>
        <v>0</v>
      </c>
      <c r="P138" s="43">
        <f>SUMPRODUCT((ISNUMBER(SEARCH("3",'Dating-Mantis details '!$J$4:$J$540))*('Dating-Mantis details '!$F$4:$F$540=$F138)*('Dating-Mantis details '!$K$4:$K$540="Qa Defect")))</f>
        <v>0</v>
      </c>
      <c r="Q138" s="44">
        <f t="shared" si="17"/>
        <v>0</v>
      </c>
      <c r="R138" s="44">
        <f>SUMPRODUCT((ISNUMBER(SEARCH("Not a bug",'Dating-Mantis details '!$K$4:$K$540))*('Dating-Mantis details '!$F$4:$F$540=$F138)))</f>
        <v>0</v>
      </c>
      <c r="S138" s="44">
        <f>SUMPRODUCT((ISNUMBER(SEARCH("ISO prod",'Dating-Mantis details '!$K$4:$K$540))*('Dating-Mantis details '!$F$4:$F$540=$F138)))</f>
        <v>0</v>
      </c>
      <c r="T138" s="44">
        <f>SUMPRODUCT((ISNUMBER(SEARCH("Duplicate",'Dating-Mantis details '!$K$4:$K$540))*('Dating-Mantis details '!$F$4:$F$540=$F138)))</f>
        <v>0</v>
      </c>
      <c r="U138" s="44">
        <f>SUMPRODUCT((ISNUMBER(SEARCH("Evolution",'Dating-Mantis details '!$K$4:$K$540))*('Dating-Mantis details '!$F$4:$F$540=$F138)))</f>
        <v>0</v>
      </c>
      <c r="V138" s="45">
        <f t="shared" si="18"/>
        <v>0</v>
      </c>
      <c r="W138" s="46">
        <f t="shared" si="19"/>
        <v>1</v>
      </c>
    </row>
    <row r="139" spans="1:23" ht="10.5" customHeight="1">
      <c r="A139" s="15"/>
      <c r="B139" s="15"/>
      <c r="C139" s="15"/>
      <c r="D139" s="19"/>
      <c r="E139" s="19"/>
      <c r="F139" s="17"/>
      <c r="G139" s="18"/>
      <c r="H139" s="18"/>
      <c r="I139" s="18"/>
      <c r="J139" s="18"/>
      <c r="K139" s="40">
        <f>SUMPRODUCT((ISNUMBER(SEARCH("Sprint SD ",'Dating-Story defects details'!$K$4:$K$539))*('Dating-Story defects details'!$F$4:$F$539=$F139)))</f>
        <v>0</v>
      </c>
      <c r="L139" s="40">
        <f>SUMPRODUCT((ISNUMBER(SEARCH("Post merge SD ",'Dating-Story defects details'!$K$4:$K$539))*('Dating-Story defects details'!$F$4:$F$539=$F139)))</f>
        <v>0</v>
      </c>
      <c r="M139" s="41">
        <f t="shared" si="20"/>
        <v>0</v>
      </c>
      <c r="N139" s="12">
        <f>SUMPRODUCT((ISNUMBER(SEARCH("1",'Dating-Mantis details '!$J$4:$J$540))*('Dating-Mantis details '!$F$4:$F$540=$F139)*('Dating-Mantis details '!$K$4:$K$540="Qa Defect")))</f>
        <v>0</v>
      </c>
      <c r="O139" s="42">
        <f>SUMPRODUCT((ISNUMBER(SEARCH("2",'Dating-Mantis details '!$J$4:$J$540))*('Dating-Mantis details '!$F$4:$F$540=$F139)*('Dating-Mantis details '!$K$4:$K$540="Qa Defect")))</f>
        <v>0</v>
      </c>
      <c r="P139" s="43">
        <f>SUMPRODUCT((ISNUMBER(SEARCH("3",'Dating-Mantis details '!$J$4:$J$540))*('Dating-Mantis details '!$F$4:$F$540=$F139)*('Dating-Mantis details '!$K$4:$K$540="Qa Defect")))</f>
        <v>0</v>
      </c>
      <c r="Q139" s="44">
        <f t="shared" si="17"/>
        <v>0</v>
      </c>
      <c r="R139" s="44">
        <f>SUMPRODUCT((ISNUMBER(SEARCH("Not a bug",'Dating-Mantis details '!$K$4:$K$540))*('Dating-Mantis details '!$F$4:$F$540=$F139)))</f>
        <v>0</v>
      </c>
      <c r="S139" s="44">
        <f>SUMPRODUCT((ISNUMBER(SEARCH("ISO prod",'Dating-Mantis details '!$K$4:$K$540))*('Dating-Mantis details '!$F$4:$F$540=$F139)))</f>
        <v>0</v>
      </c>
      <c r="T139" s="44">
        <f>SUMPRODUCT((ISNUMBER(SEARCH("Duplicate",'Dating-Mantis details '!$K$4:$K$540))*('Dating-Mantis details '!$F$4:$F$540=$F139)))</f>
        <v>0</v>
      </c>
      <c r="U139" s="44">
        <f>SUMPRODUCT((ISNUMBER(SEARCH("Evolution",'Dating-Mantis details '!$K$4:$K$540))*('Dating-Mantis details '!$F$4:$F$540=$F139)))</f>
        <v>0</v>
      </c>
      <c r="V139" s="45">
        <f t="shared" si="18"/>
        <v>0</v>
      </c>
      <c r="W139" s="46">
        <f t="shared" si="19"/>
        <v>1</v>
      </c>
    </row>
    <row r="140" spans="1:23" ht="10.5" customHeight="1">
      <c r="A140" s="15"/>
      <c r="B140" s="15"/>
      <c r="C140" s="15"/>
      <c r="D140" s="19"/>
      <c r="E140" s="19"/>
      <c r="F140" s="17"/>
      <c r="G140" s="18"/>
      <c r="H140" s="18"/>
      <c r="I140" s="18"/>
      <c r="J140" s="18"/>
      <c r="K140" s="40">
        <f>SUMPRODUCT((ISNUMBER(SEARCH("Sprint SD ",'Dating-Story defects details'!$K$4:$K$539))*('Dating-Story defects details'!$F$4:$F$539=$F140)))</f>
        <v>0</v>
      </c>
      <c r="L140" s="40">
        <f>SUMPRODUCT((ISNUMBER(SEARCH("Post merge SD ",'Dating-Story defects details'!$K$4:$K$539))*('Dating-Story defects details'!$F$4:$F$539=$F140)))</f>
        <v>0</v>
      </c>
      <c r="M140" s="41">
        <f t="shared" si="20"/>
        <v>0</v>
      </c>
      <c r="N140" s="12">
        <f>SUMPRODUCT((ISNUMBER(SEARCH("1",'Dating-Mantis details '!$J$4:$J$540))*('Dating-Mantis details '!$F$4:$F$540=$F140)*('Dating-Mantis details '!$K$4:$K$540="Qa Defect")))</f>
        <v>0</v>
      </c>
      <c r="O140" s="42">
        <f>SUMPRODUCT((ISNUMBER(SEARCH("2",'Dating-Mantis details '!$J$4:$J$540))*('Dating-Mantis details '!$F$4:$F$540=$F140)*('Dating-Mantis details '!$K$4:$K$540="Qa Defect")))</f>
        <v>0</v>
      </c>
      <c r="P140" s="43">
        <f>SUMPRODUCT((ISNUMBER(SEARCH("3",'Dating-Mantis details '!$J$4:$J$540))*('Dating-Mantis details '!$F$4:$F$540=$F140)*('Dating-Mantis details '!$K$4:$K$540="Qa Defect")))</f>
        <v>0</v>
      </c>
      <c r="Q140" s="44">
        <f t="shared" si="17"/>
        <v>0</v>
      </c>
      <c r="R140" s="44">
        <f>SUMPRODUCT((ISNUMBER(SEARCH("Not a bug",'Dating-Mantis details '!$K$4:$K$540))*('Dating-Mantis details '!$F$4:$F$540=$F140)))</f>
        <v>0</v>
      </c>
      <c r="S140" s="44">
        <f>SUMPRODUCT((ISNUMBER(SEARCH("ISO prod",'Dating-Mantis details '!$K$4:$K$540))*('Dating-Mantis details '!$F$4:$F$540=$F140)))</f>
        <v>0</v>
      </c>
      <c r="T140" s="44">
        <f>SUMPRODUCT((ISNUMBER(SEARCH("Duplicate",'Dating-Mantis details '!$K$4:$K$540))*('Dating-Mantis details '!$F$4:$F$540=$F140)))</f>
        <v>0</v>
      </c>
      <c r="U140" s="44">
        <f>SUMPRODUCT((ISNUMBER(SEARCH("Evolution",'Dating-Mantis details '!$K$4:$K$540))*('Dating-Mantis details '!$F$4:$F$540=$F140)))</f>
        <v>0</v>
      </c>
      <c r="V140" s="45">
        <f t="shared" si="18"/>
        <v>0</v>
      </c>
      <c r="W140" s="46">
        <f t="shared" si="19"/>
        <v>1</v>
      </c>
    </row>
    <row r="141" spans="1:23" ht="10.5" customHeight="1">
      <c r="A141" s="15"/>
      <c r="B141" s="15"/>
      <c r="C141" s="15"/>
      <c r="D141" s="19"/>
      <c r="E141" s="19"/>
      <c r="F141" s="17"/>
      <c r="G141" s="18"/>
      <c r="H141" s="18"/>
      <c r="I141" s="18"/>
      <c r="J141" s="18"/>
      <c r="K141" s="40">
        <f>SUMPRODUCT((ISNUMBER(SEARCH("Sprint SD ",'Dating-Story defects details'!$K$4:$K$539))*('Dating-Story defects details'!$F$4:$F$539=$F141)))</f>
        <v>0</v>
      </c>
      <c r="L141" s="40">
        <f>SUMPRODUCT((ISNUMBER(SEARCH("Post merge SD ",'Dating-Story defects details'!$K$4:$K$539))*('Dating-Story defects details'!$F$4:$F$539=$F141)))</f>
        <v>0</v>
      </c>
      <c r="M141" s="41">
        <f t="shared" si="20"/>
        <v>0</v>
      </c>
      <c r="N141" s="12">
        <f>SUMPRODUCT((ISNUMBER(SEARCH("1",'Dating-Mantis details '!$J$4:$J$540))*('Dating-Mantis details '!$F$4:$F$540=$F141)*('Dating-Mantis details '!$K$4:$K$540="Qa Defect")))</f>
        <v>0</v>
      </c>
      <c r="O141" s="42">
        <f>SUMPRODUCT((ISNUMBER(SEARCH("2",'Dating-Mantis details '!$J$4:$J$540))*('Dating-Mantis details '!$F$4:$F$540=$F141)*('Dating-Mantis details '!$K$4:$K$540="Qa Defect")))</f>
        <v>0</v>
      </c>
      <c r="P141" s="43">
        <f>SUMPRODUCT((ISNUMBER(SEARCH("3",'Dating-Mantis details '!$J$4:$J$540))*('Dating-Mantis details '!$F$4:$F$540=$F141)*('Dating-Mantis details '!$K$4:$K$540="Qa Defect")))</f>
        <v>0</v>
      </c>
      <c r="Q141" s="44">
        <f t="shared" si="17"/>
        <v>0</v>
      </c>
      <c r="R141" s="44">
        <f>SUMPRODUCT((ISNUMBER(SEARCH("Not a bug",'Dating-Mantis details '!$K$4:$K$540))*('Dating-Mantis details '!$F$4:$F$540=$F141)))</f>
        <v>0</v>
      </c>
      <c r="S141" s="44">
        <f>SUMPRODUCT((ISNUMBER(SEARCH("ISO prod",'Dating-Mantis details '!$K$4:$K$540))*('Dating-Mantis details '!$F$4:$F$540=$F141)))</f>
        <v>0</v>
      </c>
      <c r="T141" s="44">
        <f>SUMPRODUCT((ISNUMBER(SEARCH("Duplicate",'Dating-Mantis details '!$K$4:$K$540))*('Dating-Mantis details '!$F$4:$F$540=$F141)))</f>
        <v>0</v>
      </c>
      <c r="U141" s="44">
        <f>SUMPRODUCT((ISNUMBER(SEARCH("Evolution",'Dating-Mantis details '!$K$4:$K$540))*('Dating-Mantis details '!$F$4:$F$540=$F141)))</f>
        <v>0</v>
      </c>
      <c r="V141" s="45">
        <f t="shared" si="18"/>
        <v>0</v>
      </c>
      <c r="W141" s="46">
        <f t="shared" si="19"/>
        <v>1</v>
      </c>
    </row>
    <row r="142" spans="1:23" ht="10.5" customHeight="1">
      <c r="A142" s="15"/>
      <c r="B142" s="15"/>
      <c r="C142" s="15"/>
      <c r="D142" s="19"/>
      <c r="E142" s="19"/>
      <c r="F142" s="17"/>
      <c r="G142" s="18"/>
      <c r="H142" s="18"/>
      <c r="I142" s="18"/>
      <c r="J142" s="18"/>
      <c r="K142" s="40">
        <f>SUMPRODUCT((ISNUMBER(SEARCH("Sprint SD ",'Dating-Story defects details'!$K$4:$K$539))*('Dating-Story defects details'!$F$4:$F$539=$F142)))</f>
        <v>0</v>
      </c>
      <c r="L142" s="40">
        <f>SUMPRODUCT((ISNUMBER(SEARCH("Post merge SD ",'Dating-Story defects details'!$K$4:$K$539))*('Dating-Story defects details'!$F$4:$F$539=$F142)))</f>
        <v>0</v>
      </c>
      <c r="M142" s="41">
        <f t="shared" si="20"/>
        <v>0</v>
      </c>
      <c r="N142" s="12">
        <f>SUMPRODUCT((ISNUMBER(SEARCH("1",'Dating-Mantis details '!$J$4:$J$540))*('Dating-Mantis details '!$F$4:$F$540=$F142)*('Dating-Mantis details '!$K$4:$K$540="Qa Defect")))</f>
        <v>0</v>
      </c>
      <c r="O142" s="42">
        <f>SUMPRODUCT((ISNUMBER(SEARCH("2",'Dating-Mantis details '!$J$4:$J$540))*('Dating-Mantis details '!$F$4:$F$540=$F142)*('Dating-Mantis details '!$K$4:$K$540="Qa Defect")))</f>
        <v>0</v>
      </c>
      <c r="P142" s="43">
        <f>SUMPRODUCT((ISNUMBER(SEARCH("3",'Dating-Mantis details '!$J$4:$J$540))*('Dating-Mantis details '!$F$4:$F$540=$F142)*('Dating-Mantis details '!$K$4:$K$540="Qa Defect")))</f>
        <v>0</v>
      </c>
      <c r="Q142" s="44">
        <f t="shared" si="17"/>
        <v>0</v>
      </c>
      <c r="R142" s="44">
        <f>SUMPRODUCT((ISNUMBER(SEARCH("Not a bug",'Dating-Mantis details '!$K$4:$K$540))*('Dating-Mantis details '!$F$4:$F$540=$F142)))</f>
        <v>0</v>
      </c>
      <c r="S142" s="44">
        <f>SUMPRODUCT((ISNUMBER(SEARCH("ISO prod",'Dating-Mantis details '!$K$4:$K$540))*('Dating-Mantis details '!$F$4:$F$540=$F142)))</f>
        <v>0</v>
      </c>
      <c r="T142" s="44">
        <f>SUMPRODUCT((ISNUMBER(SEARCH("Duplicate",'Dating-Mantis details '!$K$4:$K$540))*('Dating-Mantis details '!$F$4:$F$540=$F142)))</f>
        <v>0</v>
      </c>
      <c r="U142" s="44">
        <f>SUMPRODUCT((ISNUMBER(SEARCH("Evolution",'Dating-Mantis details '!$K$4:$K$540))*('Dating-Mantis details '!$F$4:$F$540=$F142)))</f>
        <v>0</v>
      </c>
      <c r="V142" s="45">
        <f t="shared" si="18"/>
        <v>0</v>
      </c>
      <c r="W142" s="46">
        <f t="shared" si="19"/>
        <v>1</v>
      </c>
    </row>
    <row r="143" spans="1:23" ht="10.5" customHeight="1">
      <c r="A143" s="15"/>
      <c r="B143" s="15"/>
      <c r="C143" s="15"/>
      <c r="D143" s="19"/>
      <c r="E143" s="19"/>
      <c r="F143" s="17"/>
      <c r="G143" s="18"/>
      <c r="H143" s="18"/>
      <c r="I143" s="18"/>
      <c r="J143" s="18"/>
      <c r="K143" s="40">
        <f>SUMPRODUCT((ISNUMBER(SEARCH("Sprint SD ",'Dating-Story defects details'!$K$4:$K$539))*('Dating-Story defects details'!$F$4:$F$539=$F143)))</f>
        <v>0</v>
      </c>
      <c r="L143" s="40">
        <f>SUMPRODUCT((ISNUMBER(SEARCH("Post merge SD ",'Dating-Story defects details'!$K$4:$K$539))*('Dating-Story defects details'!$F$4:$F$539=$F143)))</f>
        <v>0</v>
      </c>
      <c r="M143" s="41">
        <f t="shared" si="20"/>
        <v>0</v>
      </c>
      <c r="N143" s="12">
        <f>SUMPRODUCT((ISNUMBER(SEARCH("1",'Dating-Mantis details '!$J$4:$J$540))*('Dating-Mantis details '!$F$4:$F$540=$F143)*('Dating-Mantis details '!$K$4:$K$540="Qa Defect")))</f>
        <v>0</v>
      </c>
      <c r="O143" s="42">
        <f>SUMPRODUCT((ISNUMBER(SEARCH("2",'Dating-Mantis details '!$J$4:$J$540))*('Dating-Mantis details '!$F$4:$F$540=$F143)*('Dating-Mantis details '!$K$4:$K$540="Qa Defect")))</f>
        <v>0</v>
      </c>
      <c r="P143" s="43">
        <f>SUMPRODUCT((ISNUMBER(SEARCH("3",'Dating-Mantis details '!$J$4:$J$540))*('Dating-Mantis details '!$F$4:$F$540=$F143)*('Dating-Mantis details '!$K$4:$K$540="Qa Defect")))</f>
        <v>0</v>
      </c>
      <c r="Q143" s="44">
        <f t="shared" si="17"/>
        <v>0</v>
      </c>
      <c r="R143" s="44">
        <f>SUMPRODUCT((ISNUMBER(SEARCH("Not a bug",'Dating-Mantis details '!$K$4:$K$540))*('Dating-Mantis details '!$F$4:$F$540=$F143)))</f>
        <v>0</v>
      </c>
      <c r="S143" s="44">
        <f>SUMPRODUCT((ISNUMBER(SEARCH("ISO prod",'Dating-Mantis details '!$K$4:$K$540))*('Dating-Mantis details '!$F$4:$F$540=$F143)))</f>
        <v>0</v>
      </c>
      <c r="T143" s="44">
        <f>SUMPRODUCT((ISNUMBER(SEARCH("Duplicate",'Dating-Mantis details '!$K$4:$K$540))*('Dating-Mantis details '!$F$4:$F$540=$F143)))</f>
        <v>0</v>
      </c>
      <c r="U143" s="44">
        <f>SUMPRODUCT((ISNUMBER(SEARCH("Evolution",'Dating-Mantis details '!$K$4:$K$540))*('Dating-Mantis details '!$F$4:$F$540=$F143)))</f>
        <v>0</v>
      </c>
      <c r="V143" s="45">
        <f t="shared" si="18"/>
        <v>0</v>
      </c>
      <c r="W143" s="46">
        <f t="shared" si="19"/>
        <v>1</v>
      </c>
    </row>
    <row r="144" spans="1:23" ht="10.5" customHeight="1">
      <c r="A144" s="15"/>
      <c r="B144" s="15"/>
      <c r="C144" s="15"/>
      <c r="D144" s="19"/>
      <c r="E144" s="19"/>
      <c r="F144" s="17"/>
      <c r="G144" s="18"/>
      <c r="H144" s="18"/>
      <c r="I144" s="18"/>
      <c r="J144" s="18"/>
      <c r="K144" s="40">
        <f>SUMPRODUCT((ISNUMBER(SEARCH("Sprint SD ",'Dating-Story defects details'!$K$4:$K$539))*('Dating-Story defects details'!$F$4:$F$539=$F144)))</f>
        <v>0</v>
      </c>
      <c r="L144" s="40">
        <f>SUMPRODUCT((ISNUMBER(SEARCH("Post merge SD ",'Dating-Story defects details'!$K$4:$K$539))*('Dating-Story defects details'!$F$4:$F$539=$F144)))</f>
        <v>0</v>
      </c>
      <c r="M144" s="41">
        <f t="shared" si="20"/>
        <v>0</v>
      </c>
      <c r="N144" s="12">
        <f>SUMPRODUCT((ISNUMBER(SEARCH("1",'Dating-Mantis details '!$J$4:$J$540))*('Dating-Mantis details '!$F$4:$F$540=$F144)*('Dating-Mantis details '!$K$4:$K$540="Qa Defect")))</f>
        <v>0</v>
      </c>
      <c r="O144" s="42">
        <f>SUMPRODUCT((ISNUMBER(SEARCH("2",'Dating-Mantis details '!$J$4:$J$540))*('Dating-Mantis details '!$F$4:$F$540=$F144)*('Dating-Mantis details '!$K$4:$K$540="Qa Defect")))</f>
        <v>0</v>
      </c>
      <c r="P144" s="43">
        <f>SUMPRODUCT((ISNUMBER(SEARCH("3",'Dating-Mantis details '!$J$4:$J$540))*('Dating-Mantis details '!$F$4:$F$540=$F144)*('Dating-Mantis details '!$K$4:$K$540="Qa Defect")))</f>
        <v>0</v>
      </c>
      <c r="Q144" s="44">
        <f t="shared" si="17"/>
        <v>0</v>
      </c>
      <c r="R144" s="44">
        <f>SUMPRODUCT((ISNUMBER(SEARCH("Not a bug",'Dating-Mantis details '!$K$4:$K$540))*('Dating-Mantis details '!$F$4:$F$540=$F144)))</f>
        <v>0</v>
      </c>
      <c r="S144" s="44">
        <f>SUMPRODUCT((ISNUMBER(SEARCH("ISO prod",'Dating-Mantis details '!$K$4:$K$540))*('Dating-Mantis details '!$F$4:$F$540=$F144)))</f>
        <v>0</v>
      </c>
      <c r="T144" s="44">
        <f>SUMPRODUCT((ISNUMBER(SEARCH("Duplicate",'Dating-Mantis details '!$K$4:$K$540))*('Dating-Mantis details '!$F$4:$F$540=$F144)))</f>
        <v>0</v>
      </c>
      <c r="U144" s="44">
        <f>SUMPRODUCT((ISNUMBER(SEARCH("Evolution",'Dating-Mantis details '!$K$4:$K$540))*('Dating-Mantis details '!$F$4:$F$540=$F144)))</f>
        <v>0</v>
      </c>
      <c r="V144" s="45">
        <f t="shared" si="18"/>
        <v>0</v>
      </c>
      <c r="W144" s="46">
        <f t="shared" si="19"/>
        <v>1</v>
      </c>
    </row>
  </sheetData>
  <sheetProtection formatCells="0" formatColumns="0" formatRows="0" insertHyperlinks="0" selectLockedCells="1" sort="0" autoFilter="0" pivotTables="0"/>
  <autoFilter ref="A3:W144"/>
  <customSheetViews>
    <customSheetView guid="{8076FFE0-C37D-4532-959A-EC3DA88DBD09}" scale="120" fitToPage="1" filter="1" showAutoFilter="1">
      <pane xSplit="6" ySplit="3" topLeftCell="L4" activePane="bottomRight" state="frozen"/>
      <selection pane="bottomRight" activeCell="C87" sqref="C87"/>
      <pageMargins left="0.70866141732283472" right="0.70866141732283472" top="0.74803149606299213" bottom="0.74803149606299213" header="0.31496062992125984" footer="0.31496062992125984"/>
      <pageSetup paperSize="9" scale="42" orientation="landscape" r:id="rId1"/>
      <autoFilter ref="A3:W82">
        <filterColumn colId="0">
          <filters>
            <filter val="January"/>
          </filters>
        </filterColumn>
      </autoFilter>
    </customSheetView>
    <customSheetView guid="{CE32AF19-B921-4C3F-8164-13C2549BA755}" scale="120" fitToPage="1" showAutoFilter="1" hiddenColumns="1">
      <pane xSplit="6" ySplit="3" topLeftCell="G4" activePane="bottomRight" state="frozen"/>
      <selection pane="bottomRight" activeCell="F29" sqref="F29"/>
      <pageMargins left="0.70866141732283472" right="0.70866141732283472" top="0.74803149606299213" bottom="0.74803149606299213" header="0.31496062992125984" footer="0.31496062992125984"/>
      <pageSetup paperSize="9" scale="42" orientation="landscape" r:id="rId2"/>
      <autoFilter ref="A3:Z145"/>
    </customSheetView>
  </customSheetViews>
  <mergeCells count="9">
    <mergeCell ref="A2:C2"/>
    <mergeCell ref="K2:M2"/>
    <mergeCell ref="H2:J2"/>
    <mergeCell ref="R2:V2"/>
    <mergeCell ref="H1:M1"/>
    <mergeCell ref="N1:V1"/>
    <mergeCell ref="A1:G1"/>
    <mergeCell ref="D2:G2"/>
    <mergeCell ref="N2:Q2"/>
  </mergeCells>
  <dataValidations count="4">
    <dataValidation type="list" allowBlank="1" showInputMessage="1" showErrorMessage="1" sqref="A4:A144">
      <formula1>"January,February,March,April,May,June,July,August,September,October,November,December"</formula1>
    </dataValidation>
    <dataValidation type="list" allowBlank="1" showInputMessage="1" showErrorMessage="1" sqref="D4:D144">
      <formula1>"France,Pentalog"</formula1>
    </dataValidation>
    <dataValidation type="list" allowBlank="1" showInputMessage="1" showErrorMessage="1" sqref="B4:B144">
      <formula1>"Dating,Matchmaking,Mobile"</formula1>
    </dataValidation>
    <dataValidation type="list" allowBlank="1" showInputMessage="1" showErrorMessage="1" sqref="E4:E144">
      <formula1>"MOB,FLEX,MR1,MR2,MR3,MR4,AF1,AR1,BVO,CORE,IOP,PAYMENT,TMA,MF1,MF2"</formula1>
    </dataValidation>
  </dataValidations>
  <hyperlinks>
    <hyperlink ref="F4" r:id="rId3" display="http://jira4.ilius.fr:8080/browse/GDO-1270"/>
    <hyperlink ref="F5" r:id="rId4" display="http://jira4.ilius.fr:8080/browse/GDO-1207"/>
    <hyperlink ref="F6" r:id="rId5" display="http://jira4.ilius.fr:8080/browse/GDO-1525"/>
    <hyperlink ref="F7" r:id="rId6" tooltip="[Dating] Legal cookie issue: add sentence on top of pages - HQ part"/>
    <hyperlink ref="F8" r:id="rId7"/>
    <hyperlink ref="F9" r:id="rId8"/>
    <hyperlink ref="F10" r:id="rId9"/>
    <hyperlink ref="F11" r:id="rId10"/>
    <hyperlink ref="F12" r:id="rId11" tooltip="[Dating] Photo : add logs + infos in DB" display="http://jira4:8080/browse/GDO-2333"/>
    <hyperlink ref="F13" r:id="rId12" tooltip="[Dating] Bigger photo - Rollout Match UK" display="http://jira4:8080/browse/GDO-2366"/>
    <hyperlink ref="F14" r:id="rId13" tooltip="[Mailbox] Homogenization icons" display="http://jira4:8080/browse/GDO-2611"/>
    <hyperlink ref="F15" r:id="rId14" tooltip="[Profile page Sub2] Travelling mini profile + layer display photo" display="http://jira4:8080/browse/GDO-2368"/>
    <hyperlink ref="F17" r:id="rId15" tooltip="[Photo uploader] Canvas version" display="http://jira4:8080/browse/GDO-2598"/>
    <hyperlink ref="F18" r:id="rId16" tooltip="[Bigger photo] Display - Rollout Meetic FR" display="http://jira4:8080/browse/GDO-2678"/>
    <hyperlink ref="F19" r:id="rId17" tooltip="Profile Review - Rollout  WW Phase 1" display="http://jira4:8080/browse/GDO-2850"/>
    <hyperlink ref="F22" r:id="rId18" display="http://jira4.ilius.fr:8080/browse/GDO-2991"/>
    <hyperlink ref="F16" r:id="rId19"/>
    <hyperlink ref="F23" r:id="rId20"/>
    <hyperlink ref="F24" r:id="rId21" tooltip="[Social Events] MAJ du carroussel page New Events"/>
    <hyperlink ref="F25" r:id="rId22" tooltip="[Social Events] MAJ du carroussel page New Events"/>
    <hyperlink ref="F26" r:id="rId23" tooltip="[Social Events] MAJ du carroussel page New Events"/>
    <hyperlink ref="F27" r:id="rId24"/>
    <hyperlink ref="F28" r:id="rId25"/>
    <hyperlink ref="F29" r:id="rId26"/>
  </hyperlinks>
  <pageMargins left="0.70866141732283472" right="0.70866141732283472" top="0.74803149606299213" bottom="0.74803149606299213" header="0.31496062992125984" footer="0.31496062992125984"/>
  <pageSetup paperSize="9" scale="42" orientation="landscape" r:id="rId27"/>
</worksheet>
</file>

<file path=xl/worksheets/sheet2.xml><?xml version="1.0" encoding="utf-8"?>
<worksheet xmlns="http://schemas.openxmlformats.org/spreadsheetml/2006/main" xmlns:r="http://schemas.openxmlformats.org/officeDocument/2006/relationships">
  <sheetPr codeName="Feuil4">
    <tabColor rgb="FFFF7C80"/>
  </sheetPr>
  <dimension ref="A1:N312"/>
  <sheetViews>
    <sheetView zoomScale="130" zoomScaleNormal="130" zoomScalePageLayoutView="115" workbookViewId="0">
      <pane xSplit="6" ySplit="3" topLeftCell="H46" activePane="bottomRight" state="frozen"/>
      <selection pane="topRight" activeCell="G1" sqref="G1"/>
      <selection pane="bottomLeft" activeCell="A4" sqref="A4"/>
      <selection pane="bottomRight" activeCell="I57" sqref="I57"/>
    </sheetView>
  </sheetViews>
  <sheetFormatPr defaultColWidth="11.375" defaultRowHeight="9"/>
  <cols>
    <col min="1" max="2" width="8" style="136" customWidth="1"/>
    <col min="3" max="3" width="11.5" style="135" customWidth="1"/>
    <col min="4" max="4" width="7.875" style="128" customWidth="1"/>
    <col min="5" max="5" width="5.25" style="136" customWidth="1"/>
    <col min="6" max="6" width="8.875" style="135" customWidth="1"/>
    <col min="7" max="7" width="42.5" style="128" customWidth="1"/>
    <col min="8" max="8" width="9.625" style="135" bestFit="1" customWidth="1"/>
    <col min="9" max="9" width="66.375" style="128" bestFit="1" customWidth="1"/>
    <col min="10" max="10" width="6.625" style="135" bestFit="1" customWidth="1"/>
    <col min="11" max="11" width="10.625" style="136" customWidth="1"/>
    <col min="12" max="12" width="13.75" style="137" customWidth="1"/>
    <col min="13" max="13" width="26.125" style="137" customWidth="1"/>
    <col min="14" max="14" width="32" style="128" customWidth="1"/>
    <col min="15" max="16384" width="11.375" style="128"/>
  </cols>
  <sheetData>
    <row r="1" spans="1:14" ht="9.75" thickBot="1">
      <c r="A1" s="347" t="s">
        <v>32</v>
      </c>
      <c r="B1" s="348"/>
      <c r="C1" s="348"/>
      <c r="D1" s="348"/>
      <c r="E1" s="348"/>
      <c r="F1" s="348"/>
      <c r="G1" s="348"/>
      <c r="H1" s="340" t="s">
        <v>34</v>
      </c>
      <c r="I1" s="341"/>
      <c r="J1" s="341"/>
      <c r="K1" s="341"/>
      <c r="L1" s="341"/>
      <c r="M1" s="341"/>
      <c r="N1" s="341"/>
    </row>
    <row r="2" spans="1:14" ht="23.25" customHeight="1" thickBot="1">
      <c r="A2" s="344" t="s">
        <v>35</v>
      </c>
      <c r="B2" s="345"/>
      <c r="C2" s="346"/>
      <c r="D2" s="349" t="s">
        <v>33</v>
      </c>
      <c r="E2" s="350"/>
      <c r="F2" s="350"/>
      <c r="G2" s="351"/>
      <c r="H2" s="343" t="s">
        <v>41</v>
      </c>
      <c r="I2" s="343"/>
      <c r="J2" s="343"/>
      <c r="K2" s="343"/>
      <c r="L2" s="342" t="s">
        <v>39</v>
      </c>
      <c r="M2" s="342"/>
      <c r="N2" s="342"/>
    </row>
    <row r="3" spans="1:14">
      <c r="A3" s="122" t="s">
        <v>10</v>
      </c>
      <c r="B3" s="122" t="s">
        <v>21</v>
      </c>
      <c r="C3" s="127" t="s">
        <v>4</v>
      </c>
      <c r="D3" s="1" t="s">
        <v>12</v>
      </c>
      <c r="E3" s="2" t="s">
        <v>2</v>
      </c>
      <c r="F3" s="147" t="s">
        <v>6</v>
      </c>
      <c r="G3" s="1" t="s">
        <v>3</v>
      </c>
      <c r="H3" s="108" t="s">
        <v>22</v>
      </c>
      <c r="I3" s="121" t="s">
        <v>23</v>
      </c>
      <c r="J3" s="146" t="s">
        <v>0</v>
      </c>
      <c r="K3" s="123" t="s">
        <v>8</v>
      </c>
      <c r="L3" s="148" t="s">
        <v>37</v>
      </c>
      <c r="M3" s="126" t="s">
        <v>38</v>
      </c>
      <c r="N3" s="146" t="s">
        <v>40</v>
      </c>
    </row>
    <row r="4" spans="1:14">
      <c r="A4" s="133" t="s">
        <v>100</v>
      </c>
      <c r="B4" s="133" t="s">
        <v>54</v>
      </c>
      <c r="C4" s="102" t="s">
        <v>101</v>
      </c>
      <c r="D4" s="110" t="s">
        <v>56</v>
      </c>
      <c r="E4" s="107" t="s">
        <v>57</v>
      </c>
      <c r="F4" s="92" t="s">
        <v>102</v>
      </c>
      <c r="G4" s="115" t="s">
        <v>103</v>
      </c>
      <c r="H4" s="145">
        <v>36296</v>
      </c>
      <c r="I4" s="131" t="s">
        <v>104</v>
      </c>
      <c r="J4" s="112"/>
      <c r="K4" s="124" t="s">
        <v>1</v>
      </c>
      <c r="L4" s="111"/>
      <c r="M4" s="130"/>
      <c r="N4" s="134"/>
    </row>
    <row r="5" spans="1:14">
      <c r="A5" s="133" t="s">
        <v>100</v>
      </c>
      <c r="B5" s="133" t="s">
        <v>54</v>
      </c>
      <c r="C5" s="102" t="s">
        <v>101</v>
      </c>
      <c r="D5" s="110" t="s">
        <v>56</v>
      </c>
      <c r="E5" s="133" t="s">
        <v>57</v>
      </c>
      <c r="F5" s="92" t="s">
        <v>102</v>
      </c>
      <c r="G5" s="115" t="s">
        <v>103</v>
      </c>
      <c r="H5" s="129">
        <v>36450</v>
      </c>
      <c r="I5" s="134" t="s">
        <v>105</v>
      </c>
      <c r="J5" s="112"/>
      <c r="K5" s="124" t="s">
        <v>1</v>
      </c>
      <c r="L5" s="116" t="s">
        <v>106</v>
      </c>
      <c r="M5" s="118"/>
      <c r="N5" s="134"/>
    </row>
    <row r="6" spans="1:14">
      <c r="A6" s="133" t="s">
        <v>100</v>
      </c>
      <c r="B6" s="133" t="s">
        <v>54</v>
      </c>
      <c r="C6" s="102" t="s">
        <v>101</v>
      </c>
      <c r="D6" s="110" t="s">
        <v>56</v>
      </c>
      <c r="E6" s="133" t="s">
        <v>57</v>
      </c>
      <c r="F6" s="92" t="s">
        <v>102</v>
      </c>
      <c r="G6" s="115" t="s">
        <v>103</v>
      </c>
      <c r="H6" s="129">
        <v>36451</v>
      </c>
      <c r="I6" s="134" t="s">
        <v>107</v>
      </c>
      <c r="J6" s="112"/>
      <c r="K6" s="124" t="s">
        <v>1</v>
      </c>
      <c r="L6" s="116"/>
      <c r="M6" s="130"/>
      <c r="N6" s="134"/>
    </row>
    <row r="7" spans="1:14">
      <c r="A7" s="133" t="s">
        <v>108</v>
      </c>
      <c r="B7" s="133" t="s">
        <v>54</v>
      </c>
      <c r="C7" s="106" t="s">
        <v>109</v>
      </c>
      <c r="D7" s="110" t="s">
        <v>56</v>
      </c>
      <c r="E7" s="133" t="s">
        <v>57</v>
      </c>
      <c r="F7" s="94" t="s">
        <v>110</v>
      </c>
      <c r="G7" s="104" t="s">
        <v>111</v>
      </c>
      <c r="H7" s="129">
        <v>38166</v>
      </c>
      <c r="I7" s="134" t="s">
        <v>112</v>
      </c>
      <c r="J7" s="109">
        <v>1</v>
      </c>
      <c r="K7" s="133" t="s">
        <v>171</v>
      </c>
      <c r="L7" s="134" t="s">
        <v>106</v>
      </c>
      <c r="M7" s="130" t="s">
        <v>113</v>
      </c>
      <c r="N7" s="131"/>
    </row>
    <row r="8" spans="1:14">
      <c r="A8" s="133" t="s">
        <v>108</v>
      </c>
      <c r="B8" s="133" t="s">
        <v>54</v>
      </c>
      <c r="C8" s="106" t="s">
        <v>109</v>
      </c>
      <c r="D8" s="110" t="s">
        <v>56</v>
      </c>
      <c r="E8" s="133" t="s">
        <v>57</v>
      </c>
      <c r="F8" s="95" t="s">
        <v>110</v>
      </c>
      <c r="G8" s="104" t="s">
        <v>111</v>
      </c>
      <c r="H8" s="129">
        <v>38168</v>
      </c>
      <c r="I8" s="134" t="s">
        <v>114</v>
      </c>
      <c r="J8" s="109">
        <v>1</v>
      </c>
      <c r="K8" s="133" t="s">
        <v>171</v>
      </c>
      <c r="L8" s="134"/>
      <c r="M8" s="130" t="s">
        <v>115</v>
      </c>
      <c r="N8" s="131"/>
    </row>
    <row r="9" spans="1:14">
      <c r="A9" s="133" t="s">
        <v>108</v>
      </c>
      <c r="B9" s="133" t="s">
        <v>54</v>
      </c>
      <c r="C9" s="106" t="s">
        <v>109</v>
      </c>
      <c r="D9" s="110" t="s">
        <v>56</v>
      </c>
      <c r="E9" s="133" t="s">
        <v>57</v>
      </c>
      <c r="F9" s="95" t="s">
        <v>110</v>
      </c>
      <c r="G9" s="104" t="s">
        <v>111</v>
      </c>
      <c r="H9" s="129">
        <v>38172</v>
      </c>
      <c r="I9" s="134" t="s">
        <v>116</v>
      </c>
      <c r="J9" s="109">
        <v>1</v>
      </c>
      <c r="K9" s="133" t="s">
        <v>171</v>
      </c>
      <c r="L9" s="134"/>
      <c r="M9" s="130" t="s">
        <v>113</v>
      </c>
      <c r="N9" s="131"/>
    </row>
    <row r="10" spans="1:14">
      <c r="A10" s="133" t="s">
        <v>108</v>
      </c>
      <c r="B10" s="133" t="s">
        <v>54</v>
      </c>
      <c r="C10" s="106" t="s">
        <v>109</v>
      </c>
      <c r="D10" s="110" t="s">
        <v>56</v>
      </c>
      <c r="E10" s="133" t="s">
        <v>57</v>
      </c>
      <c r="F10" s="94" t="s">
        <v>110</v>
      </c>
      <c r="G10" s="141" t="s">
        <v>111</v>
      </c>
      <c r="H10" s="129">
        <v>38175</v>
      </c>
      <c r="I10" s="134" t="s">
        <v>117</v>
      </c>
      <c r="J10" s="112"/>
      <c r="K10" s="124" t="s">
        <v>1</v>
      </c>
      <c r="L10" s="134"/>
      <c r="M10" s="130"/>
      <c r="N10" s="131"/>
    </row>
    <row r="11" spans="1:14">
      <c r="A11" s="133" t="s">
        <v>108</v>
      </c>
      <c r="B11" s="133" t="s">
        <v>54</v>
      </c>
      <c r="C11" s="106" t="s">
        <v>109</v>
      </c>
      <c r="D11" s="110" t="s">
        <v>56</v>
      </c>
      <c r="E11" s="133" t="s">
        <v>57</v>
      </c>
      <c r="F11" s="95" t="s">
        <v>110</v>
      </c>
      <c r="G11" s="104" t="s">
        <v>111</v>
      </c>
      <c r="H11" s="129">
        <v>38176</v>
      </c>
      <c r="I11" s="134" t="s">
        <v>118</v>
      </c>
      <c r="J11" s="109">
        <v>1</v>
      </c>
      <c r="K11" s="133" t="s">
        <v>171</v>
      </c>
      <c r="L11" s="134"/>
      <c r="M11" s="130"/>
      <c r="N11" s="134"/>
    </row>
    <row r="12" spans="1:14">
      <c r="A12" s="133" t="s">
        <v>108</v>
      </c>
      <c r="B12" s="133" t="s">
        <v>54</v>
      </c>
      <c r="C12" s="106" t="s">
        <v>109</v>
      </c>
      <c r="D12" s="110" t="s">
        <v>56</v>
      </c>
      <c r="E12" s="133" t="s">
        <v>57</v>
      </c>
      <c r="F12" s="95" t="s">
        <v>110</v>
      </c>
      <c r="G12" s="141" t="s">
        <v>111</v>
      </c>
      <c r="H12" s="129">
        <v>38180</v>
      </c>
      <c r="I12" s="134" t="s">
        <v>119</v>
      </c>
      <c r="J12" s="112"/>
      <c r="K12" s="124" t="s">
        <v>1</v>
      </c>
      <c r="L12" s="134"/>
      <c r="M12" s="130"/>
      <c r="N12" s="134"/>
    </row>
    <row r="13" spans="1:14">
      <c r="A13" s="133" t="s">
        <v>108</v>
      </c>
      <c r="B13" s="133" t="s">
        <v>54</v>
      </c>
      <c r="C13" s="106" t="s">
        <v>109</v>
      </c>
      <c r="D13" s="110" t="s">
        <v>56</v>
      </c>
      <c r="E13" s="133" t="s">
        <v>57</v>
      </c>
      <c r="F13" s="94" t="s">
        <v>110</v>
      </c>
      <c r="G13" s="104" t="s">
        <v>111</v>
      </c>
      <c r="H13" s="129">
        <v>38182</v>
      </c>
      <c r="I13" s="134" t="s">
        <v>120</v>
      </c>
      <c r="J13" s="142">
        <v>3</v>
      </c>
      <c r="K13" s="133" t="s">
        <v>171</v>
      </c>
      <c r="L13" s="131"/>
      <c r="M13" s="130" t="s">
        <v>113</v>
      </c>
      <c r="N13" s="134"/>
    </row>
    <row r="14" spans="1:14">
      <c r="A14" s="133" t="s">
        <v>108</v>
      </c>
      <c r="B14" s="133" t="s">
        <v>54</v>
      </c>
      <c r="C14" s="106" t="s">
        <v>109</v>
      </c>
      <c r="D14" s="110" t="s">
        <v>56</v>
      </c>
      <c r="E14" s="133" t="s">
        <v>57</v>
      </c>
      <c r="F14" s="95" t="s">
        <v>110</v>
      </c>
      <c r="G14" s="141" t="s">
        <v>111</v>
      </c>
      <c r="H14" s="129">
        <v>38186</v>
      </c>
      <c r="I14" s="134" t="s">
        <v>121</v>
      </c>
      <c r="J14" s="112"/>
      <c r="K14" s="124" t="s">
        <v>1</v>
      </c>
      <c r="L14" s="134"/>
      <c r="M14" s="130"/>
      <c r="N14" s="134"/>
    </row>
    <row r="15" spans="1:14">
      <c r="A15" s="133" t="s">
        <v>108</v>
      </c>
      <c r="B15" s="133" t="s">
        <v>54</v>
      </c>
      <c r="C15" s="106" t="s">
        <v>109</v>
      </c>
      <c r="D15" s="110" t="s">
        <v>56</v>
      </c>
      <c r="E15" s="133" t="s">
        <v>57</v>
      </c>
      <c r="F15" s="95" t="s">
        <v>110</v>
      </c>
      <c r="G15" s="141" t="s">
        <v>111</v>
      </c>
      <c r="H15" s="129">
        <v>38194</v>
      </c>
      <c r="I15" s="134" t="s">
        <v>122</v>
      </c>
      <c r="J15" s="112"/>
      <c r="K15" s="124" t="s">
        <v>1</v>
      </c>
      <c r="L15" s="138"/>
      <c r="M15" s="130"/>
      <c r="N15" s="134"/>
    </row>
    <row r="16" spans="1:14">
      <c r="A16" s="133" t="s">
        <v>108</v>
      </c>
      <c r="B16" s="133" t="s">
        <v>54</v>
      </c>
      <c r="C16" s="106" t="s">
        <v>109</v>
      </c>
      <c r="D16" s="110" t="s">
        <v>56</v>
      </c>
      <c r="E16" s="133" t="s">
        <v>57</v>
      </c>
      <c r="F16" s="94" t="s">
        <v>110</v>
      </c>
      <c r="G16" s="141" t="s">
        <v>111</v>
      </c>
      <c r="H16" s="129">
        <v>38297</v>
      </c>
      <c r="I16" s="134" t="s">
        <v>123</v>
      </c>
      <c r="J16" s="112"/>
      <c r="K16" s="124" t="s">
        <v>1</v>
      </c>
      <c r="L16" s="134"/>
      <c r="M16" s="118"/>
      <c r="N16" s="134"/>
    </row>
    <row r="17" spans="1:14">
      <c r="A17" s="133" t="s">
        <v>108</v>
      </c>
      <c r="B17" s="133" t="s">
        <v>54</v>
      </c>
      <c r="C17" s="106" t="s">
        <v>109</v>
      </c>
      <c r="D17" s="110" t="s">
        <v>56</v>
      </c>
      <c r="E17" s="133" t="s">
        <v>57</v>
      </c>
      <c r="F17" s="92" t="s">
        <v>124</v>
      </c>
      <c r="G17" s="115" t="s">
        <v>125</v>
      </c>
      <c r="H17" s="129">
        <v>38386</v>
      </c>
      <c r="I17" s="134" t="s">
        <v>126</v>
      </c>
      <c r="J17" s="112"/>
      <c r="K17" s="124" t="s">
        <v>1</v>
      </c>
      <c r="L17" s="134"/>
      <c r="M17" s="130"/>
      <c r="N17" s="134"/>
    </row>
    <row r="18" spans="1:14">
      <c r="A18" s="133" t="s">
        <v>108</v>
      </c>
      <c r="B18" s="133" t="s">
        <v>54</v>
      </c>
      <c r="C18" s="106" t="s">
        <v>109</v>
      </c>
      <c r="D18" s="110" t="s">
        <v>56</v>
      </c>
      <c r="E18" s="133" t="s">
        <v>57</v>
      </c>
      <c r="F18" s="95" t="s">
        <v>110</v>
      </c>
      <c r="G18" s="141" t="s">
        <v>111</v>
      </c>
      <c r="H18" s="129">
        <v>38483</v>
      </c>
      <c r="I18" s="134" t="s">
        <v>127</v>
      </c>
      <c r="J18" s="143">
        <v>1</v>
      </c>
      <c r="K18" s="133" t="s">
        <v>171</v>
      </c>
      <c r="L18" s="134"/>
      <c r="M18" s="130"/>
      <c r="N18" s="134"/>
    </row>
    <row r="19" spans="1:14">
      <c r="A19" s="133" t="s">
        <v>108</v>
      </c>
      <c r="B19" s="133" t="s">
        <v>54</v>
      </c>
      <c r="C19" s="106" t="s">
        <v>109</v>
      </c>
      <c r="D19" s="110" t="s">
        <v>56</v>
      </c>
      <c r="E19" s="107" t="s">
        <v>57</v>
      </c>
      <c r="F19" s="96" t="s">
        <v>110</v>
      </c>
      <c r="G19" s="104" t="s">
        <v>111</v>
      </c>
      <c r="H19" s="129">
        <v>38565</v>
      </c>
      <c r="I19" s="134" t="s">
        <v>128</v>
      </c>
      <c r="J19" s="112"/>
      <c r="K19" s="125" t="s">
        <v>129</v>
      </c>
      <c r="L19" s="134"/>
      <c r="M19" s="130"/>
      <c r="N19" s="134"/>
    </row>
    <row r="20" spans="1:14">
      <c r="A20" s="133" t="s">
        <v>130</v>
      </c>
      <c r="B20" s="133" t="s">
        <v>54</v>
      </c>
      <c r="C20" s="119" t="s">
        <v>131</v>
      </c>
      <c r="D20" s="110" t="s">
        <v>56</v>
      </c>
      <c r="E20" s="133" t="s">
        <v>57</v>
      </c>
      <c r="F20" s="93" t="s">
        <v>132</v>
      </c>
      <c r="G20" s="132" t="s">
        <v>133</v>
      </c>
      <c r="H20" s="129">
        <v>38653</v>
      </c>
      <c r="I20" s="134" t="s">
        <v>134</v>
      </c>
      <c r="J20" s="142">
        <v>3</v>
      </c>
      <c r="K20" s="133" t="s">
        <v>171</v>
      </c>
      <c r="L20" s="134"/>
      <c r="M20" s="130" t="s">
        <v>135</v>
      </c>
      <c r="N20" s="134"/>
    </row>
    <row r="21" spans="1:14">
      <c r="A21" s="133" t="s">
        <v>53</v>
      </c>
      <c r="B21" s="133" t="s">
        <v>54</v>
      </c>
      <c r="C21" s="105" t="s">
        <v>55</v>
      </c>
      <c r="D21" s="110" t="s">
        <v>56</v>
      </c>
      <c r="E21" s="120" t="s">
        <v>57</v>
      </c>
      <c r="F21" s="95" t="s">
        <v>63</v>
      </c>
      <c r="G21" s="132" t="s">
        <v>64</v>
      </c>
      <c r="H21" s="129">
        <v>39684</v>
      </c>
      <c r="I21" s="134" t="s">
        <v>136</v>
      </c>
      <c r="J21" s="112"/>
      <c r="K21" s="107" t="s">
        <v>9</v>
      </c>
      <c r="L21" s="134"/>
      <c r="M21" s="130"/>
      <c r="N21" s="134"/>
    </row>
    <row r="22" spans="1:14">
      <c r="A22" s="133" t="s">
        <v>53</v>
      </c>
      <c r="B22" s="133" t="s">
        <v>54</v>
      </c>
      <c r="C22" s="105" t="s">
        <v>55</v>
      </c>
      <c r="D22" s="110" t="s">
        <v>56</v>
      </c>
      <c r="E22" s="120" t="s">
        <v>57</v>
      </c>
      <c r="F22" s="95" t="s">
        <v>63</v>
      </c>
      <c r="G22" s="132" t="s">
        <v>64</v>
      </c>
      <c r="H22" s="129">
        <v>39590</v>
      </c>
      <c r="I22" s="134" t="s">
        <v>137</v>
      </c>
      <c r="J22" s="139">
        <v>2</v>
      </c>
      <c r="K22" s="133" t="s">
        <v>171</v>
      </c>
      <c r="L22" s="134"/>
      <c r="M22" s="130" t="s">
        <v>138</v>
      </c>
      <c r="N22" s="134"/>
    </row>
    <row r="23" spans="1:14">
      <c r="A23" s="133" t="s">
        <v>53</v>
      </c>
      <c r="B23" s="133" t="s">
        <v>54</v>
      </c>
      <c r="C23" s="105" t="s">
        <v>55</v>
      </c>
      <c r="D23" s="110" t="s">
        <v>56</v>
      </c>
      <c r="E23" s="120" t="s">
        <v>57</v>
      </c>
      <c r="F23" s="95" t="s">
        <v>61</v>
      </c>
      <c r="G23" s="132" t="s">
        <v>62</v>
      </c>
      <c r="H23" s="129">
        <v>39606</v>
      </c>
      <c r="I23" s="134" t="s">
        <v>139</v>
      </c>
      <c r="J23" s="139">
        <v>2</v>
      </c>
      <c r="K23" s="133" t="s">
        <v>171</v>
      </c>
      <c r="L23" s="134"/>
      <c r="M23" s="130" t="s">
        <v>140</v>
      </c>
      <c r="N23" s="134"/>
    </row>
    <row r="24" spans="1:14">
      <c r="A24" s="133" t="s">
        <v>53</v>
      </c>
      <c r="B24" s="133" t="s">
        <v>54</v>
      </c>
      <c r="C24" s="105" t="s">
        <v>55</v>
      </c>
      <c r="D24" s="110" t="s">
        <v>56</v>
      </c>
      <c r="E24" s="133" t="s">
        <v>57</v>
      </c>
      <c r="F24" s="95" t="s">
        <v>63</v>
      </c>
      <c r="G24" s="132" t="s">
        <v>64</v>
      </c>
      <c r="H24" s="129">
        <v>39685</v>
      </c>
      <c r="I24" s="134" t="s">
        <v>141</v>
      </c>
      <c r="J24" s="114">
        <v>1</v>
      </c>
      <c r="K24" s="133" t="s">
        <v>171</v>
      </c>
      <c r="L24" s="134"/>
      <c r="M24" s="130" t="s">
        <v>142</v>
      </c>
      <c r="N24" s="134"/>
    </row>
    <row r="25" spans="1:14">
      <c r="A25" s="133" t="s">
        <v>53</v>
      </c>
      <c r="B25" s="133" t="s">
        <v>54</v>
      </c>
      <c r="C25" s="105" t="s">
        <v>55</v>
      </c>
      <c r="D25" s="110" t="s">
        <v>56</v>
      </c>
      <c r="E25" s="133" t="s">
        <v>57</v>
      </c>
      <c r="F25" s="95" t="s">
        <v>63</v>
      </c>
      <c r="G25" s="132" t="s">
        <v>64</v>
      </c>
      <c r="H25" s="129">
        <v>39607</v>
      </c>
      <c r="I25" s="134" t="s">
        <v>143</v>
      </c>
      <c r="J25" s="114">
        <v>1</v>
      </c>
      <c r="K25" s="133" t="s">
        <v>171</v>
      </c>
      <c r="L25" s="134"/>
      <c r="M25" s="130" t="s">
        <v>140</v>
      </c>
      <c r="N25" s="134"/>
    </row>
    <row r="26" spans="1:14">
      <c r="A26" s="133" t="s">
        <v>53</v>
      </c>
      <c r="B26" s="133" t="s">
        <v>54</v>
      </c>
      <c r="C26" s="105" t="s">
        <v>55</v>
      </c>
      <c r="D26" s="110" t="s">
        <v>56</v>
      </c>
      <c r="E26" s="133" t="s">
        <v>57</v>
      </c>
      <c r="F26" s="95" t="s">
        <v>63</v>
      </c>
      <c r="G26" s="132" t="s">
        <v>64</v>
      </c>
      <c r="H26" s="129">
        <v>39625</v>
      </c>
      <c r="I26" s="134" t="s">
        <v>144</v>
      </c>
      <c r="J26" s="114">
        <v>1</v>
      </c>
      <c r="K26" s="133" t="s">
        <v>171</v>
      </c>
      <c r="L26" s="134"/>
      <c r="M26" s="130" t="s">
        <v>145</v>
      </c>
      <c r="N26" s="134"/>
    </row>
    <row r="27" spans="1:14">
      <c r="A27" s="133" t="s">
        <v>53</v>
      </c>
      <c r="B27" s="133" t="s">
        <v>54</v>
      </c>
      <c r="C27" s="105" t="s">
        <v>55</v>
      </c>
      <c r="D27" s="110" t="s">
        <v>56</v>
      </c>
      <c r="E27" s="133" t="s">
        <v>57</v>
      </c>
      <c r="F27" s="95" t="s">
        <v>63</v>
      </c>
      <c r="G27" s="132" t="s">
        <v>64</v>
      </c>
      <c r="H27" s="129">
        <v>39624</v>
      </c>
      <c r="I27" s="134" t="s">
        <v>146</v>
      </c>
      <c r="J27" s="114">
        <v>1</v>
      </c>
      <c r="K27" s="133" t="s">
        <v>171</v>
      </c>
      <c r="L27" s="134"/>
      <c r="M27" s="130" t="s">
        <v>147</v>
      </c>
      <c r="N27" s="131"/>
    </row>
    <row r="28" spans="1:14">
      <c r="A28" s="133" t="s">
        <v>13</v>
      </c>
      <c r="B28" s="133" t="s">
        <v>54</v>
      </c>
      <c r="C28" s="117" t="s">
        <v>72</v>
      </c>
      <c r="D28" s="140" t="s">
        <v>56</v>
      </c>
      <c r="E28" s="133" t="s">
        <v>57</v>
      </c>
      <c r="F28" s="95" t="s">
        <v>75</v>
      </c>
      <c r="G28" s="132" t="s">
        <v>76</v>
      </c>
      <c r="H28" s="129">
        <v>40872</v>
      </c>
      <c r="I28" s="134" t="s">
        <v>148</v>
      </c>
      <c r="J28" s="143">
        <v>1</v>
      </c>
      <c r="K28" s="133" t="s">
        <v>171</v>
      </c>
      <c r="L28" s="130"/>
      <c r="M28" s="130"/>
      <c r="N28" s="134"/>
    </row>
    <row r="29" spans="1:14">
      <c r="A29" s="133" t="s">
        <v>13</v>
      </c>
      <c r="B29" s="133" t="s">
        <v>54</v>
      </c>
      <c r="C29" s="117" t="s">
        <v>72</v>
      </c>
      <c r="D29" s="140" t="s">
        <v>56</v>
      </c>
      <c r="E29" s="134" t="s">
        <v>57</v>
      </c>
      <c r="F29" s="95" t="s">
        <v>63</v>
      </c>
      <c r="G29" s="132" t="s">
        <v>64</v>
      </c>
      <c r="H29" s="129">
        <v>40695</v>
      </c>
      <c r="I29" s="134" t="s">
        <v>149</v>
      </c>
      <c r="J29" s="143">
        <v>1</v>
      </c>
      <c r="K29" s="133" t="s">
        <v>171</v>
      </c>
      <c r="L29" s="130"/>
      <c r="M29" s="130"/>
      <c r="N29" s="134"/>
    </row>
    <row r="30" spans="1:14">
      <c r="A30" s="133" t="s">
        <v>13</v>
      </c>
      <c r="B30" s="133" t="s">
        <v>54</v>
      </c>
      <c r="C30" s="117" t="s">
        <v>72</v>
      </c>
      <c r="D30" s="140" t="s">
        <v>56</v>
      </c>
      <c r="E30" s="134" t="s">
        <v>57</v>
      </c>
      <c r="F30" s="95" t="s">
        <v>63</v>
      </c>
      <c r="G30" s="132" t="s">
        <v>64</v>
      </c>
      <c r="H30" s="129">
        <v>40694</v>
      </c>
      <c r="I30" s="134" t="s">
        <v>150</v>
      </c>
      <c r="J30" s="143">
        <v>1</v>
      </c>
      <c r="K30" s="133" t="s">
        <v>171</v>
      </c>
      <c r="L30" s="130"/>
      <c r="M30" s="130"/>
      <c r="N30" s="134"/>
    </row>
    <row r="31" spans="1:14">
      <c r="A31" s="133" t="s">
        <v>13</v>
      </c>
      <c r="B31" s="133" t="s">
        <v>54</v>
      </c>
      <c r="C31" s="117" t="s">
        <v>72</v>
      </c>
      <c r="D31" s="140" t="s">
        <v>56</v>
      </c>
      <c r="E31" s="133" t="s">
        <v>57</v>
      </c>
      <c r="F31" s="95" t="s">
        <v>73</v>
      </c>
      <c r="G31" s="132" t="s">
        <v>74</v>
      </c>
      <c r="H31" s="129">
        <v>40842</v>
      </c>
      <c r="I31" s="134" t="s">
        <v>151</v>
      </c>
      <c r="J31" s="143">
        <v>1</v>
      </c>
      <c r="K31" s="133" t="s">
        <v>171</v>
      </c>
      <c r="L31" s="130"/>
      <c r="M31" s="130"/>
      <c r="N31" s="134"/>
    </row>
    <row r="32" spans="1:14">
      <c r="A32" s="133" t="s">
        <v>13</v>
      </c>
      <c r="B32" s="133" t="s">
        <v>54</v>
      </c>
      <c r="C32" s="117" t="s">
        <v>72</v>
      </c>
      <c r="D32" s="140" t="s">
        <v>56</v>
      </c>
      <c r="E32" s="133" t="s">
        <v>57</v>
      </c>
      <c r="F32" s="95" t="s">
        <v>73</v>
      </c>
      <c r="G32" s="132" t="s">
        <v>74</v>
      </c>
      <c r="H32" s="129">
        <v>40840</v>
      </c>
      <c r="I32" s="134" t="s">
        <v>152</v>
      </c>
      <c r="J32" s="143">
        <v>1</v>
      </c>
      <c r="K32" s="133" t="s">
        <v>171</v>
      </c>
      <c r="L32" s="130"/>
      <c r="M32" s="130"/>
      <c r="N32" s="134"/>
    </row>
    <row r="33" spans="1:14">
      <c r="A33" s="133" t="s">
        <v>13</v>
      </c>
      <c r="B33" s="133" t="s">
        <v>54</v>
      </c>
      <c r="C33" s="117" t="s">
        <v>72</v>
      </c>
      <c r="D33" s="140" t="s">
        <v>56</v>
      </c>
      <c r="E33" s="133" t="s">
        <v>57</v>
      </c>
      <c r="F33" s="95" t="s">
        <v>73</v>
      </c>
      <c r="G33" s="132" t="s">
        <v>74</v>
      </c>
      <c r="H33" s="129">
        <v>40590</v>
      </c>
      <c r="I33" s="134" t="s">
        <v>153</v>
      </c>
      <c r="J33" s="143">
        <v>1</v>
      </c>
      <c r="K33" s="133" t="s">
        <v>171</v>
      </c>
      <c r="L33" s="130"/>
      <c r="M33" s="130"/>
      <c r="N33" s="134"/>
    </row>
    <row r="34" spans="1:14">
      <c r="A34" s="133" t="s">
        <v>13</v>
      </c>
      <c r="B34" s="133" t="s">
        <v>54</v>
      </c>
      <c r="C34" s="117" t="s">
        <v>72</v>
      </c>
      <c r="D34" s="140" t="s">
        <v>56</v>
      </c>
      <c r="E34" s="133" t="s">
        <v>57</v>
      </c>
      <c r="F34" s="95" t="s">
        <v>75</v>
      </c>
      <c r="G34" s="132" t="s">
        <v>76</v>
      </c>
      <c r="H34" s="129">
        <v>40599</v>
      </c>
      <c r="I34" s="134" t="s">
        <v>154</v>
      </c>
      <c r="J34" s="143">
        <v>1</v>
      </c>
      <c r="K34" s="133" t="s">
        <v>171</v>
      </c>
      <c r="L34" s="130"/>
      <c r="M34" s="130"/>
      <c r="N34" s="134"/>
    </row>
    <row r="35" spans="1:14">
      <c r="A35" s="133" t="s">
        <v>13</v>
      </c>
      <c r="B35" s="133" t="s">
        <v>54</v>
      </c>
      <c r="C35" s="117" t="s">
        <v>72</v>
      </c>
      <c r="D35" s="140" t="s">
        <v>56</v>
      </c>
      <c r="E35" s="134" t="s">
        <v>57</v>
      </c>
      <c r="F35" s="95" t="s">
        <v>63</v>
      </c>
      <c r="G35" s="132" t="s">
        <v>64</v>
      </c>
      <c r="H35" s="129">
        <v>40763</v>
      </c>
      <c r="I35" s="134" t="s">
        <v>155</v>
      </c>
      <c r="J35" s="144">
        <v>2</v>
      </c>
      <c r="K35" s="133" t="s">
        <v>171</v>
      </c>
      <c r="L35" s="130"/>
      <c r="M35" s="130"/>
      <c r="N35" s="134"/>
    </row>
    <row r="36" spans="1:14">
      <c r="A36" s="133" t="s">
        <v>13</v>
      </c>
      <c r="B36" s="133" t="s">
        <v>54</v>
      </c>
      <c r="C36" s="117" t="s">
        <v>72</v>
      </c>
      <c r="D36" s="140" t="s">
        <v>56</v>
      </c>
      <c r="E36" s="134" t="s">
        <v>57</v>
      </c>
      <c r="F36" s="95" t="s">
        <v>63</v>
      </c>
      <c r="G36" s="132" t="s">
        <v>64</v>
      </c>
      <c r="H36" s="129">
        <v>40692</v>
      </c>
      <c r="I36" s="134" t="s">
        <v>156</v>
      </c>
      <c r="J36" s="144">
        <v>2</v>
      </c>
      <c r="K36" s="133" t="s">
        <v>171</v>
      </c>
      <c r="L36" s="130"/>
      <c r="M36" s="130"/>
      <c r="N36" s="134"/>
    </row>
    <row r="37" spans="1:14">
      <c r="A37" s="133" t="s">
        <v>13</v>
      </c>
      <c r="B37" s="133" t="s">
        <v>54</v>
      </c>
      <c r="C37" s="117" t="s">
        <v>72</v>
      </c>
      <c r="D37" s="140" t="s">
        <v>56</v>
      </c>
      <c r="E37" s="133" t="s">
        <v>57</v>
      </c>
      <c r="F37" s="95" t="s">
        <v>78</v>
      </c>
      <c r="G37" s="132" t="s">
        <v>79</v>
      </c>
      <c r="H37" s="129">
        <v>40622</v>
      </c>
      <c r="I37" s="134" t="s">
        <v>157</v>
      </c>
      <c r="J37" s="144">
        <v>2</v>
      </c>
      <c r="K37" s="133" t="s">
        <v>171</v>
      </c>
      <c r="L37" s="130"/>
      <c r="M37" s="130"/>
      <c r="N37" s="134"/>
    </row>
    <row r="38" spans="1:14" s="113" customFormat="1">
      <c r="A38" s="133" t="s">
        <v>13</v>
      </c>
      <c r="B38" s="133" t="s">
        <v>54</v>
      </c>
      <c r="C38" s="117" t="s">
        <v>72</v>
      </c>
      <c r="D38" s="140" t="s">
        <v>56</v>
      </c>
      <c r="E38" s="133" t="s">
        <v>57</v>
      </c>
      <c r="F38" s="95" t="s">
        <v>78</v>
      </c>
      <c r="G38" s="132" t="s">
        <v>79</v>
      </c>
      <c r="H38" s="129">
        <v>40621</v>
      </c>
      <c r="I38" s="134" t="s">
        <v>158</v>
      </c>
      <c r="J38" s="144">
        <v>2</v>
      </c>
      <c r="K38" s="133" t="s">
        <v>171</v>
      </c>
      <c r="L38" s="130"/>
      <c r="M38" s="130"/>
      <c r="N38" s="134"/>
    </row>
    <row r="39" spans="1:14">
      <c r="A39" s="133" t="s">
        <v>13</v>
      </c>
      <c r="B39" s="133" t="s">
        <v>54</v>
      </c>
      <c r="C39" s="117" t="s">
        <v>72</v>
      </c>
      <c r="D39" s="140" t="s">
        <v>56</v>
      </c>
      <c r="E39" s="133" t="s">
        <v>57</v>
      </c>
      <c r="F39" s="95" t="s">
        <v>78</v>
      </c>
      <c r="G39" s="132" t="s">
        <v>79</v>
      </c>
      <c r="H39" s="129">
        <v>40620</v>
      </c>
      <c r="I39" s="134" t="s">
        <v>159</v>
      </c>
      <c r="J39" s="144">
        <v>2</v>
      </c>
      <c r="K39" s="133" t="s">
        <v>171</v>
      </c>
      <c r="L39" s="130"/>
      <c r="M39" s="130"/>
      <c r="N39" s="134"/>
    </row>
    <row r="40" spans="1:14">
      <c r="A40" s="133" t="s">
        <v>13</v>
      </c>
      <c r="B40" s="133" t="s">
        <v>54</v>
      </c>
      <c r="C40" s="117" t="s">
        <v>72</v>
      </c>
      <c r="D40" s="140" t="s">
        <v>56</v>
      </c>
      <c r="E40" s="133" t="s">
        <v>57</v>
      </c>
      <c r="F40" s="95" t="s">
        <v>75</v>
      </c>
      <c r="G40" s="132" t="s">
        <v>76</v>
      </c>
      <c r="H40" s="129">
        <v>40845</v>
      </c>
      <c r="I40" s="134" t="s">
        <v>160</v>
      </c>
      <c r="J40" s="112"/>
      <c r="K40" s="124" t="s">
        <v>1</v>
      </c>
      <c r="L40" s="130"/>
      <c r="M40" s="130"/>
      <c r="N40" s="134"/>
    </row>
    <row r="41" spans="1:14">
      <c r="A41" s="133" t="s">
        <v>13</v>
      </c>
      <c r="B41" s="133" t="s">
        <v>54</v>
      </c>
      <c r="C41" s="117" t="s">
        <v>72</v>
      </c>
      <c r="D41" s="140" t="s">
        <v>56</v>
      </c>
      <c r="E41" s="133" t="s">
        <v>57</v>
      </c>
      <c r="F41" s="95" t="s">
        <v>75</v>
      </c>
      <c r="G41" s="132" t="s">
        <v>76</v>
      </c>
      <c r="H41" s="129">
        <v>40699</v>
      </c>
      <c r="I41" s="134" t="s">
        <v>161</v>
      </c>
      <c r="J41" s="112"/>
      <c r="K41" s="124" t="s">
        <v>1</v>
      </c>
      <c r="L41" s="130"/>
      <c r="M41" s="130"/>
      <c r="N41" s="134"/>
    </row>
    <row r="42" spans="1:14">
      <c r="A42" s="133" t="s">
        <v>14</v>
      </c>
      <c r="B42" s="133" t="s">
        <v>54</v>
      </c>
      <c r="C42" s="108" t="s">
        <v>81</v>
      </c>
      <c r="D42" s="134" t="s">
        <v>56</v>
      </c>
      <c r="E42" s="133" t="s">
        <v>57</v>
      </c>
      <c r="F42" s="95" t="s">
        <v>84</v>
      </c>
      <c r="G42" s="132" t="s">
        <v>85</v>
      </c>
      <c r="H42" s="129">
        <v>40979</v>
      </c>
      <c r="I42" s="134" t="s">
        <v>162</v>
      </c>
      <c r="J42" s="143">
        <v>1</v>
      </c>
      <c r="K42" s="133" t="s">
        <v>171</v>
      </c>
      <c r="L42" s="130"/>
      <c r="M42" s="130"/>
      <c r="N42" s="134"/>
    </row>
    <row r="43" spans="1:14">
      <c r="A43" s="133" t="s">
        <v>14</v>
      </c>
      <c r="B43" s="133" t="s">
        <v>54</v>
      </c>
      <c r="C43" s="108" t="s">
        <v>81</v>
      </c>
      <c r="D43" s="134" t="s">
        <v>56</v>
      </c>
      <c r="E43" s="133" t="s">
        <v>57</v>
      </c>
      <c r="F43" s="95" t="s">
        <v>84</v>
      </c>
      <c r="G43" s="132" t="s">
        <v>85</v>
      </c>
      <c r="H43" s="129">
        <v>41004</v>
      </c>
      <c r="I43" s="134" t="s">
        <v>163</v>
      </c>
      <c r="J43" s="143">
        <v>1</v>
      </c>
      <c r="K43" s="133" t="s">
        <v>171</v>
      </c>
      <c r="L43" s="130"/>
      <c r="M43" s="130"/>
      <c r="N43" s="134"/>
    </row>
    <row r="44" spans="1:14">
      <c r="A44" s="133" t="s">
        <v>14</v>
      </c>
      <c r="B44" s="133" t="s">
        <v>54</v>
      </c>
      <c r="C44" s="108" t="s">
        <v>81</v>
      </c>
      <c r="D44" s="134" t="s">
        <v>56</v>
      </c>
      <c r="E44" s="133" t="s">
        <v>57</v>
      </c>
      <c r="F44" s="95" t="s">
        <v>84</v>
      </c>
      <c r="G44" s="132" t="s">
        <v>85</v>
      </c>
      <c r="H44" s="129">
        <v>41112</v>
      </c>
      <c r="I44" s="134" t="s">
        <v>164</v>
      </c>
      <c r="J44" s="144">
        <v>2</v>
      </c>
      <c r="K44" s="133" t="s">
        <v>171</v>
      </c>
      <c r="L44" s="130"/>
      <c r="M44" s="130"/>
      <c r="N44" s="134"/>
    </row>
    <row r="45" spans="1:14">
      <c r="A45" s="133" t="s">
        <v>14</v>
      </c>
      <c r="B45" s="133" t="s">
        <v>54</v>
      </c>
      <c r="C45" s="108" t="s">
        <v>81</v>
      </c>
      <c r="D45" s="134" t="s">
        <v>56</v>
      </c>
      <c r="E45" s="133" t="s">
        <v>57</v>
      </c>
      <c r="F45" s="95" t="s">
        <v>84</v>
      </c>
      <c r="G45" s="132" t="s">
        <v>85</v>
      </c>
      <c r="H45" s="129">
        <v>40983</v>
      </c>
      <c r="I45" s="134" t="s">
        <v>165</v>
      </c>
      <c r="J45" s="144">
        <v>2</v>
      </c>
      <c r="K45" s="133" t="s">
        <v>171</v>
      </c>
      <c r="L45" s="130"/>
      <c r="M45" s="130"/>
      <c r="N45" s="134"/>
    </row>
    <row r="46" spans="1:14">
      <c r="A46" s="133" t="s">
        <v>14</v>
      </c>
      <c r="B46" s="133" t="s">
        <v>54</v>
      </c>
      <c r="C46" s="108" t="s">
        <v>81</v>
      </c>
      <c r="D46" s="134" t="s">
        <v>56</v>
      </c>
      <c r="E46" s="133" t="s">
        <v>57</v>
      </c>
      <c r="F46" s="95" t="s">
        <v>84</v>
      </c>
      <c r="G46" s="132" t="s">
        <v>85</v>
      </c>
      <c r="H46" s="129">
        <v>41027</v>
      </c>
      <c r="I46" s="134" t="s">
        <v>166</v>
      </c>
      <c r="J46" s="112"/>
      <c r="K46" s="107" t="s">
        <v>9</v>
      </c>
      <c r="L46" s="130"/>
      <c r="M46" s="130"/>
      <c r="N46" s="134"/>
    </row>
    <row r="47" spans="1:14">
      <c r="A47" s="133" t="s">
        <v>14</v>
      </c>
      <c r="B47" s="133" t="s">
        <v>54</v>
      </c>
      <c r="C47" s="108" t="s">
        <v>81</v>
      </c>
      <c r="D47" s="134" t="s">
        <v>56</v>
      </c>
      <c r="E47" s="133" t="s">
        <v>57</v>
      </c>
      <c r="F47" s="95" t="s">
        <v>84</v>
      </c>
      <c r="G47" s="132" t="s">
        <v>85</v>
      </c>
      <c r="H47" s="129">
        <v>41058</v>
      </c>
      <c r="I47" s="134" t="s">
        <v>167</v>
      </c>
      <c r="J47" s="144">
        <v>2</v>
      </c>
      <c r="K47" s="133" t="s">
        <v>171</v>
      </c>
      <c r="L47" s="130"/>
      <c r="M47" s="130"/>
      <c r="N47" s="134"/>
    </row>
    <row r="48" spans="1:14">
      <c r="A48" s="133" t="s">
        <v>14</v>
      </c>
      <c r="B48" s="133" t="s">
        <v>54</v>
      </c>
      <c r="C48" s="105" t="s">
        <v>86</v>
      </c>
      <c r="D48" s="134" t="s">
        <v>56</v>
      </c>
      <c r="E48" s="134" t="s">
        <v>57</v>
      </c>
      <c r="F48" s="95" t="s">
        <v>90</v>
      </c>
      <c r="G48" s="132" t="s">
        <v>91</v>
      </c>
      <c r="H48" s="129">
        <v>41520</v>
      </c>
      <c r="I48" s="134" t="s">
        <v>168</v>
      </c>
      <c r="J48" s="143">
        <v>1</v>
      </c>
      <c r="K48" s="133" t="s">
        <v>171</v>
      </c>
      <c r="L48" s="130"/>
      <c r="M48" s="130"/>
      <c r="N48" s="134"/>
    </row>
    <row r="49" spans="1:14">
      <c r="A49" s="133" t="s">
        <v>14</v>
      </c>
      <c r="B49" s="133" t="s">
        <v>54</v>
      </c>
      <c r="C49" s="105" t="s">
        <v>86</v>
      </c>
      <c r="D49" s="134" t="s">
        <v>56</v>
      </c>
      <c r="E49" s="134" t="s">
        <v>57</v>
      </c>
      <c r="F49" s="95" t="s">
        <v>90</v>
      </c>
      <c r="G49" s="132" t="s">
        <v>91</v>
      </c>
      <c r="H49" s="129">
        <v>41561</v>
      </c>
      <c r="I49" s="134" t="s">
        <v>169</v>
      </c>
      <c r="J49" s="143">
        <v>1</v>
      </c>
      <c r="K49" s="133" t="s">
        <v>171</v>
      </c>
      <c r="L49" s="130"/>
      <c r="M49" s="130"/>
      <c r="N49" s="134"/>
    </row>
    <row r="50" spans="1:14">
      <c r="A50" s="133" t="s">
        <v>15</v>
      </c>
      <c r="B50" s="133" t="s">
        <v>54</v>
      </c>
      <c r="C50" s="103" t="s">
        <v>93</v>
      </c>
      <c r="D50" s="140" t="s">
        <v>56</v>
      </c>
      <c r="E50" s="134" t="s">
        <v>57</v>
      </c>
      <c r="F50" s="95" t="s">
        <v>94</v>
      </c>
      <c r="G50" s="132" t="s">
        <v>95</v>
      </c>
      <c r="H50" s="129">
        <v>41958</v>
      </c>
      <c r="I50" s="134" t="s">
        <v>170</v>
      </c>
      <c r="J50" s="143">
        <v>1</v>
      </c>
      <c r="K50" s="133" t="s">
        <v>171</v>
      </c>
      <c r="L50" s="130"/>
      <c r="M50" s="130"/>
      <c r="N50" s="134"/>
    </row>
    <row r="51" spans="1:14" ht="29.25" customHeight="1">
      <c r="A51" s="183" t="s">
        <v>24</v>
      </c>
      <c r="B51" s="183" t="s">
        <v>54</v>
      </c>
      <c r="C51" s="249" t="s">
        <v>96</v>
      </c>
      <c r="D51" s="241" t="s">
        <v>56</v>
      </c>
      <c r="E51" s="241" t="s">
        <v>57</v>
      </c>
      <c r="F51" s="247" t="s">
        <v>179</v>
      </c>
      <c r="G51" s="241" t="s">
        <v>180</v>
      </c>
      <c r="H51" s="6">
        <v>42466</v>
      </c>
      <c r="I51" s="62" t="s">
        <v>196</v>
      </c>
      <c r="J51" s="6">
        <v>3</v>
      </c>
      <c r="K51" s="62" t="s">
        <v>197</v>
      </c>
      <c r="L51" s="10" t="s">
        <v>106</v>
      </c>
      <c r="M51" s="3" t="s">
        <v>199</v>
      </c>
      <c r="N51" s="11" t="s">
        <v>198</v>
      </c>
    </row>
    <row r="52" spans="1:14" ht="45.75" customHeight="1">
      <c r="A52" s="242" t="s">
        <v>24</v>
      </c>
      <c r="B52" s="243" t="s">
        <v>54</v>
      </c>
      <c r="C52" s="250" t="s">
        <v>97</v>
      </c>
      <c r="D52" s="244" t="s">
        <v>56</v>
      </c>
      <c r="E52" s="245" t="s">
        <v>57</v>
      </c>
      <c r="F52" s="248" t="s">
        <v>98</v>
      </c>
      <c r="G52" s="246" t="s">
        <v>177</v>
      </c>
      <c r="H52" s="61">
        <v>42778</v>
      </c>
      <c r="I52" s="10" t="s">
        <v>200</v>
      </c>
      <c r="J52" s="162">
        <v>3</v>
      </c>
      <c r="K52" s="62" t="s">
        <v>1</v>
      </c>
      <c r="L52" s="3" t="s">
        <v>195</v>
      </c>
      <c r="M52" s="3" t="s">
        <v>201</v>
      </c>
      <c r="N52" s="11" t="s">
        <v>206</v>
      </c>
    </row>
    <row r="53" spans="1:14" ht="32.25" customHeight="1">
      <c r="A53" s="242" t="s">
        <v>24</v>
      </c>
      <c r="B53" s="242" t="s">
        <v>54</v>
      </c>
      <c r="C53" s="251" t="s">
        <v>97</v>
      </c>
      <c r="D53" s="252" t="s">
        <v>56</v>
      </c>
      <c r="E53" s="245" t="s">
        <v>57</v>
      </c>
      <c r="F53" s="248" t="s">
        <v>183</v>
      </c>
      <c r="G53" s="253" t="s">
        <v>182</v>
      </c>
      <c r="H53" s="61">
        <v>42854</v>
      </c>
      <c r="I53" s="10" t="s">
        <v>202</v>
      </c>
      <c r="J53" s="6">
        <v>3</v>
      </c>
      <c r="K53" s="62" t="s">
        <v>1</v>
      </c>
      <c r="L53" s="3" t="s">
        <v>203</v>
      </c>
      <c r="M53" s="3" t="s">
        <v>204</v>
      </c>
      <c r="N53" s="11" t="s">
        <v>205</v>
      </c>
    </row>
    <row r="54" spans="1:14" ht="27">
      <c r="A54" s="303" t="s">
        <v>237</v>
      </c>
      <c r="B54" s="202" t="s">
        <v>54</v>
      </c>
      <c r="C54" s="299" t="s">
        <v>238</v>
      </c>
      <c r="D54" s="18" t="s">
        <v>56</v>
      </c>
      <c r="E54" s="23" t="s">
        <v>57</v>
      </c>
      <c r="F54" s="159" t="s">
        <v>242</v>
      </c>
      <c r="G54" s="3" t="s">
        <v>239</v>
      </c>
      <c r="H54" s="6">
        <v>43526</v>
      </c>
      <c r="I54" s="11" t="s">
        <v>259</v>
      </c>
      <c r="J54" s="6">
        <v>1</v>
      </c>
      <c r="K54" s="62" t="s">
        <v>26</v>
      </c>
      <c r="L54" s="3" t="s">
        <v>260</v>
      </c>
      <c r="M54" s="3" t="s">
        <v>274</v>
      </c>
      <c r="N54" s="3" t="s">
        <v>275</v>
      </c>
    </row>
    <row r="55" spans="1:14">
      <c r="A55" s="303" t="s">
        <v>237</v>
      </c>
      <c r="B55" s="202" t="s">
        <v>54</v>
      </c>
      <c r="C55" s="299" t="s">
        <v>238</v>
      </c>
      <c r="D55" s="18" t="s">
        <v>56</v>
      </c>
      <c r="E55" s="23" t="s">
        <v>57</v>
      </c>
      <c r="F55" s="159" t="s">
        <v>242</v>
      </c>
      <c r="G55" s="3" t="s">
        <v>239</v>
      </c>
      <c r="H55" s="6">
        <v>43402</v>
      </c>
      <c r="I55" s="11" t="s">
        <v>261</v>
      </c>
      <c r="J55" s="6">
        <v>3</v>
      </c>
      <c r="K55" s="62" t="s">
        <v>1</v>
      </c>
      <c r="L55" s="3" t="s">
        <v>195</v>
      </c>
      <c r="M55" s="3" t="s">
        <v>262</v>
      </c>
      <c r="N55" s="11" t="s">
        <v>205</v>
      </c>
    </row>
    <row r="56" spans="1:14">
      <c r="A56" s="303" t="s">
        <v>237</v>
      </c>
      <c r="B56" s="202" t="s">
        <v>54</v>
      </c>
      <c r="C56" s="299" t="s">
        <v>238</v>
      </c>
      <c r="D56" s="18" t="s">
        <v>56</v>
      </c>
      <c r="E56" s="23" t="s">
        <v>57</v>
      </c>
      <c r="F56" s="159" t="s">
        <v>242</v>
      </c>
      <c r="G56" s="3" t="s">
        <v>239</v>
      </c>
      <c r="H56" s="6">
        <v>43403</v>
      </c>
      <c r="I56" s="11" t="s">
        <v>263</v>
      </c>
      <c r="J56" s="6">
        <v>3</v>
      </c>
      <c r="K56" s="62" t="s">
        <v>1</v>
      </c>
      <c r="L56" s="3" t="s">
        <v>195</v>
      </c>
      <c r="M56" s="3" t="s">
        <v>262</v>
      </c>
      <c r="N56" s="11" t="s">
        <v>205</v>
      </c>
    </row>
    <row r="57" spans="1:14" ht="36">
      <c r="A57" s="312" t="s">
        <v>237</v>
      </c>
      <c r="B57" s="312" t="s">
        <v>54</v>
      </c>
      <c r="C57" s="299" t="s">
        <v>238</v>
      </c>
      <c r="D57" s="57" t="s">
        <v>56</v>
      </c>
      <c r="E57" s="27" t="s">
        <v>57</v>
      </c>
      <c r="F57" s="300" t="s">
        <v>244</v>
      </c>
      <c r="G57" s="14" t="s">
        <v>241</v>
      </c>
      <c r="H57" s="6">
        <v>43350</v>
      </c>
      <c r="I57" s="11" t="s">
        <v>264</v>
      </c>
      <c r="J57" s="6">
        <v>3</v>
      </c>
      <c r="K57" s="62" t="s">
        <v>171</v>
      </c>
      <c r="L57" s="3" t="s">
        <v>195</v>
      </c>
      <c r="M57" s="3" t="s">
        <v>269</v>
      </c>
      <c r="N57" s="11" t="s">
        <v>268</v>
      </c>
    </row>
    <row r="58" spans="1:14" ht="36">
      <c r="A58" s="303" t="s">
        <v>237</v>
      </c>
      <c r="B58" s="202" t="s">
        <v>54</v>
      </c>
      <c r="C58" s="299" t="s">
        <v>238</v>
      </c>
      <c r="D58" s="18" t="s">
        <v>56</v>
      </c>
      <c r="E58" s="27" t="s">
        <v>57</v>
      </c>
      <c r="F58" s="300" t="s">
        <v>244</v>
      </c>
      <c r="G58" s="14" t="s">
        <v>241</v>
      </c>
      <c r="H58" s="6">
        <v>43351</v>
      </c>
      <c r="I58" s="11" t="s">
        <v>265</v>
      </c>
      <c r="J58" s="6">
        <v>3</v>
      </c>
      <c r="K58" s="62" t="s">
        <v>171</v>
      </c>
      <c r="L58" s="3" t="s">
        <v>195</v>
      </c>
      <c r="M58" s="3" t="s">
        <v>269</v>
      </c>
      <c r="N58" s="11" t="s">
        <v>268</v>
      </c>
    </row>
    <row r="59" spans="1:14" ht="27">
      <c r="A59" s="303" t="s">
        <v>237</v>
      </c>
      <c r="B59" s="202" t="s">
        <v>54</v>
      </c>
      <c r="C59" s="299" t="s">
        <v>238</v>
      </c>
      <c r="D59" s="18" t="s">
        <v>56</v>
      </c>
      <c r="E59" s="23" t="s">
        <v>57</v>
      </c>
      <c r="F59" s="159" t="s">
        <v>243</v>
      </c>
      <c r="G59" s="3" t="s">
        <v>240</v>
      </c>
      <c r="H59" s="6">
        <v>43369</v>
      </c>
      <c r="I59" s="11" t="s">
        <v>266</v>
      </c>
      <c r="J59" s="6">
        <v>3</v>
      </c>
      <c r="K59" s="62" t="s">
        <v>25</v>
      </c>
      <c r="L59" s="3" t="s">
        <v>195</v>
      </c>
      <c r="M59" s="3" t="s">
        <v>272</v>
      </c>
      <c r="N59" s="3" t="s">
        <v>270</v>
      </c>
    </row>
    <row r="60" spans="1:14">
      <c r="A60" s="303" t="s">
        <v>237</v>
      </c>
      <c r="B60" s="202" t="s">
        <v>54</v>
      </c>
      <c r="C60" s="299" t="s">
        <v>238</v>
      </c>
      <c r="D60" s="18" t="s">
        <v>56</v>
      </c>
      <c r="E60" s="23" t="s">
        <v>57</v>
      </c>
      <c r="F60" s="159" t="s">
        <v>243</v>
      </c>
      <c r="G60" s="3" t="s">
        <v>240</v>
      </c>
      <c r="H60" s="6">
        <v>43385</v>
      </c>
      <c r="I60" s="11" t="s">
        <v>267</v>
      </c>
      <c r="J60" s="6">
        <v>3</v>
      </c>
      <c r="K60" s="62" t="s">
        <v>171</v>
      </c>
      <c r="L60" s="3" t="s">
        <v>195</v>
      </c>
      <c r="M60" s="3" t="s">
        <v>271</v>
      </c>
      <c r="N60" s="11" t="s">
        <v>273</v>
      </c>
    </row>
    <row r="61" spans="1:14">
      <c r="A61" s="62"/>
      <c r="B61" s="6"/>
      <c r="C61" s="59"/>
      <c r="D61" s="11"/>
      <c r="E61" s="62"/>
      <c r="F61" s="60"/>
      <c r="G61" s="3"/>
      <c r="H61" s="6"/>
      <c r="I61" s="11"/>
      <c r="J61" s="6"/>
      <c r="K61" s="62"/>
      <c r="L61" s="3"/>
      <c r="M61" s="3"/>
      <c r="N61" s="11"/>
    </row>
    <row r="62" spans="1:14">
      <c r="A62" s="62"/>
      <c r="B62" s="6"/>
      <c r="C62" s="59"/>
      <c r="D62" s="11"/>
      <c r="E62" s="62"/>
      <c r="F62" s="60"/>
      <c r="G62" s="3"/>
      <c r="H62" s="6"/>
      <c r="I62" s="11"/>
      <c r="J62" s="162"/>
      <c r="K62" s="62"/>
      <c r="L62" s="3"/>
      <c r="M62" s="3"/>
      <c r="N62" s="11"/>
    </row>
    <row r="63" spans="1:14">
      <c r="A63" s="62"/>
      <c r="B63" s="6"/>
      <c r="C63" s="59"/>
      <c r="D63" s="11"/>
      <c r="E63" s="62"/>
      <c r="F63" s="60"/>
      <c r="G63" s="3"/>
      <c r="H63" s="6"/>
      <c r="I63" s="11"/>
      <c r="J63" s="6"/>
      <c r="K63" s="62"/>
      <c r="L63" s="3"/>
      <c r="M63" s="3"/>
      <c r="N63" s="11"/>
    </row>
    <row r="64" spans="1:14">
      <c r="A64" s="62"/>
      <c r="B64" s="6"/>
      <c r="C64" s="59"/>
      <c r="D64" s="11"/>
      <c r="E64" s="62"/>
      <c r="F64" s="60"/>
      <c r="G64" s="3"/>
      <c r="H64" s="6"/>
      <c r="I64" s="11"/>
      <c r="J64" s="6"/>
      <c r="K64" s="62"/>
      <c r="L64" s="3"/>
      <c r="M64" s="3"/>
      <c r="N64" s="11"/>
    </row>
    <row r="65" spans="1:14">
      <c r="A65" s="62"/>
      <c r="B65" s="6"/>
      <c r="C65" s="59"/>
      <c r="D65" s="11"/>
      <c r="E65" s="62"/>
      <c r="F65" s="60"/>
      <c r="G65" s="3"/>
      <c r="H65" s="6"/>
      <c r="I65" s="11"/>
      <c r="J65" s="162"/>
      <c r="K65" s="164"/>
      <c r="L65" s="3"/>
      <c r="M65" s="3"/>
      <c r="N65" s="11"/>
    </row>
    <row r="66" spans="1:14">
      <c r="A66" s="62"/>
      <c r="B66" s="6"/>
      <c r="C66" s="59"/>
      <c r="D66" s="11"/>
      <c r="E66" s="62"/>
      <c r="F66" s="60"/>
      <c r="G66" s="3"/>
      <c r="H66" s="6"/>
      <c r="I66" s="11"/>
      <c r="J66" s="6"/>
      <c r="K66" s="62"/>
      <c r="L66" s="3"/>
      <c r="M66" s="3"/>
      <c r="N66" s="11"/>
    </row>
    <row r="67" spans="1:14">
      <c r="A67" s="62"/>
      <c r="B67" s="6"/>
      <c r="C67" s="59"/>
      <c r="D67" s="11"/>
      <c r="E67" s="62"/>
      <c r="F67" s="60"/>
      <c r="G67" s="3"/>
      <c r="H67" s="6"/>
      <c r="I67" s="11"/>
      <c r="J67" s="162"/>
      <c r="K67" s="62"/>
      <c r="L67" s="3"/>
      <c r="M67" s="3"/>
      <c r="N67" s="11"/>
    </row>
    <row r="68" spans="1:14">
      <c r="A68" s="62"/>
      <c r="B68" s="6"/>
      <c r="C68" s="59"/>
      <c r="D68" s="11"/>
      <c r="E68" s="62"/>
      <c r="F68" s="6"/>
      <c r="G68" s="11"/>
      <c r="H68" s="6"/>
      <c r="I68" s="11"/>
      <c r="J68" s="162"/>
      <c r="K68" s="62"/>
      <c r="L68" s="3"/>
      <c r="M68" s="3"/>
      <c r="N68" s="11"/>
    </row>
    <row r="69" spans="1:14">
      <c r="A69" s="62"/>
      <c r="B69" s="6"/>
      <c r="C69" s="59"/>
      <c r="D69" s="11"/>
      <c r="E69" s="62"/>
      <c r="F69" s="60"/>
      <c r="G69" s="3"/>
      <c r="H69" s="6"/>
      <c r="I69" s="11"/>
      <c r="J69" s="162"/>
      <c r="K69" s="164"/>
      <c r="L69" s="3"/>
      <c r="M69" s="3"/>
      <c r="N69" s="11"/>
    </row>
    <row r="70" spans="1:14">
      <c r="A70" s="62"/>
      <c r="B70" s="6"/>
      <c r="C70" s="59"/>
      <c r="D70" s="165"/>
      <c r="E70" s="165"/>
      <c r="F70" s="60"/>
      <c r="G70" s="3"/>
      <c r="H70" s="6"/>
      <c r="I70" s="11"/>
      <c r="J70" s="162"/>
      <c r="K70" s="62"/>
      <c r="L70" s="3"/>
      <c r="M70" s="3"/>
      <c r="N70" s="11"/>
    </row>
    <row r="71" spans="1:14">
      <c r="A71" s="62"/>
      <c r="B71" s="6"/>
      <c r="C71" s="59"/>
      <c r="D71" s="11"/>
      <c r="E71" s="11"/>
      <c r="F71" s="60"/>
      <c r="G71" s="3"/>
      <c r="H71" s="6"/>
      <c r="I71" s="11"/>
      <c r="J71" s="6"/>
      <c r="K71" s="62"/>
      <c r="L71" s="3"/>
      <c r="M71" s="3"/>
      <c r="N71" s="11"/>
    </row>
    <row r="72" spans="1:14">
      <c r="A72" s="62"/>
      <c r="B72" s="6"/>
      <c r="C72" s="59"/>
      <c r="D72" s="11"/>
      <c r="E72" s="62"/>
      <c r="F72" s="4"/>
      <c r="G72" s="3"/>
      <c r="H72" s="6"/>
      <c r="I72" s="11"/>
      <c r="J72" s="162"/>
      <c r="K72" s="62"/>
      <c r="L72" s="3"/>
      <c r="M72" s="3"/>
      <c r="N72" s="11"/>
    </row>
    <row r="73" spans="1:14">
      <c r="A73" s="62"/>
      <c r="B73" s="6"/>
      <c r="C73" s="59"/>
      <c r="D73" s="11"/>
      <c r="E73" s="62"/>
      <c r="F73" s="4"/>
      <c r="G73" s="3"/>
      <c r="H73" s="6"/>
      <c r="I73" s="11"/>
      <c r="J73" s="162"/>
      <c r="K73" s="164"/>
      <c r="L73" s="3"/>
      <c r="M73" s="3"/>
      <c r="N73" s="11"/>
    </row>
    <row r="74" spans="1:14">
      <c r="A74" s="62"/>
      <c r="B74" s="6"/>
      <c r="C74" s="59"/>
      <c r="D74" s="11"/>
      <c r="E74" s="62"/>
      <c r="F74" s="4"/>
      <c r="G74" s="3"/>
      <c r="H74" s="6"/>
      <c r="I74" s="11"/>
      <c r="J74" s="162"/>
      <c r="K74" s="164"/>
      <c r="L74" s="3"/>
      <c r="M74" s="3"/>
      <c r="N74" s="11"/>
    </row>
    <row r="75" spans="1:14">
      <c r="A75" s="62"/>
      <c r="B75" s="6"/>
      <c r="C75" s="59"/>
      <c r="D75" s="11"/>
      <c r="E75" s="11"/>
      <c r="F75" s="60"/>
      <c r="G75" s="166"/>
      <c r="H75" s="6"/>
      <c r="I75" s="11"/>
      <c r="J75" s="6"/>
      <c r="K75" s="62"/>
      <c r="L75" s="3"/>
      <c r="M75" s="3"/>
      <c r="N75" s="11"/>
    </row>
    <row r="76" spans="1:14">
      <c r="A76" s="62"/>
      <c r="B76" s="6"/>
      <c r="C76" s="59"/>
      <c r="D76" s="167"/>
      <c r="E76" s="167"/>
      <c r="F76" s="168"/>
      <c r="G76" s="169"/>
      <c r="H76" s="6"/>
      <c r="I76" s="11"/>
      <c r="J76" s="6"/>
      <c r="K76" s="62"/>
      <c r="L76" s="3"/>
      <c r="M76" s="3"/>
      <c r="N76" s="11"/>
    </row>
    <row r="77" spans="1:14">
      <c r="A77" s="62"/>
      <c r="B77" s="6"/>
      <c r="C77" s="59"/>
      <c r="D77" s="11"/>
      <c r="E77" s="11"/>
      <c r="F77" s="60"/>
      <c r="G77" s="170"/>
      <c r="H77" s="6"/>
      <c r="I77" s="11"/>
      <c r="J77" s="6"/>
      <c r="K77" s="62"/>
      <c r="L77" s="3"/>
      <c r="M77" s="3"/>
      <c r="N77" s="11"/>
    </row>
    <row r="78" spans="1:14">
      <c r="A78" s="62"/>
      <c r="B78" s="6"/>
      <c r="C78" s="59"/>
      <c r="D78" s="11"/>
      <c r="E78" s="11"/>
      <c r="F78" s="60"/>
      <c r="G78" s="166"/>
      <c r="H78" s="6"/>
      <c r="I78" s="11"/>
      <c r="J78" s="162"/>
      <c r="K78" s="164"/>
      <c r="L78" s="3"/>
      <c r="M78" s="3"/>
      <c r="N78" s="11"/>
    </row>
    <row r="79" spans="1:14">
      <c r="A79" s="62"/>
      <c r="B79" s="6"/>
      <c r="C79" s="59"/>
      <c r="D79" s="11"/>
      <c r="E79" s="11"/>
      <c r="F79" s="60"/>
      <c r="G79" s="166"/>
      <c r="H79" s="6"/>
      <c r="I79" s="11"/>
      <c r="J79" s="6"/>
      <c r="K79" s="62"/>
      <c r="L79" s="3"/>
      <c r="M79" s="3"/>
      <c r="N79" s="11"/>
    </row>
    <row r="80" spans="1:14">
      <c r="A80" s="171"/>
      <c r="B80" s="6"/>
      <c r="C80" s="172"/>
      <c r="D80" s="173"/>
      <c r="E80" s="173"/>
      <c r="F80" s="174"/>
      <c r="G80" s="175"/>
      <c r="H80" s="162"/>
      <c r="I80" s="167"/>
      <c r="J80" s="162"/>
      <c r="K80" s="62"/>
      <c r="L80" s="176"/>
      <c r="M80" s="176"/>
      <c r="N80" s="11"/>
    </row>
    <row r="81" spans="1:14">
      <c r="A81" s="62"/>
      <c r="B81" s="6"/>
      <c r="C81" s="59"/>
      <c r="D81" s="11"/>
      <c r="E81" s="11"/>
      <c r="F81" s="60"/>
      <c r="G81" s="170"/>
      <c r="H81" s="6"/>
      <c r="I81" s="11"/>
      <c r="J81" s="6"/>
      <c r="K81" s="62"/>
      <c r="L81" s="3"/>
      <c r="M81" s="3"/>
      <c r="N81" s="11"/>
    </row>
    <row r="82" spans="1:14">
      <c r="A82" s="62"/>
      <c r="B82" s="6"/>
      <c r="C82" s="59"/>
      <c r="D82" s="53"/>
      <c r="E82" s="53"/>
      <c r="F82" s="177"/>
      <c r="G82" s="178"/>
      <c r="H82" s="6"/>
      <c r="I82" s="11"/>
      <c r="J82" s="6"/>
      <c r="K82" s="62"/>
      <c r="L82" s="3"/>
      <c r="M82" s="3"/>
      <c r="N82" s="11"/>
    </row>
    <row r="83" spans="1:14">
      <c r="A83" s="62"/>
      <c r="B83" s="6"/>
      <c r="C83" s="59"/>
      <c r="D83" s="53"/>
      <c r="E83" s="53"/>
      <c r="F83" s="177"/>
      <c r="G83" s="179"/>
      <c r="H83" s="6"/>
      <c r="I83" s="11"/>
      <c r="J83" s="6"/>
      <c r="K83" s="62"/>
      <c r="L83" s="3"/>
      <c r="M83" s="3"/>
      <c r="N83" s="11"/>
    </row>
    <row r="84" spans="1:14">
      <c r="A84" s="62"/>
      <c r="B84" s="6"/>
      <c r="C84" s="59"/>
      <c r="D84" s="53"/>
      <c r="E84" s="53"/>
      <c r="F84" s="177"/>
      <c r="G84" s="179"/>
      <c r="H84" s="6"/>
      <c r="I84" s="11"/>
      <c r="J84" s="6"/>
      <c r="K84" s="62"/>
      <c r="L84" s="3"/>
      <c r="M84" s="3"/>
      <c r="N84" s="11"/>
    </row>
    <row r="85" spans="1:14">
      <c r="A85" s="62"/>
      <c r="B85" s="6"/>
      <c r="C85" s="59"/>
      <c r="D85" s="53"/>
      <c r="E85" s="53"/>
      <c r="F85" s="177"/>
      <c r="G85" s="179"/>
      <c r="H85" s="6"/>
      <c r="I85" s="11"/>
      <c r="J85" s="6"/>
      <c r="K85" s="62"/>
      <c r="L85" s="3"/>
      <c r="M85" s="3"/>
      <c r="N85" s="11"/>
    </row>
    <row r="86" spans="1:14">
      <c r="A86" s="62"/>
      <c r="B86" s="6"/>
      <c r="C86" s="59"/>
      <c r="D86" s="11"/>
      <c r="E86" s="11"/>
      <c r="F86" s="60"/>
      <c r="G86" s="166"/>
      <c r="H86" s="6"/>
      <c r="I86" s="11"/>
      <c r="J86" s="6"/>
      <c r="K86" s="62"/>
      <c r="L86" s="3"/>
      <c r="M86" s="3"/>
      <c r="N86" s="11"/>
    </row>
    <row r="87" spans="1:14">
      <c r="A87" s="62"/>
      <c r="B87" s="6"/>
      <c r="C87" s="59"/>
      <c r="D87" s="11"/>
      <c r="E87" s="11"/>
      <c r="F87" s="60"/>
      <c r="G87" s="170"/>
      <c r="H87" s="6"/>
      <c r="I87" s="11"/>
      <c r="J87" s="6"/>
      <c r="K87" s="62"/>
      <c r="L87" s="3"/>
      <c r="M87" s="3"/>
      <c r="N87" s="11"/>
    </row>
    <row r="88" spans="1:14">
      <c r="A88" s="62"/>
      <c r="B88" s="6"/>
      <c r="C88" s="59"/>
      <c r="D88" s="11"/>
      <c r="E88" s="11"/>
      <c r="F88" s="60"/>
      <c r="G88" s="166"/>
      <c r="H88" s="6"/>
      <c r="I88" s="11"/>
      <c r="J88" s="6"/>
      <c r="K88" s="62"/>
      <c r="L88" s="3"/>
      <c r="M88" s="3"/>
      <c r="N88" s="11"/>
    </row>
    <row r="89" spans="1:14">
      <c r="A89" s="62"/>
      <c r="B89" s="6"/>
      <c r="C89" s="59"/>
      <c r="D89" s="11"/>
      <c r="E89" s="11"/>
      <c r="F89" s="60"/>
      <c r="G89" s="166"/>
      <c r="H89" s="6"/>
      <c r="I89" s="11"/>
      <c r="J89" s="162"/>
      <c r="K89" s="164"/>
      <c r="L89" s="3"/>
      <c r="M89" s="3"/>
      <c r="N89" s="11"/>
    </row>
    <row r="90" spans="1:14">
      <c r="A90" s="62"/>
      <c r="B90" s="6"/>
      <c r="C90" s="59"/>
      <c r="D90" s="11"/>
      <c r="E90" s="11"/>
      <c r="F90" s="60"/>
      <c r="G90" s="166"/>
      <c r="H90" s="6"/>
      <c r="I90" s="11"/>
      <c r="J90" s="6"/>
      <c r="K90" s="62"/>
      <c r="L90" s="3"/>
      <c r="M90" s="3"/>
      <c r="N90" s="11"/>
    </row>
    <row r="91" spans="1:14">
      <c r="A91" s="62"/>
      <c r="B91" s="6"/>
      <c r="C91" s="59"/>
      <c r="D91" s="11"/>
      <c r="E91" s="11"/>
      <c r="F91" s="60"/>
      <c r="G91" s="166"/>
      <c r="H91" s="6"/>
      <c r="I91" s="11"/>
      <c r="J91" s="6"/>
      <c r="K91" s="62"/>
      <c r="L91" s="3"/>
      <c r="M91" s="3"/>
      <c r="N91" s="11"/>
    </row>
    <row r="92" spans="1:14">
      <c r="A92" s="62"/>
      <c r="B92" s="6"/>
      <c r="C92" s="59"/>
      <c r="D92" s="11"/>
      <c r="E92" s="11"/>
      <c r="F92" s="60"/>
      <c r="G92" s="166"/>
      <c r="H92" s="6"/>
      <c r="I92" s="11"/>
      <c r="J92" s="6"/>
      <c r="K92" s="62"/>
      <c r="L92" s="3"/>
      <c r="M92" s="3"/>
      <c r="N92" s="11"/>
    </row>
    <row r="93" spans="1:14">
      <c r="A93" s="171"/>
      <c r="B93" s="6"/>
      <c r="C93" s="172"/>
      <c r="D93" s="167"/>
      <c r="E93" s="167"/>
      <c r="F93" s="168"/>
      <c r="G93" s="180"/>
      <c r="H93" s="162"/>
      <c r="I93" s="167"/>
      <c r="J93" s="162"/>
      <c r="K93" s="62"/>
      <c r="L93" s="176"/>
      <c r="M93" s="176"/>
      <c r="N93" s="11"/>
    </row>
    <row r="94" spans="1:14">
      <c r="A94" s="62"/>
      <c r="B94" s="6"/>
      <c r="C94" s="59"/>
      <c r="D94" s="11"/>
      <c r="E94" s="11"/>
      <c r="F94" s="60"/>
      <c r="G94" s="166"/>
      <c r="H94" s="6"/>
      <c r="I94" s="11"/>
      <c r="J94" s="6"/>
      <c r="K94" s="62"/>
      <c r="L94" s="3"/>
      <c r="M94" s="3"/>
      <c r="N94" s="11"/>
    </row>
    <row r="95" spans="1:14">
      <c r="A95" s="62"/>
      <c r="B95" s="6"/>
      <c r="C95" s="59"/>
      <c r="D95" s="11"/>
      <c r="E95" s="11"/>
      <c r="F95" s="60"/>
      <c r="G95" s="166"/>
      <c r="H95" s="6"/>
      <c r="I95" s="11"/>
      <c r="J95" s="6"/>
      <c r="K95" s="62"/>
      <c r="L95" s="3"/>
      <c r="M95" s="3"/>
      <c r="N95" s="11"/>
    </row>
    <row r="96" spans="1:14">
      <c r="A96" s="62"/>
      <c r="B96" s="6"/>
      <c r="C96" s="59"/>
      <c r="D96" s="11"/>
      <c r="E96" s="11"/>
      <c r="F96" s="60"/>
      <c r="G96" s="166"/>
      <c r="H96" s="6"/>
      <c r="I96" s="11"/>
      <c r="J96" s="6"/>
      <c r="K96" s="62"/>
      <c r="L96" s="3"/>
      <c r="M96" s="3"/>
      <c r="N96" s="11"/>
    </row>
    <row r="97" spans="1:14">
      <c r="A97" s="62"/>
      <c r="B97" s="6"/>
      <c r="C97" s="59"/>
      <c r="D97" s="11"/>
      <c r="E97" s="11"/>
      <c r="F97" s="60"/>
      <c r="G97" s="166"/>
      <c r="H97" s="6"/>
      <c r="I97" s="11"/>
      <c r="J97" s="162"/>
      <c r="K97" s="164"/>
      <c r="L97" s="3"/>
      <c r="M97" s="3"/>
      <c r="N97" s="11"/>
    </row>
    <row r="98" spans="1:14">
      <c r="A98" s="62"/>
      <c r="B98" s="6"/>
      <c r="C98" s="59"/>
      <c r="D98" s="11"/>
      <c r="E98" s="11"/>
      <c r="F98" s="60"/>
      <c r="G98" s="166"/>
      <c r="H98" s="6"/>
      <c r="I98" s="11"/>
      <c r="J98" s="162"/>
      <c r="K98" s="164"/>
      <c r="L98" s="3"/>
      <c r="M98" s="3"/>
      <c r="N98" s="11"/>
    </row>
    <row r="99" spans="1:14">
      <c r="A99" s="171"/>
      <c r="B99" s="6"/>
      <c r="C99" s="172"/>
      <c r="D99" s="167"/>
      <c r="E99" s="167"/>
      <c r="F99" s="168"/>
      <c r="G99" s="180"/>
      <c r="H99" s="162"/>
      <c r="I99" s="167"/>
      <c r="J99" s="162"/>
      <c r="K99" s="62"/>
      <c r="L99" s="176"/>
      <c r="M99" s="176"/>
      <c r="N99" s="11"/>
    </row>
    <row r="100" spans="1:14">
      <c r="A100" s="62"/>
      <c r="B100" s="6"/>
      <c r="C100" s="59"/>
      <c r="D100" s="53"/>
      <c r="E100" s="53"/>
      <c r="F100" s="177"/>
      <c r="G100" s="179"/>
      <c r="H100" s="6"/>
      <c r="I100" s="11"/>
      <c r="J100" s="6"/>
      <c r="K100" s="62"/>
      <c r="L100" s="3"/>
      <c r="M100" s="3"/>
      <c r="N100" s="11"/>
    </row>
    <row r="101" spans="1:14">
      <c r="A101" s="62"/>
      <c r="B101" s="6"/>
      <c r="C101" s="59"/>
      <c r="D101" s="53"/>
      <c r="E101" s="53"/>
      <c r="F101" s="177"/>
      <c r="G101" s="179"/>
      <c r="H101" s="6"/>
      <c r="I101" s="11"/>
      <c r="J101" s="6"/>
      <c r="K101" s="62"/>
      <c r="L101" s="3"/>
      <c r="M101" s="3"/>
      <c r="N101" s="11"/>
    </row>
    <row r="102" spans="1:14">
      <c r="A102" s="62"/>
      <c r="B102" s="6"/>
      <c r="C102" s="59"/>
      <c r="D102" s="53"/>
      <c r="E102" s="53"/>
      <c r="F102" s="177"/>
      <c r="G102" s="179"/>
      <c r="H102" s="6"/>
      <c r="I102" s="11"/>
      <c r="J102" s="6"/>
      <c r="K102" s="62"/>
      <c r="L102" s="3"/>
      <c r="M102" s="3"/>
      <c r="N102" s="11"/>
    </row>
    <row r="103" spans="1:14">
      <c r="A103" s="62"/>
      <c r="B103" s="6"/>
      <c r="C103" s="59"/>
      <c r="D103" s="11"/>
      <c r="E103" s="11"/>
      <c r="F103" s="60"/>
      <c r="G103" s="166"/>
      <c r="H103" s="6"/>
      <c r="I103" s="11"/>
      <c r="J103" s="6"/>
      <c r="K103" s="62"/>
      <c r="L103" s="3"/>
      <c r="M103" s="3"/>
      <c r="N103" s="11"/>
    </row>
    <row r="104" spans="1:14">
      <c r="A104" s="62"/>
      <c r="B104" s="6"/>
      <c r="C104" s="59"/>
      <c r="D104" s="11"/>
      <c r="E104" s="11"/>
      <c r="F104" s="60"/>
      <c r="G104" s="170"/>
      <c r="H104" s="6"/>
      <c r="I104" s="11"/>
      <c r="J104" s="6"/>
      <c r="K104" s="62"/>
      <c r="L104" s="3"/>
      <c r="M104" s="3"/>
      <c r="N104" s="11"/>
    </row>
    <row r="105" spans="1:14">
      <c r="A105" s="62"/>
      <c r="B105" s="6"/>
      <c r="C105" s="59"/>
      <c r="D105" s="53"/>
      <c r="E105" s="53"/>
      <c r="F105" s="177"/>
      <c r="G105" s="179"/>
      <c r="H105" s="6"/>
      <c r="I105" s="11"/>
      <c r="J105" s="6"/>
      <c r="K105" s="62"/>
      <c r="L105" s="3"/>
      <c r="M105" s="3"/>
      <c r="N105" s="11"/>
    </row>
    <row r="106" spans="1:14">
      <c r="A106" s="62"/>
      <c r="B106" s="6"/>
      <c r="C106" s="59"/>
      <c r="D106" s="11"/>
      <c r="E106" s="11"/>
      <c r="F106" s="60"/>
      <c r="G106" s="166"/>
      <c r="H106" s="6"/>
      <c r="I106" s="11"/>
      <c r="J106" s="6"/>
      <c r="K106" s="62"/>
      <c r="L106" s="3"/>
      <c r="M106" s="3"/>
      <c r="N106" s="11"/>
    </row>
    <row r="107" spans="1:14">
      <c r="A107" s="62"/>
      <c r="B107" s="6"/>
      <c r="C107" s="59"/>
      <c r="D107" s="11"/>
      <c r="E107" s="11"/>
      <c r="F107" s="60"/>
      <c r="G107" s="166"/>
      <c r="H107" s="6"/>
      <c r="I107" s="11"/>
      <c r="J107" s="6"/>
      <c r="K107" s="62"/>
      <c r="L107" s="3"/>
      <c r="M107" s="3"/>
      <c r="N107" s="11"/>
    </row>
    <row r="108" spans="1:14">
      <c r="A108" s="62"/>
      <c r="B108" s="6"/>
      <c r="C108" s="59"/>
      <c r="D108" s="11"/>
      <c r="E108" s="11"/>
      <c r="F108" s="60"/>
      <c r="G108" s="166"/>
      <c r="H108" s="6"/>
      <c r="I108" s="11"/>
      <c r="J108" s="6"/>
      <c r="K108" s="62"/>
      <c r="L108" s="3"/>
      <c r="M108" s="3"/>
      <c r="N108" s="11"/>
    </row>
    <row r="109" spans="1:14">
      <c r="A109" s="62"/>
      <c r="B109" s="6"/>
      <c r="C109" s="59"/>
      <c r="D109" s="11"/>
      <c r="E109" s="11"/>
      <c r="F109" s="60"/>
      <c r="G109" s="166"/>
      <c r="H109" s="6"/>
      <c r="I109" s="11"/>
      <c r="J109" s="6"/>
      <c r="K109" s="62"/>
      <c r="L109" s="3"/>
      <c r="M109" s="3"/>
      <c r="N109" s="11"/>
    </row>
    <row r="110" spans="1:14">
      <c r="A110" s="171"/>
      <c r="B110" s="6"/>
      <c r="C110" s="172"/>
      <c r="D110" s="167"/>
      <c r="E110" s="167"/>
      <c r="F110" s="168"/>
      <c r="G110" s="180"/>
      <c r="H110" s="6"/>
      <c r="I110" s="11"/>
      <c r="J110" s="6"/>
      <c r="K110" s="62"/>
      <c r="L110" s="3"/>
      <c r="M110" s="3"/>
      <c r="N110" s="11"/>
    </row>
    <row r="111" spans="1:14">
      <c r="A111" s="171"/>
      <c r="B111" s="6"/>
      <c r="C111" s="59"/>
      <c r="D111" s="53"/>
      <c r="E111" s="11"/>
      <c r="F111" s="60"/>
      <c r="G111" s="3"/>
      <c r="H111" s="181"/>
      <c r="I111" s="11"/>
      <c r="J111" s="162"/>
      <c r="K111" s="164"/>
      <c r="L111" s="3"/>
      <c r="M111" s="3"/>
      <c r="N111" s="11"/>
    </row>
    <row r="112" spans="1:14">
      <c r="A112" s="171"/>
      <c r="B112" s="6"/>
      <c r="C112" s="59"/>
      <c r="D112" s="53"/>
      <c r="E112" s="11"/>
      <c r="F112" s="60"/>
      <c r="G112" s="3"/>
      <c r="H112" s="181"/>
      <c r="I112" s="11"/>
      <c r="J112" s="162"/>
      <c r="K112" s="164"/>
      <c r="L112" s="3"/>
      <c r="M112" s="3"/>
      <c r="N112" s="11"/>
    </row>
    <row r="113" spans="1:14">
      <c r="A113" s="171"/>
      <c r="B113" s="6"/>
      <c r="C113" s="59"/>
      <c r="D113" s="53"/>
      <c r="E113" s="11"/>
      <c r="F113" s="60"/>
      <c r="G113" s="3"/>
      <c r="H113" s="181"/>
      <c r="I113" s="11"/>
      <c r="J113" s="162"/>
      <c r="K113" s="164"/>
      <c r="L113" s="3"/>
      <c r="M113" s="3"/>
      <c r="N113" s="11"/>
    </row>
    <row r="114" spans="1:14">
      <c r="A114" s="62"/>
      <c r="B114" s="6"/>
      <c r="C114" s="59"/>
      <c r="D114" s="11"/>
      <c r="E114" s="11"/>
      <c r="F114" s="60"/>
      <c r="G114" s="3"/>
      <c r="H114" s="6"/>
      <c r="I114" s="11"/>
      <c r="J114" s="182"/>
      <c r="K114" s="62"/>
      <c r="L114" s="3"/>
      <c r="M114" s="3"/>
      <c r="N114" s="11"/>
    </row>
    <row r="115" spans="1:14">
      <c r="A115" s="62"/>
      <c r="B115" s="6"/>
      <c r="C115" s="6"/>
      <c r="D115" s="11"/>
      <c r="E115" s="11"/>
      <c r="F115" s="65"/>
      <c r="G115" s="27"/>
      <c r="H115" s="6"/>
      <c r="I115" s="11"/>
      <c r="J115" s="6"/>
      <c r="K115" s="62"/>
      <c r="L115" s="3"/>
      <c r="M115" s="11"/>
      <c r="N115" s="11"/>
    </row>
    <row r="116" spans="1:14">
      <c r="A116" s="62"/>
      <c r="B116" s="6"/>
      <c r="C116" s="6"/>
      <c r="D116" s="11"/>
      <c r="E116" s="11"/>
      <c r="F116" s="65"/>
      <c r="G116" s="27"/>
      <c r="H116" s="6"/>
      <c r="I116" s="11"/>
      <c r="J116" s="162"/>
      <c r="K116" s="62"/>
      <c r="L116" s="3"/>
      <c r="M116" s="11"/>
      <c r="N116" s="11"/>
    </row>
    <row r="117" spans="1:14">
      <c r="A117" s="62"/>
      <c r="B117" s="6"/>
      <c r="C117" s="6"/>
      <c r="D117" s="11"/>
      <c r="E117" s="11"/>
      <c r="F117" s="65"/>
      <c r="G117" s="27"/>
      <c r="H117" s="6"/>
      <c r="I117" s="11"/>
      <c r="J117" s="162"/>
      <c r="K117" s="62"/>
      <c r="L117" s="3"/>
      <c r="M117" s="11"/>
      <c r="N117" s="11"/>
    </row>
    <row r="118" spans="1:14">
      <c r="A118" s="62"/>
      <c r="B118" s="6"/>
      <c r="C118" s="6"/>
      <c r="D118" s="11"/>
      <c r="E118" s="11"/>
      <c r="F118" s="65"/>
      <c r="G118" s="27"/>
      <c r="H118" s="6"/>
      <c r="I118" s="11"/>
      <c r="J118" s="162"/>
      <c r="K118" s="62"/>
      <c r="L118" s="3"/>
      <c r="M118" s="11"/>
      <c r="N118" s="11"/>
    </row>
    <row r="119" spans="1:14">
      <c r="A119" s="62"/>
      <c r="B119" s="6"/>
      <c r="C119" s="6"/>
      <c r="D119" s="11"/>
      <c r="E119" s="11"/>
      <c r="F119" s="65"/>
      <c r="G119" s="66"/>
      <c r="H119" s="6"/>
      <c r="I119" s="11"/>
      <c r="J119" s="6"/>
      <c r="K119" s="62"/>
      <c r="L119" s="3"/>
      <c r="M119" s="11"/>
      <c r="N119" s="11"/>
    </row>
    <row r="120" spans="1:14">
      <c r="A120" s="62"/>
      <c r="B120" s="6"/>
      <c r="C120" s="6"/>
      <c r="D120" s="11"/>
      <c r="E120" s="11"/>
      <c r="F120" s="65"/>
      <c r="G120" s="66"/>
      <c r="H120" s="6"/>
      <c r="I120" s="11"/>
      <c r="J120" s="6"/>
      <c r="K120" s="62"/>
      <c r="L120" s="3"/>
      <c r="M120" s="11"/>
      <c r="N120" s="11"/>
    </row>
    <row r="121" spans="1:14">
      <c r="A121" s="62"/>
      <c r="B121" s="6"/>
      <c r="C121" s="6"/>
      <c r="D121" s="11"/>
      <c r="E121" s="11"/>
      <c r="F121" s="65"/>
      <c r="G121" s="66"/>
      <c r="H121" s="6"/>
      <c r="I121" s="11"/>
      <c r="J121" s="162"/>
      <c r="K121" s="62"/>
      <c r="L121" s="3"/>
      <c r="M121" s="11"/>
      <c r="N121" s="11"/>
    </row>
    <row r="122" spans="1:14">
      <c r="A122" s="62"/>
      <c r="B122" s="6"/>
      <c r="C122" s="6"/>
      <c r="D122" s="11"/>
      <c r="E122" s="11"/>
      <c r="F122" s="65"/>
      <c r="G122" s="66"/>
      <c r="H122" s="6"/>
      <c r="I122" s="11"/>
      <c r="J122" s="162"/>
      <c r="K122" s="62"/>
      <c r="L122" s="3"/>
      <c r="M122" s="11"/>
      <c r="N122" s="11"/>
    </row>
    <row r="123" spans="1:14">
      <c r="A123" s="62"/>
      <c r="B123" s="6"/>
      <c r="C123" s="6"/>
      <c r="D123" s="11"/>
      <c r="E123" s="11"/>
      <c r="F123" s="6"/>
      <c r="G123" s="11"/>
      <c r="H123" s="6"/>
      <c r="I123" s="11"/>
      <c r="J123" s="162"/>
      <c r="K123" s="62"/>
      <c r="L123" s="3"/>
      <c r="M123" s="11"/>
      <c r="N123" s="11"/>
    </row>
    <row r="124" spans="1:14">
      <c r="A124" s="62"/>
      <c r="B124" s="6"/>
      <c r="C124" s="6"/>
      <c r="D124" s="11"/>
      <c r="E124" s="11"/>
      <c r="F124" s="6"/>
      <c r="G124" s="11"/>
      <c r="H124" s="6"/>
      <c r="I124" s="11"/>
      <c r="J124" s="6"/>
      <c r="K124" s="62"/>
      <c r="L124" s="3"/>
      <c r="M124" s="11"/>
      <c r="N124" s="11"/>
    </row>
    <row r="125" spans="1:14">
      <c r="A125" s="62"/>
      <c r="B125" s="6"/>
      <c r="C125" s="6"/>
      <c r="D125" s="11"/>
      <c r="E125" s="11"/>
      <c r="F125" s="65"/>
      <c r="G125" s="66"/>
      <c r="H125" s="6"/>
      <c r="I125" s="11"/>
      <c r="J125" s="162"/>
      <c r="K125" s="62"/>
      <c r="L125" s="3"/>
      <c r="M125" s="11"/>
      <c r="N125" s="11"/>
    </row>
    <row r="126" spans="1:14">
      <c r="A126" s="62"/>
      <c r="B126" s="6"/>
      <c r="C126" s="6"/>
      <c r="D126" s="11"/>
      <c r="E126" s="11"/>
      <c r="F126" s="65"/>
      <c r="G126" s="27"/>
      <c r="H126" s="6"/>
      <c r="I126" s="11"/>
      <c r="J126" s="162"/>
      <c r="K126" s="62"/>
      <c r="L126" s="3"/>
      <c r="M126" s="11"/>
      <c r="N126" s="11"/>
    </row>
    <row r="127" spans="1:14">
      <c r="A127" s="62"/>
      <c r="B127" s="6"/>
      <c r="C127" s="6"/>
      <c r="D127" s="11"/>
      <c r="E127" s="11"/>
      <c r="F127" s="65"/>
      <c r="G127" s="66"/>
      <c r="H127" s="6"/>
      <c r="I127" s="11"/>
      <c r="J127" s="6"/>
      <c r="K127" s="62"/>
      <c r="L127" s="3"/>
      <c r="M127" s="11"/>
      <c r="N127" s="11"/>
    </row>
    <row r="128" spans="1:14">
      <c r="A128" s="62"/>
      <c r="B128" s="6"/>
      <c r="C128" s="6"/>
      <c r="D128" s="11"/>
      <c r="E128" s="11"/>
      <c r="F128" s="65"/>
      <c r="G128" s="27"/>
      <c r="H128" s="6"/>
      <c r="I128" s="11"/>
      <c r="J128" s="6"/>
      <c r="K128" s="62"/>
      <c r="L128" s="3"/>
      <c r="M128" s="11"/>
      <c r="N128" s="11"/>
    </row>
    <row r="129" spans="1:14">
      <c r="A129" s="62"/>
      <c r="B129" s="6"/>
      <c r="C129" s="6"/>
      <c r="D129" s="11"/>
      <c r="E129" s="11"/>
      <c r="F129" s="65"/>
      <c r="G129" s="27"/>
      <c r="H129" s="6"/>
      <c r="I129" s="11"/>
      <c r="J129" s="6"/>
      <c r="K129" s="62"/>
      <c r="L129" s="3"/>
      <c r="M129" s="11"/>
      <c r="N129" s="11"/>
    </row>
    <row r="130" spans="1:14">
      <c r="A130" s="62"/>
      <c r="B130" s="6"/>
      <c r="C130" s="6"/>
      <c r="D130" s="11"/>
      <c r="E130" s="11"/>
      <c r="F130" s="65"/>
      <c r="G130" s="27"/>
      <c r="H130" s="6"/>
      <c r="I130" s="11"/>
      <c r="J130" s="162"/>
      <c r="K130" s="62"/>
      <c r="L130" s="3"/>
      <c r="M130" s="11"/>
      <c r="N130" s="11"/>
    </row>
    <row r="131" spans="1:14">
      <c r="A131" s="62"/>
      <c r="B131" s="6"/>
      <c r="C131" s="6"/>
      <c r="D131" s="11"/>
      <c r="E131" s="11"/>
      <c r="F131" s="6"/>
      <c r="G131" s="11"/>
      <c r="H131" s="6"/>
      <c r="I131" s="11"/>
      <c r="J131" s="162"/>
      <c r="K131" s="62"/>
      <c r="L131" s="3"/>
      <c r="M131" s="3"/>
      <c r="N131" s="11"/>
    </row>
    <row r="132" spans="1:14">
      <c r="A132" s="62"/>
      <c r="B132" s="6"/>
      <c r="C132" s="6"/>
      <c r="D132" s="11"/>
      <c r="E132" s="11"/>
      <c r="F132" s="6"/>
      <c r="G132" s="11"/>
      <c r="H132" s="6"/>
      <c r="I132" s="11"/>
      <c r="J132" s="162"/>
      <c r="K132" s="62"/>
      <c r="L132" s="3"/>
      <c r="M132" s="3"/>
      <c r="N132" s="11"/>
    </row>
    <row r="133" spans="1:14">
      <c r="A133" s="62"/>
      <c r="B133" s="6"/>
      <c r="C133" s="6"/>
      <c r="D133" s="11"/>
      <c r="E133" s="11"/>
      <c r="F133" s="6"/>
      <c r="G133" s="11"/>
      <c r="H133" s="6"/>
      <c r="I133" s="11"/>
      <c r="J133" s="162"/>
      <c r="K133" s="62"/>
      <c r="L133" s="3"/>
      <c r="M133" s="3"/>
      <c r="N133" s="11"/>
    </row>
    <row r="134" spans="1:14">
      <c r="A134" s="62"/>
      <c r="B134" s="6"/>
      <c r="C134" s="6"/>
      <c r="D134" s="11"/>
      <c r="E134" s="62"/>
      <c r="F134" s="6"/>
      <c r="G134" s="11"/>
      <c r="H134" s="6"/>
      <c r="I134" s="11"/>
      <c r="J134" s="6"/>
      <c r="K134" s="62"/>
      <c r="L134" s="3"/>
      <c r="M134" s="3"/>
      <c r="N134" s="11"/>
    </row>
    <row r="135" spans="1:14">
      <c r="A135" s="62"/>
      <c r="B135" s="6"/>
      <c r="C135" s="6"/>
      <c r="D135" s="11"/>
      <c r="E135" s="62"/>
      <c r="F135" s="6"/>
      <c r="G135" s="11"/>
      <c r="H135" s="6"/>
      <c r="I135" s="11"/>
      <c r="J135" s="6"/>
      <c r="K135" s="62"/>
      <c r="L135" s="3"/>
      <c r="M135" s="3"/>
      <c r="N135" s="11"/>
    </row>
    <row r="136" spans="1:14">
      <c r="A136" s="183"/>
      <c r="B136" s="15"/>
      <c r="C136" s="15"/>
      <c r="D136" s="19"/>
      <c r="E136" s="183"/>
      <c r="F136" s="15"/>
      <c r="G136" s="19"/>
      <c r="H136" s="15"/>
      <c r="I136" s="19"/>
      <c r="J136" s="15"/>
      <c r="K136" s="183"/>
      <c r="L136" s="3"/>
      <c r="M136" s="3"/>
      <c r="N136" s="19"/>
    </row>
    <row r="137" spans="1:14">
      <c r="A137" s="183"/>
      <c r="B137" s="15"/>
      <c r="C137" s="15"/>
      <c r="D137" s="19"/>
      <c r="E137" s="183"/>
      <c r="F137" s="15"/>
      <c r="G137" s="19"/>
      <c r="H137" s="15"/>
      <c r="I137" s="19"/>
      <c r="J137" s="15"/>
      <c r="K137" s="183"/>
      <c r="L137" s="3"/>
      <c r="M137" s="3"/>
      <c r="N137" s="19"/>
    </row>
    <row r="138" spans="1:14">
      <c r="A138" s="183"/>
      <c r="B138" s="15"/>
      <c r="C138" s="15"/>
      <c r="D138" s="19"/>
      <c r="E138" s="183"/>
      <c r="F138" s="15"/>
      <c r="G138" s="19"/>
      <c r="H138" s="15"/>
      <c r="I138" s="19"/>
      <c r="J138" s="15"/>
      <c r="K138" s="183"/>
      <c r="L138" s="3"/>
      <c r="M138" s="3"/>
      <c r="N138" s="19"/>
    </row>
    <row r="139" spans="1:14">
      <c r="A139" s="183"/>
      <c r="B139" s="15"/>
      <c r="C139" s="15"/>
      <c r="D139" s="19"/>
      <c r="E139" s="183"/>
      <c r="F139" s="15"/>
      <c r="G139" s="19"/>
      <c r="H139" s="15"/>
      <c r="I139" s="19"/>
      <c r="J139" s="15"/>
      <c r="K139" s="183"/>
      <c r="L139" s="3"/>
      <c r="M139" s="3"/>
      <c r="N139" s="19"/>
    </row>
    <row r="140" spans="1:14">
      <c r="A140" s="183"/>
      <c r="B140" s="15"/>
      <c r="C140" s="15"/>
      <c r="D140" s="19"/>
      <c r="E140" s="183"/>
      <c r="F140" s="15"/>
      <c r="G140" s="19"/>
      <c r="H140" s="15"/>
      <c r="I140" s="19"/>
      <c r="J140" s="15"/>
      <c r="K140" s="183"/>
      <c r="L140" s="3"/>
      <c r="M140" s="3"/>
      <c r="N140" s="19"/>
    </row>
    <row r="141" spans="1:14">
      <c r="A141" s="183"/>
      <c r="B141" s="15"/>
      <c r="C141" s="15"/>
      <c r="D141" s="19"/>
      <c r="E141" s="183"/>
      <c r="F141" s="15"/>
      <c r="G141" s="19"/>
      <c r="H141" s="15"/>
      <c r="I141" s="19"/>
      <c r="J141" s="15"/>
      <c r="K141" s="183"/>
      <c r="L141" s="3"/>
      <c r="M141" s="3"/>
      <c r="N141" s="19"/>
    </row>
    <row r="142" spans="1:14">
      <c r="A142" s="183"/>
      <c r="B142" s="15"/>
      <c r="C142" s="15"/>
      <c r="D142" s="19"/>
      <c r="E142" s="183"/>
      <c r="F142" s="15"/>
      <c r="G142" s="19"/>
      <c r="H142" s="15"/>
      <c r="I142" s="19"/>
      <c r="J142" s="15"/>
      <c r="K142" s="183"/>
      <c r="L142" s="3"/>
      <c r="M142" s="3"/>
      <c r="N142" s="19"/>
    </row>
    <row r="143" spans="1:14">
      <c r="A143" s="183"/>
      <c r="B143" s="15"/>
      <c r="C143" s="15"/>
      <c r="D143" s="19"/>
      <c r="E143" s="183"/>
      <c r="F143" s="15"/>
      <c r="G143" s="19"/>
      <c r="H143" s="15"/>
      <c r="I143" s="19"/>
      <c r="J143" s="15"/>
      <c r="K143" s="183"/>
      <c r="L143" s="3"/>
      <c r="M143" s="3"/>
      <c r="N143" s="19"/>
    </row>
    <row r="144" spans="1:14">
      <c r="A144" s="183"/>
      <c r="B144" s="15"/>
      <c r="C144" s="15"/>
      <c r="D144" s="19"/>
      <c r="E144" s="183"/>
      <c r="F144" s="15"/>
      <c r="G144" s="19"/>
      <c r="H144" s="15"/>
      <c r="I144" s="19"/>
      <c r="J144" s="15"/>
      <c r="K144" s="183"/>
      <c r="L144" s="3"/>
      <c r="M144" s="3"/>
      <c r="N144" s="19"/>
    </row>
    <row r="145" spans="1:14">
      <c r="A145" s="183"/>
      <c r="B145" s="15"/>
      <c r="C145" s="15"/>
      <c r="D145" s="19"/>
      <c r="E145" s="183"/>
      <c r="F145" s="15"/>
      <c r="G145" s="19"/>
      <c r="H145" s="15"/>
      <c r="I145" s="19"/>
      <c r="J145" s="15"/>
      <c r="K145" s="183"/>
      <c r="L145" s="3"/>
      <c r="M145" s="3"/>
      <c r="N145" s="19"/>
    </row>
    <row r="146" spans="1:14">
      <c r="A146" s="183"/>
      <c r="B146" s="15"/>
      <c r="C146" s="15"/>
      <c r="D146" s="19"/>
      <c r="E146" s="183"/>
      <c r="F146" s="15"/>
      <c r="G146" s="19"/>
      <c r="H146" s="15"/>
      <c r="I146" s="19"/>
      <c r="J146" s="15"/>
      <c r="K146" s="183"/>
      <c r="L146" s="3"/>
      <c r="M146" s="3"/>
      <c r="N146" s="19"/>
    </row>
    <row r="147" spans="1:14">
      <c r="A147" s="183"/>
      <c r="B147" s="15"/>
      <c r="C147" s="15"/>
      <c r="D147" s="19"/>
      <c r="E147" s="183"/>
      <c r="F147" s="15"/>
      <c r="G147" s="19"/>
      <c r="H147" s="15"/>
      <c r="I147" s="19"/>
      <c r="J147" s="15"/>
      <c r="K147" s="183"/>
      <c r="L147" s="3"/>
      <c r="M147" s="3"/>
      <c r="N147" s="19"/>
    </row>
    <row r="148" spans="1:14">
      <c r="A148" s="183"/>
      <c r="B148" s="15"/>
      <c r="C148" s="15"/>
      <c r="D148" s="19"/>
      <c r="E148" s="183"/>
      <c r="F148" s="15"/>
      <c r="G148" s="19"/>
      <c r="H148" s="15"/>
      <c r="I148" s="19"/>
      <c r="J148" s="15"/>
      <c r="K148" s="183"/>
      <c r="L148" s="3"/>
      <c r="M148" s="3"/>
      <c r="N148" s="19"/>
    </row>
    <row r="149" spans="1:14">
      <c r="A149" s="183"/>
      <c r="B149" s="15"/>
      <c r="C149" s="15"/>
      <c r="D149" s="19"/>
      <c r="E149" s="183"/>
      <c r="F149" s="15"/>
      <c r="G149" s="19"/>
      <c r="H149" s="15"/>
      <c r="I149" s="19"/>
      <c r="J149" s="15"/>
      <c r="K149" s="183"/>
      <c r="L149" s="3"/>
      <c r="M149" s="3"/>
      <c r="N149" s="19"/>
    </row>
    <row r="150" spans="1:14">
      <c r="A150" s="183"/>
      <c r="B150" s="15"/>
      <c r="C150" s="15"/>
      <c r="D150" s="19"/>
      <c r="E150" s="183"/>
      <c r="F150" s="15"/>
      <c r="G150" s="19"/>
      <c r="H150" s="15"/>
      <c r="I150" s="19"/>
      <c r="J150" s="15"/>
      <c r="K150" s="183"/>
      <c r="L150" s="3"/>
      <c r="M150" s="3"/>
      <c r="N150" s="19"/>
    </row>
    <row r="151" spans="1:14">
      <c r="A151" s="183"/>
      <c r="B151" s="15"/>
      <c r="C151" s="15"/>
      <c r="D151" s="19"/>
      <c r="E151" s="183"/>
      <c r="F151" s="15"/>
      <c r="G151" s="19"/>
      <c r="H151" s="15"/>
      <c r="I151" s="19"/>
      <c r="J151" s="15"/>
      <c r="K151" s="183"/>
      <c r="L151" s="3"/>
      <c r="M151" s="3"/>
      <c r="N151" s="19"/>
    </row>
    <row r="152" spans="1:14">
      <c r="A152" s="183"/>
      <c r="B152" s="15"/>
      <c r="C152" s="15"/>
      <c r="D152" s="19"/>
      <c r="E152" s="183"/>
      <c r="F152" s="15"/>
      <c r="G152" s="19"/>
      <c r="H152" s="15"/>
      <c r="I152" s="19"/>
      <c r="J152" s="15"/>
      <c r="K152" s="183"/>
      <c r="L152" s="3"/>
      <c r="M152" s="3"/>
      <c r="N152" s="19"/>
    </row>
    <row r="153" spans="1:14">
      <c r="A153" s="183"/>
      <c r="B153" s="15"/>
      <c r="C153" s="15"/>
      <c r="D153" s="19"/>
      <c r="E153" s="183"/>
      <c r="F153" s="15"/>
      <c r="G153" s="19"/>
      <c r="H153" s="15"/>
      <c r="I153" s="19"/>
      <c r="J153" s="15"/>
      <c r="K153" s="183"/>
      <c r="L153" s="3"/>
      <c r="M153" s="3"/>
      <c r="N153" s="19"/>
    </row>
    <row r="154" spans="1:14">
      <c r="A154" s="183"/>
      <c r="B154" s="15"/>
      <c r="C154" s="15"/>
      <c r="D154" s="19"/>
      <c r="E154" s="183"/>
      <c r="F154" s="15"/>
      <c r="G154" s="19"/>
      <c r="H154" s="15"/>
      <c r="I154" s="19"/>
      <c r="J154" s="15"/>
      <c r="K154" s="183"/>
      <c r="L154" s="3"/>
      <c r="M154" s="3"/>
      <c r="N154" s="19"/>
    </row>
    <row r="155" spans="1:14">
      <c r="A155" s="183"/>
      <c r="B155" s="15"/>
      <c r="C155" s="15"/>
      <c r="D155" s="19"/>
      <c r="E155" s="183"/>
      <c r="F155" s="15"/>
      <c r="G155" s="19"/>
      <c r="H155" s="15"/>
      <c r="I155" s="19"/>
      <c r="J155" s="15"/>
      <c r="K155" s="183"/>
      <c r="L155" s="3"/>
      <c r="M155" s="3"/>
      <c r="N155" s="19"/>
    </row>
    <row r="156" spans="1:14">
      <c r="A156" s="183"/>
      <c r="B156" s="15"/>
      <c r="C156" s="15"/>
      <c r="D156" s="19"/>
      <c r="E156" s="183"/>
      <c r="F156" s="15"/>
      <c r="G156" s="19"/>
      <c r="H156" s="15"/>
      <c r="I156" s="19"/>
      <c r="J156" s="15"/>
      <c r="K156" s="183"/>
      <c r="L156" s="3"/>
      <c r="M156" s="3"/>
      <c r="N156" s="19"/>
    </row>
    <row r="157" spans="1:14">
      <c r="A157" s="183"/>
      <c r="B157" s="15"/>
      <c r="C157" s="15"/>
      <c r="D157" s="19"/>
      <c r="E157" s="183"/>
      <c r="F157" s="15"/>
      <c r="G157" s="19"/>
      <c r="H157" s="15"/>
      <c r="I157" s="19"/>
      <c r="J157" s="15"/>
      <c r="K157" s="183"/>
      <c r="L157" s="3"/>
      <c r="M157" s="3"/>
      <c r="N157" s="19"/>
    </row>
    <row r="158" spans="1:14">
      <c r="A158" s="183"/>
      <c r="B158" s="15"/>
      <c r="C158" s="15"/>
      <c r="D158" s="19"/>
      <c r="E158" s="183"/>
      <c r="F158" s="15"/>
      <c r="G158" s="19"/>
      <c r="H158" s="15"/>
      <c r="I158" s="19"/>
      <c r="J158" s="15"/>
      <c r="K158" s="183"/>
      <c r="L158" s="3"/>
      <c r="M158" s="3"/>
      <c r="N158" s="19"/>
    </row>
    <row r="159" spans="1:14">
      <c r="A159" s="183"/>
      <c r="B159" s="15"/>
      <c r="C159" s="15"/>
      <c r="D159" s="19"/>
      <c r="E159" s="183"/>
      <c r="F159" s="15"/>
      <c r="G159" s="19"/>
      <c r="H159" s="15"/>
      <c r="I159" s="19"/>
      <c r="J159" s="15"/>
      <c r="K159" s="183"/>
      <c r="L159" s="3"/>
      <c r="M159" s="3"/>
      <c r="N159" s="19"/>
    </row>
    <row r="160" spans="1:14">
      <c r="A160" s="183"/>
      <c r="B160" s="15"/>
      <c r="C160" s="15"/>
      <c r="D160" s="19"/>
      <c r="E160" s="183"/>
      <c r="F160" s="15"/>
      <c r="G160" s="19"/>
      <c r="H160" s="15"/>
      <c r="I160" s="19"/>
      <c r="J160" s="15"/>
      <c r="K160" s="183"/>
      <c r="L160" s="3"/>
      <c r="M160" s="3"/>
      <c r="N160" s="19"/>
    </row>
    <row r="161" spans="1:14">
      <c r="A161" s="183"/>
      <c r="B161" s="15"/>
      <c r="C161" s="15"/>
      <c r="D161" s="19"/>
      <c r="E161" s="183"/>
      <c r="F161" s="15"/>
      <c r="G161" s="19"/>
      <c r="H161" s="15"/>
      <c r="I161" s="19"/>
      <c r="J161" s="15"/>
      <c r="K161" s="183"/>
      <c r="L161" s="3"/>
      <c r="M161" s="3"/>
      <c r="N161" s="19"/>
    </row>
    <row r="162" spans="1:14">
      <c r="A162" s="183"/>
      <c r="B162" s="15"/>
      <c r="C162" s="15"/>
      <c r="D162" s="19"/>
      <c r="E162" s="183"/>
      <c r="F162" s="15"/>
      <c r="G162" s="19"/>
      <c r="H162" s="15"/>
      <c r="I162" s="19"/>
      <c r="J162" s="15"/>
      <c r="K162" s="183"/>
      <c r="L162" s="3"/>
      <c r="M162" s="3"/>
      <c r="N162" s="19"/>
    </row>
    <row r="163" spans="1:14">
      <c r="A163" s="183"/>
      <c r="B163" s="15"/>
      <c r="C163" s="15"/>
      <c r="D163" s="19"/>
      <c r="E163" s="183"/>
      <c r="F163" s="15"/>
      <c r="G163" s="19"/>
      <c r="H163" s="15"/>
      <c r="I163" s="19"/>
      <c r="J163" s="15"/>
      <c r="K163" s="183"/>
      <c r="L163" s="3"/>
      <c r="M163" s="3"/>
      <c r="N163" s="19"/>
    </row>
    <row r="164" spans="1:14">
      <c r="A164" s="183"/>
      <c r="B164" s="15"/>
      <c r="C164" s="15"/>
      <c r="D164" s="19"/>
      <c r="E164" s="183"/>
      <c r="F164" s="15"/>
      <c r="G164" s="19"/>
      <c r="H164" s="15"/>
      <c r="I164" s="19"/>
      <c r="J164" s="15"/>
      <c r="K164" s="183"/>
      <c r="L164" s="3"/>
      <c r="M164" s="3"/>
      <c r="N164" s="19"/>
    </row>
    <row r="165" spans="1:14">
      <c r="A165" s="183"/>
      <c r="B165" s="15"/>
      <c r="C165" s="15"/>
      <c r="D165" s="19"/>
      <c r="E165" s="183"/>
      <c r="F165" s="15"/>
      <c r="G165" s="19"/>
      <c r="H165" s="15"/>
      <c r="I165" s="19"/>
      <c r="J165" s="15"/>
      <c r="K165" s="183"/>
      <c r="L165" s="3"/>
      <c r="M165" s="3"/>
      <c r="N165" s="19"/>
    </row>
    <row r="166" spans="1:14">
      <c r="A166" s="183"/>
      <c r="B166" s="15"/>
      <c r="C166" s="15"/>
      <c r="D166" s="19"/>
      <c r="E166" s="183"/>
      <c r="F166" s="15"/>
      <c r="G166" s="19"/>
      <c r="H166" s="15"/>
      <c r="I166" s="19"/>
      <c r="J166" s="15"/>
      <c r="K166" s="183"/>
      <c r="L166" s="3"/>
      <c r="M166" s="3"/>
      <c r="N166" s="19"/>
    </row>
    <row r="167" spans="1:14">
      <c r="A167" s="183"/>
      <c r="B167" s="15"/>
      <c r="C167" s="15"/>
      <c r="D167" s="19"/>
      <c r="E167" s="183"/>
      <c r="F167" s="15"/>
      <c r="G167" s="19"/>
      <c r="H167" s="15"/>
      <c r="I167" s="19"/>
      <c r="J167" s="15"/>
      <c r="K167" s="183"/>
      <c r="L167" s="3"/>
      <c r="M167" s="3"/>
      <c r="N167" s="19"/>
    </row>
    <row r="168" spans="1:14">
      <c r="A168" s="183"/>
      <c r="B168" s="15"/>
      <c r="C168" s="15"/>
      <c r="D168" s="19"/>
      <c r="E168" s="183"/>
      <c r="F168" s="15"/>
      <c r="G168" s="19"/>
      <c r="H168" s="15"/>
      <c r="I168" s="19"/>
      <c r="J168" s="15"/>
      <c r="K168" s="183"/>
      <c r="L168" s="3"/>
      <c r="M168" s="3"/>
      <c r="N168" s="19"/>
    </row>
    <row r="169" spans="1:14">
      <c r="A169" s="183"/>
      <c r="B169" s="15"/>
      <c r="C169" s="15"/>
      <c r="D169" s="19"/>
      <c r="E169" s="183"/>
      <c r="F169" s="15"/>
      <c r="G169" s="19"/>
      <c r="H169" s="15"/>
      <c r="I169" s="19"/>
      <c r="J169" s="15"/>
      <c r="K169" s="183"/>
      <c r="L169" s="3"/>
      <c r="M169" s="3"/>
      <c r="N169" s="19"/>
    </row>
    <row r="170" spans="1:14">
      <c r="A170" s="183"/>
      <c r="B170" s="15"/>
      <c r="C170" s="15"/>
      <c r="D170" s="19"/>
      <c r="E170" s="183"/>
      <c r="F170" s="15"/>
      <c r="G170" s="19"/>
      <c r="H170" s="15"/>
      <c r="I170" s="19"/>
      <c r="J170" s="15"/>
      <c r="K170" s="183"/>
      <c r="L170" s="3"/>
      <c r="M170" s="3"/>
      <c r="N170" s="19"/>
    </row>
    <row r="171" spans="1:14">
      <c r="A171" s="183"/>
      <c r="B171" s="15"/>
      <c r="C171" s="15"/>
      <c r="D171" s="19"/>
      <c r="E171" s="183"/>
      <c r="F171" s="15"/>
      <c r="G171" s="19"/>
      <c r="H171" s="15"/>
      <c r="I171" s="19"/>
      <c r="J171" s="15"/>
      <c r="K171" s="183"/>
      <c r="L171" s="3"/>
      <c r="M171" s="3"/>
      <c r="N171" s="19"/>
    </row>
    <row r="172" spans="1:14">
      <c r="A172" s="183"/>
      <c r="B172" s="15"/>
      <c r="C172" s="15"/>
      <c r="D172" s="19"/>
      <c r="E172" s="183"/>
      <c r="F172" s="15"/>
      <c r="G172" s="19"/>
      <c r="H172" s="15"/>
      <c r="I172" s="19"/>
      <c r="J172" s="15"/>
      <c r="K172" s="183"/>
      <c r="L172" s="3"/>
      <c r="M172" s="3"/>
      <c r="N172" s="19"/>
    </row>
    <row r="173" spans="1:14">
      <c r="A173" s="183"/>
      <c r="B173" s="15"/>
      <c r="C173" s="15"/>
      <c r="D173" s="19"/>
      <c r="E173" s="183"/>
      <c r="F173" s="15"/>
      <c r="G173" s="19"/>
      <c r="H173" s="15"/>
      <c r="I173" s="19"/>
      <c r="J173" s="15"/>
      <c r="K173" s="183"/>
      <c r="L173" s="3"/>
      <c r="M173" s="3"/>
      <c r="N173" s="19"/>
    </row>
    <row r="174" spans="1:14">
      <c r="A174" s="183"/>
      <c r="B174" s="15"/>
      <c r="C174" s="15"/>
      <c r="D174" s="19"/>
      <c r="E174" s="183"/>
      <c r="F174" s="15"/>
      <c r="G174" s="19"/>
      <c r="H174" s="15"/>
      <c r="I174" s="19"/>
      <c r="J174" s="15"/>
      <c r="K174" s="183"/>
      <c r="L174" s="3"/>
      <c r="M174" s="3"/>
      <c r="N174" s="19"/>
    </row>
    <row r="175" spans="1:14">
      <c r="A175" s="183"/>
      <c r="B175" s="15"/>
      <c r="C175" s="15"/>
      <c r="D175" s="19"/>
      <c r="E175" s="183"/>
      <c r="F175" s="15"/>
      <c r="G175" s="19"/>
      <c r="H175" s="15"/>
      <c r="I175" s="19"/>
      <c r="J175" s="15"/>
      <c r="K175" s="183"/>
      <c r="L175" s="3"/>
      <c r="M175" s="3"/>
      <c r="N175" s="19"/>
    </row>
    <row r="176" spans="1:14">
      <c r="A176" s="183"/>
      <c r="B176" s="15"/>
      <c r="C176" s="15"/>
      <c r="D176" s="19"/>
      <c r="E176" s="183"/>
      <c r="F176" s="15"/>
      <c r="G176" s="19"/>
      <c r="H176" s="15"/>
      <c r="I176" s="19"/>
      <c r="J176" s="15"/>
      <c r="K176" s="183"/>
      <c r="L176" s="3"/>
      <c r="M176" s="3"/>
      <c r="N176" s="19"/>
    </row>
    <row r="177" spans="1:14">
      <c r="A177" s="183"/>
      <c r="B177" s="15"/>
      <c r="C177" s="15"/>
      <c r="D177" s="19"/>
      <c r="E177" s="183"/>
      <c r="F177" s="15"/>
      <c r="G177" s="19"/>
      <c r="H177" s="15"/>
      <c r="I177" s="19"/>
      <c r="J177" s="15"/>
      <c r="K177" s="183"/>
      <c r="L177" s="3"/>
      <c r="M177" s="3"/>
      <c r="N177" s="19"/>
    </row>
    <row r="178" spans="1:14">
      <c r="A178" s="183"/>
      <c r="B178" s="15"/>
      <c r="C178" s="15"/>
      <c r="D178" s="19"/>
      <c r="E178" s="183"/>
      <c r="F178" s="15"/>
      <c r="G178" s="19"/>
      <c r="H178" s="15"/>
      <c r="I178" s="19"/>
      <c r="J178" s="15"/>
      <c r="K178" s="183"/>
      <c r="L178" s="3"/>
      <c r="M178" s="3"/>
      <c r="N178" s="19"/>
    </row>
    <row r="179" spans="1:14">
      <c r="A179" s="183"/>
      <c r="B179" s="15"/>
      <c r="C179" s="15"/>
      <c r="D179" s="19"/>
      <c r="E179" s="183"/>
      <c r="F179" s="15"/>
      <c r="G179" s="19"/>
      <c r="H179" s="15"/>
      <c r="I179" s="19"/>
      <c r="J179" s="15"/>
      <c r="K179" s="183"/>
      <c r="L179" s="3"/>
      <c r="M179" s="3"/>
      <c r="N179" s="19"/>
    </row>
    <row r="180" spans="1:14">
      <c r="A180" s="183"/>
      <c r="B180" s="15"/>
      <c r="C180" s="15"/>
      <c r="D180" s="19"/>
      <c r="E180" s="183"/>
      <c r="F180" s="15"/>
      <c r="G180" s="19"/>
      <c r="H180" s="15"/>
      <c r="I180" s="19"/>
      <c r="J180" s="15"/>
      <c r="K180" s="183"/>
      <c r="L180" s="3"/>
      <c r="M180" s="3"/>
      <c r="N180" s="19"/>
    </row>
    <row r="181" spans="1:14">
      <c r="A181" s="183"/>
      <c r="B181" s="15"/>
      <c r="C181" s="15"/>
      <c r="D181" s="19"/>
      <c r="E181" s="183"/>
      <c r="F181" s="15"/>
      <c r="G181" s="19"/>
      <c r="H181" s="15"/>
      <c r="I181" s="19"/>
      <c r="J181" s="15"/>
      <c r="K181" s="183"/>
      <c r="L181" s="3"/>
      <c r="M181" s="3"/>
      <c r="N181" s="19"/>
    </row>
    <row r="182" spans="1:14">
      <c r="A182" s="183"/>
      <c r="B182" s="15"/>
      <c r="C182" s="15"/>
      <c r="D182" s="19"/>
      <c r="E182" s="183"/>
      <c r="F182" s="15"/>
      <c r="G182" s="19"/>
      <c r="H182" s="15"/>
      <c r="I182" s="19"/>
      <c r="J182" s="15"/>
      <c r="K182" s="183"/>
      <c r="L182" s="3"/>
      <c r="M182" s="3"/>
      <c r="N182" s="19"/>
    </row>
    <row r="183" spans="1:14">
      <c r="A183" s="183"/>
      <c r="B183" s="15"/>
      <c r="C183" s="15"/>
      <c r="D183" s="19"/>
      <c r="E183" s="183"/>
      <c r="F183" s="15"/>
      <c r="G183" s="19"/>
      <c r="H183" s="15"/>
      <c r="I183" s="19"/>
      <c r="J183" s="15"/>
      <c r="K183" s="183"/>
      <c r="L183" s="3"/>
      <c r="M183" s="3"/>
      <c r="N183" s="19"/>
    </row>
    <row r="184" spans="1:14">
      <c r="A184" s="183"/>
      <c r="B184" s="15"/>
      <c r="C184" s="15"/>
      <c r="D184" s="19"/>
      <c r="E184" s="183"/>
      <c r="F184" s="15"/>
      <c r="G184" s="19"/>
      <c r="H184" s="15"/>
      <c r="I184" s="19"/>
      <c r="J184" s="15"/>
      <c r="K184" s="183"/>
      <c r="L184" s="3"/>
      <c r="M184" s="3"/>
      <c r="N184" s="19"/>
    </row>
    <row r="185" spans="1:14">
      <c r="A185" s="183"/>
      <c r="B185" s="15"/>
      <c r="C185" s="15"/>
      <c r="D185" s="19"/>
      <c r="E185" s="183"/>
      <c r="F185" s="15"/>
      <c r="G185" s="19"/>
      <c r="H185" s="15"/>
      <c r="I185" s="19"/>
      <c r="J185" s="15"/>
      <c r="K185" s="183"/>
      <c r="L185" s="3"/>
      <c r="M185" s="3"/>
      <c r="N185" s="19"/>
    </row>
    <row r="186" spans="1:14">
      <c r="A186" s="183"/>
      <c r="B186" s="15"/>
      <c r="C186" s="15"/>
      <c r="D186" s="19"/>
      <c r="E186" s="183"/>
      <c r="F186" s="15"/>
      <c r="G186" s="19"/>
      <c r="H186" s="15"/>
      <c r="I186" s="19"/>
      <c r="J186" s="15"/>
      <c r="K186" s="183"/>
      <c r="L186" s="3"/>
      <c r="M186" s="3"/>
      <c r="N186" s="19"/>
    </row>
    <row r="187" spans="1:14">
      <c r="A187" s="183"/>
      <c r="B187" s="15"/>
      <c r="C187" s="15"/>
      <c r="D187" s="19"/>
      <c r="E187" s="183"/>
      <c r="F187" s="15"/>
      <c r="G187" s="19"/>
      <c r="H187" s="15"/>
      <c r="I187" s="19"/>
      <c r="J187" s="15"/>
      <c r="K187" s="183"/>
      <c r="L187" s="3"/>
      <c r="M187" s="3"/>
      <c r="N187" s="19"/>
    </row>
    <row r="188" spans="1:14">
      <c r="A188" s="183"/>
      <c r="B188" s="15"/>
      <c r="C188" s="15"/>
      <c r="D188" s="19"/>
      <c r="E188" s="183"/>
      <c r="F188" s="15"/>
      <c r="G188" s="19"/>
      <c r="H188" s="15"/>
      <c r="I188" s="19"/>
      <c r="J188" s="15"/>
      <c r="K188" s="183"/>
      <c r="L188" s="3"/>
      <c r="M188" s="3"/>
      <c r="N188" s="19"/>
    </row>
    <row r="189" spans="1:14">
      <c r="A189" s="183"/>
      <c r="B189" s="15"/>
      <c r="C189" s="15"/>
      <c r="D189" s="19"/>
      <c r="E189" s="183"/>
      <c r="F189" s="15"/>
      <c r="G189" s="19"/>
      <c r="H189" s="15"/>
      <c r="I189" s="19"/>
      <c r="J189" s="15"/>
      <c r="K189" s="183"/>
      <c r="L189" s="3"/>
      <c r="M189" s="3"/>
      <c r="N189" s="19"/>
    </row>
    <row r="190" spans="1:14">
      <c r="A190" s="183"/>
      <c r="B190" s="15"/>
      <c r="C190" s="15"/>
      <c r="D190" s="19"/>
      <c r="E190" s="183"/>
      <c r="F190" s="15"/>
      <c r="G190" s="19"/>
      <c r="H190" s="15"/>
      <c r="I190" s="19"/>
      <c r="J190" s="15"/>
      <c r="K190" s="183"/>
      <c r="L190" s="3"/>
      <c r="M190" s="3"/>
      <c r="N190" s="19"/>
    </row>
    <row r="191" spans="1:14">
      <c r="A191" s="183"/>
      <c r="B191" s="15"/>
      <c r="C191" s="15"/>
      <c r="D191" s="19"/>
      <c r="E191" s="183"/>
      <c r="F191" s="15"/>
      <c r="G191" s="19"/>
      <c r="H191" s="15"/>
      <c r="I191" s="19"/>
      <c r="J191" s="15"/>
      <c r="K191" s="183"/>
      <c r="L191" s="3"/>
      <c r="M191" s="3"/>
      <c r="N191" s="19"/>
    </row>
    <row r="192" spans="1:14">
      <c r="A192" s="183"/>
      <c r="B192" s="15"/>
      <c r="C192" s="15"/>
      <c r="D192" s="19"/>
      <c r="E192" s="183"/>
      <c r="F192" s="15"/>
      <c r="G192" s="19"/>
      <c r="H192" s="15"/>
      <c r="I192" s="19"/>
      <c r="J192" s="15"/>
      <c r="K192" s="183"/>
      <c r="L192" s="3"/>
      <c r="M192" s="3"/>
      <c r="N192" s="19"/>
    </row>
    <row r="193" spans="1:14">
      <c r="A193" s="183"/>
      <c r="B193" s="15"/>
      <c r="C193" s="15"/>
      <c r="D193" s="19"/>
      <c r="E193" s="183"/>
      <c r="F193" s="15"/>
      <c r="G193" s="19"/>
      <c r="H193" s="15"/>
      <c r="I193" s="19"/>
      <c r="J193" s="15"/>
      <c r="K193" s="183"/>
      <c r="L193" s="3"/>
      <c r="M193" s="3"/>
      <c r="N193" s="19"/>
    </row>
    <row r="194" spans="1:14">
      <c r="A194" s="183"/>
      <c r="B194" s="15"/>
      <c r="C194" s="15"/>
      <c r="D194" s="19"/>
      <c r="E194" s="183"/>
      <c r="F194" s="15"/>
      <c r="G194" s="19"/>
      <c r="H194" s="15"/>
      <c r="I194" s="19"/>
      <c r="J194" s="15"/>
      <c r="K194" s="183"/>
      <c r="L194" s="3"/>
      <c r="M194" s="3"/>
      <c r="N194" s="19"/>
    </row>
    <row r="195" spans="1:14">
      <c r="A195" s="183"/>
      <c r="B195" s="15"/>
      <c r="C195" s="15"/>
      <c r="D195" s="19"/>
      <c r="E195" s="183"/>
      <c r="F195" s="15"/>
      <c r="G195" s="19"/>
      <c r="H195" s="15"/>
      <c r="I195" s="19"/>
      <c r="J195" s="15"/>
      <c r="K195" s="183"/>
      <c r="L195" s="3"/>
      <c r="M195" s="3"/>
      <c r="N195" s="19"/>
    </row>
    <row r="196" spans="1:14">
      <c r="A196" s="183"/>
      <c r="B196" s="15"/>
      <c r="C196" s="15"/>
      <c r="D196" s="19"/>
      <c r="E196" s="183"/>
      <c r="F196" s="15"/>
      <c r="G196" s="19"/>
      <c r="H196" s="15"/>
      <c r="I196" s="19"/>
      <c r="J196" s="15"/>
      <c r="K196" s="183"/>
      <c r="L196" s="3"/>
      <c r="M196" s="3"/>
      <c r="N196" s="19"/>
    </row>
    <row r="197" spans="1:14">
      <c r="A197" s="183"/>
      <c r="B197" s="15"/>
      <c r="C197" s="15"/>
      <c r="D197" s="19"/>
      <c r="E197" s="183"/>
      <c r="F197" s="15"/>
      <c r="G197" s="19"/>
      <c r="H197" s="15"/>
      <c r="I197" s="19"/>
      <c r="J197" s="15"/>
      <c r="K197" s="183"/>
      <c r="L197" s="3"/>
      <c r="M197" s="3"/>
      <c r="N197" s="19"/>
    </row>
    <row r="198" spans="1:14">
      <c r="A198" s="183"/>
      <c r="B198" s="15"/>
      <c r="C198" s="15"/>
      <c r="D198" s="19"/>
      <c r="E198" s="183"/>
      <c r="F198" s="15"/>
      <c r="G198" s="19"/>
      <c r="H198" s="15"/>
      <c r="I198" s="19"/>
      <c r="J198" s="15"/>
      <c r="K198" s="183"/>
      <c r="L198" s="3"/>
      <c r="M198" s="3"/>
      <c r="N198" s="19"/>
    </row>
    <row r="199" spans="1:14">
      <c r="A199" s="183"/>
      <c r="B199" s="15"/>
      <c r="C199" s="15"/>
      <c r="D199" s="19"/>
      <c r="E199" s="183"/>
      <c r="F199" s="15"/>
      <c r="G199" s="19"/>
      <c r="H199" s="15"/>
      <c r="I199" s="19"/>
      <c r="J199" s="15"/>
      <c r="K199" s="183"/>
      <c r="L199" s="3"/>
      <c r="M199" s="3"/>
      <c r="N199" s="19"/>
    </row>
    <row r="200" spans="1:14">
      <c r="A200" s="183"/>
      <c r="B200" s="15"/>
      <c r="C200" s="15"/>
      <c r="D200" s="19"/>
      <c r="E200" s="183"/>
      <c r="F200" s="15"/>
      <c r="G200" s="19"/>
      <c r="H200" s="15"/>
      <c r="I200" s="19"/>
      <c r="J200" s="15"/>
      <c r="K200" s="183"/>
      <c r="L200" s="3"/>
      <c r="M200" s="3"/>
      <c r="N200" s="19"/>
    </row>
    <row r="201" spans="1:14">
      <c r="A201" s="183"/>
      <c r="B201" s="15"/>
      <c r="C201" s="15"/>
      <c r="D201" s="19"/>
      <c r="E201" s="183"/>
      <c r="F201" s="15"/>
      <c r="G201" s="19"/>
      <c r="H201" s="15"/>
      <c r="I201" s="19"/>
      <c r="J201" s="15"/>
      <c r="K201" s="183"/>
      <c r="L201" s="3"/>
      <c r="M201" s="3"/>
      <c r="N201" s="19"/>
    </row>
    <row r="202" spans="1:14">
      <c r="A202" s="183"/>
      <c r="B202" s="15"/>
      <c r="C202" s="15"/>
      <c r="D202" s="19"/>
      <c r="E202" s="183"/>
      <c r="F202" s="15"/>
      <c r="G202" s="19"/>
      <c r="H202" s="15"/>
      <c r="I202" s="19"/>
      <c r="J202" s="15"/>
      <c r="K202" s="183"/>
      <c r="L202" s="3"/>
      <c r="M202" s="3"/>
      <c r="N202" s="19"/>
    </row>
    <row r="203" spans="1:14">
      <c r="A203" s="183"/>
      <c r="B203" s="15"/>
      <c r="C203" s="15"/>
      <c r="D203" s="19"/>
      <c r="E203" s="183"/>
      <c r="F203" s="15"/>
      <c r="G203" s="19"/>
      <c r="H203" s="15"/>
      <c r="I203" s="19"/>
      <c r="J203" s="15"/>
      <c r="K203" s="183"/>
      <c r="L203" s="3"/>
      <c r="M203" s="3"/>
      <c r="N203" s="19"/>
    </row>
    <row r="204" spans="1:14">
      <c r="A204" s="183"/>
      <c r="B204" s="15"/>
      <c r="C204" s="15"/>
      <c r="D204" s="19"/>
      <c r="E204" s="183"/>
      <c r="F204" s="15"/>
      <c r="G204" s="19"/>
      <c r="H204" s="15"/>
      <c r="I204" s="19"/>
      <c r="J204" s="15"/>
      <c r="K204" s="183"/>
      <c r="L204" s="3"/>
      <c r="M204" s="3"/>
      <c r="N204" s="19"/>
    </row>
    <row r="205" spans="1:14">
      <c r="A205" s="183"/>
      <c r="B205" s="15"/>
      <c r="C205" s="15"/>
      <c r="D205" s="19"/>
      <c r="E205" s="183"/>
      <c r="F205" s="15"/>
      <c r="G205" s="19"/>
      <c r="H205" s="15"/>
      <c r="I205" s="19"/>
      <c r="J205" s="15"/>
      <c r="K205" s="183"/>
      <c r="L205" s="3"/>
      <c r="M205" s="3"/>
      <c r="N205" s="19"/>
    </row>
    <row r="206" spans="1:14">
      <c r="A206" s="183"/>
      <c r="B206" s="15"/>
      <c r="C206" s="15"/>
      <c r="D206" s="19"/>
      <c r="E206" s="183"/>
      <c r="F206" s="15"/>
      <c r="G206" s="19"/>
      <c r="H206" s="15"/>
      <c r="I206" s="19"/>
      <c r="J206" s="15"/>
      <c r="K206" s="183"/>
      <c r="L206" s="3"/>
      <c r="M206" s="3"/>
      <c r="N206" s="19"/>
    </row>
    <row r="207" spans="1:14">
      <c r="A207" s="183"/>
      <c r="B207" s="15"/>
      <c r="C207" s="15"/>
      <c r="D207" s="19"/>
      <c r="E207" s="183"/>
      <c r="F207" s="15"/>
      <c r="G207" s="19"/>
      <c r="H207" s="15"/>
      <c r="I207" s="19"/>
      <c r="J207" s="15"/>
      <c r="K207" s="183"/>
      <c r="L207" s="3"/>
      <c r="M207" s="3"/>
      <c r="N207" s="19"/>
    </row>
    <row r="208" spans="1:14">
      <c r="A208" s="183"/>
      <c r="B208" s="15"/>
      <c r="C208" s="15"/>
      <c r="D208" s="19"/>
      <c r="E208" s="183"/>
      <c r="F208" s="15"/>
      <c r="G208" s="19"/>
      <c r="H208" s="15"/>
      <c r="I208" s="19"/>
      <c r="J208" s="15"/>
      <c r="K208" s="183"/>
      <c r="L208" s="3"/>
      <c r="M208" s="3"/>
      <c r="N208" s="19"/>
    </row>
    <row r="209" spans="1:14">
      <c r="A209" s="183"/>
      <c r="B209" s="15"/>
      <c r="C209" s="15"/>
      <c r="D209" s="19"/>
      <c r="E209" s="183"/>
      <c r="F209" s="15"/>
      <c r="G209" s="19"/>
      <c r="H209" s="15"/>
      <c r="I209" s="19"/>
      <c r="J209" s="15"/>
      <c r="K209" s="183"/>
      <c r="L209" s="3"/>
      <c r="M209" s="3"/>
      <c r="N209" s="19"/>
    </row>
    <row r="210" spans="1:14">
      <c r="A210" s="183"/>
      <c r="B210" s="15"/>
      <c r="C210" s="15"/>
      <c r="D210" s="19"/>
      <c r="E210" s="183"/>
      <c r="F210" s="15"/>
      <c r="G210" s="19"/>
      <c r="H210" s="15"/>
      <c r="I210" s="19"/>
      <c r="J210" s="15"/>
      <c r="K210" s="183"/>
      <c r="L210" s="3"/>
      <c r="M210" s="3"/>
      <c r="N210" s="19"/>
    </row>
    <row r="211" spans="1:14">
      <c r="A211" s="183"/>
      <c r="B211" s="15"/>
      <c r="C211" s="15"/>
      <c r="D211" s="19"/>
      <c r="E211" s="183"/>
      <c r="F211" s="15"/>
      <c r="G211" s="19"/>
      <c r="H211" s="15"/>
      <c r="I211" s="19"/>
      <c r="J211" s="15"/>
      <c r="K211" s="183"/>
      <c r="L211" s="3"/>
      <c r="M211" s="3"/>
      <c r="N211" s="19"/>
    </row>
    <row r="212" spans="1:14">
      <c r="A212" s="183"/>
      <c r="B212" s="15"/>
      <c r="C212" s="15"/>
      <c r="D212" s="19"/>
      <c r="E212" s="183"/>
      <c r="F212" s="15"/>
      <c r="G212" s="19"/>
      <c r="H212" s="15"/>
      <c r="I212" s="19"/>
      <c r="J212" s="15"/>
      <c r="K212" s="183"/>
      <c r="L212" s="3"/>
      <c r="M212" s="3"/>
      <c r="N212" s="19"/>
    </row>
    <row r="213" spans="1:14">
      <c r="A213" s="183"/>
      <c r="B213" s="15"/>
      <c r="C213" s="15"/>
      <c r="D213" s="19"/>
      <c r="E213" s="183"/>
      <c r="F213" s="15"/>
      <c r="G213" s="19"/>
      <c r="H213" s="15"/>
      <c r="I213" s="19"/>
      <c r="J213" s="15"/>
      <c r="K213" s="183"/>
      <c r="L213" s="3"/>
      <c r="M213" s="3"/>
      <c r="N213" s="19"/>
    </row>
    <row r="214" spans="1:14">
      <c r="A214" s="183"/>
      <c r="B214" s="15"/>
      <c r="C214" s="15"/>
      <c r="D214" s="19"/>
      <c r="E214" s="183"/>
      <c r="F214" s="15"/>
      <c r="G214" s="19"/>
      <c r="H214" s="15"/>
      <c r="I214" s="19"/>
      <c r="J214" s="15"/>
      <c r="K214" s="183"/>
      <c r="L214" s="3"/>
      <c r="M214" s="3"/>
      <c r="N214" s="19"/>
    </row>
    <row r="215" spans="1:14">
      <c r="A215" s="183"/>
      <c r="B215" s="15"/>
      <c r="C215" s="15"/>
      <c r="D215" s="19"/>
      <c r="E215" s="183"/>
      <c r="F215" s="15"/>
      <c r="G215" s="19"/>
      <c r="H215" s="15"/>
      <c r="I215" s="19"/>
      <c r="J215" s="15"/>
      <c r="K215" s="183"/>
      <c r="L215" s="3"/>
      <c r="M215" s="3"/>
      <c r="N215" s="19"/>
    </row>
    <row r="216" spans="1:14">
      <c r="A216" s="183"/>
      <c r="B216" s="15"/>
      <c r="C216" s="15"/>
      <c r="D216" s="19"/>
      <c r="E216" s="183"/>
      <c r="F216" s="15"/>
      <c r="G216" s="19"/>
      <c r="H216" s="15"/>
      <c r="I216" s="19"/>
      <c r="J216" s="15"/>
      <c r="K216" s="183"/>
      <c r="L216" s="3"/>
      <c r="M216" s="3"/>
      <c r="N216" s="19"/>
    </row>
    <row r="217" spans="1:14">
      <c r="A217" s="183"/>
      <c r="B217" s="15"/>
      <c r="C217" s="15"/>
      <c r="D217" s="19"/>
      <c r="E217" s="183"/>
      <c r="F217" s="15"/>
      <c r="G217" s="19"/>
      <c r="H217" s="15"/>
      <c r="I217" s="19"/>
      <c r="J217" s="15"/>
      <c r="K217" s="183"/>
      <c r="L217" s="3"/>
      <c r="M217" s="3"/>
      <c r="N217" s="19"/>
    </row>
    <row r="218" spans="1:14">
      <c r="A218" s="183"/>
      <c r="B218" s="15"/>
      <c r="C218" s="15"/>
      <c r="D218" s="19"/>
      <c r="E218" s="183"/>
      <c r="F218" s="15"/>
      <c r="G218" s="19"/>
      <c r="H218" s="15"/>
      <c r="I218" s="19"/>
      <c r="J218" s="15"/>
      <c r="K218" s="183"/>
      <c r="L218" s="3"/>
      <c r="M218" s="3"/>
      <c r="N218" s="19"/>
    </row>
    <row r="219" spans="1:14">
      <c r="A219" s="183"/>
      <c r="B219" s="15"/>
      <c r="C219" s="15"/>
      <c r="D219" s="19"/>
      <c r="E219" s="183"/>
      <c r="F219" s="15"/>
      <c r="G219" s="19"/>
      <c r="H219" s="15"/>
      <c r="I219" s="19"/>
      <c r="J219" s="15"/>
      <c r="K219" s="183"/>
      <c r="L219" s="3"/>
      <c r="M219" s="3"/>
      <c r="N219" s="19"/>
    </row>
    <row r="220" spans="1:14">
      <c r="A220" s="183"/>
      <c r="B220" s="15"/>
      <c r="C220" s="15"/>
      <c r="D220" s="19"/>
      <c r="E220" s="183"/>
      <c r="F220" s="15"/>
      <c r="G220" s="19"/>
      <c r="H220" s="15"/>
      <c r="I220" s="19"/>
      <c r="J220" s="15"/>
      <c r="K220" s="183"/>
      <c r="L220" s="3"/>
      <c r="M220" s="3"/>
      <c r="N220" s="19"/>
    </row>
    <row r="221" spans="1:14">
      <c r="A221" s="183"/>
      <c r="B221" s="15"/>
      <c r="C221" s="15"/>
      <c r="D221" s="19"/>
      <c r="E221" s="183"/>
      <c r="F221" s="15"/>
      <c r="G221" s="19"/>
      <c r="H221" s="15"/>
      <c r="I221" s="19"/>
      <c r="J221" s="15"/>
      <c r="K221" s="183"/>
      <c r="L221" s="3"/>
      <c r="M221" s="3"/>
      <c r="N221" s="19"/>
    </row>
    <row r="222" spans="1:14">
      <c r="A222" s="183"/>
      <c r="B222" s="15"/>
      <c r="C222" s="15"/>
      <c r="D222" s="19"/>
      <c r="E222" s="183"/>
      <c r="F222" s="15"/>
      <c r="G222" s="19"/>
      <c r="H222" s="15"/>
      <c r="I222" s="19"/>
      <c r="J222" s="15"/>
      <c r="K222" s="183"/>
      <c r="L222" s="3"/>
      <c r="M222" s="3"/>
      <c r="N222" s="19"/>
    </row>
    <row r="223" spans="1:14">
      <c r="A223" s="183"/>
      <c r="B223" s="15"/>
      <c r="C223" s="15"/>
      <c r="D223" s="19"/>
      <c r="E223" s="183"/>
      <c r="F223" s="15"/>
      <c r="G223" s="19"/>
      <c r="H223" s="15"/>
      <c r="I223" s="19"/>
      <c r="J223" s="15"/>
      <c r="K223" s="183"/>
      <c r="L223" s="3"/>
      <c r="M223" s="3"/>
      <c r="N223" s="19"/>
    </row>
    <row r="224" spans="1:14">
      <c r="A224" s="183"/>
      <c r="B224" s="15"/>
      <c r="C224" s="15"/>
      <c r="D224" s="19"/>
      <c r="E224" s="183"/>
      <c r="F224" s="15"/>
      <c r="G224" s="19"/>
      <c r="H224" s="15"/>
      <c r="I224" s="19"/>
      <c r="J224" s="15"/>
      <c r="K224" s="183"/>
      <c r="L224" s="3"/>
      <c r="M224" s="3"/>
      <c r="N224" s="19"/>
    </row>
    <row r="225" spans="1:14">
      <c r="A225" s="183"/>
      <c r="B225" s="15"/>
      <c r="C225" s="15"/>
      <c r="D225" s="19"/>
      <c r="E225" s="183"/>
      <c r="F225" s="15"/>
      <c r="G225" s="19"/>
      <c r="H225" s="15"/>
      <c r="I225" s="19"/>
      <c r="J225" s="15"/>
      <c r="K225" s="183"/>
      <c r="L225" s="3"/>
      <c r="M225" s="3"/>
      <c r="N225" s="19"/>
    </row>
    <row r="226" spans="1:14">
      <c r="A226" s="183"/>
      <c r="B226" s="15"/>
      <c r="C226" s="15"/>
      <c r="D226" s="19"/>
      <c r="E226" s="183"/>
      <c r="F226" s="15"/>
      <c r="G226" s="19"/>
      <c r="H226" s="15"/>
      <c r="I226" s="19"/>
      <c r="J226" s="15"/>
      <c r="K226" s="183"/>
      <c r="L226" s="3"/>
      <c r="M226" s="3"/>
      <c r="N226" s="19"/>
    </row>
    <row r="227" spans="1:14">
      <c r="A227" s="183"/>
      <c r="B227" s="15"/>
      <c r="C227" s="15"/>
      <c r="D227" s="19"/>
      <c r="E227" s="183"/>
      <c r="F227" s="15"/>
      <c r="G227" s="19"/>
      <c r="H227" s="15"/>
      <c r="I227" s="19"/>
      <c r="J227" s="15"/>
      <c r="K227" s="183"/>
      <c r="L227" s="3"/>
      <c r="M227" s="3"/>
      <c r="N227" s="19"/>
    </row>
    <row r="228" spans="1:14">
      <c r="A228" s="183"/>
      <c r="B228" s="15"/>
      <c r="C228" s="15"/>
      <c r="D228" s="19"/>
      <c r="E228" s="183"/>
      <c r="F228" s="15"/>
      <c r="G228" s="19"/>
      <c r="H228" s="15"/>
      <c r="I228" s="19"/>
      <c r="J228" s="15"/>
      <c r="K228" s="183"/>
      <c r="L228" s="3"/>
      <c r="M228" s="3"/>
      <c r="N228" s="19"/>
    </row>
    <row r="229" spans="1:14">
      <c r="A229" s="183"/>
      <c r="B229" s="15"/>
      <c r="C229" s="15"/>
      <c r="D229" s="19"/>
      <c r="E229" s="183"/>
      <c r="F229" s="15"/>
      <c r="G229" s="19"/>
      <c r="H229" s="15"/>
      <c r="I229" s="19"/>
      <c r="J229" s="15"/>
      <c r="K229" s="183"/>
      <c r="L229" s="3"/>
      <c r="M229" s="3"/>
      <c r="N229" s="19"/>
    </row>
    <row r="230" spans="1:14">
      <c r="A230" s="183"/>
      <c r="B230" s="15"/>
      <c r="C230" s="15"/>
      <c r="D230" s="19"/>
      <c r="E230" s="183"/>
      <c r="F230" s="15"/>
      <c r="G230" s="19"/>
      <c r="H230" s="15"/>
      <c r="I230" s="19"/>
      <c r="J230" s="15"/>
      <c r="K230" s="183"/>
      <c r="L230" s="3"/>
      <c r="M230" s="3"/>
      <c r="N230" s="19"/>
    </row>
    <row r="231" spans="1:14">
      <c r="A231" s="183"/>
      <c r="B231" s="15"/>
      <c r="C231" s="15"/>
      <c r="D231" s="19"/>
      <c r="E231" s="183"/>
      <c r="F231" s="15"/>
      <c r="G231" s="19"/>
      <c r="H231" s="15"/>
      <c r="I231" s="19"/>
      <c r="J231" s="15"/>
      <c r="K231" s="183"/>
      <c r="L231" s="3"/>
      <c r="M231" s="3"/>
      <c r="N231" s="19"/>
    </row>
    <row r="232" spans="1:14">
      <c r="A232" s="183"/>
      <c r="B232" s="15"/>
      <c r="C232" s="15"/>
      <c r="D232" s="19"/>
      <c r="E232" s="183"/>
      <c r="F232" s="15"/>
      <c r="G232" s="19"/>
      <c r="H232" s="15"/>
      <c r="I232" s="19"/>
      <c r="J232" s="15"/>
      <c r="K232" s="183"/>
      <c r="L232" s="3"/>
      <c r="M232" s="3"/>
      <c r="N232" s="19"/>
    </row>
    <row r="233" spans="1:14">
      <c r="A233" s="183"/>
      <c r="B233" s="15"/>
      <c r="C233" s="15"/>
      <c r="D233" s="19"/>
      <c r="E233" s="183"/>
      <c r="F233" s="15"/>
      <c r="G233" s="19"/>
      <c r="H233" s="15"/>
      <c r="I233" s="19"/>
      <c r="J233" s="15"/>
      <c r="K233" s="183"/>
      <c r="L233" s="3"/>
      <c r="M233" s="3"/>
      <c r="N233" s="19"/>
    </row>
    <row r="234" spans="1:14">
      <c r="A234" s="183"/>
      <c r="B234" s="15"/>
      <c r="C234" s="15"/>
      <c r="D234" s="19"/>
      <c r="E234" s="183"/>
      <c r="F234" s="15"/>
      <c r="G234" s="19"/>
      <c r="H234" s="15"/>
      <c r="I234" s="19"/>
      <c r="J234" s="15"/>
      <c r="K234" s="183"/>
      <c r="L234" s="3"/>
      <c r="M234" s="3"/>
      <c r="N234" s="19"/>
    </row>
    <row r="235" spans="1:14">
      <c r="A235" s="183"/>
      <c r="B235" s="15"/>
      <c r="C235" s="15"/>
      <c r="D235" s="19"/>
      <c r="E235" s="183"/>
      <c r="F235" s="15"/>
      <c r="G235" s="19"/>
      <c r="H235" s="15"/>
      <c r="I235" s="19"/>
      <c r="J235" s="15"/>
      <c r="K235" s="183"/>
      <c r="L235" s="3"/>
      <c r="M235" s="3"/>
      <c r="N235" s="19"/>
    </row>
    <row r="236" spans="1:14">
      <c r="A236" s="183"/>
      <c r="B236" s="15"/>
      <c r="C236" s="15"/>
      <c r="D236" s="19"/>
      <c r="E236" s="183"/>
      <c r="F236" s="15"/>
      <c r="G236" s="19"/>
      <c r="H236" s="15"/>
      <c r="I236" s="19"/>
      <c r="J236" s="15"/>
      <c r="K236" s="183"/>
      <c r="L236" s="3"/>
      <c r="M236" s="3"/>
      <c r="N236" s="19"/>
    </row>
    <row r="237" spans="1:14">
      <c r="A237" s="183"/>
      <c r="B237" s="15"/>
      <c r="C237" s="15"/>
      <c r="D237" s="19"/>
      <c r="E237" s="183"/>
      <c r="F237" s="15"/>
      <c r="G237" s="19"/>
      <c r="H237" s="15"/>
      <c r="I237" s="19"/>
      <c r="J237" s="15"/>
      <c r="K237" s="183"/>
      <c r="L237" s="3"/>
      <c r="M237" s="3"/>
      <c r="N237" s="19"/>
    </row>
    <row r="238" spans="1:14">
      <c r="A238" s="183"/>
      <c r="B238" s="15"/>
      <c r="C238" s="15"/>
      <c r="D238" s="19"/>
      <c r="E238" s="183"/>
      <c r="F238" s="15"/>
      <c r="G238" s="19"/>
      <c r="H238" s="15"/>
      <c r="I238" s="19"/>
      <c r="J238" s="15"/>
      <c r="K238" s="183"/>
      <c r="L238" s="3"/>
      <c r="M238" s="3"/>
      <c r="N238" s="19"/>
    </row>
    <row r="239" spans="1:14">
      <c r="A239" s="183"/>
      <c r="B239" s="15"/>
      <c r="C239" s="15"/>
      <c r="D239" s="19"/>
      <c r="E239" s="183"/>
      <c r="F239" s="15"/>
      <c r="G239" s="19"/>
      <c r="H239" s="15"/>
      <c r="I239" s="19"/>
      <c r="J239" s="15"/>
      <c r="K239" s="183"/>
      <c r="L239" s="3"/>
      <c r="M239" s="3"/>
      <c r="N239" s="19"/>
    </row>
    <row r="240" spans="1:14">
      <c r="A240" s="183"/>
      <c r="B240" s="15"/>
      <c r="C240" s="15"/>
      <c r="D240" s="19"/>
      <c r="E240" s="183"/>
      <c r="F240" s="15"/>
      <c r="G240" s="19"/>
      <c r="H240" s="15"/>
      <c r="I240" s="19"/>
      <c r="J240" s="15"/>
      <c r="K240" s="183"/>
      <c r="L240" s="3"/>
      <c r="M240" s="3"/>
      <c r="N240" s="19"/>
    </row>
    <row r="241" spans="1:14">
      <c r="A241" s="183"/>
      <c r="B241" s="15"/>
      <c r="C241" s="15"/>
      <c r="D241" s="19"/>
      <c r="E241" s="183"/>
      <c r="F241" s="15"/>
      <c r="G241" s="19"/>
      <c r="H241" s="15"/>
      <c r="I241" s="19"/>
      <c r="J241" s="15"/>
      <c r="K241" s="183"/>
      <c r="L241" s="3"/>
      <c r="M241" s="3"/>
      <c r="N241" s="19"/>
    </row>
    <row r="242" spans="1:14">
      <c r="A242" s="183"/>
      <c r="B242" s="15"/>
      <c r="C242" s="15"/>
      <c r="D242" s="19"/>
      <c r="E242" s="183"/>
      <c r="F242" s="15"/>
      <c r="G242" s="19"/>
      <c r="H242" s="15"/>
      <c r="I242" s="19"/>
      <c r="J242" s="15"/>
      <c r="K242" s="183"/>
      <c r="L242" s="3"/>
      <c r="M242" s="3"/>
      <c r="N242" s="19"/>
    </row>
    <row r="243" spans="1:14">
      <c r="A243" s="183"/>
      <c r="B243" s="15"/>
      <c r="C243" s="15"/>
      <c r="D243" s="19"/>
      <c r="E243" s="183"/>
      <c r="F243" s="15"/>
      <c r="G243" s="19"/>
      <c r="H243" s="15"/>
      <c r="I243" s="19"/>
      <c r="J243" s="15"/>
      <c r="K243" s="183"/>
      <c r="L243" s="3"/>
      <c r="M243" s="3"/>
      <c r="N243" s="19"/>
    </row>
    <row r="244" spans="1:14">
      <c r="A244" s="183"/>
      <c r="B244" s="15"/>
      <c r="C244" s="15"/>
      <c r="D244" s="19"/>
      <c r="E244" s="183"/>
      <c r="F244" s="15"/>
      <c r="G244" s="19"/>
      <c r="H244" s="15"/>
      <c r="I244" s="19"/>
      <c r="J244" s="15"/>
      <c r="K244" s="183"/>
      <c r="L244" s="3"/>
      <c r="M244" s="3"/>
      <c r="N244" s="19"/>
    </row>
    <row r="245" spans="1:14">
      <c r="A245" s="183"/>
      <c r="B245" s="15"/>
      <c r="C245" s="15"/>
      <c r="D245" s="19"/>
      <c r="E245" s="183"/>
      <c r="F245" s="15"/>
      <c r="G245" s="19"/>
      <c r="H245" s="15"/>
      <c r="I245" s="19"/>
      <c r="J245" s="15"/>
      <c r="K245" s="183"/>
      <c r="L245" s="3"/>
      <c r="M245" s="3"/>
      <c r="N245" s="19"/>
    </row>
    <row r="246" spans="1:14">
      <c r="A246" s="183"/>
      <c r="B246" s="15"/>
      <c r="C246" s="15"/>
      <c r="D246" s="19"/>
      <c r="E246" s="183"/>
      <c r="F246" s="15"/>
      <c r="G246" s="19"/>
      <c r="H246" s="15"/>
      <c r="I246" s="19"/>
      <c r="J246" s="15"/>
      <c r="K246" s="183"/>
      <c r="L246" s="3"/>
      <c r="M246" s="3"/>
      <c r="N246" s="19"/>
    </row>
    <row r="247" spans="1:14">
      <c r="A247" s="183"/>
      <c r="B247" s="15"/>
      <c r="C247" s="15"/>
      <c r="D247" s="19"/>
      <c r="E247" s="183"/>
      <c r="F247" s="15"/>
      <c r="G247" s="19"/>
      <c r="H247" s="15"/>
      <c r="I247" s="19"/>
      <c r="J247" s="15"/>
      <c r="K247" s="183"/>
      <c r="L247" s="3"/>
      <c r="M247" s="3"/>
      <c r="N247" s="19"/>
    </row>
    <row r="248" spans="1:14">
      <c r="A248" s="183"/>
      <c r="B248" s="15"/>
      <c r="C248" s="15"/>
      <c r="D248" s="19"/>
      <c r="E248" s="183"/>
      <c r="F248" s="15"/>
      <c r="G248" s="19"/>
      <c r="H248" s="15"/>
      <c r="I248" s="19"/>
      <c r="J248" s="15"/>
      <c r="K248" s="183"/>
      <c r="L248" s="3"/>
      <c r="M248" s="3"/>
      <c r="N248" s="19"/>
    </row>
    <row r="249" spans="1:14">
      <c r="A249" s="183"/>
      <c r="B249" s="15"/>
      <c r="C249" s="15"/>
      <c r="D249" s="19"/>
      <c r="E249" s="183"/>
      <c r="F249" s="15"/>
      <c r="G249" s="19"/>
      <c r="H249" s="15"/>
      <c r="I249" s="19"/>
      <c r="J249" s="15"/>
      <c r="K249" s="183"/>
      <c r="L249" s="3"/>
      <c r="M249" s="3"/>
      <c r="N249" s="19"/>
    </row>
    <row r="250" spans="1:14">
      <c r="A250" s="183"/>
      <c r="B250" s="15"/>
      <c r="C250" s="15"/>
      <c r="D250" s="19"/>
      <c r="E250" s="183"/>
      <c r="F250" s="15"/>
      <c r="G250" s="19"/>
      <c r="H250" s="15"/>
      <c r="I250" s="19"/>
      <c r="J250" s="15"/>
      <c r="K250" s="183"/>
      <c r="L250" s="3"/>
      <c r="M250" s="3"/>
      <c r="N250" s="19"/>
    </row>
    <row r="251" spans="1:14">
      <c r="A251" s="183"/>
      <c r="B251" s="15"/>
      <c r="C251" s="15"/>
      <c r="D251" s="19"/>
      <c r="E251" s="183"/>
      <c r="F251" s="15"/>
      <c r="G251" s="19"/>
      <c r="H251" s="15"/>
      <c r="I251" s="19"/>
      <c r="J251" s="15"/>
      <c r="K251" s="183"/>
      <c r="L251" s="3"/>
      <c r="M251" s="3"/>
      <c r="N251" s="19"/>
    </row>
    <row r="252" spans="1:14">
      <c r="A252" s="183"/>
      <c r="B252" s="15"/>
      <c r="C252" s="15"/>
      <c r="D252" s="19"/>
      <c r="E252" s="183"/>
      <c r="F252" s="15"/>
      <c r="G252" s="19"/>
      <c r="H252" s="15"/>
      <c r="I252" s="19"/>
      <c r="J252" s="15"/>
      <c r="K252" s="183"/>
      <c r="L252" s="3"/>
      <c r="M252" s="3"/>
      <c r="N252" s="19"/>
    </row>
    <row r="253" spans="1:14">
      <c r="A253" s="183"/>
      <c r="B253" s="15"/>
      <c r="C253" s="15"/>
      <c r="D253" s="19"/>
      <c r="E253" s="183"/>
      <c r="F253" s="15"/>
      <c r="G253" s="19"/>
      <c r="H253" s="15"/>
      <c r="I253" s="19"/>
      <c r="J253" s="15"/>
      <c r="K253" s="183"/>
      <c r="L253" s="3"/>
      <c r="M253" s="3"/>
      <c r="N253" s="19"/>
    </row>
    <row r="254" spans="1:14">
      <c r="A254" s="183"/>
      <c r="B254" s="15"/>
      <c r="C254" s="15"/>
      <c r="D254" s="19"/>
      <c r="E254" s="183"/>
      <c r="F254" s="15"/>
      <c r="G254" s="19"/>
      <c r="H254" s="15"/>
      <c r="I254" s="19"/>
      <c r="J254" s="15"/>
      <c r="K254" s="183"/>
      <c r="L254" s="3"/>
      <c r="M254" s="3"/>
      <c r="N254" s="19"/>
    </row>
    <row r="255" spans="1:14">
      <c r="A255" s="183"/>
      <c r="B255" s="15"/>
      <c r="C255" s="15"/>
      <c r="D255" s="19"/>
      <c r="E255" s="183"/>
      <c r="F255" s="15"/>
      <c r="G255" s="19"/>
      <c r="H255" s="15"/>
      <c r="I255" s="19"/>
      <c r="J255" s="15"/>
      <c r="K255" s="183"/>
      <c r="L255" s="3"/>
      <c r="M255" s="3"/>
      <c r="N255" s="19"/>
    </row>
    <row r="256" spans="1:14">
      <c r="A256" s="183"/>
      <c r="B256" s="15"/>
      <c r="C256" s="15"/>
      <c r="D256" s="19"/>
      <c r="E256" s="183"/>
      <c r="F256" s="15"/>
      <c r="G256" s="19"/>
      <c r="H256" s="15"/>
      <c r="I256" s="19"/>
      <c r="J256" s="15"/>
      <c r="K256" s="183"/>
      <c r="L256" s="3"/>
      <c r="M256" s="3"/>
      <c r="N256" s="19"/>
    </row>
    <row r="257" spans="1:14">
      <c r="A257" s="183"/>
      <c r="B257" s="15"/>
      <c r="C257" s="15"/>
      <c r="D257" s="19"/>
      <c r="E257" s="183"/>
      <c r="F257" s="15"/>
      <c r="G257" s="19"/>
      <c r="H257" s="15"/>
      <c r="I257" s="19"/>
      <c r="J257" s="15"/>
      <c r="K257" s="183"/>
      <c r="L257" s="3"/>
      <c r="M257" s="3"/>
      <c r="N257" s="19"/>
    </row>
    <row r="258" spans="1:14">
      <c r="A258" s="183"/>
      <c r="B258" s="15"/>
      <c r="C258" s="15"/>
      <c r="D258" s="19"/>
      <c r="E258" s="183"/>
      <c r="F258" s="15"/>
      <c r="G258" s="19"/>
      <c r="H258" s="15"/>
      <c r="I258" s="19"/>
      <c r="J258" s="15"/>
      <c r="K258" s="183"/>
      <c r="L258" s="3"/>
      <c r="M258" s="3"/>
      <c r="N258" s="19"/>
    </row>
    <row r="259" spans="1:14">
      <c r="A259" s="183"/>
      <c r="B259" s="15"/>
      <c r="C259" s="15"/>
      <c r="D259" s="19"/>
      <c r="E259" s="183"/>
      <c r="F259" s="15"/>
      <c r="G259" s="19"/>
      <c r="H259" s="15"/>
      <c r="I259" s="19"/>
      <c r="J259" s="15"/>
      <c r="K259" s="183"/>
      <c r="L259" s="3"/>
      <c r="M259" s="3"/>
      <c r="N259" s="19"/>
    </row>
    <row r="260" spans="1:14">
      <c r="A260" s="183"/>
      <c r="B260" s="15"/>
      <c r="C260" s="15"/>
      <c r="D260" s="19"/>
      <c r="E260" s="183"/>
      <c r="F260" s="15"/>
      <c r="G260" s="19"/>
      <c r="H260" s="15"/>
      <c r="I260" s="19"/>
      <c r="J260" s="15"/>
      <c r="K260" s="183"/>
      <c r="L260" s="3"/>
      <c r="M260" s="3"/>
      <c r="N260" s="19"/>
    </row>
    <row r="261" spans="1:14">
      <c r="A261" s="183"/>
      <c r="B261" s="15"/>
      <c r="C261" s="15"/>
      <c r="D261" s="19"/>
      <c r="E261" s="183"/>
      <c r="F261" s="15"/>
      <c r="G261" s="19"/>
      <c r="H261" s="15"/>
      <c r="I261" s="19"/>
      <c r="J261" s="15"/>
      <c r="K261" s="183"/>
      <c r="L261" s="3"/>
      <c r="M261" s="3"/>
      <c r="N261" s="19"/>
    </row>
    <row r="262" spans="1:14">
      <c r="A262" s="183"/>
      <c r="B262" s="15"/>
      <c r="C262" s="15"/>
      <c r="D262" s="19"/>
      <c r="E262" s="183"/>
      <c r="F262" s="15"/>
      <c r="G262" s="19"/>
      <c r="H262" s="15"/>
      <c r="I262" s="19"/>
      <c r="J262" s="15"/>
      <c r="K262" s="183"/>
      <c r="L262" s="3"/>
      <c r="M262" s="3"/>
      <c r="N262" s="19"/>
    </row>
    <row r="263" spans="1:14">
      <c r="A263" s="183"/>
      <c r="B263" s="15"/>
      <c r="C263" s="15"/>
      <c r="D263" s="19"/>
      <c r="E263" s="183"/>
      <c r="F263" s="15"/>
      <c r="G263" s="19"/>
      <c r="H263" s="15"/>
      <c r="I263" s="19"/>
      <c r="J263" s="15"/>
      <c r="K263" s="183"/>
      <c r="L263" s="3"/>
      <c r="M263" s="3"/>
      <c r="N263" s="19"/>
    </row>
    <row r="264" spans="1:14">
      <c r="A264" s="183"/>
      <c r="B264" s="15"/>
      <c r="C264" s="15"/>
      <c r="D264" s="19"/>
      <c r="E264" s="183"/>
      <c r="F264" s="15"/>
      <c r="G264" s="19"/>
      <c r="H264" s="15"/>
      <c r="I264" s="19"/>
      <c r="J264" s="15"/>
      <c r="K264" s="183"/>
      <c r="L264" s="3"/>
      <c r="M264" s="3"/>
      <c r="N264" s="19"/>
    </row>
    <row r="265" spans="1:14">
      <c r="A265" s="183"/>
      <c r="B265" s="15"/>
      <c r="C265" s="15"/>
      <c r="D265" s="19"/>
      <c r="E265" s="183"/>
      <c r="F265" s="15"/>
      <c r="G265" s="19"/>
      <c r="H265" s="15"/>
      <c r="I265" s="19"/>
      <c r="J265" s="15"/>
      <c r="K265" s="183"/>
      <c r="L265" s="3"/>
      <c r="M265" s="3"/>
      <c r="N265" s="19"/>
    </row>
    <row r="266" spans="1:14">
      <c r="A266" s="183"/>
      <c r="B266" s="15"/>
      <c r="C266" s="15"/>
      <c r="D266" s="19"/>
      <c r="E266" s="183"/>
      <c r="F266" s="15"/>
      <c r="G266" s="19"/>
      <c r="H266" s="15"/>
      <c r="I266" s="19"/>
      <c r="J266" s="15"/>
      <c r="K266" s="183"/>
      <c r="L266" s="3"/>
      <c r="M266" s="3"/>
      <c r="N266" s="19"/>
    </row>
    <row r="267" spans="1:14">
      <c r="A267" s="183"/>
      <c r="B267" s="15"/>
      <c r="C267" s="15"/>
      <c r="D267" s="19"/>
      <c r="E267" s="183"/>
      <c r="F267" s="15"/>
      <c r="G267" s="19"/>
      <c r="H267" s="15"/>
      <c r="I267" s="19"/>
      <c r="J267" s="15"/>
      <c r="K267" s="183"/>
      <c r="L267" s="3"/>
      <c r="M267" s="3"/>
      <c r="N267" s="19"/>
    </row>
    <row r="268" spans="1:14">
      <c r="A268" s="183"/>
      <c r="B268" s="15"/>
      <c r="C268" s="15"/>
      <c r="D268" s="19"/>
      <c r="E268" s="183"/>
      <c r="F268" s="15"/>
      <c r="G268" s="19"/>
      <c r="H268" s="15"/>
      <c r="I268" s="19"/>
      <c r="J268" s="15"/>
      <c r="K268" s="183"/>
      <c r="L268" s="3"/>
      <c r="M268" s="3"/>
      <c r="N268" s="19"/>
    </row>
    <row r="269" spans="1:14">
      <c r="A269" s="183"/>
      <c r="B269" s="15"/>
      <c r="C269" s="15"/>
      <c r="D269" s="19"/>
      <c r="E269" s="183"/>
      <c r="F269" s="15"/>
      <c r="G269" s="19"/>
      <c r="H269" s="15"/>
      <c r="I269" s="19"/>
      <c r="J269" s="15"/>
      <c r="K269" s="183"/>
      <c r="L269" s="3"/>
      <c r="M269" s="3"/>
      <c r="N269" s="19"/>
    </row>
    <row r="270" spans="1:14">
      <c r="A270" s="183"/>
      <c r="B270" s="15"/>
      <c r="C270" s="15"/>
      <c r="D270" s="19"/>
      <c r="E270" s="183"/>
      <c r="F270" s="15"/>
      <c r="G270" s="19"/>
      <c r="H270" s="15"/>
      <c r="I270" s="19"/>
      <c r="J270" s="15"/>
      <c r="K270" s="183"/>
      <c r="L270" s="3"/>
      <c r="M270" s="3"/>
      <c r="N270" s="19"/>
    </row>
    <row r="271" spans="1:14">
      <c r="A271" s="183"/>
      <c r="B271" s="15"/>
      <c r="C271" s="15"/>
      <c r="D271" s="19"/>
      <c r="E271" s="183"/>
      <c r="F271" s="15"/>
      <c r="G271" s="19"/>
      <c r="H271" s="15"/>
      <c r="I271" s="19"/>
      <c r="J271" s="15"/>
      <c r="K271" s="183"/>
      <c r="L271" s="3"/>
      <c r="M271" s="3"/>
      <c r="N271" s="19"/>
    </row>
    <row r="272" spans="1:14">
      <c r="A272" s="183"/>
      <c r="B272" s="15"/>
      <c r="C272" s="15"/>
      <c r="D272" s="19"/>
      <c r="E272" s="183"/>
      <c r="F272" s="15"/>
      <c r="G272" s="19"/>
      <c r="H272" s="15"/>
      <c r="I272" s="19"/>
      <c r="J272" s="15"/>
      <c r="K272" s="183"/>
      <c r="L272" s="3"/>
      <c r="M272" s="3"/>
      <c r="N272" s="19"/>
    </row>
    <row r="273" spans="1:14">
      <c r="A273" s="183"/>
      <c r="B273" s="15"/>
      <c r="C273" s="15"/>
      <c r="D273" s="19"/>
      <c r="E273" s="183"/>
      <c r="F273" s="15"/>
      <c r="G273" s="19"/>
      <c r="H273" s="15"/>
      <c r="I273" s="19"/>
      <c r="J273" s="15"/>
      <c r="K273" s="183"/>
      <c r="L273" s="3"/>
      <c r="M273" s="3"/>
      <c r="N273" s="19"/>
    </row>
    <row r="274" spans="1:14">
      <c r="A274" s="183"/>
      <c r="B274" s="15"/>
      <c r="C274" s="15"/>
      <c r="D274" s="19"/>
      <c r="E274" s="183"/>
      <c r="F274" s="15"/>
      <c r="G274" s="19"/>
      <c r="H274" s="15"/>
      <c r="I274" s="19"/>
      <c r="J274" s="15"/>
      <c r="K274" s="183"/>
      <c r="L274" s="3"/>
      <c r="M274" s="3"/>
      <c r="N274" s="19"/>
    </row>
    <row r="275" spans="1:14">
      <c r="A275" s="183"/>
      <c r="B275" s="15"/>
      <c r="C275" s="15"/>
      <c r="D275" s="19"/>
      <c r="E275" s="183"/>
      <c r="F275" s="15"/>
      <c r="G275" s="19"/>
      <c r="H275" s="15"/>
      <c r="I275" s="19"/>
      <c r="J275" s="15"/>
      <c r="K275" s="183"/>
      <c r="L275" s="3"/>
      <c r="M275" s="3"/>
      <c r="N275" s="19"/>
    </row>
    <row r="276" spans="1:14">
      <c r="A276" s="183"/>
      <c r="B276" s="15"/>
      <c r="C276" s="15"/>
      <c r="D276" s="19"/>
      <c r="E276" s="183"/>
      <c r="F276" s="15"/>
      <c r="G276" s="19"/>
      <c r="H276" s="15"/>
      <c r="I276" s="19"/>
      <c r="J276" s="15"/>
      <c r="K276" s="183"/>
      <c r="L276" s="3"/>
      <c r="M276" s="3"/>
      <c r="N276" s="19"/>
    </row>
    <row r="277" spans="1:14">
      <c r="A277" s="183"/>
      <c r="B277" s="15"/>
      <c r="C277" s="15"/>
      <c r="D277" s="19"/>
      <c r="E277" s="183"/>
      <c r="F277" s="15"/>
      <c r="G277" s="19"/>
      <c r="H277" s="15"/>
      <c r="I277" s="19"/>
      <c r="J277" s="15"/>
      <c r="K277" s="183"/>
      <c r="L277" s="3"/>
      <c r="M277" s="3"/>
      <c r="N277" s="19"/>
    </row>
    <row r="278" spans="1:14">
      <c r="A278" s="183"/>
      <c r="B278" s="15"/>
      <c r="C278" s="15"/>
      <c r="D278" s="19"/>
      <c r="E278" s="183"/>
      <c r="F278" s="15"/>
      <c r="G278" s="19"/>
      <c r="H278" s="15"/>
      <c r="I278" s="19"/>
      <c r="J278" s="15"/>
      <c r="K278" s="183"/>
      <c r="L278" s="3"/>
      <c r="M278" s="3"/>
      <c r="N278" s="19"/>
    </row>
    <row r="279" spans="1:14">
      <c r="A279" s="183"/>
      <c r="B279" s="15"/>
      <c r="C279" s="15"/>
      <c r="D279" s="19"/>
      <c r="E279" s="183"/>
      <c r="F279" s="15"/>
      <c r="G279" s="19"/>
      <c r="H279" s="15"/>
      <c r="I279" s="19"/>
      <c r="J279" s="15"/>
      <c r="K279" s="183"/>
      <c r="L279" s="3"/>
      <c r="M279" s="3"/>
      <c r="N279" s="19"/>
    </row>
    <row r="280" spans="1:14">
      <c r="A280" s="183"/>
      <c r="B280" s="15"/>
      <c r="C280" s="15"/>
      <c r="D280" s="19"/>
      <c r="E280" s="183"/>
      <c r="F280" s="15"/>
      <c r="G280" s="19"/>
      <c r="H280" s="15"/>
      <c r="I280" s="19"/>
      <c r="J280" s="15"/>
      <c r="K280" s="183"/>
      <c r="L280" s="3"/>
      <c r="M280" s="3"/>
      <c r="N280" s="19"/>
    </row>
    <row r="281" spans="1:14">
      <c r="A281" s="183"/>
      <c r="B281" s="15"/>
      <c r="C281" s="15"/>
      <c r="D281" s="19"/>
      <c r="E281" s="183"/>
      <c r="F281" s="15"/>
      <c r="G281" s="19"/>
      <c r="H281" s="15"/>
      <c r="I281" s="19"/>
      <c r="J281" s="15"/>
      <c r="K281" s="183"/>
      <c r="L281" s="3"/>
      <c r="M281" s="3"/>
      <c r="N281" s="19"/>
    </row>
    <row r="282" spans="1:14">
      <c r="A282" s="183"/>
      <c r="B282" s="15"/>
      <c r="C282" s="15"/>
      <c r="D282" s="19"/>
      <c r="E282" s="183"/>
      <c r="F282" s="15"/>
      <c r="G282" s="19"/>
      <c r="H282" s="15"/>
      <c r="I282" s="19"/>
      <c r="J282" s="15"/>
      <c r="K282" s="183"/>
      <c r="L282" s="3"/>
      <c r="M282" s="3"/>
      <c r="N282" s="19"/>
    </row>
    <row r="283" spans="1:14">
      <c r="A283" s="183"/>
      <c r="B283" s="15"/>
      <c r="C283" s="15"/>
      <c r="D283" s="19"/>
      <c r="E283" s="183"/>
      <c r="F283" s="15"/>
      <c r="G283" s="19"/>
      <c r="H283" s="15"/>
      <c r="I283" s="19"/>
      <c r="J283" s="15"/>
      <c r="K283" s="183"/>
      <c r="L283" s="3"/>
      <c r="M283" s="3"/>
      <c r="N283" s="19"/>
    </row>
    <row r="284" spans="1:14">
      <c r="A284" s="183"/>
      <c r="B284" s="15"/>
      <c r="C284" s="15"/>
      <c r="D284" s="19"/>
      <c r="E284" s="183"/>
      <c r="F284" s="15"/>
      <c r="G284" s="19"/>
      <c r="H284" s="15"/>
      <c r="I284" s="19"/>
      <c r="J284" s="15"/>
      <c r="K284" s="183"/>
      <c r="L284" s="3"/>
      <c r="M284" s="3"/>
      <c r="N284" s="19"/>
    </row>
    <row r="285" spans="1:14">
      <c r="A285" s="183"/>
      <c r="B285" s="15"/>
      <c r="C285" s="15"/>
      <c r="D285" s="19"/>
      <c r="E285" s="183"/>
      <c r="F285" s="15"/>
      <c r="G285" s="19"/>
      <c r="H285" s="15"/>
      <c r="I285" s="19"/>
      <c r="J285" s="15"/>
      <c r="K285" s="183"/>
      <c r="L285" s="3"/>
      <c r="M285" s="3"/>
      <c r="N285" s="19"/>
    </row>
    <row r="286" spans="1:14">
      <c r="A286" s="183"/>
      <c r="B286" s="15"/>
      <c r="C286" s="15"/>
      <c r="D286" s="19"/>
      <c r="E286" s="183"/>
      <c r="F286" s="15"/>
      <c r="G286" s="19"/>
      <c r="H286" s="15"/>
      <c r="I286" s="19"/>
      <c r="J286" s="15"/>
      <c r="K286" s="183"/>
      <c r="L286" s="3"/>
      <c r="M286" s="3"/>
      <c r="N286" s="19"/>
    </row>
    <row r="287" spans="1:14">
      <c r="A287" s="183"/>
      <c r="B287" s="15"/>
      <c r="C287" s="15"/>
      <c r="D287" s="19"/>
      <c r="E287" s="183"/>
      <c r="F287" s="15"/>
      <c r="G287" s="19"/>
      <c r="H287" s="15"/>
      <c r="I287" s="19"/>
      <c r="J287" s="15"/>
      <c r="K287" s="183"/>
      <c r="L287" s="3"/>
      <c r="M287" s="3"/>
      <c r="N287" s="19"/>
    </row>
    <row r="288" spans="1:14">
      <c r="A288" s="183"/>
      <c r="B288" s="15"/>
      <c r="C288" s="15"/>
      <c r="D288" s="19"/>
      <c r="E288" s="183"/>
      <c r="F288" s="15"/>
      <c r="G288" s="19"/>
      <c r="H288" s="15"/>
      <c r="I288" s="19"/>
      <c r="J288" s="15"/>
      <c r="K288" s="183"/>
      <c r="L288" s="3"/>
      <c r="M288" s="3"/>
      <c r="N288" s="19"/>
    </row>
    <row r="289" spans="1:14">
      <c r="A289" s="183"/>
      <c r="B289" s="15"/>
      <c r="C289" s="15"/>
      <c r="D289" s="19"/>
      <c r="E289" s="183"/>
      <c r="F289" s="15"/>
      <c r="G289" s="19"/>
      <c r="H289" s="15"/>
      <c r="I289" s="19"/>
      <c r="J289" s="15"/>
      <c r="K289" s="183"/>
      <c r="L289" s="3"/>
      <c r="M289" s="3"/>
      <c r="N289" s="19"/>
    </row>
    <row r="290" spans="1:14">
      <c r="A290" s="183"/>
      <c r="B290" s="15"/>
      <c r="C290" s="15"/>
      <c r="D290" s="19"/>
      <c r="E290" s="183"/>
      <c r="F290" s="15"/>
      <c r="G290" s="19"/>
      <c r="H290" s="15"/>
      <c r="I290" s="19"/>
      <c r="J290" s="15"/>
      <c r="K290" s="183"/>
      <c r="L290" s="3"/>
      <c r="M290" s="3"/>
      <c r="N290" s="19"/>
    </row>
    <row r="291" spans="1:14">
      <c r="A291" s="183"/>
      <c r="B291" s="15"/>
      <c r="C291" s="15"/>
      <c r="D291" s="19"/>
      <c r="E291" s="183"/>
      <c r="F291" s="15"/>
      <c r="G291" s="19"/>
      <c r="H291" s="15"/>
      <c r="I291" s="19"/>
      <c r="J291" s="15"/>
      <c r="K291" s="183"/>
      <c r="L291" s="3"/>
      <c r="M291" s="3"/>
      <c r="N291" s="19"/>
    </row>
    <row r="292" spans="1:14">
      <c r="A292" s="183"/>
      <c r="B292" s="15"/>
      <c r="C292" s="15"/>
      <c r="D292" s="19"/>
      <c r="E292" s="183"/>
      <c r="F292" s="15"/>
      <c r="G292" s="19"/>
      <c r="H292" s="15"/>
      <c r="I292" s="19"/>
      <c r="J292" s="15"/>
      <c r="K292" s="183"/>
      <c r="L292" s="3"/>
      <c r="M292" s="3"/>
      <c r="N292" s="19"/>
    </row>
    <row r="293" spans="1:14">
      <c r="A293" s="183"/>
      <c r="B293" s="15"/>
      <c r="C293" s="15"/>
      <c r="D293" s="19"/>
      <c r="E293" s="183"/>
      <c r="F293" s="15"/>
      <c r="G293" s="19"/>
      <c r="H293" s="15"/>
      <c r="I293" s="19"/>
      <c r="J293" s="15"/>
      <c r="K293" s="183"/>
      <c r="L293" s="3"/>
      <c r="M293" s="3"/>
      <c r="N293" s="19"/>
    </row>
    <row r="294" spans="1:14">
      <c r="A294" s="183"/>
      <c r="B294" s="15"/>
      <c r="C294" s="15"/>
      <c r="D294" s="19"/>
      <c r="E294" s="183"/>
      <c r="F294" s="15"/>
      <c r="G294" s="19"/>
      <c r="H294" s="15"/>
      <c r="I294" s="19"/>
      <c r="J294" s="15"/>
      <c r="K294" s="183"/>
      <c r="L294" s="3"/>
      <c r="M294" s="3"/>
      <c r="N294" s="19"/>
    </row>
    <row r="295" spans="1:14">
      <c r="A295" s="183"/>
      <c r="B295" s="15"/>
      <c r="C295" s="15"/>
      <c r="D295" s="19"/>
      <c r="E295" s="183"/>
      <c r="F295" s="15"/>
      <c r="G295" s="19"/>
      <c r="H295" s="15"/>
      <c r="I295" s="19"/>
      <c r="J295" s="15"/>
      <c r="K295" s="183"/>
      <c r="L295" s="3"/>
      <c r="M295" s="3"/>
      <c r="N295" s="19"/>
    </row>
    <row r="296" spans="1:14">
      <c r="A296" s="183"/>
      <c r="B296" s="15"/>
      <c r="C296" s="15"/>
      <c r="D296" s="19"/>
      <c r="E296" s="183"/>
      <c r="F296" s="15"/>
      <c r="G296" s="19"/>
      <c r="H296" s="15"/>
      <c r="I296" s="19"/>
      <c r="J296" s="15"/>
      <c r="K296" s="183"/>
      <c r="L296" s="3"/>
      <c r="M296" s="3"/>
      <c r="N296" s="19"/>
    </row>
    <row r="297" spans="1:14">
      <c r="A297" s="183"/>
      <c r="B297" s="15"/>
      <c r="C297" s="15"/>
      <c r="D297" s="19"/>
      <c r="E297" s="183"/>
      <c r="F297" s="15"/>
      <c r="G297" s="19"/>
      <c r="H297" s="15"/>
      <c r="I297" s="19"/>
      <c r="J297" s="15"/>
      <c r="K297" s="183"/>
      <c r="L297" s="3"/>
      <c r="M297" s="3"/>
      <c r="N297" s="19"/>
    </row>
    <row r="298" spans="1:14">
      <c r="A298" s="183"/>
      <c r="B298" s="15"/>
      <c r="C298" s="15"/>
      <c r="D298" s="19"/>
      <c r="E298" s="183"/>
      <c r="F298" s="15"/>
      <c r="G298" s="19"/>
      <c r="H298" s="15"/>
      <c r="I298" s="19"/>
      <c r="J298" s="15"/>
      <c r="K298" s="183"/>
      <c r="L298" s="3"/>
      <c r="M298" s="3"/>
      <c r="N298" s="19"/>
    </row>
    <row r="299" spans="1:14">
      <c r="A299" s="183"/>
      <c r="B299" s="15"/>
      <c r="C299" s="15"/>
      <c r="D299" s="19"/>
      <c r="E299" s="183"/>
      <c r="F299" s="15"/>
      <c r="G299" s="19"/>
      <c r="H299" s="15"/>
      <c r="I299" s="19"/>
      <c r="J299" s="15"/>
      <c r="K299" s="183"/>
      <c r="L299" s="3"/>
      <c r="M299" s="3"/>
      <c r="N299" s="19"/>
    </row>
    <row r="300" spans="1:14">
      <c r="A300" s="183"/>
      <c r="B300" s="15"/>
      <c r="C300" s="15"/>
      <c r="D300" s="19"/>
      <c r="E300" s="183"/>
      <c r="F300" s="15"/>
      <c r="G300" s="19"/>
      <c r="H300" s="15"/>
      <c r="I300" s="19"/>
      <c r="J300" s="15"/>
      <c r="K300" s="183"/>
      <c r="L300" s="3"/>
      <c r="M300" s="3"/>
      <c r="N300" s="19"/>
    </row>
    <row r="301" spans="1:14">
      <c r="A301" s="183"/>
      <c r="B301" s="15"/>
      <c r="C301" s="15"/>
      <c r="D301" s="19"/>
      <c r="E301" s="183"/>
      <c r="F301" s="15"/>
      <c r="G301" s="19"/>
      <c r="H301" s="15"/>
      <c r="I301" s="19"/>
      <c r="J301" s="15"/>
      <c r="K301" s="183"/>
      <c r="L301" s="3"/>
      <c r="M301" s="3"/>
      <c r="N301" s="19"/>
    </row>
    <row r="302" spans="1:14">
      <c r="A302" s="183"/>
      <c r="B302" s="15"/>
      <c r="C302" s="15"/>
      <c r="D302" s="19"/>
      <c r="E302" s="183"/>
      <c r="F302" s="15"/>
      <c r="G302" s="19"/>
      <c r="H302" s="15"/>
      <c r="I302" s="19"/>
      <c r="J302" s="15"/>
      <c r="K302" s="183"/>
      <c r="L302" s="3"/>
      <c r="M302" s="3"/>
      <c r="N302" s="19"/>
    </row>
    <row r="303" spans="1:14">
      <c r="A303" s="183"/>
      <c r="B303" s="15"/>
      <c r="C303" s="15"/>
      <c r="D303" s="19"/>
      <c r="E303" s="183"/>
      <c r="F303" s="15"/>
      <c r="G303" s="19"/>
      <c r="H303" s="15"/>
      <c r="I303" s="19"/>
      <c r="J303" s="15"/>
      <c r="K303" s="183"/>
      <c r="L303" s="3"/>
      <c r="M303" s="3"/>
      <c r="N303" s="19"/>
    </row>
    <row r="304" spans="1:14">
      <c r="A304" s="183"/>
      <c r="B304" s="15"/>
      <c r="C304" s="15"/>
      <c r="D304" s="19"/>
      <c r="E304" s="183"/>
      <c r="F304" s="15"/>
      <c r="G304" s="19"/>
      <c r="H304" s="15"/>
      <c r="I304" s="19"/>
      <c r="J304" s="15"/>
      <c r="K304" s="183"/>
      <c r="L304" s="3"/>
      <c r="M304" s="3"/>
      <c r="N304" s="19"/>
    </row>
    <row r="305" spans="1:14">
      <c r="A305" s="183"/>
      <c r="B305" s="15"/>
      <c r="C305" s="15"/>
      <c r="D305" s="19"/>
      <c r="E305" s="183"/>
      <c r="F305" s="15"/>
      <c r="G305" s="19"/>
      <c r="H305" s="15"/>
      <c r="I305" s="19"/>
      <c r="J305" s="15"/>
      <c r="K305" s="183"/>
      <c r="L305" s="3"/>
      <c r="M305" s="3"/>
      <c r="N305" s="19"/>
    </row>
    <row r="306" spans="1:14">
      <c r="A306" s="183"/>
      <c r="B306" s="15"/>
      <c r="C306" s="15"/>
      <c r="D306" s="19"/>
      <c r="E306" s="183"/>
      <c r="F306" s="15"/>
      <c r="G306" s="19"/>
      <c r="H306" s="15"/>
      <c r="I306" s="19"/>
      <c r="J306" s="15"/>
      <c r="K306" s="183"/>
      <c r="L306" s="3"/>
      <c r="M306" s="3"/>
      <c r="N306" s="19"/>
    </row>
    <row r="307" spans="1:14">
      <c r="A307" s="183"/>
      <c r="B307" s="15"/>
      <c r="C307" s="15"/>
      <c r="D307" s="19"/>
      <c r="E307" s="183"/>
      <c r="F307" s="15"/>
      <c r="G307" s="19"/>
      <c r="H307" s="15"/>
      <c r="I307" s="19"/>
      <c r="J307" s="15"/>
      <c r="K307" s="183"/>
      <c r="L307" s="3"/>
      <c r="M307" s="3"/>
      <c r="N307" s="19"/>
    </row>
    <row r="308" spans="1:14">
      <c r="A308" s="183"/>
      <c r="B308" s="15"/>
      <c r="C308" s="15"/>
      <c r="D308" s="19"/>
      <c r="E308" s="183"/>
      <c r="F308" s="15"/>
      <c r="G308" s="19"/>
      <c r="H308" s="15"/>
      <c r="I308" s="19"/>
      <c r="J308" s="15"/>
      <c r="K308" s="183"/>
      <c r="L308" s="3"/>
      <c r="M308" s="3"/>
      <c r="N308" s="19"/>
    </row>
    <row r="309" spans="1:14">
      <c r="A309" s="183"/>
      <c r="B309" s="15"/>
      <c r="C309" s="15"/>
      <c r="D309" s="19"/>
      <c r="E309" s="183"/>
      <c r="F309" s="15"/>
      <c r="G309" s="19"/>
      <c r="H309" s="15"/>
      <c r="I309" s="19"/>
      <c r="J309" s="15"/>
      <c r="K309" s="183"/>
      <c r="L309" s="3"/>
      <c r="M309" s="3"/>
      <c r="N309" s="19"/>
    </row>
    <row r="310" spans="1:14">
      <c r="A310" s="183"/>
      <c r="B310" s="15"/>
      <c r="C310" s="15"/>
      <c r="D310" s="19"/>
      <c r="E310" s="183"/>
      <c r="F310" s="15"/>
      <c r="G310" s="19"/>
      <c r="H310" s="15"/>
      <c r="I310" s="19"/>
      <c r="J310" s="15"/>
      <c r="K310" s="183"/>
      <c r="L310" s="3"/>
      <c r="M310" s="3"/>
      <c r="N310" s="19"/>
    </row>
    <row r="311" spans="1:14">
      <c r="A311" s="183"/>
      <c r="B311" s="15"/>
      <c r="C311" s="15"/>
      <c r="D311" s="19"/>
      <c r="E311" s="183"/>
      <c r="F311" s="15"/>
      <c r="G311" s="19"/>
      <c r="H311" s="15"/>
      <c r="I311" s="19"/>
      <c r="J311" s="15"/>
      <c r="K311" s="183"/>
      <c r="L311" s="3"/>
      <c r="M311" s="3"/>
      <c r="N311" s="19"/>
    </row>
    <row r="312" spans="1:14">
      <c r="A312" s="183"/>
      <c r="B312" s="15"/>
      <c r="C312" s="15"/>
      <c r="D312" s="19"/>
      <c r="E312" s="183"/>
      <c r="F312" s="15"/>
      <c r="G312" s="19"/>
      <c r="H312" s="15"/>
      <c r="I312" s="19"/>
      <c r="J312" s="15"/>
      <c r="K312" s="183"/>
      <c r="L312" s="3"/>
      <c r="M312" s="3"/>
      <c r="N312" s="19"/>
    </row>
  </sheetData>
  <sheetProtection sheet="1" objects="1" scenarios="1" formatCells="0" formatColumns="0" formatRows="0" insertHyperlinks="0" selectLockedCells="1" sort="0" autoFilter="0" pivotTables="0"/>
  <autoFilter ref="A3:N133">
    <sortState ref="A476:P522">
      <sortCondition ref="H1:H525"/>
    </sortState>
  </autoFilter>
  <customSheetViews>
    <customSheetView guid="{8076FFE0-C37D-4532-959A-EC3DA88DBD09}" scale="130" filter="1" showAutoFilter="1">
      <pane xSplit="6" ySplit="3" topLeftCell="J99" activePane="bottomRight" state="frozen"/>
      <selection pane="bottomRight" activeCell="K148" sqref="K148"/>
      <pageMargins left="0.25" right="0.25" top="0.75" bottom="0.75" header="0.3" footer="0.3"/>
      <pageSetup paperSize="9" orientation="landscape" verticalDpi="0" r:id="rId1"/>
      <autoFilter ref="A3:N133">
        <filterColumn colId="10">
          <filters>
            <filter val="Qa defect"/>
            <filter val="QA defects"/>
          </filters>
        </filterColumn>
        <sortState ref="A476:P522">
          <sortCondition ref="H1:H525"/>
        </sortState>
      </autoFilter>
    </customSheetView>
    <customSheetView guid="{CE32AF19-B921-4C3F-8164-13C2549BA755}" scale="130" showAutoFilter="1">
      <pane xSplit="6" ySplit="3" topLeftCell="G4" activePane="bottomRight" state="frozen"/>
      <selection pane="bottomRight" activeCell="C70" sqref="C70"/>
      <pageMargins left="0.25" right="0.25" top="0.75" bottom="0.75" header="0.3" footer="0.3"/>
      <pageSetup paperSize="9" orientation="landscape" verticalDpi="0" r:id="rId2"/>
      <autoFilter ref="A3:N133">
        <sortState ref="A476:P522">
          <sortCondition ref="H1:H525"/>
        </sortState>
      </autoFilter>
    </customSheetView>
  </customSheetViews>
  <mergeCells count="6">
    <mergeCell ref="H1:N1"/>
    <mergeCell ref="L2:N2"/>
    <mergeCell ref="H2:K2"/>
    <mergeCell ref="A2:C2"/>
    <mergeCell ref="A1:G1"/>
    <mergeCell ref="D2:G2"/>
  </mergeCells>
  <conditionalFormatting sqref="J3:J1048576 J1">
    <cfRule type="colorScale" priority="18">
      <colorScale>
        <cfvo type="num" val="1"/>
        <cfvo type="num" val="2"/>
        <cfvo type="num" val="3"/>
        <color theme="4" tint="0.39997558519241921"/>
        <color theme="4" tint="0.59999389629810485"/>
        <color theme="4" tint="0.79998168889431442"/>
      </colorScale>
    </cfRule>
  </conditionalFormatting>
  <conditionalFormatting sqref="K99:K110 K90:K96 K79:K88 K75:K77 K71 K66 K63:K64 K55:K61 K52 K114:K312 K42:K50 K22:K40 K16:K20 K13:K14 K4:K11">
    <cfRule type="cellIs" dxfId="100" priority="19" operator="equal">
      <formula>"Not a bug"</formula>
    </cfRule>
    <cfRule type="cellIs" dxfId="99" priority="20" operator="equal">
      <formula>"ISO prod"</formula>
    </cfRule>
    <cfRule type="cellIs" dxfId="98" priority="21" operator="equal">
      <formula>"Duplicate"</formula>
    </cfRule>
    <cfRule type="cellIs" dxfId="97" priority="22" operator="equal">
      <formula>"Evolution"</formula>
    </cfRule>
  </conditionalFormatting>
  <conditionalFormatting sqref="K53">
    <cfRule type="cellIs" dxfId="96" priority="1" operator="equal">
      <formula>"Not a bug"</formula>
    </cfRule>
    <cfRule type="cellIs" dxfId="95" priority="2" operator="equal">
      <formula>"ISO prod"</formula>
    </cfRule>
    <cfRule type="cellIs" dxfId="94" priority="3" operator="equal">
      <formula>"Duplicate"</formula>
    </cfRule>
    <cfRule type="cellIs" dxfId="93" priority="4" operator="equal">
      <formula>"Evolution"</formula>
    </cfRule>
  </conditionalFormatting>
  <dataValidations count="9">
    <dataValidation type="list" allowBlank="1" showInputMessage="1" showErrorMessage="1" sqref="E545:E882">
      <formula1>#REF!</formula1>
    </dataValidation>
    <dataValidation type="list" allowBlank="1" showInputMessage="1" showErrorMessage="1" sqref="J313:J834 K313:K360">
      <formula1>#REF!</formula1>
    </dataValidation>
    <dataValidation type="list" allowBlank="1" showInputMessage="1" showErrorMessage="1" sqref="E4:E312">
      <formula1>"MOB,FLEX,MR1,MR2,MR3,MR4,AF1,AR1,BVO,CORE,IOP,PAYMENT,TMA,MF1,MF2"</formula1>
    </dataValidation>
    <dataValidation type="list" allowBlank="1" showInputMessage="1" showErrorMessage="1" sqref="D4:D312">
      <formula1>"France,Pentalog"</formula1>
    </dataValidation>
    <dataValidation type="list" allowBlank="1" showInputMessage="1" showErrorMessage="1" sqref="A4:A312">
      <formula1>"January,February,March,April,May,June,July,August,September,October,November,December"</formula1>
    </dataValidation>
    <dataValidation type="list" allowBlank="1" showInputMessage="1" showErrorMessage="1" sqref="K4:K312">
      <formula1>"Qa defect,Not a bug,ISO prod,Duplicate,Evolution,Not Linked"</formula1>
    </dataValidation>
    <dataValidation type="list" allowBlank="1" showInputMessage="1" showErrorMessage="1" sqref="L4:L312">
      <formula1>"Display,Recette Envirmnt,Functionnal,Log errors,Merge issue,Technical"</formula1>
    </dataValidation>
    <dataValidation type="list" allowBlank="1" showInputMessage="1" showErrorMessage="1" sqref="J4:J312">
      <formula1>"1,2,3"</formula1>
    </dataValidation>
    <dataValidation type="list" allowBlank="1" showInputMessage="1" showErrorMessage="1" sqref="B4:B312">
      <formula1>"Dating,Matchmaking,Mobile"</formula1>
    </dataValidation>
  </dataValidations>
  <hyperlinks>
    <hyperlink ref="F6" r:id="rId3" tooltip="Profile Review - Rollout  WW Phase 1" display="http://jira4:8080/browse/GDO-2850"/>
    <hyperlink ref="F5" r:id="rId4" tooltip="Profile Review - Rollout  WW Phase 1" display="http://jira4:8080/browse/GDO-2850"/>
    <hyperlink ref="F4" r:id="rId5" tooltip="Profile Review - Rollout  WW Phase 1" display="http://jira4:8080/browse/GDO-2850"/>
    <hyperlink ref="F10" r:id="rId6" display="http://jira4.ilius.fr:8080/browse/GDO-2991"/>
    <hyperlink ref="F51" r:id="rId7"/>
    <hyperlink ref="F52" r:id="rId8" tooltip="[Social Events] MAJ du carroussel page New Events"/>
    <hyperlink ref="F53" r:id="rId9" tooltip="[Social Events] MAJ du carroussel page New Events"/>
    <hyperlink ref="F57" r:id="rId10"/>
    <hyperlink ref="F59" r:id="rId11"/>
    <hyperlink ref="F60" r:id="rId12"/>
    <hyperlink ref="F58" r:id="rId13"/>
  </hyperlinks>
  <pageMargins left="0.25" right="0.25" top="0.75" bottom="0.75" header="0.3" footer="0.3"/>
  <pageSetup paperSize="9" orientation="landscape" verticalDpi="0" r:id="rId14"/>
</worksheet>
</file>

<file path=xl/worksheets/sheet3.xml><?xml version="1.0" encoding="utf-8"?>
<worksheet xmlns="http://schemas.openxmlformats.org/spreadsheetml/2006/main" xmlns:r="http://schemas.openxmlformats.org/officeDocument/2006/relationships">
  <sheetPr codeName="Feuil1">
    <tabColor theme="7" tint="-0.249977111117893"/>
  </sheetPr>
  <dimension ref="A1:N648"/>
  <sheetViews>
    <sheetView zoomScale="120" zoomScaleNormal="120" zoomScalePageLayoutView="115" workbookViewId="0">
      <pane xSplit="6" ySplit="3" topLeftCell="M4" activePane="bottomRight" state="frozen"/>
      <selection pane="topRight" activeCell="G1" sqref="G1"/>
      <selection pane="bottomLeft" activeCell="A4" sqref="A4"/>
      <selection pane="bottomRight" activeCell="A9" sqref="A9:XFD9"/>
    </sheetView>
  </sheetViews>
  <sheetFormatPr defaultColWidth="11.375" defaultRowHeight="9"/>
  <cols>
    <col min="1" max="2" width="8" style="195" customWidth="1"/>
    <col min="3" max="3" width="11.5" style="48" customWidth="1"/>
    <col min="4" max="4" width="10" style="49" customWidth="1"/>
    <col min="5" max="5" width="8.5" style="195" customWidth="1"/>
    <col min="6" max="6" width="8.875" style="48" customWidth="1"/>
    <col min="7" max="7" width="46.375" style="49" customWidth="1"/>
    <col min="8" max="8" width="6.75" style="48" bestFit="1" customWidth="1"/>
    <col min="9" max="9" width="28.25" style="49" customWidth="1"/>
    <col min="10" max="10" width="6.625" style="48" bestFit="1" customWidth="1"/>
    <col min="11" max="11" width="10.625" style="195" customWidth="1"/>
    <col min="12" max="12" width="13.75" style="150" customWidth="1"/>
    <col min="13" max="13" width="35.625" style="150" customWidth="1"/>
    <col min="14" max="14" width="38" style="49" customWidth="1"/>
    <col min="15" max="16384" width="11.375" style="49"/>
  </cols>
  <sheetData>
    <row r="1" spans="1:14" ht="9.75" thickBot="1">
      <c r="A1" s="352" t="s">
        <v>32</v>
      </c>
      <c r="B1" s="353"/>
      <c r="C1" s="353"/>
      <c r="D1" s="353"/>
      <c r="E1" s="353"/>
      <c r="F1" s="353"/>
      <c r="G1" s="354"/>
      <c r="H1" s="325" t="s">
        <v>47</v>
      </c>
      <c r="I1" s="326"/>
      <c r="J1" s="326"/>
      <c r="K1" s="326"/>
      <c r="L1" s="326"/>
      <c r="M1" s="326"/>
      <c r="N1" s="326"/>
    </row>
    <row r="2" spans="1:14" ht="44.25" customHeight="1" thickBot="1">
      <c r="A2" s="355" t="s">
        <v>35</v>
      </c>
      <c r="B2" s="356"/>
      <c r="C2" s="357"/>
      <c r="D2" s="358" t="s">
        <v>33</v>
      </c>
      <c r="E2" s="359"/>
      <c r="F2" s="359"/>
      <c r="G2" s="359"/>
      <c r="H2" s="360" t="s">
        <v>48</v>
      </c>
      <c r="I2" s="361"/>
      <c r="J2" s="361"/>
      <c r="K2" s="362"/>
      <c r="L2" s="363" t="s">
        <v>49</v>
      </c>
      <c r="M2" s="363"/>
      <c r="N2" s="363"/>
    </row>
    <row r="3" spans="1:14">
      <c r="A3" s="184" t="s">
        <v>10</v>
      </c>
      <c r="B3" s="184" t="s">
        <v>21</v>
      </c>
      <c r="C3" s="36" t="s">
        <v>4</v>
      </c>
      <c r="D3" s="36" t="s">
        <v>12</v>
      </c>
      <c r="E3" s="185" t="s">
        <v>2</v>
      </c>
      <c r="F3" s="186" t="s">
        <v>6</v>
      </c>
      <c r="G3" s="36" t="s">
        <v>3</v>
      </c>
      <c r="H3" s="187" t="s">
        <v>46</v>
      </c>
      <c r="I3" s="188" t="s">
        <v>52</v>
      </c>
      <c r="J3" s="189" t="s">
        <v>0</v>
      </c>
      <c r="K3" s="190" t="s">
        <v>8</v>
      </c>
      <c r="L3" s="191" t="s">
        <v>51</v>
      </c>
      <c r="M3" s="39" t="s">
        <v>38</v>
      </c>
      <c r="N3" s="192" t="s">
        <v>50</v>
      </c>
    </row>
    <row r="4" spans="1:14">
      <c r="A4" s="238" t="s">
        <v>24</v>
      </c>
      <c r="B4" s="239" t="s">
        <v>54</v>
      </c>
      <c r="C4" s="157" t="s">
        <v>97</v>
      </c>
      <c r="D4" s="158" t="s">
        <v>56</v>
      </c>
      <c r="E4" s="23" t="s">
        <v>57</v>
      </c>
      <c r="F4" s="159" t="s">
        <v>98</v>
      </c>
      <c r="G4" s="236" t="s">
        <v>177</v>
      </c>
      <c r="H4" s="6" t="s">
        <v>184</v>
      </c>
      <c r="I4" s="197" t="s">
        <v>185</v>
      </c>
      <c r="J4" s="6" t="s">
        <v>192</v>
      </c>
      <c r="K4" s="198" t="s">
        <v>194</v>
      </c>
      <c r="L4" s="199" t="s">
        <v>195</v>
      </c>
      <c r="M4" s="199" t="s">
        <v>195</v>
      </c>
      <c r="N4" s="19" t="s">
        <v>209</v>
      </c>
    </row>
    <row r="5" spans="1:14">
      <c r="A5" s="238" t="s">
        <v>24</v>
      </c>
      <c r="B5" s="239" t="s">
        <v>54</v>
      </c>
      <c r="C5" s="157" t="s">
        <v>97</v>
      </c>
      <c r="D5" s="158" t="s">
        <v>56</v>
      </c>
      <c r="E5" s="23" t="s">
        <v>57</v>
      </c>
      <c r="F5" s="159" t="s">
        <v>98</v>
      </c>
      <c r="G5" s="236" t="s">
        <v>177</v>
      </c>
      <c r="H5" s="6" t="s">
        <v>186</v>
      </c>
      <c r="I5" s="240" t="s">
        <v>187</v>
      </c>
      <c r="J5" s="6" t="s">
        <v>193</v>
      </c>
      <c r="K5" s="198" t="s">
        <v>194</v>
      </c>
      <c r="L5" s="199" t="s">
        <v>195</v>
      </c>
      <c r="M5" s="199" t="s">
        <v>195</v>
      </c>
      <c r="N5" s="19" t="s">
        <v>208</v>
      </c>
    </row>
    <row r="6" spans="1:14">
      <c r="A6" s="238" t="s">
        <v>24</v>
      </c>
      <c r="B6" s="238" t="s">
        <v>54</v>
      </c>
      <c r="C6" s="160" t="s">
        <v>97</v>
      </c>
      <c r="D6" s="18" t="s">
        <v>56</v>
      </c>
      <c r="E6" s="23" t="s">
        <v>57</v>
      </c>
      <c r="F6" s="159" t="s">
        <v>99</v>
      </c>
      <c r="G6" s="237" t="s">
        <v>178</v>
      </c>
      <c r="H6" s="6" t="s">
        <v>188</v>
      </c>
      <c r="I6" s="240" t="s">
        <v>189</v>
      </c>
      <c r="J6" s="6" t="s">
        <v>192</v>
      </c>
      <c r="K6" s="198" t="s">
        <v>194</v>
      </c>
      <c r="L6" s="200" t="s">
        <v>195</v>
      </c>
      <c r="M6" s="200" t="s">
        <v>195</v>
      </c>
      <c r="N6" s="19" t="s">
        <v>209</v>
      </c>
    </row>
    <row r="7" spans="1:14">
      <c r="A7" s="238" t="s">
        <v>24</v>
      </c>
      <c r="B7" s="238" t="s">
        <v>54</v>
      </c>
      <c r="C7" s="160" t="s">
        <v>97</v>
      </c>
      <c r="D7" s="18" t="s">
        <v>56</v>
      </c>
      <c r="E7" s="23" t="s">
        <v>57</v>
      </c>
      <c r="F7" s="159" t="s">
        <v>99</v>
      </c>
      <c r="G7" s="237" t="s">
        <v>178</v>
      </c>
      <c r="H7" s="6" t="s">
        <v>190</v>
      </c>
      <c r="I7" s="240" t="s">
        <v>191</v>
      </c>
      <c r="J7" s="6" t="s">
        <v>192</v>
      </c>
      <c r="K7" s="198" t="s">
        <v>194</v>
      </c>
      <c r="L7" s="199" t="s">
        <v>106</v>
      </c>
      <c r="M7" s="199" t="s">
        <v>106</v>
      </c>
      <c r="N7" s="19" t="s">
        <v>207</v>
      </c>
    </row>
    <row r="8" spans="1:14">
      <c r="A8" s="301" t="s">
        <v>237</v>
      </c>
      <c r="B8" s="302" t="s">
        <v>54</v>
      </c>
      <c r="C8" s="299" t="s">
        <v>238</v>
      </c>
      <c r="D8" s="18" t="s">
        <v>56</v>
      </c>
      <c r="E8" s="23" t="s">
        <v>57</v>
      </c>
      <c r="F8" s="159" t="s">
        <v>242</v>
      </c>
      <c r="G8" s="3" t="s">
        <v>239</v>
      </c>
      <c r="H8" s="6" t="s">
        <v>247</v>
      </c>
      <c r="I8" s="200" t="s">
        <v>246</v>
      </c>
      <c r="J8" s="6" t="s">
        <v>192</v>
      </c>
      <c r="K8" s="198" t="s">
        <v>250</v>
      </c>
      <c r="L8" s="199" t="s">
        <v>248</v>
      </c>
      <c r="M8" s="200" t="s">
        <v>195</v>
      </c>
      <c r="N8" s="19" t="s">
        <v>249</v>
      </c>
    </row>
    <row r="9" spans="1:14">
      <c r="A9" s="301" t="s">
        <v>237</v>
      </c>
      <c r="B9" s="302" t="s">
        <v>54</v>
      </c>
      <c r="C9" s="299" t="s">
        <v>238</v>
      </c>
      <c r="D9" s="18" t="s">
        <v>56</v>
      </c>
      <c r="E9" s="23" t="s">
        <v>57</v>
      </c>
      <c r="F9" s="159" t="s">
        <v>242</v>
      </c>
      <c r="G9" s="3" t="s">
        <v>239</v>
      </c>
      <c r="H9" s="6" t="s">
        <v>253</v>
      </c>
      <c r="I9" s="200" t="s">
        <v>252</v>
      </c>
      <c r="J9" s="6" t="s">
        <v>192</v>
      </c>
      <c r="K9" s="198" t="s">
        <v>250</v>
      </c>
      <c r="L9" s="200" t="s">
        <v>251</v>
      </c>
      <c r="M9" s="200" t="s">
        <v>195</v>
      </c>
      <c r="N9" s="19" t="s">
        <v>254</v>
      </c>
    </row>
    <row r="10" spans="1:14" ht="18">
      <c r="A10" s="13" t="s">
        <v>237</v>
      </c>
      <c r="B10" s="13" t="s">
        <v>54</v>
      </c>
      <c r="C10" s="299" t="s">
        <v>238</v>
      </c>
      <c r="D10" s="57" t="s">
        <v>56</v>
      </c>
      <c r="E10" s="27" t="s">
        <v>57</v>
      </c>
      <c r="F10" s="300" t="s">
        <v>244</v>
      </c>
      <c r="G10" s="14" t="s">
        <v>241</v>
      </c>
      <c r="H10" s="6" t="s">
        <v>277</v>
      </c>
      <c r="I10" s="203" t="s">
        <v>276</v>
      </c>
      <c r="J10" s="6" t="s">
        <v>193</v>
      </c>
      <c r="K10" s="198" t="s">
        <v>194</v>
      </c>
      <c r="L10" s="200" t="s">
        <v>195</v>
      </c>
      <c r="M10" s="199" t="s">
        <v>106</v>
      </c>
      <c r="N10" s="19" t="s">
        <v>208</v>
      </c>
    </row>
    <row r="11" spans="1:14" ht="18">
      <c r="A11" s="13" t="s">
        <v>237</v>
      </c>
      <c r="B11" s="13" t="s">
        <v>54</v>
      </c>
      <c r="C11" s="299" t="s">
        <v>238</v>
      </c>
      <c r="D11" s="57" t="s">
        <v>56</v>
      </c>
      <c r="E11" s="27" t="s">
        <v>57</v>
      </c>
      <c r="F11" s="300" t="s">
        <v>244</v>
      </c>
      <c r="G11" s="14" t="s">
        <v>241</v>
      </c>
      <c r="H11" s="6" t="s">
        <v>279</v>
      </c>
      <c r="I11" s="3" t="s">
        <v>278</v>
      </c>
      <c r="J11" s="6" t="s">
        <v>192</v>
      </c>
      <c r="K11" s="198" t="s">
        <v>194</v>
      </c>
      <c r="L11" s="200" t="s">
        <v>195</v>
      </c>
      <c r="M11" s="200" t="s">
        <v>195</v>
      </c>
      <c r="N11" s="19" t="s">
        <v>208</v>
      </c>
    </row>
    <row r="12" spans="1:14" ht="18">
      <c r="A12" s="13" t="s">
        <v>237</v>
      </c>
      <c r="B12" s="13" t="s">
        <v>54</v>
      </c>
      <c r="C12" s="299" t="s">
        <v>238</v>
      </c>
      <c r="D12" s="57" t="s">
        <v>56</v>
      </c>
      <c r="E12" s="27" t="s">
        <v>57</v>
      </c>
      <c r="F12" s="300" t="s">
        <v>244</v>
      </c>
      <c r="G12" s="14" t="s">
        <v>241</v>
      </c>
      <c r="H12" s="6" t="s">
        <v>281</v>
      </c>
      <c r="I12" s="3" t="s">
        <v>280</v>
      </c>
      <c r="J12" s="6" t="s">
        <v>193</v>
      </c>
      <c r="K12" s="198" t="s">
        <v>194</v>
      </c>
      <c r="L12" s="200" t="s">
        <v>195</v>
      </c>
      <c r="M12" s="199" t="s">
        <v>106</v>
      </c>
      <c r="N12" s="19" t="s">
        <v>208</v>
      </c>
    </row>
    <row r="13" spans="1:14" s="193" customFormat="1" ht="18">
      <c r="A13" s="13" t="s">
        <v>237</v>
      </c>
      <c r="B13" s="13" t="s">
        <v>54</v>
      </c>
      <c r="C13" s="299" t="s">
        <v>238</v>
      </c>
      <c r="D13" s="57" t="s">
        <v>56</v>
      </c>
      <c r="E13" s="27" t="s">
        <v>57</v>
      </c>
      <c r="F13" s="300" t="s">
        <v>244</v>
      </c>
      <c r="G13" s="14" t="s">
        <v>241</v>
      </c>
      <c r="H13" s="6" t="s">
        <v>283</v>
      </c>
      <c r="I13" s="3" t="s">
        <v>282</v>
      </c>
      <c r="J13" s="6" t="s">
        <v>192</v>
      </c>
      <c r="K13" s="198" t="s">
        <v>194</v>
      </c>
      <c r="L13" s="200" t="s">
        <v>195</v>
      </c>
      <c r="M13" s="199" t="s">
        <v>106</v>
      </c>
      <c r="N13" s="19" t="s">
        <v>303</v>
      </c>
    </row>
    <row r="14" spans="1:14" ht="18">
      <c r="A14" s="13" t="s">
        <v>237</v>
      </c>
      <c r="B14" s="13" t="s">
        <v>54</v>
      </c>
      <c r="C14" s="299" t="s">
        <v>238</v>
      </c>
      <c r="D14" s="57" t="s">
        <v>56</v>
      </c>
      <c r="E14" s="27" t="s">
        <v>57</v>
      </c>
      <c r="F14" s="300" t="s">
        <v>244</v>
      </c>
      <c r="G14" s="14" t="s">
        <v>241</v>
      </c>
      <c r="H14" s="6" t="s">
        <v>285</v>
      </c>
      <c r="I14" s="3" t="s">
        <v>284</v>
      </c>
      <c r="J14" s="6" t="s">
        <v>302</v>
      </c>
      <c r="K14" s="198" t="s">
        <v>194</v>
      </c>
      <c r="L14" s="199" t="s">
        <v>195</v>
      </c>
      <c r="M14" s="199" t="s">
        <v>106</v>
      </c>
      <c r="N14" s="19" t="s">
        <v>208</v>
      </c>
    </row>
    <row r="15" spans="1:14">
      <c r="A15" s="13" t="s">
        <v>237</v>
      </c>
      <c r="B15" s="13" t="s">
        <v>54</v>
      </c>
      <c r="C15" s="299" t="s">
        <v>238</v>
      </c>
      <c r="D15" s="57" t="s">
        <v>56</v>
      </c>
      <c r="E15" s="27" t="s">
        <v>57</v>
      </c>
      <c r="F15" s="300" t="s">
        <v>244</v>
      </c>
      <c r="G15" s="14" t="s">
        <v>241</v>
      </c>
      <c r="H15" s="6" t="s">
        <v>286</v>
      </c>
      <c r="I15" s="3" t="s">
        <v>288</v>
      </c>
      <c r="J15" s="6" t="s">
        <v>302</v>
      </c>
      <c r="K15" s="198" t="s">
        <v>194</v>
      </c>
      <c r="L15" s="199" t="s">
        <v>195</v>
      </c>
      <c r="M15" s="199" t="s">
        <v>106</v>
      </c>
      <c r="N15" s="19" t="s">
        <v>208</v>
      </c>
    </row>
    <row r="16" spans="1:14">
      <c r="A16" s="13" t="s">
        <v>237</v>
      </c>
      <c r="B16" s="13" t="s">
        <v>54</v>
      </c>
      <c r="C16" s="299" t="s">
        <v>238</v>
      </c>
      <c r="D16" s="57" t="s">
        <v>56</v>
      </c>
      <c r="E16" s="27" t="s">
        <v>57</v>
      </c>
      <c r="F16" s="300" t="s">
        <v>244</v>
      </c>
      <c r="G16" s="14" t="s">
        <v>241</v>
      </c>
      <c r="H16" s="6" t="s">
        <v>289</v>
      </c>
      <c r="I16" s="3" t="s">
        <v>287</v>
      </c>
      <c r="J16" s="6" t="s">
        <v>193</v>
      </c>
      <c r="K16" s="198" t="s">
        <v>194</v>
      </c>
      <c r="L16" s="200" t="s">
        <v>251</v>
      </c>
      <c r="M16" s="199" t="s">
        <v>106</v>
      </c>
      <c r="N16" s="19" t="s">
        <v>208</v>
      </c>
    </row>
    <row r="17" spans="1:14">
      <c r="A17" s="13" t="s">
        <v>237</v>
      </c>
      <c r="B17" s="13" t="s">
        <v>54</v>
      </c>
      <c r="C17" s="299" t="s">
        <v>238</v>
      </c>
      <c r="D17" s="57" t="s">
        <v>56</v>
      </c>
      <c r="E17" s="27" t="s">
        <v>57</v>
      </c>
      <c r="F17" s="300" t="s">
        <v>244</v>
      </c>
      <c r="G17" s="14" t="s">
        <v>241</v>
      </c>
      <c r="H17" s="6" t="s">
        <v>291</v>
      </c>
      <c r="I17" s="3" t="s">
        <v>290</v>
      </c>
      <c r="J17" s="6" t="s">
        <v>193</v>
      </c>
      <c r="K17" s="198" t="s">
        <v>194</v>
      </c>
      <c r="L17" s="200" t="s">
        <v>251</v>
      </c>
      <c r="M17" s="200" t="s">
        <v>195</v>
      </c>
      <c r="N17" s="19" t="s">
        <v>208</v>
      </c>
    </row>
    <row r="18" spans="1:14" ht="18">
      <c r="A18" s="13" t="s">
        <v>237</v>
      </c>
      <c r="B18" s="13" t="s">
        <v>54</v>
      </c>
      <c r="C18" s="299" t="s">
        <v>238</v>
      </c>
      <c r="D18" s="57" t="s">
        <v>56</v>
      </c>
      <c r="E18" s="27" t="s">
        <v>57</v>
      </c>
      <c r="F18" s="300" t="s">
        <v>244</v>
      </c>
      <c r="G18" s="14" t="s">
        <v>241</v>
      </c>
      <c r="H18" s="6" t="s">
        <v>293</v>
      </c>
      <c r="I18" s="3" t="s">
        <v>292</v>
      </c>
      <c r="J18" s="162" t="s">
        <v>193</v>
      </c>
      <c r="K18" s="198" t="s">
        <v>194</v>
      </c>
      <c r="L18" s="200" t="s">
        <v>251</v>
      </c>
      <c r="M18" s="199" t="s">
        <v>106</v>
      </c>
      <c r="N18" s="19" t="s">
        <v>208</v>
      </c>
    </row>
    <row r="19" spans="1:14">
      <c r="A19" s="13" t="s">
        <v>237</v>
      </c>
      <c r="B19" s="13" t="s">
        <v>54</v>
      </c>
      <c r="C19" s="299" t="s">
        <v>238</v>
      </c>
      <c r="D19" s="57" t="s">
        <v>56</v>
      </c>
      <c r="E19" s="27" t="s">
        <v>57</v>
      </c>
      <c r="F19" s="300" t="s">
        <v>244</v>
      </c>
      <c r="G19" s="14" t="s">
        <v>241</v>
      </c>
      <c r="H19" s="6" t="s">
        <v>295</v>
      </c>
      <c r="I19" s="3" t="s">
        <v>294</v>
      </c>
      <c r="J19" s="162" t="s">
        <v>302</v>
      </c>
      <c r="K19" s="198" t="s">
        <v>194</v>
      </c>
      <c r="L19" s="200" t="s">
        <v>195</v>
      </c>
      <c r="M19" s="199" t="s">
        <v>106</v>
      </c>
      <c r="N19" s="19" t="s">
        <v>208</v>
      </c>
    </row>
    <row r="20" spans="1:14">
      <c r="A20" s="13" t="s">
        <v>237</v>
      </c>
      <c r="B20" s="13" t="s">
        <v>54</v>
      </c>
      <c r="C20" s="299" t="s">
        <v>238</v>
      </c>
      <c r="D20" s="57" t="s">
        <v>56</v>
      </c>
      <c r="E20" s="27" t="s">
        <v>57</v>
      </c>
      <c r="F20" s="300" t="s">
        <v>244</v>
      </c>
      <c r="G20" s="14" t="s">
        <v>241</v>
      </c>
      <c r="H20" s="6" t="s">
        <v>297</v>
      </c>
      <c r="I20" s="3" t="s">
        <v>296</v>
      </c>
      <c r="J20" s="162" t="s">
        <v>193</v>
      </c>
      <c r="K20" s="198" t="s">
        <v>194</v>
      </c>
      <c r="L20" s="200" t="s">
        <v>251</v>
      </c>
      <c r="M20" s="200" t="s">
        <v>195</v>
      </c>
      <c r="N20" s="19" t="s">
        <v>208</v>
      </c>
    </row>
    <row r="21" spans="1:14" ht="36">
      <c r="A21" s="13" t="s">
        <v>237</v>
      </c>
      <c r="B21" s="13" t="s">
        <v>54</v>
      </c>
      <c r="C21" s="299" t="s">
        <v>238</v>
      </c>
      <c r="D21" s="57" t="s">
        <v>56</v>
      </c>
      <c r="E21" s="27" t="s">
        <v>57</v>
      </c>
      <c r="F21" s="300" t="s">
        <v>244</v>
      </c>
      <c r="G21" s="14" t="s">
        <v>241</v>
      </c>
      <c r="H21" s="6" t="s">
        <v>299</v>
      </c>
      <c r="I21" s="3" t="s">
        <v>298</v>
      </c>
      <c r="J21" s="6" t="s">
        <v>192</v>
      </c>
      <c r="K21" s="198" t="s">
        <v>194</v>
      </c>
      <c r="L21" s="200" t="s">
        <v>251</v>
      </c>
      <c r="M21" s="199" t="s">
        <v>106</v>
      </c>
      <c r="N21" s="19" t="s">
        <v>208</v>
      </c>
    </row>
    <row r="22" spans="1:14" ht="18">
      <c r="A22" s="13" t="s">
        <v>237</v>
      </c>
      <c r="B22" s="13" t="s">
        <v>54</v>
      </c>
      <c r="C22" s="299" t="s">
        <v>238</v>
      </c>
      <c r="D22" s="57" t="s">
        <v>56</v>
      </c>
      <c r="E22" s="27" t="s">
        <v>57</v>
      </c>
      <c r="F22" s="300" t="s">
        <v>244</v>
      </c>
      <c r="G22" s="14" t="s">
        <v>241</v>
      </c>
      <c r="H22" s="6" t="s">
        <v>301</v>
      </c>
      <c r="I22" s="3" t="s">
        <v>300</v>
      </c>
      <c r="J22" s="6" t="s">
        <v>192</v>
      </c>
      <c r="K22" s="198" t="s">
        <v>194</v>
      </c>
      <c r="L22" s="200" t="s">
        <v>251</v>
      </c>
      <c r="M22" s="199" t="s">
        <v>106</v>
      </c>
      <c r="N22" s="19" t="s">
        <v>208</v>
      </c>
    </row>
    <row r="23" spans="1:14">
      <c r="A23" s="62"/>
      <c r="B23" s="15"/>
      <c r="C23" s="56"/>
      <c r="D23" s="163"/>
      <c r="E23" s="62"/>
      <c r="F23" s="4"/>
      <c r="G23" s="3"/>
      <c r="H23" s="6"/>
      <c r="I23" s="11"/>
      <c r="J23" s="6"/>
      <c r="K23" s="62"/>
      <c r="L23" s="200"/>
      <c r="M23" s="3"/>
      <c r="N23" s="19"/>
    </row>
    <row r="24" spans="1:14">
      <c r="A24" s="62"/>
      <c r="B24" s="15"/>
      <c r="C24" s="56"/>
      <c r="D24" s="163"/>
      <c r="E24" s="62"/>
      <c r="F24" s="4"/>
      <c r="G24" s="3"/>
      <c r="H24" s="6"/>
      <c r="I24" s="11"/>
      <c r="J24" s="162"/>
      <c r="K24" s="62"/>
      <c r="L24" s="200"/>
      <c r="M24" s="176"/>
      <c r="N24" s="19"/>
    </row>
    <row r="25" spans="1:14">
      <c r="A25" s="62"/>
      <c r="B25" s="15"/>
      <c r="C25" s="56"/>
      <c r="D25" s="163"/>
      <c r="E25" s="62"/>
      <c r="F25" s="4"/>
      <c r="G25" s="8"/>
      <c r="H25" s="6"/>
      <c r="I25" s="11"/>
      <c r="J25" s="162"/>
      <c r="K25" s="164"/>
      <c r="L25" s="200"/>
      <c r="M25" s="176"/>
      <c r="N25" s="19"/>
    </row>
    <row r="26" spans="1:14">
      <c r="A26" s="62"/>
      <c r="B26" s="15"/>
      <c r="C26" s="56"/>
      <c r="D26" s="163"/>
      <c r="E26" s="62"/>
      <c r="F26" s="4"/>
      <c r="G26" s="8"/>
      <c r="H26" s="6"/>
      <c r="I26" s="11"/>
      <c r="J26" s="162"/>
      <c r="K26" s="164"/>
      <c r="L26" s="200"/>
      <c r="M26" s="3"/>
      <c r="N26" s="19"/>
    </row>
    <row r="27" spans="1:14">
      <c r="A27" s="62"/>
      <c r="B27" s="15"/>
      <c r="C27" s="56"/>
      <c r="D27" s="163"/>
      <c r="E27" s="62"/>
      <c r="F27" s="4"/>
      <c r="G27" s="3"/>
      <c r="H27" s="6"/>
      <c r="I27" s="11"/>
      <c r="J27" s="162"/>
      <c r="K27" s="201"/>
      <c r="L27" s="200"/>
      <c r="M27" s="3"/>
      <c r="N27" s="19"/>
    </row>
    <row r="28" spans="1:14">
      <c r="A28" s="62"/>
      <c r="B28" s="15"/>
      <c r="C28" s="56"/>
      <c r="D28" s="163"/>
      <c r="E28" s="62"/>
      <c r="F28" s="4"/>
      <c r="G28" s="3"/>
      <c r="H28" s="6"/>
      <c r="I28" s="11"/>
      <c r="J28" s="162"/>
      <c r="K28" s="62"/>
      <c r="L28" s="197"/>
      <c r="M28" s="176"/>
      <c r="N28" s="19"/>
    </row>
    <row r="29" spans="1:14">
      <c r="A29" s="62"/>
      <c r="B29" s="15"/>
      <c r="C29" s="56"/>
      <c r="D29" s="163"/>
      <c r="E29" s="62"/>
      <c r="F29" s="4"/>
      <c r="G29" s="3"/>
      <c r="H29" s="6"/>
      <c r="I29" s="11"/>
      <c r="J29" s="162"/>
      <c r="K29" s="62"/>
      <c r="L29" s="200"/>
      <c r="M29" s="3"/>
      <c r="N29" s="19"/>
    </row>
    <row r="30" spans="1:14">
      <c r="A30" s="62"/>
      <c r="B30" s="15"/>
      <c r="C30" s="56"/>
      <c r="D30" s="163"/>
      <c r="E30" s="62"/>
      <c r="F30" s="4"/>
      <c r="G30" s="3"/>
      <c r="H30" s="6"/>
      <c r="I30" s="11"/>
      <c r="J30" s="162"/>
      <c r="K30" s="62"/>
      <c r="L30" s="200"/>
      <c r="M30" s="176"/>
      <c r="N30" s="19"/>
    </row>
    <row r="31" spans="1:14">
      <c r="A31" s="62"/>
      <c r="B31" s="15"/>
      <c r="C31" s="56"/>
      <c r="D31" s="196"/>
      <c r="E31" s="62"/>
      <c r="F31" s="6"/>
      <c r="G31" s="11"/>
      <c r="H31" s="6"/>
      <c r="I31" s="11"/>
      <c r="J31" s="162"/>
      <c r="K31" s="62"/>
      <c r="L31" s="200"/>
      <c r="M31" s="3"/>
      <c r="N31" s="19"/>
    </row>
    <row r="32" spans="1:14">
      <c r="A32" s="62"/>
      <c r="B32" s="15"/>
      <c r="C32" s="56"/>
      <c r="D32" s="196"/>
      <c r="E32" s="62"/>
      <c r="F32" s="6"/>
      <c r="G32" s="11"/>
      <c r="H32" s="6"/>
      <c r="I32" s="11"/>
      <c r="J32" s="162"/>
      <c r="K32" s="62"/>
      <c r="L32" s="200"/>
      <c r="M32" s="3"/>
      <c r="N32" s="19"/>
    </row>
    <row r="33" spans="1:14">
      <c r="A33" s="62"/>
      <c r="B33" s="15"/>
      <c r="C33" s="56"/>
      <c r="D33" s="196"/>
      <c r="E33" s="62"/>
      <c r="F33" s="6"/>
      <c r="G33" s="11"/>
      <c r="H33" s="6"/>
      <c r="I33" s="11"/>
      <c r="J33" s="162"/>
      <c r="K33" s="62"/>
      <c r="L33" s="200"/>
      <c r="M33" s="176"/>
      <c r="N33" s="19"/>
    </row>
    <row r="34" spans="1:14">
      <c r="A34" s="62"/>
      <c r="B34" s="15"/>
      <c r="C34" s="56"/>
      <c r="D34" s="196"/>
      <c r="E34" s="62"/>
      <c r="F34" s="4"/>
      <c r="G34" s="11"/>
      <c r="H34" s="6"/>
      <c r="I34" s="11"/>
      <c r="J34" s="162"/>
      <c r="K34" s="164"/>
      <c r="L34" s="200"/>
      <c r="M34" s="176"/>
      <c r="N34" s="19"/>
    </row>
    <row r="35" spans="1:14">
      <c r="A35" s="62"/>
      <c r="B35" s="15"/>
      <c r="C35" s="56"/>
      <c r="D35" s="196"/>
      <c r="E35" s="62"/>
      <c r="F35" s="6"/>
      <c r="G35" s="11"/>
      <c r="H35" s="6"/>
      <c r="I35" s="11"/>
      <c r="J35" s="162"/>
      <c r="K35" s="62"/>
      <c r="L35" s="200"/>
      <c r="M35" s="176"/>
      <c r="N35" s="19"/>
    </row>
    <row r="36" spans="1:14">
      <c r="A36" s="62"/>
      <c r="B36" s="15"/>
      <c r="C36" s="56"/>
      <c r="D36" s="196"/>
      <c r="E36" s="62"/>
      <c r="F36" s="4"/>
      <c r="G36" s="11"/>
      <c r="H36" s="6"/>
      <c r="I36" s="11"/>
      <c r="J36" s="162"/>
      <c r="K36" s="62"/>
      <c r="L36" s="200"/>
      <c r="M36" s="176"/>
      <c r="N36" s="19"/>
    </row>
    <row r="37" spans="1:14">
      <c r="A37" s="62"/>
      <c r="B37" s="15"/>
      <c r="C37" s="56"/>
      <c r="D37" s="196"/>
      <c r="E37" s="62"/>
      <c r="F37" s="6"/>
      <c r="G37" s="11"/>
      <c r="H37" s="6"/>
      <c r="I37" s="11"/>
      <c r="J37" s="162"/>
      <c r="K37" s="62"/>
      <c r="L37" s="200"/>
      <c r="M37" s="176"/>
      <c r="N37" s="19"/>
    </row>
    <row r="38" spans="1:14">
      <c r="A38" s="62"/>
      <c r="B38" s="15"/>
      <c r="C38" s="56"/>
      <c r="D38" s="196"/>
      <c r="E38" s="62"/>
      <c r="F38" s="6"/>
      <c r="G38" s="11"/>
      <c r="H38" s="6"/>
      <c r="I38" s="11"/>
      <c r="J38" s="162"/>
      <c r="K38" s="62"/>
      <c r="L38" s="200"/>
      <c r="M38" s="3"/>
      <c r="N38" s="19"/>
    </row>
    <row r="39" spans="1:14">
      <c r="A39" s="62"/>
      <c r="B39" s="15"/>
      <c r="C39" s="56"/>
      <c r="D39" s="196"/>
      <c r="E39" s="62"/>
      <c r="F39" s="4"/>
      <c r="G39" s="11"/>
      <c r="H39" s="6"/>
      <c r="I39" s="11"/>
      <c r="J39" s="162"/>
      <c r="K39" s="62"/>
      <c r="L39" s="200"/>
      <c r="M39" s="176"/>
      <c r="N39" s="19"/>
    </row>
    <row r="40" spans="1:14">
      <c r="A40" s="62"/>
      <c r="B40" s="15"/>
      <c r="C40" s="56"/>
      <c r="D40" s="196"/>
      <c r="E40" s="62"/>
      <c r="F40" s="6"/>
      <c r="G40" s="11"/>
      <c r="H40" s="6"/>
      <c r="I40" s="11"/>
      <c r="J40" s="6"/>
      <c r="K40" s="62"/>
      <c r="L40" s="200"/>
      <c r="M40" s="3"/>
      <c r="N40" s="19"/>
    </row>
    <row r="41" spans="1:14">
      <c r="A41" s="62"/>
      <c r="B41" s="15"/>
      <c r="C41" s="56"/>
      <c r="D41" s="196"/>
      <c r="E41" s="62"/>
      <c r="F41" s="6"/>
      <c r="G41" s="11"/>
      <c r="H41" s="6"/>
      <c r="I41" s="11"/>
      <c r="J41" s="162"/>
      <c r="K41" s="62"/>
      <c r="L41" s="200"/>
      <c r="M41" s="3"/>
      <c r="N41" s="19"/>
    </row>
    <row r="42" spans="1:14">
      <c r="A42" s="62"/>
      <c r="B42" s="15"/>
      <c r="C42" s="56"/>
      <c r="D42" s="196"/>
      <c r="E42" s="62"/>
      <c r="F42" s="6"/>
      <c r="G42" s="11"/>
      <c r="H42" s="6"/>
      <c r="I42" s="11"/>
      <c r="J42" s="162"/>
      <c r="K42" s="201"/>
      <c r="L42" s="199"/>
      <c r="M42" s="3"/>
      <c r="N42" s="19"/>
    </row>
    <row r="43" spans="1:14">
      <c r="A43" s="62"/>
      <c r="B43" s="15"/>
      <c r="C43" s="56"/>
      <c r="D43" s="196"/>
      <c r="E43" s="62"/>
      <c r="F43" s="4"/>
      <c r="G43" s="11"/>
      <c r="H43" s="6"/>
      <c r="I43" s="11"/>
      <c r="J43" s="162"/>
      <c r="K43" s="202"/>
      <c r="L43" s="200"/>
      <c r="M43" s="176"/>
      <c r="N43" s="19"/>
    </row>
    <row r="44" spans="1:14">
      <c r="A44" s="62"/>
      <c r="B44" s="15"/>
      <c r="C44" s="56"/>
      <c r="D44" s="196"/>
      <c r="E44" s="62"/>
      <c r="F44" s="6"/>
      <c r="G44" s="11"/>
      <c r="H44" s="6"/>
      <c r="I44" s="11"/>
      <c r="J44" s="6"/>
      <c r="K44" s="62"/>
      <c r="L44" s="200"/>
      <c r="M44" s="3"/>
      <c r="N44" s="19"/>
    </row>
    <row r="45" spans="1:14">
      <c r="A45" s="62"/>
      <c r="B45" s="15"/>
      <c r="C45" s="56"/>
      <c r="D45" s="196"/>
      <c r="E45" s="62"/>
      <c r="F45" s="4"/>
      <c r="G45" s="11"/>
      <c r="H45" s="6"/>
      <c r="I45" s="11"/>
      <c r="J45" s="6"/>
      <c r="K45" s="62"/>
      <c r="L45" s="200"/>
      <c r="M45" s="3"/>
      <c r="N45" s="19"/>
    </row>
    <row r="46" spans="1:14">
      <c r="A46" s="62"/>
      <c r="B46" s="15"/>
      <c r="C46" s="56"/>
      <c r="D46" s="196"/>
      <c r="E46" s="62"/>
      <c r="F46" s="6"/>
      <c r="G46" s="11"/>
      <c r="H46" s="6"/>
      <c r="I46" s="11"/>
      <c r="J46" s="162"/>
      <c r="K46" s="201"/>
      <c r="L46" s="200"/>
      <c r="M46" s="3"/>
      <c r="N46" s="19"/>
    </row>
    <row r="47" spans="1:14">
      <c r="A47" s="62"/>
      <c r="B47" s="15"/>
      <c r="C47" s="56"/>
      <c r="D47" s="196"/>
      <c r="E47" s="62"/>
      <c r="F47" s="6"/>
      <c r="G47" s="11"/>
      <c r="H47" s="6"/>
      <c r="I47" s="11"/>
      <c r="J47" s="6"/>
      <c r="K47" s="62"/>
      <c r="L47" s="200"/>
      <c r="M47" s="3"/>
      <c r="N47" s="19"/>
    </row>
    <row r="48" spans="1:14">
      <c r="A48" s="62"/>
      <c r="B48" s="15"/>
      <c r="C48" s="56"/>
      <c r="D48" s="196"/>
      <c r="E48" s="62"/>
      <c r="F48" s="4"/>
      <c r="G48" s="11"/>
      <c r="H48" s="6"/>
      <c r="I48" s="11"/>
      <c r="J48" s="162"/>
      <c r="K48" s="62"/>
      <c r="L48" s="200"/>
      <c r="M48" s="3"/>
      <c r="N48" s="19"/>
    </row>
    <row r="49" spans="1:14">
      <c r="A49" s="62"/>
      <c r="B49" s="15"/>
      <c r="C49" s="56"/>
      <c r="D49" s="196"/>
      <c r="E49" s="62"/>
      <c r="F49" s="4"/>
      <c r="G49" s="11"/>
      <c r="H49" s="6"/>
      <c r="I49" s="11"/>
      <c r="J49" s="162"/>
      <c r="K49" s="164"/>
      <c r="L49" s="204"/>
      <c r="M49" s="3"/>
      <c r="N49" s="19"/>
    </row>
    <row r="50" spans="1:14">
      <c r="A50" s="62"/>
      <c r="B50" s="15"/>
      <c r="C50" s="56"/>
      <c r="D50" s="196"/>
      <c r="E50" s="62"/>
      <c r="F50" s="6"/>
      <c r="G50" s="11"/>
      <c r="H50" s="6"/>
      <c r="I50" s="11"/>
      <c r="J50" s="162"/>
      <c r="K50" s="62"/>
      <c r="L50" s="200"/>
      <c r="M50" s="3"/>
      <c r="N50" s="19"/>
    </row>
    <row r="51" spans="1:14">
      <c r="A51" s="62"/>
      <c r="B51" s="15"/>
      <c r="C51" s="56"/>
      <c r="D51" s="196"/>
      <c r="E51" s="62"/>
      <c r="F51" s="4"/>
      <c r="G51" s="11"/>
      <c r="H51" s="6"/>
      <c r="I51" s="11"/>
      <c r="J51" s="6"/>
      <c r="K51" s="62"/>
      <c r="L51" s="200"/>
      <c r="M51" s="3"/>
      <c r="N51" s="19"/>
    </row>
    <row r="52" spans="1:14">
      <c r="A52" s="62"/>
      <c r="B52" s="15"/>
      <c r="C52" s="56"/>
      <c r="D52" s="196"/>
      <c r="E52" s="62"/>
      <c r="F52" s="6"/>
      <c r="G52" s="11"/>
      <c r="H52" s="6"/>
      <c r="I52" s="11"/>
      <c r="J52" s="6"/>
      <c r="K52" s="62"/>
      <c r="L52" s="200"/>
      <c r="M52" s="3"/>
      <c r="N52" s="19"/>
    </row>
    <row r="53" spans="1:14">
      <c r="A53" s="62"/>
      <c r="B53" s="15"/>
      <c r="C53" s="56"/>
      <c r="D53" s="196"/>
      <c r="E53" s="62"/>
      <c r="F53" s="6"/>
      <c r="G53" s="11"/>
      <c r="H53" s="6"/>
      <c r="I53" s="11"/>
      <c r="J53" s="6"/>
      <c r="K53" s="62"/>
      <c r="L53" s="200"/>
      <c r="M53" s="3"/>
      <c r="N53" s="19"/>
    </row>
    <row r="54" spans="1:14">
      <c r="A54" s="62"/>
      <c r="B54" s="15"/>
      <c r="C54" s="56"/>
      <c r="D54" s="196"/>
      <c r="E54" s="62"/>
      <c r="F54" s="6"/>
      <c r="G54" s="53"/>
      <c r="H54" s="182"/>
      <c r="I54" s="11"/>
      <c r="J54" s="6"/>
      <c r="K54" s="202"/>
      <c r="L54" s="200"/>
      <c r="M54" s="3"/>
      <c r="N54" s="19"/>
    </row>
    <row r="55" spans="1:14">
      <c r="A55" s="62"/>
      <c r="B55" s="15"/>
      <c r="C55" s="56"/>
      <c r="D55" s="196"/>
      <c r="E55" s="62"/>
      <c r="F55" s="6"/>
      <c r="G55" s="11"/>
      <c r="H55" s="6"/>
      <c r="I55" s="11"/>
      <c r="J55" s="6"/>
      <c r="K55" s="202"/>
      <c r="L55" s="200"/>
      <c r="M55" s="3"/>
      <c r="N55" s="19"/>
    </row>
    <row r="56" spans="1:14">
      <c r="A56" s="62"/>
      <c r="B56" s="15"/>
      <c r="C56" s="56"/>
      <c r="D56" s="196"/>
      <c r="E56" s="62"/>
      <c r="F56" s="4"/>
      <c r="G56" s="180"/>
      <c r="H56" s="162"/>
      <c r="I56" s="11"/>
      <c r="J56" s="6"/>
      <c r="K56" s="202"/>
      <c r="L56" s="200"/>
      <c r="M56" s="3"/>
      <c r="N56" s="19"/>
    </row>
    <row r="57" spans="1:14">
      <c r="A57" s="62"/>
      <c r="B57" s="15"/>
      <c r="C57" s="56"/>
      <c r="D57" s="196"/>
      <c r="E57" s="62"/>
      <c r="F57" s="4"/>
      <c r="G57" s="11"/>
      <c r="H57" s="6"/>
      <c r="I57" s="11"/>
      <c r="J57" s="6"/>
      <c r="K57" s="202"/>
      <c r="L57" s="200"/>
      <c r="M57" s="3"/>
      <c r="N57" s="19"/>
    </row>
    <row r="58" spans="1:14">
      <c r="A58" s="62"/>
      <c r="B58" s="15"/>
      <c r="C58" s="56"/>
      <c r="D58" s="196"/>
      <c r="E58" s="62"/>
      <c r="F58" s="6"/>
      <c r="G58" s="11"/>
      <c r="H58" s="6"/>
      <c r="I58" s="11"/>
      <c r="J58" s="162"/>
      <c r="K58" s="62"/>
      <c r="L58" s="197"/>
      <c r="M58" s="3"/>
      <c r="N58" s="19"/>
    </row>
    <row r="59" spans="1:14">
      <c r="A59" s="62"/>
      <c r="B59" s="15"/>
      <c r="C59" s="56"/>
      <c r="D59" s="163"/>
      <c r="E59" s="62"/>
      <c r="F59" s="4"/>
      <c r="G59" s="11"/>
      <c r="H59" s="6"/>
      <c r="I59" s="11"/>
      <c r="J59" s="162"/>
      <c r="K59" s="164"/>
      <c r="L59" s="200"/>
      <c r="M59" s="3"/>
      <c r="N59" s="19"/>
    </row>
    <row r="60" spans="1:14">
      <c r="A60" s="62"/>
      <c r="B60" s="15"/>
      <c r="C60" s="56"/>
      <c r="D60" s="163"/>
      <c r="E60" s="62"/>
      <c r="F60" s="4"/>
      <c r="G60" s="11"/>
      <c r="H60" s="6"/>
      <c r="I60" s="11"/>
      <c r="J60" s="162"/>
      <c r="K60" s="62"/>
      <c r="L60" s="200"/>
      <c r="M60" s="3"/>
      <c r="N60" s="19"/>
    </row>
    <row r="61" spans="1:14">
      <c r="A61" s="62"/>
      <c r="B61" s="15"/>
      <c r="C61" s="56"/>
      <c r="D61" s="163"/>
      <c r="E61" s="62"/>
      <c r="F61" s="4"/>
      <c r="G61" s="11"/>
      <c r="H61" s="6"/>
      <c r="I61" s="11"/>
      <c r="J61" s="162"/>
      <c r="K61" s="62"/>
      <c r="L61" s="200"/>
      <c r="M61" s="3"/>
      <c r="N61" s="19"/>
    </row>
    <row r="62" spans="1:14">
      <c r="A62" s="62"/>
      <c r="B62" s="15"/>
      <c r="C62" s="56"/>
      <c r="D62" s="163"/>
      <c r="E62" s="62"/>
      <c r="F62" s="4"/>
      <c r="G62" s="11"/>
      <c r="H62" s="6"/>
      <c r="I62" s="11"/>
      <c r="J62" s="162"/>
      <c r="K62" s="62"/>
      <c r="L62" s="200"/>
      <c r="M62" s="3"/>
      <c r="N62" s="19"/>
    </row>
    <row r="63" spans="1:14">
      <c r="A63" s="62"/>
      <c r="B63" s="15"/>
      <c r="C63" s="56"/>
      <c r="D63" s="163"/>
      <c r="E63" s="62"/>
      <c r="F63" s="4"/>
      <c r="G63" s="11"/>
      <c r="H63" s="6"/>
      <c r="I63" s="11"/>
      <c r="J63" s="6"/>
      <c r="K63" s="62"/>
      <c r="L63" s="200"/>
      <c r="M63" s="3"/>
      <c r="N63" s="19"/>
    </row>
    <row r="64" spans="1:14">
      <c r="A64" s="62"/>
      <c r="B64" s="15"/>
      <c r="C64" s="56"/>
      <c r="D64" s="163"/>
      <c r="E64" s="62"/>
      <c r="F64" s="4"/>
      <c r="G64" s="11"/>
      <c r="H64" s="6"/>
      <c r="I64" s="11"/>
      <c r="J64" s="6"/>
      <c r="K64" s="62"/>
      <c r="L64" s="200"/>
      <c r="M64" s="3"/>
      <c r="N64" s="19"/>
    </row>
    <row r="65" spans="1:14">
      <c r="A65" s="62"/>
      <c r="B65" s="15"/>
      <c r="C65" s="56"/>
      <c r="D65" s="163"/>
      <c r="E65" s="62"/>
      <c r="F65" s="4"/>
      <c r="G65" s="11"/>
      <c r="H65" s="6"/>
      <c r="I65" s="11"/>
      <c r="J65" s="6"/>
      <c r="K65" s="62"/>
      <c r="L65" s="200"/>
      <c r="M65" s="3"/>
      <c r="N65" s="19"/>
    </row>
    <row r="66" spans="1:14">
      <c r="A66" s="62"/>
      <c r="B66" s="15"/>
      <c r="C66" s="56"/>
      <c r="D66" s="163"/>
      <c r="E66" s="62"/>
      <c r="F66" s="4"/>
      <c r="G66" s="53"/>
      <c r="H66" s="182"/>
      <c r="I66" s="11"/>
      <c r="J66" s="6"/>
      <c r="K66" s="202"/>
      <c r="L66" s="200"/>
      <c r="M66" s="3"/>
      <c r="N66" s="19"/>
    </row>
    <row r="67" spans="1:14">
      <c r="A67" s="62"/>
      <c r="B67" s="15"/>
      <c r="C67" s="56"/>
      <c r="D67" s="163"/>
      <c r="E67" s="62"/>
      <c r="F67" s="4"/>
      <c r="G67" s="11"/>
      <c r="H67" s="6"/>
      <c r="I67" s="11"/>
      <c r="J67" s="6"/>
      <c r="K67" s="202"/>
      <c r="L67" s="200"/>
      <c r="M67" s="3"/>
      <c r="N67" s="19"/>
    </row>
    <row r="68" spans="1:14">
      <c r="A68" s="62"/>
      <c r="B68" s="15"/>
      <c r="C68" s="56"/>
      <c r="D68" s="163"/>
      <c r="E68" s="62"/>
      <c r="F68" s="4"/>
      <c r="G68" s="11"/>
      <c r="H68" s="6"/>
      <c r="I68" s="11"/>
      <c r="J68" s="6"/>
      <c r="K68" s="202"/>
      <c r="L68" s="200"/>
      <c r="M68" s="3"/>
      <c r="N68" s="19"/>
    </row>
    <row r="69" spans="1:14">
      <c r="A69" s="62"/>
      <c r="B69" s="15"/>
      <c r="C69" s="56"/>
      <c r="D69" s="163"/>
      <c r="E69" s="62"/>
      <c r="F69" s="4"/>
      <c r="G69" s="11"/>
      <c r="H69" s="6"/>
      <c r="I69" s="11"/>
      <c r="J69" s="162"/>
      <c r="K69" s="202"/>
      <c r="L69" s="200"/>
      <c r="M69" s="3"/>
      <c r="N69" s="19"/>
    </row>
    <row r="70" spans="1:14">
      <c r="A70" s="62"/>
      <c r="B70" s="15"/>
      <c r="C70" s="56"/>
      <c r="D70" s="163"/>
      <c r="E70" s="62"/>
      <c r="F70" s="4"/>
      <c r="G70" s="11"/>
      <c r="H70" s="6"/>
      <c r="I70" s="11"/>
      <c r="J70" s="6"/>
      <c r="K70" s="202"/>
      <c r="L70" s="200"/>
      <c r="M70" s="3"/>
      <c r="N70" s="19"/>
    </row>
    <row r="71" spans="1:14" s="193" customFormat="1">
      <c r="A71" s="62"/>
      <c r="B71" s="15"/>
      <c r="C71" s="56"/>
      <c r="D71" s="163"/>
      <c r="E71" s="62"/>
      <c r="F71" s="4"/>
      <c r="G71" s="11"/>
      <c r="H71" s="6"/>
      <c r="I71" s="11"/>
      <c r="J71" s="6"/>
      <c r="K71" s="202"/>
      <c r="L71" s="200"/>
      <c r="M71" s="3"/>
      <c r="N71" s="19"/>
    </row>
    <row r="72" spans="1:14">
      <c r="A72" s="62"/>
      <c r="B72" s="15"/>
      <c r="C72" s="56"/>
      <c r="D72" s="163"/>
      <c r="E72" s="62"/>
      <c r="F72" s="4"/>
      <c r="G72" s="11"/>
      <c r="H72" s="6"/>
      <c r="I72" s="11"/>
      <c r="J72" s="162"/>
      <c r="K72" s="164"/>
      <c r="L72" s="200"/>
      <c r="M72" s="3"/>
      <c r="N72" s="19"/>
    </row>
    <row r="73" spans="1:14">
      <c r="A73" s="62"/>
      <c r="B73" s="15"/>
      <c r="C73" s="56"/>
      <c r="D73" s="163"/>
      <c r="E73" s="62"/>
      <c r="F73" s="4"/>
      <c r="G73" s="11"/>
      <c r="H73" s="6"/>
      <c r="I73" s="11"/>
      <c r="J73" s="162"/>
      <c r="K73" s="164"/>
      <c r="L73" s="197"/>
      <c r="M73" s="3"/>
      <c r="N73" s="19"/>
    </row>
    <row r="74" spans="1:14">
      <c r="A74" s="62"/>
      <c r="B74" s="15"/>
      <c r="C74" s="56"/>
      <c r="D74" s="163"/>
      <c r="E74" s="62"/>
      <c r="F74" s="4"/>
      <c r="G74" s="11"/>
      <c r="H74" s="6"/>
      <c r="I74" s="11"/>
      <c r="J74" s="162"/>
      <c r="K74" s="164"/>
      <c r="L74" s="200"/>
      <c r="M74" s="3"/>
      <c r="N74" s="19"/>
    </row>
    <row r="75" spans="1:14">
      <c r="A75" s="62"/>
      <c r="B75" s="15"/>
      <c r="C75" s="58"/>
      <c r="D75" s="163"/>
      <c r="E75" s="205"/>
      <c r="F75" s="4"/>
      <c r="G75" s="203"/>
      <c r="H75" s="6"/>
      <c r="I75" s="11"/>
      <c r="J75" s="206"/>
      <c r="K75" s="62"/>
      <c r="L75" s="200"/>
      <c r="M75" s="3"/>
      <c r="N75" s="11"/>
    </row>
    <row r="76" spans="1:14">
      <c r="A76" s="62"/>
      <c r="B76" s="15"/>
      <c r="C76" s="58"/>
      <c r="D76" s="163"/>
      <c r="E76" s="205"/>
      <c r="F76" s="4"/>
      <c r="G76" s="203"/>
      <c r="H76" s="6"/>
      <c r="I76" s="11"/>
      <c r="J76" s="206"/>
      <c r="K76" s="62"/>
      <c r="L76" s="200"/>
      <c r="M76" s="3"/>
      <c r="N76" s="11"/>
    </row>
    <row r="77" spans="1:14">
      <c r="A77" s="62"/>
      <c r="B77" s="15"/>
      <c r="C77" s="58"/>
      <c r="D77" s="163"/>
      <c r="E77" s="205"/>
      <c r="F77" s="4"/>
      <c r="G77" s="203"/>
      <c r="H77" s="6"/>
      <c r="I77" s="11"/>
      <c r="J77" s="206"/>
      <c r="K77" s="62"/>
      <c r="L77" s="200"/>
      <c r="M77" s="3"/>
      <c r="N77" s="11"/>
    </row>
    <row r="78" spans="1:14">
      <c r="A78" s="62"/>
      <c r="B78" s="15"/>
      <c r="C78" s="58"/>
      <c r="D78" s="163"/>
      <c r="E78" s="205"/>
      <c r="F78" s="4"/>
      <c r="G78" s="3"/>
      <c r="H78" s="6"/>
      <c r="I78" s="11"/>
      <c r="J78" s="162"/>
      <c r="K78" s="62"/>
      <c r="L78" s="200"/>
      <c r="M78" s="3"/>
      <c r="N78" s="207"/>
    </row>
    <row r="79" spans="1:14">
      <c r="A79" s="62"/>
      <c r="B79" s="15"/>
      <c r="C79" s="58"/>
      <c r="D79" s="163"/>
      <c r="E79" s="205"/>
      <c r="F79" s="4"/>
      <c r="G79" s="3"/>
      <c r="H79" s="6"/>
      <c r="I79" s="11"/>
      <c r="J79" s="206"/>
      <c r="K79" s="62"/>
      <c r="L79" s="199"/>
      <c r="M79" s="3"/>
      <c r="N79" s="11"/>
    </row>
    <row r="80" spans="1:14">
      <c r="A80" s="62"/>
      <c r="B80" s="15"/>
      <c r="C80" s="58"/>
      <c r="D80" s="163"/>
      <c r="E80" s="205"/>
      <c r="F80" s="4"/>
      <c r="G80" s="3"/>
      <c r="H80" s="6"/>
      <c r="I80" s="11"/>
      <c r="J80" s="206"/>
      <c r="K80" s="62"/>
      <c r="L80" s="200"/>
      <c r="M80" s="3"/>
      <c r="N80" s="11"/>
    </row>
    <row r="81" spans="1:14">
      <c r="A81" s="62"/>
      <c r="B81" s="15"/>
      <c r="C81" s="58"/>
      <c r="D81" s="163"/>
      <c r="E81" s="205"/>
      <c r="F81" s="4"/>
      <c r="G81" s="203"/>
      <c r="H81" s="6"/>
      <c r="I81" s="11"/>
      <c r="J81" s="162"/>
      <c r="K81" s="164"/>
      <c r="L81" s="200"/>
      <c r="M81" s="3"/>
      <c r="N81" s="19"/>
    </row>
    <row r="82" spans="1:14">
      <c r="A82" s="62"/>
      <c r="B82" s="15"/>
      <c r="C82" s="58"/>
      <c r="D82" s="163"/>
      <c r="E82" s="205"/>
      <c r="F82" s="4"/>
      <c r="G82" s="203"/>
      <c r="H82" s="6"/>
      <c r="I82" s="11"/>
      <c r="J82" s="162"/>
      <c r="K82" s="164"/>
      <c r="L82" s="200"/>
      <c r="M82" s="3"/>
      <c r="N82" s="19"/>
    </row>
    <row r="83" spans="1:14">
      <c r="A83" s="62"/>
      <c r="B83" s="15"/>
      <c r="C83" s="58"/>
      <c r="D83" s="163"/>
      <c r="E83" s="205"/>
      <c r="F83" s="4"/>
      <c r="G83" s="3"/>
      <c r="H83" s="6"/>
      <c r="I83" s="11"/>
      <c r="J83" s="162"/>
      <c r="K83" s="164"/>
      <c r="L83" s="199"/>
      <c r="M83" s="3"/>
      <c r="N83" s="19"/>
    </row>
    <row r="84" spans="1:14">
      <c r="A84" s="62"/>
      <c r="B84" s="15"/>
      <c r="C84" s="58"/>
      <c r="D84" s="163"/>
      <c r="E84" s="205"/>
      <c r="F84" s="4"/>
      <c r="G84" s="3"/>
      <c r="H84" s="6"/>
      <c r="I84" s="11"/>
      <c r="J84" s="181"/>
      <c r="K84" s="62"/>
      <c r="L84" s="199"/>
      <c r="M84" s="3"/>
      <c r="N84" s="19"/>
    </row>
    <row r="85" spans="1:14">
      <c r="A85" s="62"/>
      <c r="B85" s="15"/>
      <c r="C85" s="58"/>
      <c r="D85" s="163"/>
      <c r="E85" s="205"/>
      <c r="F85" s="4"/>
      <c r="G85" s="3"/>
      <c r="H85" s="6"/>
      <c r="I85" s="11"/>
      <c r="J85" s="6"/>
      <c r="K85" s="62"/>
      <c r="L85" s="200"/>
      <c r="M85" s="3"/>
      <c r="N85" s="19"/>
    </row>
    <row r="86" spans="1:14">
      <c r="A86" s="62"/>
      <c r="B86" s="15"/>
      <c r="C86" s="58"/>
      <c r="D86" s="163"/>
      <c r="E86" s="205"/>
      <c r="F86" s="4"/>
      <c r="G86" s="3"/>
      <c r="H86" s="6"/>
      <c r="I86" s="11"/>
      <c r="J86" s="6"/>
      <c r="K86" s="62"/>
      <c r="L86" s="200"/>
      <c r="M86" s="3"/>
      <c r="N86" s="19"/>
    </row>
    <row r="87" spans="1:14">
      <c r="A87" s="62"/>
      <c r="B87" s="15"/>
      <c r="C87" s="58"/>
      <c r="D87" s="163"/>
      <c r="E87" s="205"/>
      <c r="F87" s="4"/>
      <c r="G87" s="3"/>
      <c r="H87" s="6"/>
      <c r="I87" s="11"/>
      <c r="J87" s="162"/>
      <c r="K87" s="164"/>
      <c r="L87" s="199"/>
      <c r="M87" s="3"/>
      <c r="N87" s="11"/>
    </row>
    <row r="88" spans="1:14">
      <c r="A88" s="62"/>
      <c r="B88" s="15"/>
      <c r="C88" s="58"/>
      <c r="D88" s="163"/>
      <c r="E88" s="205"/>
      <c r="F88" s="4"/>
      <c r="G88" s="203"/>
      <c r="H88" s="6"/>
      <c r="I88" s="11"/>
      <c r="J88" s="181"/>
      <c r="K88" s="62"/>
      <c r="L88" s="200"/>
      <c r="M88" s="3"/>
      <c r="N88" s="19"/>
    </row>
    <row r="89" spans="1:14">
      <c r="A89" s="62"/>
      <c r="B89" s="15"/>
      <c r="C89" s="58"/>
      <c r="D89" s="196"/>
      <c r="E89" s="205"/>
      <c r="F89" s="4"/>
      <c r="G89" s="3"/>
      <c r="H89" s="6"/>
      <c r="I89" s="11"/>
      <c r="J89" s="6"/>
      <c r="K89" s="62"/>
      <c r="L89" s="200"/>
      <c r="M89" s="3"/>
      <c r="N89" s="19"/>
    </row>
    <row r="90" spans="1:14">
      <c r="A90" s="62"/>
      <c r="B90" s="15"/>
      <c r="C90" s="58"/>
      <c r="D90" s="196"/>
      <c r="E90" s="205"/>
      <c r="F90" s="4"/>
      <c r="G90" s="3"/>
      <c r="H90" s="6"/>
      <c r="I90" s="11"/>
      <c r="J90" s="6"/>
      <c r="K90" s="62"/>
      <c r="L90" s="200"/>
      <c r="M90" s="3"/>
      <c r="N90" s="19"/>
    </row>
    <row r="91" spans="1:14">
      <c r="A91" s="62"/>
      <c r="B91" s="15"/>
      <c r="C91" s="58"/>
      <c r="D91" s="196"/>
      <c r="E91" s="205"/>
      <c r="F91" s="4"/>
      <c r="G91" s="3"/>
      <c r="H91" s="6"/>
      <c r="I91" s="11"/>
      <c r="J91" s="162"/>
      <c r="K91" s="62"/>
      <c r="L91" s="200"/>
      <c r="M91" s="3"/>
      <c r="N91" s="19"/>
    </row>
    <row r="92" spans="1:14">
      <c r="A92" s="62"/>
      <c r="B92" s="15"/>
      <c r="C92" s="58"/>
      <c r="D92" s="196"/>
      <c r="E92" s="205"/>
      <c r="F92" s="4"/>
      <c r="G92" s="203"/>
      <c r="H92" s="6"/>
      <c r="I92" s="11"/>
      <c r="J92" s="181"/>
      <c r="K92" s="62"/>
      <c r="L92" s="200"/>
      <c r="M92" s="3"/>
      <c r="N92" s="19"/>
    </row>
    <row r="93" spans="1:14">
      <c r="A93" s="62"/>
      <c r="B93" s="15"/>
      <c r="C93" s="58"/>
      <c r="D93" s="196"/>
      <c r="E93" s="205"/>
      <c r="F93" s="4"/>
      <c r="G93" s="203"/>
      <c r="H93" s="6"/>
      <c r="I93" s="11"/>
      <c r="J93" s="162"/>
      <c r="K93" s="164"/>
      <c r="L93" s="199"/>
      <c r="M93" s="3"/>
      <c r="N93" s="19"/>
    </row>
    <row r="94" spans="1:14">
      <c r="A94" s="62"/>
      <c r="B94" s="15"/>
      <c r="C94" s="58"/>
      <c r="D94" s="196"/>
      <c r="E94" s="205"/>
      <c r="F94" s="4"/>
      <c r="G94" s="203"/>
      <c r="H94" s="6"/>
      <c r="I94" s="11"/>
      <c r="J94" s="181"/>
      <c r="K94" s="62"/>
      <c r="L94" s="200"/>
      <c r="M94" s="3"/>
      <c r="N94" s="19"/>
    </row>
    <row r="95" spans="1:14">
      <c r="A95" s="62"/>
      <c r="B95" s="15"/>
      <c r="C95" s="58"/>
      <c r="D95" s="196"/>
      <c r="E95" s="205"/>
      <c r="F95" s="4"/>
      <c r="G95" s="3"/>
      <c r="H95" s="6"/>
      <c r="I95" s="11"/>
      <c r="J95" s="6"/>
      <c r="K95" s="62"/>
      <c r="L95" s="200"/>
      <c r="M95" s="3"/>
      <c r="N95" s="19"/>
    </row>
    <row r="96" spans="1:14">
      <c r="A96" s="62"/>
      <c r="B96" s="15"/>
      <c r="C96" s="58"/>
      <c r="D96" s="196"/>
      <c r="E96" s="205"/>
      <c r="F96" s="4"/>
      <c r="G96" s="3"/>
      <c r="H96" s="6"/>
      <c r="I96" s="11"/>
      <c r="J96" s="181"/>
      <c r="K96" s="62"/>
      <c r="L96" s="200"/>
      <c r="M96" s="3"/>
      <c r="N96" s="19"/>
    </row>
    <row r="97" spans="1:14">
      <c r="A97" s="62"/>
      <c r="B97" s="15"/>
      <c r="C97" s="59"/>
      <c r="D97" s="163"/>
      <c r="E97" s="62"/>
      <c r="F97" s="4"/>
      <c r="G97" s="11"/>
      <c r="H97" s="6"/>
      <c r="I97" s="11"/>
      <c r="J97" s="162"/>
      <c r="K97" s="164"/>
      <c r="L97" s="200"/>
      <c r="M97" s="3"/>
      <c r="N97" s="19"/>
    </row>
    <row r="98" spans="1:14">
      <c r="A98" s="62"/>
      <c r="B98" s="15"/>
      <c r="C98" s="59"/>
      <c r="D98" s="163"/>
      <c r="E98" s="62"/>
      <c r="F98" s="4"/>
      <c r="G98" s="11"/>
      <c r="H98" s="6"/>
      <c r="I98" s="11"/>
      <c r="J98" s="162"/>
      <c r="K98" s="164"/>
      <c r="L98" s="200"/>
      <c r="M98" s="3"/>
      <c r="N98" s="19"/>
    </row>
    <row r="99" spans="1:14">
      <c r="A99" s="62"/>
      <c r="B99" s="15"/>
      <c r="C99" s="59"/>
      <c r="D99" s="163"/>
      <c r="E99" s="62"/>
      <c r="F99" s="4"/>
      <c r="G99" s="3"/>
      <c r="H99" s="6"/>
      <c r="I99" s="11"/>
      <c r="J99" s="6"/>
      <c r="K99" s="62"/>
      <c r="L99" s="200"/>
      <c r="M99" s="3"/>
      <c r="N99" s="19"/>
    </row>
    <row r="100" spans="1:14">
      <c r="A100" s="62"/>
      <c r="B100" s="15"/>
      <c r="C100" s="59"/>
      <c r="D100" s="163"/>
      <c r="E100" s="62"/>
      <c r="F100" s="4"/>
      <c r="G100" s="208"/>
      <c r="H100" s="6"/>
      <c r="I100" s="11"/>
      <c r="J100" s="162"/>
      <c r="K100" s="164"/>
      <c r="L100" s="200"/>
      <c r="M100" s="3"/>
      <c r="N100" s="19"/>
    </row>
    <row r="101" spans="1:14">
      <c r="A101" s="62"/>
      <c r="B101" s="15"/>
      <c r="C101" s="59"/>
      <c r="D101" s="163"/>
      <c r="E101" s="62"/>
      <c r="F101" s="4"/>
      <c r="G101" s="3"/>
      <c r="H101" s="6"/>
      <c r="I101" s="11"/>
      <c r="J101" s="6"/>
      <c r="K101" s="202"/>
      <c r="L101" s="200"/>
      <c r="M101" s="3"/>
      <c r="N101" s="19"/>
    </row>
    <row r="102" spans="1:14">
      <c r="A102" s="62"/>
      <c r="B102" s="15"/>
      <c r="C102" s="59"/>
      <c r="D102" s="163"/>
      <c r="E102" s="62"/>
      <c r="F102" s="4"/>
      <c r="G102" s="3"/>
      <c r="H102" s="6"/>
      <c r="I102" s="11"/>
      <c r="J102" s="162"/>
      <c r="K102" s="62"/>
      <c r="L102" s="200"/>
      <c r="M102" s="3"/>
      <c r="N102" s="19"/>
    </row>
    <row r="103" spans="1:14">
      <c r="A103" s="62"/>
      <c r="B103" s="15"/>
      <c r="C103" s="59"/>
      <c r="D103" s="163"/>
      <c r="E103" s="62"/>
      <c r="F103" s="4"/>
      <c r="G103" s="209"/>
      <c r="H103" s="6"/>
      <c r="I103" s="11"/>
      <c r="J103" s="6"/>
      <c r="K103" s="202"/>
      <c r="L103" s="200"/>
      <c r="M103" s="3"/>
      <c r="N103" s="19"/>
    </row>
    <row r="104" spans="1:14">
      <c r="A104" s="62"/>
      <c r="B104" s="15"/>
      <c r="C104" s="59"/>
      <c r="D104" s="163"/>
      <c r="E104" s="62"/>
      <c r="F104" s="4"/>
      <c r="G104" s="209"/>
      <c r="H104" s="6"/>
      <c r="I104" s="11"/>
      <c r="J104" s="6"/>
      <c r="K104" s="62"/>
      <c r="L104" s="200"/>
      <c r="M104" s="3"/>
      <c r="N104" s="19"/>
    </row>
    <row r="105" spans="1:14">
      <c r="A105" s="62"/>
      <c r="B105" s="15"/>
      <c r="C105" s="59"/>
      <c r="D105" s="163"/>
      <c r="E105" s="62"/>
      <c r="F105" s="4"/>
      <c r="G105" s="209"/>
      <c r="H105" s="6"/>
      <c r="I105" s="11"/>
      <c r="J105" s="162"/>
      <c r="K105" s="62"/>
      <c r="L105" s="200"/>
      <c r="M105" s="3"/>
      <c r="N105" s="19"/>
    </row>
    <row r="106" spans="1:14">
      <c r="A106" s="62"/>
      <c r="B106" s="15"/>
      <c r="C106" s="59"/>
      <c r="D106" s="163"/>
      <c r="E106" s="62"/>
      <c r="F106" s="4"/>
      <c r="G106" s="3"/>
      <c r="H106" s="6"/>
      <c r="I106" s="11"/>
      <c r="J106" s="6"/>
      <c r="K106" s="202"/>
      <c r="L106" s="200"/>
      <c r="M106" s="3"/>
      <c r="N106" s="19"/>
    </row>
    <row r="107" spans="1:14">
      <c r="A107" s="62"/>
      <c r="B107" s="15"/>
      <c r="C107" s="59"/>
      <c r="D107" s="163"/>
      <c r="E107" s="62"/>
      <c r="F107" s="4"/>
      <c r="G107" s="3"/>
      <c r="H107" s="6"/>
      <c r="I107" s="11"/>
      <c r="J107" s="6"/>
      <c r="K107" s="202"/>
      <c r="L107" s="200"/>
      <c r="M107" s="3"/>
      <c r="N107" s="19"/>
    </row>
    <row r="108" spans="1:14">
      <c r="A108" s="62"/>
      <c r="B108" s="15"/>
      <c r="C108" s="59"/>
      <c r="D108" s="163"/>
      <c r="E108" s="62"/>
      <c r="F108" s="4"/>
      <c r="G108" s="203"/>
      <c r="H108" s="6"/>
      <c r="I108" s="11"/>
      <c r="J108" s="162"/>
      <c r="K108" s="62"/>
      <c r="L108" s="200"/>
      <c r="M108" s="3"/>
      <c r="N108" s="19"/>
    </row>
    <row r="109" spans="1:14">
      <c r="A109" s="62"/>
      <c r="B109" s="15"/>
      <c r="C109" s="59"/>
      <c r="D109" s="163"/>
      <c r="E109" s="202"/>
      <c r="F109" s="210"/>
      <c r="G109" s="211"/>
      <c r="H109" s="182"/>
      <c r="I109" s="53"/>
      <c r="J109" s="162"/>
      <c r="K109" s="62"/>
      <c r="L109" s="200"/>
      <c r="M109" s="212"/>
      <c r="N109" s="19"/>
    </row>
    <row r="110" spans="1:14">
      <c r="A110" s="62"/>
      <c r="B110" s="15"/>
      <c r="C110" s="59"/>
      <c r="D110" s="163"/>
      <c r="E110" s="62"/>
      <c r="F110" s="4"/>
      <c r="G110" s="3"/>
      <c r="H110" s="6"/>
      <c r="I110" s="11"/>
      <c r="J110" s="162"/>
      <c r="K110" s="164"/>
      <c r="L110" s="200"/>
      <c r="M110" s="3"/>
      <c r="N110" s="19"/>
    </row>
    <row r="111" spans="1:14">
      <c r="A111" s="62"/>
      <c r="B111" s="15"/>
      <c r="C111" s="59"/>
      <c r="D111" s="163"/>
      <c r="E111" s="62"/>
      <c r="F111" s="4"/>
      <c r="G111" s="209"/>
      <c r="H111" s="6"/>
      <c r="I111" s="11"/>
      <c r="J111" s="6"/>
      <c r="K111" s="202"/>
      <c r="L111" s="200"/>
      <c r="M111" s="3"/>
      <c r="N111" s="19"/>
    </row>
    <row r="112" spans="1:14">
      <c r="A112" s="62"/>
      <c r="B112" s="15"/>
      <c r="C112" s="59"/>
      <c r="D112" s="163"/>
      <c r="E112" s="62"/>
      <c r="F112" s="4"/>
      <c r="G112" s="209"/>
      <c r="H112" s="6"/>
      <c r="I112" s="11"/>
      <c r="J112" s="6"/>
      <c r="K112" s="202"/>
      <c r="L112" s="200"/>
      <c r="M112" s="3"/>
      <c r="N112" s="19"/>
    </row>
    <row r="113" spans="1:14">
      <c r="A113" s="62"/>
      <c r="B113" s="15"/>
      <c r="C113" s="59"/>
      <c r="D113" s="163"/>
      <c r="E113" s="62"/>
      <c r="F113" s="4"/>
      <c r="G113" s="3"/>
      <c r="H113" s="6"/>
      <c r="I113" s="11"/>
      <c r="J113" s="162"/>
      <c r="K113" s="164"/>
      <c r="L113" s="200"/>
      <c r="M113" s="3"/>
      <c r="N113" s="19"/>
    </row>
    <row r="114" spans="1:14">
      <c r="A114" s="62"/>
      <c r="B114" s="15"/>
      <c r="C114" s="59"/>
      <c r="D114" s="163"/>
      <c r="E114" s="62"/>
      <c r="F114" s="4"/>
      <c r="G114" s="3"/>
      <c r="H114" s="6"/>
      <c r="I114" s="11"/>
      <c r="J114" s="6"/>
      <c r="K114" s="202"/>
      <c r="L114" s="200"/>
      <c r="M114" s="3"/>
      <c r="N114" s="19"/>
    </row>
    <row r="115" spans="1:14">
      <c r="A115" s="62"/>
      <c r="B115" s="15"/>
      <c r="C115" s="59"/>
      <c r="D115" s="163"/>
      <c r="E115" s="62"/>
      <c r="F115" s="4"/>
      <c r="G115" s="3"/>
      <c r="H115" s="6"/>
      <c r="I115" s="11"/>
      <c r="J115" s="6"/>
      <c r="K115" s="202"/>
      <c r="L115" s="200"/>
      <c r="M115" s="3"/>
      <c r="N115" s="19"/>
    </row>
    <row r="116" spans="1:14">
      <c r="A116" s="62"/>
      <c r="B116" s="15"/>
      <c r="C116" s="59"/>
      <c r="D116" s="163"/>
      <c r="E116" s="62"/>
      <c r="F116" s="4"/>
      <c r="G116" s="3"/>
      <c r="H116" s="6"/>
      <c r="I116" s="11"/>
      <c r="J116" s="6"/>
      <c r="K116" s="202"/>
      <c r="L116" s="200"/>
      <c r="M116" s="3"/>
      <c r="N116" s="19"/>
    </row>
    <row r="117" spans="1:14">
      <c r="A117" s="62"/>
      <c r="B117" s="15"/>
      <c r="C117" s="59"/>
      <c r="D117" s="163"/>
      <c r="E117" s="62"/>
      <c r="F117" s="4"/>
      <c r="G117" s="209"/>
      <c r="H117" s="6"/>
      <c r="I117" s="11"/>
      <c r="J117" s="6"/>
      <c r="K117" s="202"/>
      <c r="L117" s="200"/>
      <c r="M117" s="3"/>
      <c r="N117" s="19"/>
    </row>
    <row r="118" spans="1:14">
      <c r="A118" s="62"/>
      <c r="B118" s="15"/>
      <c r="C118" s="59"/>
      <c r="D118" s="163"/>
      <c r="E118" s="62"/>
      <c r="F118" s="4"/>
      <c r="G118" s="3"/>
      <c r="H118" s="6"/>
      <c r="I118" s="11"/>
      <c r="J118" s="6"/>
      <c r="K118" s="62"/>
      <c r="L118" s="200"/>
      <c r="M118" s="3"/>
      <c r="N118" s="19"/>
    </row>
    <row r="119" spans="1:14">
      <c r="A119" s="62"/>
      <c r="B119" s="15"/>
      <c r="C119" s="59"/>
      <c r="D119" s="163"/>
      <c r="E119" s="62"/>
      <c r="F119" s="4"/>
      <c r="G119" s="3"/>
      <c r="H119" s="6"/>
      <c r="I119" s="11"/>
      <c r="J119" s="162"/>
      <c r="K119" s="164"/>
      <c r="L119" s="200"/>
      <c r="M119" s="3"/>
      <c r="N119" s="19"/>
    </row>
    <row r="120" spans="1:14">
      <c r="A120" s="62"/>
      <c r="B120" s="15"/>
      <c r="C120" s="59"/>
      <c r="D120" s="163"/>
      <c r="E120" s="62"/>
      <c r="F120" s="4"/>
      <c r="G120" s="209"/>
      <c r="H120" s="6"/>
      <c r="I120" s="11"/>
      <c r="J120" s="162"/>
      <c r="K120" s="164"/>
      <c r="L120" s="200"/>
      <c r="M120" s="3"/>
      <c r="N120" s="19"/>
    </row>
    <row r="121" spans="1:14">
      <c r="A121" s="62"/>
      <c r="B121" s="15"/>
      <c r="C121" s="59"/>
      <c r="D121" s="163"/>
      <c r="E121" s="62"/>
      <c r="F121" s="4"/>
      <c r="G121" s="209"/>
      <c r="H121" s="6"/>
      <c r="I121" s="11"/>
      <c r="J121" s="6"/>
      <c r="K121" s="202"/>
      <c r="L121" s="200"/>
      <c r="M121" s="3"/>
      <c r="N121" s="19"/>
    </row>
    <row r="122" spans="1:14">
      <c r="A122" s="62"/>
      <c r="B122" s="15"/>
      <c r="C122" s="59"/>
      <c r="D122" s="163"/>
      <c r="E122" s="62"/>
      <c r="F122" s="4"/>
      <c r="G122" s="209"/>
      <c r="H122" s="6"/>
      <c r="I122" s="11"/>
      <c r="J122" s="6"/>
      <c r="K122" s="202"/>
      <c r="L122" s="200"/>
      <c r="M122" s="3"/>
      <c r="N122" s="19"/>
    </row>
    <row r="123" spans="1:14">
      <c r="A123" s="62"/>
      <c r="B123" s="15"/>
      <c r="C123" s="59"/>
      <c r="D123" s="163"/>
      <c r="E123" s="62"/>
      <c r="F123" s="4"/>
      <c r="G123" s="209"/>
      <c r="H123" s="6"/>
      <c r="I123" s="11"/>
      <c r="J123" s="6"/>
      <c r="K123" s="62"/>
      <c r="L123" s="200"/>
      <c r="M123" s="3"/>
      <c r="N123" s="19"/>
    </row>
    <row r="124" spans="1:14">
      <c r="A124" s="62"/>
      <c r="B124" s="15"/>
      <c r="C124" s="59"/>
      <c r="D124" s="163"/>
      <c r="E124" s="62"/>
      <c r="F124" s="4"/>
      <c r="G124" s="203"/>
      <c r="H124" s="6"/>
      <c r="I124" s="11"/>
      <c r="J124" s="206"/>
      <c r="K124" s="62"/>
      <c r="L124" s="200"/>
      <c r="M124" s="3"/>
      <c r="N124" s="19"/>
    </row>
    <row r="125" spans="1:14">
      <c r="A125" s="62"/>
      <c r="B125" s="15"/>
      <c r="C125" s="59"/>
      <c r="D125" s="163"/>
      <c r="E125" s="62"/>
      <c r="F125" s="4"/>
      <c r="G125" s="203"/>
      <c r="H125" s="6"/>
      <c r="I125" s="11"/>
      <c r="J125" s="206"/>
      <c r="K125" s="62"/>
      <c r="L125" s="200"/>
      <c r="M125" s="3"/>
      <c r="N125" s="19"/>
    </row>
    <row r="126" spans="1:14">
      <c r="A126" s="62"/>
      <c r="B126" s="15"/>
      <c r="C126" s="59"/>
      <c r="D126" s="196"/>
      <c r="E126" s="62"/>
      <c r="F126" s="4"/>
      <c r="G126" s="200"/>
      <c r="H126" s="6"/>
      <c r="I126" s="11"/>
      <c r="J126" s="162"/>
      <c r="K126" s="164"/>
      <c r="L126" s="200"/>
      <c r="M126" s="3"/>
      <c r="N126" s="207"/>
    </row>
    <row r="127" spans="1:14">
      <c r="A127" s="62"/>
      <c r="B127" s="15"/>
      <c r="C127" s="59"/>
      <c r="D127" s="196"/>
      <c r="E127" s="62"/>
      <c r="F127" s="4"/>
      <c r="G127" s="200"/>
      <c r="H127" s="6"/>
      <c r="I127" s="11"/>
      <c r="J127" s="181"/>
      <c r="K127" s="62"/>
      <c r="L127" s="200"/>
      <c r="M127" s="3"/>
      <c r="N127" s="19"/>
    </row>
    <row r="128" spans="1:14">
      <c r="A128" s="62"/>
      <c r="B128" s="15"/>
      <c r="C128" s="59"/>
      <c r="D128" s="196"/>
      <c r="E128" s="62"/>
      <c r="F128" s="4"/>
      <c r="G128" s="200"/>
      <c r="H128" s="6"/>
      <c r="I128" s="11"/>
      <c r="J128" s="181"/>
      <c r="K128" s="62"/>
      <c r="L128" s="200"/>
      <c r="M128" s="3"/>
      <c r="N128" s="19"/>
    </row>
    <row r="129" spans="1:14">
      <c r="A129" s="62"/>
      <c r="B129" s="15"/>
      <c r="C129" s="59"/>
      <c r="D129" s="196"/>
      <c r="E129" s="62"/>
      <c r="F129" s="4"/>
      <c r="G129" s="200"/>
      <c r="H129" s="6"/>
      <c r="I129" s="11"/>
      <c r="J129" s="162"/>
      <c r="K129" s="164"/>
      <c r="L129" s="200"/>
      <c r="M129" s="3"/>
      <c r="N129" s="207"/>
    </row>
    <row r="130" spans="1:14">
      <c r="A130" s="62"/>
      <c r="B130" s="15"/>
      <c r="C130" s="59"/>
      <c r="D130" s="196"/>
      <c r="E130" s="62"/>
      <c r="F130" s="4"/>
      <c r="G130" s="200"/>
      <c r="H130" s="6"/>
      <c r="I130" s="11"/>
      <c r="J130" s="181"/>
      <c r="K130" s="62"/>
      <c r="L130" s="200"/>
      <c r="M130" s="3"/>
      <c r="N130" s="19"/>
    </row>
    <row r="131" spans="1:14">
      <c r="A131" s="62"/>
      <c r="B131" s="15"/>
      <c r="C131" s="59"/>
      <c r="D131" s="196"/>
      <c r="E131" s="62"/>
      <c r="F131" s="4"/>
      <c r="G131" s="200"/>
      <c r="H131" s="6"/>
      <c r="I131" s="11"/>
      <c r="J131" s="181"/>
      <c r="K131" s="62"/>
      <c r="L131" s="200"/>
      <c r="M131" s="3"/>
      <c r="N131" s="19"/>
    </row>
    <row r="132" spans="1:14">
      <c r="A132" s="62"/>
      <c r="B132" s="15"/>
      <c r="C132" s="59"/>
      <c r="D132" s="196"/>
      <c r="E132" s="62"/>
      <c r="F132" s="4"/>
      <c r="G132" s="200"/>
      <c r="H132" s="6"/>
      <c r="I132" s="11"/>
      <c r="J132" s="162"/>
      <c r="K132" s="164"/>
      <c r="L132" s="200"/>
      <c r="M132" s="3"/>
      <c r="N132" s="207"/>
    </row>
    <row r="133" spans="1:14">
      <c r="A133" s="62"/>
      <c r="B133" s="15"/>
      <c r="C133" s="59"/>
      <c r="D133" s="196"/>
      <c r="E133" s="62"/>
      <c r="F133" s="4"/>
      <c r="G133" s="200"/>
      <c r="H133" s="6"/>
      <c r="I133" s="11"/>
      <c r="J133" s="162"/>
      <c r="K133" s="62"/>
      <c r="L133" s="200"/>
      <c r="M133" s="3"/>
      <c r="N133" s="11"/>
    </row>
    <row r="134" spans="1:14">
      <c r="A134" s="62"/>
      <c r="B134" s="15"/>
      <c r="C134" s="59"/>
      <c r="D134" s="196"/>
      <c r="E134" s="62"/>
      <c r="F134" s="4"/>
      <c r="G134" s="200"/>
      <c r="H134" s="6"/>
      <c r="I134" s="11"/>
      <c r="J134" s="162"/>
      <c r="K134" s="164"/>
      <c r="L134" s="200"/>
      <c r="M134" s="3"/>
      <c r="N134" s="19"/>
    </row>
    <row r="135" spans="1:14">
      <c r="A135" s="62"/>
      <c r="B135" s="15"/>
      <c r="C135" s="59"/>
      <c r="D135" s="196"/>
      <c r="E135" s="62"/>
      <c r="F135" s="4"/>
      <c r="G135" s="200"/>
      <c r="H135" s="6"/>
      <c r="I135" s="11"/>
      <c r="J135" s="181"/>
      <c r="K135" s="202"/>
      <c r="L135" s="200"/>
      <c r="M135" s="3"/>
      <c r="N135" s="19"/>
    </row>
    <row r="136" spans="1:14">
      <c r="A136" s="62"/>
      <c r="B136" s="15"/>
      <c r="C136" s="59"/>
      <c r="D136" s="196"/>
      <c r="E136" s="62"/>
      <c r="F136" s="4"/>
      <c r="G136" s="200"/>
      <c r="H136" s="6"/>
      <c r="I136" s="11"/>
      <c r="J136" s="162"/>
      <c r="K136" s="164"/>
      <c r="L136" s="200"/>
      <c r="M136" s="3"/>
      <c r="N136" s="19"/>
    </row>
    <row r="137" spans="1:14">
      <c r="A137" s="62"/>
      <c r="B137" s="15"/>
      <c r="C137" s="59"/>
      <c r="D137" s="196"/>
      <c r="E137" s="62"/>
      <c r="F137" s="4"/>
      <c r="G137" s="200"/>
      <c r="H137" s="6"/>
      <c r="I137" s="11"/>
      <c r="J137" s="206"/>
      <c r="K137" s="62"/>
      <c r="L137" s="200"/>
      <c r="M137" s="3"/>
      <c r="N137" s="19"/>
    </row>
    <row r="138" spans="1:14">
      <c r="A138" s="62"/>
      <c r="B138" s="15"/>
      <c r="C138" s="59"/>
      <c r="D138" s="196"/>
      <c r="E138" s="62"/>
      <c r="F138" s="4"/>
      <c r="G138" s="213"/>
      <c r="H138" s="6"/>
      <c r="I138" s="11"/>
      <c r="J138" s="206"/>
      <c r="K138" s="62"/>
      <c r="L138" s="200"/>
      <c r="M138" s="3"/>
      <c r="N138" s="19"/>
    </row>
    <row r="139" spans="1:14">
      <c r="A139" s="62"/>
      <c r="B139" s="15"/>
      <c r="C139" s="59"/>
      <c r="D139" s="196"/>
      <c r="E139" s="62"/>
      <c r="F139" s="4"/>
      <c r="G139" s="200"/>
      <c r="H139" s="6"/>
      <c r="I139" s="11"/>
      <c r="J139" s="206"/>
      <c r="K139" s="62"/>
      <c r="L139" s="200"/>
      <c r="M139" s="3"/>
      <c r="N139" s="19"/>
    </row>
    <row r="140" spans="1:14">
      <c r="A140" s="214"/>
      <c r="B140" s="15"/>
      <c r="C140" s="59"/>
      <c r="D140" s="57"/>
      <c r="E140" s="57"/>
      <c r="F140" s="215"/>
      <c r="G140" s="10"/>
      <c r="H140" s="6"/>
      <c r="I140" s="11"/>
      <c r="J140" s="181"/>
      <c r="K140" s="202"/>
      <c r="L140" s="200"/>
      <c r="M140" s="3"/>
      <c r="N140" s="19"/>
    </row>
    <row r="141" spans="1:14">
      <c r="A141" s="62"/>
      <c r="B141" s="15"/>
      <c r="C141" s="59"/>
      <c r="D141" s="196"/>
      <c r="E141" s="62"/>
      <c r="F141" s="4"/>
      <c r="G141" s="200"/>
      <c r="H141" s="6"/>
      <c r="I141" s="11"/>
      <c r="J141" s="206"/>
      <c r="K141" s="62"/>
      <c r="L141" s="200"/>
      <c r="M141" s="3"/>
      <c r="N141" s="19"/>
    </row>
    <row r="142" spans="1:14">
      <c r="A142" s="62"/>
      <c r="B142" s="15"/>
      <c r="C142" s="59"/>
      <c r="D142" s="196"/>
      <c r="E142" s="62"/>
      <c r="F142" s="4"/>
      <c r="G142" s="213"/>
      <c r="H142" s="6"/>
      <c r="I142" s="11"/>
      <c r="J142" s="206"/>
      <c r="K142" s="62"/>
      <c r="L142" s="200"/>
      <c r="M142" s="3"/>
      <c r="N142" s="19"/>
    </row>
    <row r="143" spans="1:14">
      <c r="A143" s="62"/>
      <c r="B143" s="15"/>
      <c r="C143" s="59"/>
      <c r="D143" s="196"/>
      <c r="E143" s="62"/>
      <c r="F143" s="6"/>
      <c r="G143" s="200"/>
      <c r="H143" s="6"/>
      <c r="I143" s="11"/>
      <c r="J143" s="162"/>
      <c r="K143" s="164"/>
      <c r="L143" s="200"/>
      <c r="M143" s="3"/>
      <c r="N143" s="19"/>
    </row>
    <row r="144" spans="1:14">
      <c r="A144" s="62"/>
      <c r="B144" s="15"/>
      <c r="C144" s="59"/>
      <c r="D144" s="196"/>
      <c r="E144" s="62"/>
      <c r="F144" s="4"/>
      <c r="G144" s="200"/>
      <c r="H144" s="6"/>
      <c r="I144" s="11"/>
      <c r="J144" s="162"/>
      <c r="K144" s="62"/>
      <c r="L144" s="200"/>
      <c r="M144" s="3"/>
      <c r="N144" s="11"/>
    </row>
    <row r="145" spans="1:14">
      <c r="A145" s="62"/>
      <c r="B145" s="15"/>
      <c r="C145" s="59"/>
      <c r="D145" s="196"/>
      <c r="E145" s="62"/>
      <c r="F145" s="4"/>
      <c r="G145" s="200"/>
      <c r="H145" s="6"/>
      <c r="I145" s="11"/>
      <c r="J145" s="206"/>
      <c r="K145" s="62"/>
      <c r="L145" s="200"/>
      <c r="M145" s="3"/>
      <c r="N145" s="19"/>
    </row>
    <row r="146" spans="1:14">
      <c r="A146" s="62"/>
      <c r="B146" s="15"/>
      <c r="C146" s="59"/>
      <c r="D146" s="196"/>
      <c r="E146" s="62"/>
      <c r="F146" s="4"/>
      <c r="G146" s="10"/>
      <c r="H146" s="6"/>
      <c r="I146" s="11"/>
      <c r="J146" s="6"/>
      <c r="K146" s="62"/>
      <c r="L146" s="200"/>
      <c r="M146" s="3"/>
      <c r="N146" s="19"/>
    </row>
    <row r="147" spans="1:14">
      <c r="A147" s="62"/>
      <c r="B147" s="15"/>
      <c r="C147" s="59"/>
      <c r="D147" s="196"/>
      <c r="E147" s="62"/>
      <c r="F147" s="216"/>
      <c r="G147" s="10"/>
      <c r="H147" s="6"/>
      <c r="I147" s="11"/>
      <c r="J147" s="6"/>
      <c r="K147" s="202"/>
      <c r="L147" s="11"/>
      <c r="M147" s="3"/>
      <c r="N147" s="19"/>
    </row>
    <row r="148" spans="1:14">
      <c r="A148" s="62"/>
      <c r="B148" s="15"/>
      <c r="C148" s="59"/>
      <c r="D148" s="196"/>
      <c r="E148" s="62"/>
      <c r="F148" s="216"/>
      <c r="G148" s="10"/>
      <c r="H148" s="6"/>
      <c r="I148" s="11"/>
      <c r="J148" s="162"/>
      <c r="K148" s="164"/>
      <c r="L148" s="11"/>
      <c r="M148" s="3"/>
      <c r="N148" s="19"/>
    </row>
    <row r="149" spans="1:14">
      <c r="A149" s="62"/>
      <c r="B149" s="15"/>
      <c r="C149" s="59"/>
      <c r="D149" s="196"/>
      <c r="E149" s="62"/>
      <c r="F149" s="216"/>
      <c r="G149" s="10"/>
      <c r="H149" s="6"/>
      <c r="I149" s="11"/>
      <c r="J149" s="6"/>
      <c r="K149" s="202"/>
      <c r="L149" s="11"/>
      <c r="M149" s="3"/>
      <c r="N149" s="19"/>
    </row>
    <row r="150" spans="1:14">
      <c r="A150" s="62"/>
      <c r="B150" s="15"/>
      <c r="C150" s="217"/>
      <c r="D150" s="196"/>
      <c r="E150" s="202"/>
      <c r="F150" s="216"/>
      <c r="G150" s="218"/>
      <c r="H150" s="182"/>
      <c r="I150" s="53"/>
      <c r="J150" s="162"/>
      <c r="K150" s="164"/>
      <c r="L150" s="11"/>
      <c r="M150" s="212"/>
      <c r="N150" s="19"/>
    </row>
    <row r="151" spans="1:14">
      <c r="A151" s="62"/>
      <c r="B151" s="15"/>
      <c r="C151" s="217"/>
      <c r="D151" s="196"/>
      <c r="E151" s="62"/>
      <c r="F151" s="216"/>
      <c r="G151" s="10"/>
      <c r="H151" s="6"/>
      <c r="I151" s="11"/>
      <c r="J151" s="162"/>
      <c r="K151" s="164"/>
      <c r="L151" s="11"/>
      <c r="M151" s="3"/>
      <c r="N151" s="19"/>
    </row>
    <row r="152" spans="1:14">
      <c r="A152" s="62"/>
      <c r="B152" s="15"/>
      <c r="C152" s="217"/>
      <c r="D152" s="196"/>
      <c r="E152" s="62"/>
      <c r="F152" s="216"/>
      <c r="G152" s="10"/>
      <c r="H152" s="6"/>
      <c r="I152" s="11"/>
      <c r="J152" s="162"/>
      <c r="K152" s="164"/>
      <c r="L152" s="11"/>
      <c r="M152" s="3"/>
      <c r="N152" s="19"/>
    </row>
    <row r="153" spans="1:14">
      <c r="A153" s="62"/>
      <c r="B153" s="15"/>
      <c r="C153" s="217"/>
      <c r="D153" s="196"/>
      <c r="E153" s="62"/>
      <c r="F153" s="216"/>
      <c r="G153" s="10"/>
      <c r="H153" s="6"/>
      <c r="I153" s="11"/>
      <c r="J153" s="162"/>
      <c r="K153" s="62"/>
      <c r="L153" s="11"/>
      <c r="M153" s="3"/>
      <c r="N153" s="19"/>
    </row>
    <row r="154" spans="1:14">
      <c r="A154" s="62"/>
      <c r="B154" s="15"/>
      <c r="C154" s="217"/>
      <c r="D154" s="196"/>
      <c r="E154" s="62"/>
      <c r="F154" s="216"/>
      <c r="G154" s="10"/>
      <c r="H154" s="6"/>
      <c r="I154" s="11"/>
      <c r="J154" s="162"/>
      <c r="K154" s="164"/>
      <c r="L154" s="11"/>
      <c r="M154" s="3"/>
      <c r="N154" s="19"/>
    </row>
    <row r="155" spans="1:14">
      <c r="A155" s="62"/>
      <c r="B155" s="15"/>
      <c r="C155" s="217"/>
      <c r="D155" s="196"/>
      <c r="E155" s="62"/>
      <c r="F155" s="216"/>
      <c r="G155" s="218"/>
      <c r="H155" s="6"/>
      <c r="I155" s="11"/>
      <c r="J155" s="162"/>
      <c r="K155" s="164"/>
      <c r="L155" s="11"/>
      <c r="M155" s="3"/>
      <c r="N155" s="19"/>
    </row>
    <row r="156" spans="1:14">
      <c r="A156" s="62"/>
      <c r="B156" s="15"/>
      <c r="C156" s="217"/>
      <c r="D156" s="196"/>
      <c r="E156" s="62"/>
      <c r="F156" s="4"/>
      <c r="G156" s="10"/>
      <c r="H156" s="6"/>
      <c r="I156" s="11"/>
      <c r="J156" s="162"/>
      <c r="K156" s="62"/>
      <c r="L156" s="11"/>
      <c r="M156" s="3"/>
      <c r="N156" s="19"/>
    </row>
    <row r="157" spans="1:14">
      <c r="A157" s="62"/>
      <c r="B157" s="15"/>
      <c r="C157" s="217"/>
      <c r="D157" s="196"/>
      <c r="E157" s="62"/>
      <c r="F157" s="4"/>
      <c r="G157" s="219"/>
      <c r="H157" s="6"/>
      <c r="I157" s="11"/>
      <c r="J157" s="162"/>
      <c r="K157" s="62"/>
      <c r="L157" s="11"/>
      <c r="M157" s="3"/>
      <c r="N157" s="19"/>
    </row>
    <row r="158" spans="1:14">
      <c r="A158" s="62"/>
      <c r="B158" s="15"/>
      <c r="C158" s="217"/>
      <c r="D158" s="196"/>
      <c r="E158" s="62"/>
      <c r="F158" s="4"/>
      <c r="G158" s="219"/>
      <c r="H158" s="6"/>
      <c r="I158" s="11"/>
      <c r="J158" s="6"/>
      <c r="K158" s="202"/>
      <c r="L158" s="11"/>
      <c r="M158" s="3"/>
      <c r="N158" s="11"/>
    </row>
    <row r="159" spans="1:14">
      <c r="A159" s="62"/>
      <c r="B159" s="15"/>
      <c r="C159" s="217"/>
      <c r="D159" s="196"/>
      <c r="E159" s="62"/>
      <c r="F159" s="4"/>
      <c r="G159" s="219"/>
      <c r="H159" s="6"/>
      <c r="I159" s="11"/>
      <c r="J159" s="162"/>
      <c r="K159" s="202"/>
      <c r="L159" s="11"/>
      <c r="M159" s="3"/>
      <c r="N159" s="19"/>
    </row>
    <row r="160" spans="1:14">
      <c r="A160" s="62"/>
      <c r="B160" s="15"/>
      <c r="C160" s="59"/>
      <c r="D160" s="196"/>
      <c r="E160" s="62"/>
      <c r="F160" s="4"/>
      <c r="G160" s="10"/>
      <c r="H160" s="6"/>
      <c r="I160" s="11"/>
      <c r="J160" s="162"/>
      <c r="K160" s="164"/>
      <c r="L160" s="11"/>
      <c r="M160" s="3"/>
      <c r="N160" s="19"/>
    </row>
    <row r="161" spans="1:14">
      <c r="A161" s="62"/>
      <c r="B161" s="15"/>
      <c r="C161" s="59"/>
      <c r="D161" s="196"/>
      <c r="E161" s="62"/>
      <c r="F161" s="4"/>
      <c r="G161" s="219"/>
      <c r="H161" s="6"/>
      <c r="I161" s="11"/>
      <c r="J161" s="162"/>
      <c r="K161" s="164"/>
      <c r="L161" s="11"/>
      <c r="M161" s="3"/>
      <c r="N161" s="19"/>
    </row>
    <row r="162" spans="1:14">
      <c r="A162" s="62"/>
      <c r="B162" s="15"/>
      <c r="C162" s="59"/>
      <c r="D162" s="196"/>
      <c r="E162" s="62"/>
      <c r="F162" s="4"/>
      <c r="G162" s="10"/>
      <c r="H162" s="6"/>
      <c r="I162" s="11"/>
      <c r="J162" s="162"/>
      <c r="K162" s="62"/>
      <c r="L162" s="11"/>
      <c r="M162" s="3"/>
      <c r="N162" s="19"/>
    </row>
    <row r="163" spans="1:14">
      <c r="A163" s="62"/>
      <c r="B163" s="15"/>
      <c r="C163" s="59"/>
      <c r="D163" s="196"/>
      <c r="E163" s="62"/>
      <c r="F163" s="4"/>
      <c r="G163" s="219"/>
      <c r="H163" s="6"/>
      <c r="I163" s="11"/>
      <c r="J163" s="162"/>
      <c r="K163" s="202"/>
      <c r="L163" s="11"/>
      <c r="M163" s="3"/>
      <c r="N163" s="19"/>
    </row>
    <row r="164" spans="1:14">
      <c r="A164" s="62"/>
      <c r="B164" s="15"/>
      <c r="C164" s="59"/>
      <c r="D164" s="196"/>
      <c r="E164" s="62"/>
      <c r="F164" s="4"/>
      <c r="G164" s="219"/>
      <c r="H164" s="6"/>
      <c r="I164" s="11"/>
      <c r="J164" s="162"/>
      <c r="K164" s="62"/>
      <c r="L164" s="200"/>
      <c r="M164" s="3"/>
      <c r="N164" s="19"/>
    </row>
    <row r="165" spans="1:14">
      <c r="A165" s="62"/>
      <c r="B165" s="15"/>
      <c r="C165" s="59"/>
      <c r="D165" s="196"/>
      <c r="E165" s="62"/>
      <c r="F165" s="4"/>
      <c r="G165" s="10"/>
      <c r="H165" s="6"/>
      <c r="I165" s="11"/>
      <c r="J165" s="162"/>
      <c r="K165" s="62"/>
      <c r="L165" s="11"/>
      <c r="M165" s="3"/>
      <c r="N165" s="19"/>
    </row>
    <row r="166" spans="1:14">
      <c r="A166" s="62"/>
      <c r="B166" s="15"/>
      <c r="C166" s="59"/>
      <c r="D166" s="196"/>
      <c r="E166" s="62"/>
      <c r="F166" s="4"/>
      <c r="G166" s="219"/>
      <c r="H166" s="6"/>
      <c r="I166" s="11"/>
      <c r="J166" s="6"/>
      <c r="K166" s="202"/>
      <c r="L166" s="11"/>
      <c r="M166" s="3"/>
      <c r="N166" s="19"/>
    </row>
    <row r="167" spans="1:14">
      <c r="A167" s="62"/>
      <c r="B167" s="15"/>
      <c r="C167" s="59"/>
      <c r="D167" s="196"/>
      <c r="E167" s="62"/>
      <c r="F167" s="4"/>
      <c r="G167" s="219"/>
      <c r="H167" s="6"/>
      <c r="I167" s="11"/>
      <c r="J167" s="6"/>
      <c r="K167" s="62"/>
      <c r="L167" s="11"/>
      <c r="M167" s="3"/>
      <c r="N167" s="19"/>
    </row>
    <row r="168" spans="1:14">
      <c r="A168" s="62"/>
      <c r="B168" s="15"/>
      <c r="C168" s="59"/>
      <c r="D168" s="196"/>
      <c r="E168" s="62"/>
      <c r="F168" s="4"/>
      <c r="G168" s="219"/>
      <c r="H168" s="6"/>
      <c r="I168" s="11"/>
      <c r="J168" s="6"/>
      <c r="K168" s="62"/>
      <c r="L168" s="11"/>
      <c r="M168" s="3"/>
      <c r="N168" s="19"/>
    </row>
    <row r="169" spans="1:14">
      <c r="A169" s="62"/>
      <c r="B169" s="15"/>
      <c r="C169" s="59"/>
      <c r="D169" s="196"/>
      <c r="E169" s="62"/>
      <c r="F169" s="4"/>
      <c r="G169" s="219"/>
      <c r="H169" s="6"/>
      <c r="I169" s="11"/>
      <c r="J169" s="162"/>
      <c r="K169" s="62"/>
      <c r="L169" s="11"/>
      <c r="M169" s="3"/>
      <c r="N169" s="19"/>
    </row>
    <row r="170" spans="1:14">
      <c r="A170" s="62"/>
      <c r="B170" s="15"/>
      <c r="C170" s="59"/>
      <c r="D170" s="196"/>
      <c r="E170" s="62"/>
      <c r="F170" s="4"/>
      <c r="G170" s="219"/>
      <c r="H170" s="6"/>
      <c r="I170" s="11"/>
      <c r="J170" s="162"/>
      <c r="K170" s="62"/>
      <c r="L170" s="11"/>
      <c r="M170" s="3"/>
      <c r="N170" s="19"/>
    </row>
    <row r="171" spans="1:14">
      <c r="A171" s="62"/>
      <c r="B171" s="15"/>
      <c r="C171" s="59"/>
      <c r="D171" s="196"/>
      <c r="E171" s="62"/>
      <c r="F171" s="4"/>
      <c r="G171" s="10"/>
      <c r="H171" s="6"/>
      <c r="I171" s="11"/>
      <c r="J171" s="162"/>
      <c r="K171" s="164"/>
      <c r="L171" s="11"/>
      <c r="M171" s="3"/>
      <c r="N171" s="19"/>
    </row>
    <row r="172" spans="1:14">
      <c r="A172" s="62"/>
      <c r="B172" s="15"/>
      <c r="C172" s="59"/>
      <c r="D172" s="196"/>
      <c r="E172" s="62"/>
      <c r="F172" s="4"/>
      <c r="G172" s="10"/>
      <c r="H172" s="6"/>
      <c r="I172" s="11"/>
      <c r="J172" s="162"/>
      <c r="K172" s="164"/>
      <c r="L172" s="11"/>
      <c r="M172" s="3"/>
      <c r="N172" s="19"/>
    </row>
    <row r="173" spans="1:14">
      <c r="A173" s="62"/>
      <c r="B173" s="15"/>
      <c r="C173" s="59"/>
      <c r="D173" s="163"/>
      <c r="E173" s="62"/>
      <c r="F173" s="220"/>
      <c r="G173" s="10"/>
      <c r="H173" s="6"/>
      <c r="I173" s="11"/>
      <c r="J173" s="6"/>
      <c r="K173" s="62"/>
      <c r="L173" s="11"/>
      <c r="M173" s="3"/>
      <c r="N173" s="19"/>
    </row>
    <row r="174" spans="1:14">
      <c r="A174" s="62"/>
      <c r="B174" s="15"/>
      <c r="C174" s="59"/>
      <c r="D174" s="163"/>
      <c r="E174" s="62"/>
      <c r="F174" s="220"/>
      <c r="G174" s="10"/>
      <c r="H174" s="6"/>
      <c r="I174" s="11"/>
      <c r="J174" s="6"/>
      <c r="K174" s="62"/>
      <c r="L174" s="11"/>
      <c r="M174" s="3"/>
      <c r="N174" s="19"/>
    </row>
    <row r="175" spans="1:14">
      <c r="A175" s="62"/>
      <c r="B175" s="15"/>
      <c r="C175" s="59"/>
      <c r="D175" s="163"/>
      <c r="E175" s="62"/>
      <c r="F175" s="220"/>
      <c r="G175" s="10"/>
      <c r="H175" s="6"/>
      <c r="I175" s="11"/>
      <c r="J175" s="162"/>
      <c r="K175" s="164"/>
      <c r="L175" s="11"/>
      <c r="M175" s="3"/>
      <c r="N175" s="19"/>
    </row>
    <row r="176" spans="1:14">
      <c r="A176" s="62"/>
      <c r="B176" s="15"/>
      <c r="C176" s="59"/>
      <c r="D176" s="163"/>
      <c r="E176" s="62"/>
      <c r="F176" s="220"/>
      <c r="G176" s="10"/>
      <c r="H176" s="6"/>
      <c r="I176" s="11"/>
      <c r="J176" s="162"/>
      <c r="K176" s="62"/>
      <c r="L176" s="11"/>
      <c r="M176" s="3"/>
      <c r="N176" s="19"/>
    </row>
    <row r="177" spans="1:14">
      <c r="A177" s="62"/>
      <c r="B177" s="15"/>
      <c r="C177" s="59"/>
      <c r="D177" s="163"/>
      <c r="E177" s="62"/>
      <c r="F177" s="60"/>
      <c r="G177" s="10"/>
      <c r="H177" s="6"/>
      <c r="I177" s="11"/>
      <c r="J177" s="162"/>
      <c r="K177" s="62"/>
      <c r="L177" s="11"/>
      <c r="M177" s="3"/>
      <c r="N177" s="19"/>
    </row>
    <row r="178" spans="1:14">
      <c r="A178" s="62"/>
      <c r="B178" s="15"/>
      <c r="C178" s="59"/>
      <c r="D178" s="163"/>
      <c r="E178" s="62"/>
      <c r="F178" s="60"/>
      <c r="G178" s="10"/>
      <c r="H178" s="6"/>
      <c r="I178" s="11"/>
      <c r="J178" s="162"/>
      <c r="K178" s="62"/>
      <c r="L178" s="11"/>
      <c r="M178" s="3"/>
      <c r="N178" s="19"/>
    </row>
    <row r="179" spans="1:14">
      <c r="A179" s="62"/>
      <c r="B179" s="15"/>
      <c r="C179" s="59"/>
      <c r="D179" s="163"/>
      <c r="E179" s="62"/>
      <c r="F179" s="220"/>
      <c r="G179" s="10"/>
      <c r="H179" s="6"/>
      <c r="I179" s="11"/>
      <c r="J179" s="162"/>
      <c r="K179" s="164"/>
      <c r="L179" s="11"/>
      <c r="M179" s="3"/>
      <c r="N179" s="19"/>
    </row>
    <row r="180" spans="1:14">
      <c r="A180" s="62"/>
      <c r="B180" s="15"/>
      <c r="C180" s="59"/>
      <c r="D180" s="163"/>
      <c r="E180" s="62"/>
      <c r="F180" s="60"/>
      <c r="G180" s="10"/>
      <c r="H180" s="6"/>
      <c r="I180" s="11"/>
      <c r="J180" s="162"/>
      <c r="K180" s="62"/>
      <c r="L180" s="11"/>
      <c r="M180" s="3"/>
      <c r="N180" s="19"/>
    </row>
    <row r="181" spans="1:14">
      <c r="A181" s="62"/>
      <c r="B181" s="15"/>
      <c r="C181" s="59"/>
      <c r="D181" s="163"/>
      <c r="E181" s="62"/>
      <c r="F181" s="60"/>
      <c r="G181" s="10"/>
      <c r="H181" s="6"/>
      <c r="I181" s="11"/>
      <c r="J181" s="162"/>
      <c r="K181" s="164"/>
      <c r="L181" s="11"/>
      <c r="M181" s="3"/>
      <c r="N181" s="19"/>
    </row>
    <row r="182" spans="1:14">
      <c r="A182" s="62"/>
      <c r="B182" s="15"/>
      <c r="C182" s="59"/>
      <c r="D182" s="163"/>
      <c r="E182" s="62"/>
      <c r="F182" s="220"/>
      <c r="G182" s="10"/>
      <c r="H182" s="6"/>
      <c r="I182" s="11"/>
      <c r="J182" s="6"/>
      <c r="K182" s="62"/>
      <c r="L182" s="11"/>
      <c r="M182" s="3"/>
      <c r="N182" s="19"/>
    </row>
    <row r="183" spans="1:14">
      <c r="A183" s="62"/>
      <c r="B183" s="15"/>
      <c r="C183" s="59"/>
      <c r="D183" s="163"/>
      <c r="E183" s="62"/>
      <c r="F183" s="60"/>
      <c r="G183" s="10"/>
      <c r="H183" s="6"/>
      <c r="I183" s="11"/>
      <c r="J183" s="162"/>
      <c r="K183" s="164"/>
      <c r="L183" s="11"/>
      <c r="M183" s="3"/>
      <c r="N183" s="19"/>
    </row>
    <row r="184" spans="1:14">
      <c r="A184" s="62"/>
      <c r="B184" s="15"/>
      <c r="C184" s="59"/>
      <c r="D184" s="163"/>
      <c r="E184" s="62"/>
      <c r="F184" s="60"/>
      <c r="G184" s="10"/>
      <c r="H184" s="6"/>
      <c r="I184" s="11"/>
      <c r="J184" s="162"/>
      <c r="K184" s="164"/>
      <c r="L184" s="167"/>
      <c r="M184" s="3"/>
      <c r="N184" s="19"/>
    </row>
    <row r="185" spans="1:14">
      <c r="A185" s="62"/>
      <c r="B185" s="15"/>
      <c r="C185" s="59"/>
      <c r="D185" s="163"/>
      <c r="E185" s="62"/>
      <c r="F185" s="220"/>
      <c r="G185" s="10"/>
      <c r="H185" s="6"/>
      <c r="I185" s="11"/>
      <c r="J185" s="162"/>
      <c r="K185" s="62"/>
      <c r="L185" s="11"/>
      <c r="M185" s="3"/>
      <c r="N185" s="11"/>
    </row>
    <row r="186" spans="1:14">
      <c r="A186" s="62"/>
      <c r="B186" s="15"/>
      <c r="C186" s="59"/>
      <c r="D186" s="163"/>
      <c r="E186" s="62"/>
      <c r="F186" s="60"/>
      <c r="G186" s="10"/>
      <c r="H186" s="6"/>
      <c r="I186" s="11"/>
      <c r="J186" s="162"/>
      <c r="K186" s="164"/>
      <c r="L186" s="11"/>
      <c r="M186" s="3"/>
      <c r="N186" s="221"/>
    </row>
    <row r="187" spans="1:14">
      <c r="A187" s="62"/>
      <c r="B187" s="15"/>
      <c r="C187" s="59"/>
      <c r="D187" s="163"/>
      <c r="E187" s="62"/>
      <c r="F187" s="60"/>
      <c r="G187" s="10"/>
      <c r="H187" s="6"/>
      <c r="I187" s="11"/>
      <c r="J187" s="162"/>
      <c r="K187" s="62"/>
      <c r="L187" s="11"/>
      <c r="M187" s="3"/>
      <c r="N187" s="11"/>
    </row>
    <row r="188" spans="1:14">
      <c r="A188" s="62"/>
      <c r="B188" s="15"/>
      <c r="C188" s="59"/>
      <c r="D188" s="163"/>
      <c r="E188" s="62"/>
      <c r="F188" s="60"/>
      <c r="G188" s="10"/>
      <c r="H188" s="6"/>
      <c r="I188" s="11"/>
      <c r="J188" s="6"/>
      <c r="K188" s="62"/>
      <c r="L188" s="11"/>
      <c r="M188" s="3"/>
      <c r="N188" s="19"/>
    </row>
    <row r="189" spans="1:14">
      <c r="A189" s="62"/>
      <c r="B189" s="15"/>
      <c r="C189" s="59"/>
      <c r="D189" s="163"/>
      <c r="E189" s="62"/>
      <c r="F189" s="4"/>
      <c r="G189" s="8"/>
      <c r="H189" s="6"/>
      <c r="I189" s="11"/>
      <c r="J189" s="162"/>
      <c r="K189" s="164"/>
      <c r="L189" s="11"/>
      <c r="M189" s="3"/>
      <c r="N189" s="19"/>
    </row>
    <row r="190" spans="1:14">
      <c r="A190" s="62"/>
      <c r="B190" s="15"/>
      <c r="C190" s="59"/>
      <c r="D190" s="163"/>
      <c r="E190" s="62"/>
      <c r="F190" s="60"/>
      <c r="G190" s="10"/>
      <c r="H190" s="6"/>
      <c r="I190" s="11"/>
      <c r="J190" s="162"/>
      <c r="K190" s="164"/>
      <c r="L190" s="11"/>
      <c r="M190" s="3"/>
      <c r="N190" s="19"/>
    </row>
    <row r="191" spans="1:14">
      <c r="A191" s="62"/>
      <c r="B191" s="15"/>
      <c r="C191" s="59"/>
      <c r="D191" s="163"/>
      <c r="E191" s="62"/>
      <c r="F191" s="220"/>
      <c r="G191" s="222"/>
      <c r="H191" s="6"/>
      <c r="I191" s="11"/>
      <c r="J191" s="162"/>
      <c r="K191" s="62"/>
      <c r="L191" s="11"/>
      <c r="M191" s="3"/>
      <c r="N191" s="19"/>
    </row>
    <row r="192" spans="1:14">
      <c r="A192" s="62"/>
      <c r="B192" s="15"/>
      <c r="C192" s="59"/>
      <c r="D192" s="163"/>
      <c r="E192" s="62"/>
      <c r="F192" s="216"/>
      <c r="G192" s="8"/>
      <c r="H192" s="6"/>
      <c r="I192" s="11"/>
      <c r="J192" s="162"/>
      <c r="K192" s="62"/>
      <c r="L192" s="11"/>
      <c r="M192" s="3"/>
      <c r="N192" s="19"/>
    </row>
    <row r="193" spans="1:14">
      <c r="A193" s="62"/>
      <c r="B193" s="15"/>
      <c r="C193" s="59"/>
      <c r="D193" s="163"/>
      <c r="E193" s="62"/>
      <c r="F193" s="216"/>
      <c r="G193" s="8"/>
      <c r="H193" s="6"/>
      <c r="I193" s="11"/>
      <c r="J193" s="162"/>
      <c r="K193" s="164"/>
      <c r="L193" s="11"/>
      <c r="M193" s="3"/>
      <c r="N193" s="19"/>
    </row>
    <row r="194" spans="1:14">
      <c r="A194" s="62"/>
      <c r="B194" s="15"/>
      <c r="C194" s="59"/>
      <c r="D194" s="163"/>
      <c r="E194" s="62"/>
      <c r="F194" s="220"/>
      <c r="G194" s="10"/>
      <c r="H194" s="6"/>
      <c r="I194" s="11"/>
      <c r="J194" s="162"/>
      <c r="K194" s="164"/>
      <c r="L194" s="11"/>
      <c r="M194" s="176"/>
      <c r="N194" s="19"/>
    </row>
    <row r="195" spans="1:14">
      <c r="A195" s="62"/>
      <c r="B195" s="15"/>
      <c r="C195" s="59"/>
      <c r="D195" s="163"/>
      <c r="E195" s="62"/>
      <c r="F195" s="60"/>
      <c r="G195" s="222"/>
      <c r="H195" s="6"/>
      <c r="I195" s="11"/>
      <c r="J195" s="162"/>
      <c r="K195" s="164"/>
      <c r="L195" s="11"/>
      <c r="M195" s="3"/>
      <c r="N195" s="19"/>
    </row>
    <row r="196" spans="1:14">
      <c r="A196" s="62"/>
      <c r="B196" s="15"/>
      <c r="C196" s="59"/>
      <c r="D196" s="163"/>
      <c r="E196" s="62"/>
      <c r="F196" s="60"/>
      <c r="G196" s="222"/>
      <c r="H196" s="6"/>
      <c r="I196" s="11"/>
      <c r="J196" s="162"/>
      <c r="K196" s="164"/>
      <c r="L196" s="11"/>
      <c r="M196" s="3"/>
      <c r="N196" s="19"/>
    </row>
    <row r="197" spans="1:14">
      <c r="A197" s="62"/>
      <c r="B197" s="15"/>
      <c r="C197" s="59"/>
      <c r="D197" s="163"/>
      <c r="E197" s="62"/>
      <c r="F197" s="60"/>
      <c r="G197" s="222"/>
      <c r="H197" s="6"/>
      <c r="I197" s="11"/>
      <c r="J197" s="162"/>
      <c r="K197" s="164"/>
      <c r="L197" s="11"/>
      <c r="M197" s="3"/>
      <c r="N197" s="19"/>
    </row>
    <row r="198" spans="1:14">
      <c r="A198" s="62"/>
      <c r="B198" s="15"/>
      <c r="C198" s="59"/>
      <c r="D198" s="163"/>
      <c r="E198" s="62"/>
      <c r="F198" s="60"/>
      <c r="G198" s="10"/>
      <c r="H198" s="6"/>
      <c r="I198" s="11"/>
      <c r="J198" s="162"/>
      <c r="K198" s="164"/>
      <c r="L198" s="11"/>
      <c r="M198" s="3"/>
      <c r="N198" s="19"/>
    </row>
    <row r="199" spans="1:14">
      <c r="A199" s="62"/>
      <c r="B199" s="15"/>
      <c r="C199" s="59"/>
      <c r="D199" s="163"/>
      <c r="E199" s="62"/>
      <c r="F199" s="60"/>
      <c r="G199" s="10"/>
      <c r="H199" s="6"/>
      <c r="I199" s="11"/>
      <c r="J199" s="162"/>
      <c r="K199" s="164"/>
      <c r="L199" s="11"/>
      <c r="M199" s="3"/>
      <c r="N199" s="19"/>
    </row>
    <row r="200" spans="1:14">
      <c r="A200" s="62"/>
      <c r="B200" s="15"/>
      <c r="C200" s="59"/>
      <c r="D200" s="163"/>
      <c r="E200" s="62"/>
      <c r="F200" s="4"/>
      <c r="G200" s="8"/>
      <c r="H200" s="6"/>
      <c r="I200" s="11"/>
      <c r="J200" s="162"/>
      <c r="K200" s="164"/>
      <c r="L200" s="11"/>
      <c r="M200" s="3"/>
      <c r="N200" s="19"/>
    </row>
    <row r="201" spans="1:14">
      <c r="A201" s="62"/>
      <c r="B201" s="15"/>
      <c r="C201" s="59"/>
      <c r="D201" s="163"/>
      <c r="E201" s="62"/>
      <c r="F201" s="60"/>
      <c r="G201" s="10"/>
      <c r="H201" s="6"/>
      <c r="I201" s="11"/>
      <c r="J201" s="162"/>
      <c r="K201" s="164"/>
      <c r="L201" s="11"/>
      <c r="M201" s="3"/>
      <c r="N201" s="19"/>
    </row>
    <row r="202" spans="1:14">
      <c r="A202" s="62"/>
      <c r="B202" s="15"/>
      <c r="C202" s="59"/>
      <c r="D202" s="163"/>
      <c r="E202" s="62"/>
      <c r="F202" s="60"/>
      <c r="G202" s="222"/>
      <c r="H202" s="6"/>
      <c r="I202" s="11"/>
      <c r="J202" s="162"/>
      <c r="K202" s="62"/>
      <c r="L202" s="11"/>
      <c r="M202" s="3"/>
      <c r="N202" s="19"/>
    </row>
    <row r="203" spans="1:14">
      <c r="A203" s="62"/>
      <c r="B203" s="15"/>
      <c r="C203" s="59"/>
      <c r="D203" s="196"/>
      <c r="E203" s="62"/>
      <c r="F203" s="4"/>
      <c r="G203" s="8"/>
      <c r="H203" s="6"/>
      <c r="I203" s="11"/>
      <c r="J203" s="6"/>
      <c r="K203" s="202"/>
      <c r="L203" s="11"/>
      <c r="M203" s="3"/>
      <c r="N203" s="19"/>
    </row>
    <row r="204" spans="1:14">
      <c r="A204" s="62"/>
      <c r="B204" s="15"/>
      <c r="C204" s="59"/>
      <c r="D204" s="163"/>
      <c r="E204" s="62"/>
      <c r="F204" s="60"/>
      <c r="G204" s="10"/>
      <c r="H204" s="6"/>
      <c r="I204" s="11"/>
      <c r="J204" s="6"/>
      <c r="K204" s="62"/>
      <c r="L204" s="11"/>
      <c r="M204" s="3"/>
      <c r="N204" s="207"/>
    </row>
    <row r="205" spans="1:14">
      <c r="A205" s="62"/>
      <c r="B205" s="15"/>
      <c r="C205" s="59"/>
      <c r="D205" s="163"/>
      <c r="E205" s="62"/>
      <c r="F205" s="60"/>
      <c r="G205" s="10"/>
      <c r="H205" s="6"/>
      <c r="I205" s="11"/>
      <c r="J205" s="6"/>
      <c r="K205" s="202"/>
      <c r="L205" s="11"/>
      <c r="M205" s="3"/>
      <c r="N205" s="19"/>
    </row>
    <row r="206" spans="1:14">
      <c r="A206" s="62"/>
      <c r="B206" s="15"/>
      <c r="C206" s="59"/>
      <c r="D206" s="163"/>
      <c r="E206" s="62"/>
      <c r="F206" s="60"/>
      <c r="G206" s="10"/>
      <c r="H206" s="6"/>
      <c r="I206" s="11"/>
      <c r="J206" s="162"/>
      <c r="K206" s="62"/>
      <c r="L206" s="11"/>
      <c r="M206" s="3"/>
      <c r="N206" s="19"/>
    </row>
    <row r="207" spans="1:14">
      <c r="A207" s="62"/>
      <c r="B207" s="15"/>
      <c r="C207" s="59"/>
      <c r="D207" s="196"/>
      <c r="E207" s="62"/>
      <c r="F207" s="4"/>
      <c r="G207" s="8"/>
      <c r="H207" s="6"/>
      <c r="I207" s="11"/>
      <c r="J207" s="6"/>
      <c r="K207" s="202"/>
      <c r="L207" s="11"/>
      <c r="M207" s="3"/>
      <c r="N207" s="19"/>
    </row>
    <row r="208" spans="1:14">
      <c r="A208" s="62"/>
      <c r="B208" s="15"/>
      <c r="C208" s="59"/>
      <c r="D208" s="196"/>
      <c r="E208" s="62"/>
      <c r="F208" s="4"/>
      <c r="G208" s="10"/>
      <c r="H208" s="6"/>
      <c r="I208" s="11"/>
      <c r="J208" s="6"/>
      <c r="K208" s="62"/>
      <c r="L208" s="11"/>
      <c r="M208" s="3"/>
      <c r="N208" s="19"/>
    </row>
    <row r="209" spans="1:14">
      <c r="A209" s="62"/>
      <c r="B209" s="15"/>
      <c r="C209" s="59"/>
      <c r="D209" s="196"/>
      <c r="E209" s="62"/>
      <c r="F209" s="4"/>
      <c r="G209" s="8"/>
      <c r="H209" s="6"/>
      <c r="I209" s="11"/>
      <c r="J209" s="162"/>
      <c r="K209" s="62"/>
      <c r="L209" s="11"/>
      <c r="M209" s="3"/>
      <c r="N209" s="19"/>
    </row>
    <row r="210" spans="1:14">
      <c r="A210" s="62"/>
      <c r="B210" s="15"/>
      <c r="C210" s="59"/>
      <c r="D210" s="196"/>
      <c r="E210" s="62"/>
      <c r="F210" s="216"/>
      <c r="G210" s="8"/>
      <c r="H210" s="6"/>
      <c r="I210" s="11"/>
      <c r="J210" s="6"/>
      <c r="K210" s="202"/>
      <c r="L210" s="11"/>
      <c r="M210" s="3"/>
      <c r="N210" s="19"/>
    </row>
    <row r="211" spans="1:14">
      <c r="A211" s="62"/>
      <c r="B211" s="15"/>
      <c r="C211" s="59"/>
      <c r="D211" s="196"/>
      <c r="E211" s="62"/>
      <c r="F211" s="216"/>
      <c r="G211" s="8"/>
      <c r="H211" s="6"/>
      <c r="I211" s="11"/>
      <c r="J211" s="162"/>
      <c r="K211" s="164"/>
      <c r="L211" s="11"/>
      <c r="M211" s="3"/>
      <c r="N211" s="19"/>
    </row>
    <row r="212" spans="1:14">
      <c r="A212" s="62"/>
      <c r="B212" s="15"/>
      <c r="C212" s="59"/>
      <c r="D212" s="196"/>
      <c r="E212" s="62"/>
      <c r="F212" s="223"/>
      <c r="G212" s="11"/>
      <c r="H212" s="6"/>
      <c r="I212" s="11"/>
      <c r="J212" s="6"/>
      <c r="K212" s="62"/>
      <c r="L212" s="11"/>
      <c r="M212" s="3"/>
      <c r="N212" s="19"/>
    </row>
    <row r="213" spans="1:14">
      <c r="A213" s="62"/>
      <c r="B213" s="15"/>
      <c r="C213" s="59"/>
      <c r="D213" s="196"/>
      <c r="E213" s="62"/>
      <c r="F213" s="216"/>
      <c r="G213" s="10"/>
      <c r="H213" s="6"/>
      <c r="I213" s="11"/>
      <c r="J213" s="162"/>
      <c r="K213" s="164"/>
      <c r="L213" s="11"/>
      <c r="M213" s="3"/>
      <c r="N213" s="19"/>
    </row>
    <row r="214" spans="1:14">
      <c r="A214" s="62"/>
      <c r="B214" s="15"/>
      <c r="C214" s="59"/>
      <c r="D214" s="196"/>
      <c r="E214" s="62"/>
      <c r="F214" s="220"/>
      <c r="G214" s="10"/>
      <c r="H214" s="6"/>
      <c r="I214" s="11"/>
      <c r="J214" s="162"/>
      <c r="K214" s="62"/>
      <c r="L214" s="11"/>
      <c r="M214" s="3"/>
      <c r="N214" s="19"/>
    </row>
    <row r="215" spans="1:14">
      <c r="A215" s="62"/>
      <c r="B215" s="15"/>
      <c r="C215" s="59"/>
      <c r="D215" s="196"/>
      <c r="E215" s="62"/>
      <c r="F215" s="223"/>
      <c r="G215" s="11"/>
      <c r="H215" s="6"/>
      <c r="I215" s="11"/>
      <c r="J215" s="162"/>
      <c r="K215" s="164"/>
      <c r="L215" s="11"/>
      <c r="M215" s="176"/>
      <c r="N215" s="154"/>
    </row>
    <row r="216" spans="1:14">
      <c r="A216" s="62"/>
      <c r="B216" s="15"/>
      <c r="C216" s="59"/>
      <c r="D216" s="163"/>
      <c r="E216" s="62"/>
      <c r="F216" s="4"/>
      <c r="G216" s="3"/>
      <c r="H216" s="6"/>
      <c r="I216" s="11"/>
      <c r="J216" s="6"/>
      <c r="K216" s="202"/>
      <c r="L216" s="11"/>
      <c r="M216" s="3"/>
      <c r="N216" s="19"/>
    </row>
    <row r="217" spans="1:14">
      <c r="A217" s="62"/>
      <c r="B217" s="15"/>
      <c r="C217" s="59"/>
      <c r="D217" s="163"/>
      <c r="E217" s="62"/>
      <c r="F217" s="4"/>
      <c r="G217" s="3"/>
      <c r="H217" s="6"/>
      <c r="I217" s="11"/>
      <c r="J217" s="6"/>
      <c r="K217" s="62"/>
      <c r="L217" s="11"/>
      <c r="M217" s="3"/>
      <c r="N217" s="19"/>
    </row>
    <row r="218" spans="1:14">
      <c r="A218" s="62"/>
      <c r="B218" s="15"/>
      <c r="C218" s="59"/>
      <c r="D218" s="163"/>
      <c r="E218" s="62"/>
      <c r="F218" s="4"/>
      <c r="G218" s="3"/>
      <c r="H218" s="6"/>
      <c r="I218" s="11"/>
      <c r="J218" s="162"/>
      <c r="K218" s="62"/>
      <c r="L218" s="11"/>
      <c r="M218" s="3"/>
      <c r="N218" s="19"/>
    </row>
    <row r="219" spans="1:14">
      <c r="A219" s="62"/>
      <c r="B219" s="15"/>
      <c r="C219" s="59"/>
      <c r="D219" s="163"/>
      <c r="E219" s="62"/>
      <c r="F219" s="60"/>
      <c r="G219" s="3"/>
      <c r="H219" s="6"/>
      <c r="I219" s="11"/>
      <c r="J219" s="162"/>
      <c r="K219" s="164"/>
      <c r="L219" s="11"/>
      <c r="M219" s="3"/>
      <c r="N219" s="19"/>
    </row>
    <row r="220" spans="1:14" s="194" customFormat="1">
      <c r="A220" s="62"/>
      <c r="B220" s="15"/>
      <c r="C220" s="59"/>
      <c r="D220" s="163"/>
      <c r="E220" s="62"/>
      <c r="F220" s="60"/>
      <c r="G220" s="3"/>
      <c r="H220" s="6"/>
      <c r="I220" s="11"/>
      <c r="J220" s="162"/>
      <c r="K220" s="164"/>
      <c r="L220" s="11"/>
      <c r="M220" s="3"/>
      <c r="N220" s="19"/>
    </row>
    <row r="221" spans="1:14">
      <c r="A221" s="62"/>
      <c r="B221" s="15"/>
      <c r="C221" s="59"/>
      <c r="D221" s="163"/>
      <c r="E221" s="62"/>
      <c r="F221" s="60"/>
      <c r="G221" s="3"/>
      <c r="H221" s="6"/>
      <c r="I221" s="11"/>
      <c r="J221" s="162"/>
      <c r="K221" s="62"/>
      <c r="L221" s="11"/>
      <c r="M221" s="3"/>
      <c r="N221" s="19"/>
    </row>
    <row r="222" spans="1:14">
      <c r="A222" s="62"/>
      <c r="B222" s="15"/>
      <c r="C222" s="59"/>
      <c r="D222" s="163"/>
      <c r="E222" s="62"/>
      <c r="F222" s="60"/>
      <c r="G222" s="3"/>
      <c r="H222" s="6"/>
      <c r="I222" s="11"/>
      <c r="J222" s="162"/>
      <c r="K222" s="164"/>
      <c r="L222" s="11"/>
      <c r="M222" s="3"/>
      <c r="N222" s="19"/>
    </row>
    <row r="223" spans="1:14">
      <c r="A223" s="62"/>
      <c r="B223" s="15"/>
      <c r="C223" s="59"/>
      <c r="D223" s="163"/>
      <c r="E223" s="62"/>
      <c r="F223" s="60"/>
      <c r="G223" s="3"/>
      <c r="H223" s="6"/>
      <c r="I223" s="11"/>
      <c r="J223" s="162"/>
      <c r="K223" s="164"/>
      <c r="L223" s="11"/>
      <c r="M223" s="3"/>
      <c r="N223" s="19"/>
    </row>
    <row r="224" spans="1:14">
      <c r="A224" s="62"/>
      <c r="B224" s="15"/>
      <c r="C224" s="59"/>
      <c r="D224" s="163"/>
      <c r="E224" s="62"/>
      <c r="F224" s="60"/>
      <c r="G224" s="3"/>
      <c r="H224" s="6"/>
      <c r="I224" s="11"/>
      <c r="J224" s="162"/>
      <c r="K224" s="164"/>
      <c r="L224" s="11"/>
      <c r="M224" s="176"/>
      <c r="N224" s="19"/>
    </row>
    <row r="225" spans="1:14" s="194" customFormat="1">
      <c r="A225" s="62"/>
      <c r="B225" s="15"/>
      <c r="C225" s="59"/>
      <c r="D225" s="57"/>
      <c r="E225" s="57"/>
      <c r="F225" s="4"/>
      <c r="G225" s="8"/>
      <c r="H225" s="6"/>
      <c r="I225" s="11"/>
      <c r="J225" s="162"/>
      <c r="K225" s="62"/>
      <c r="L225" s="11"/>
      <c r="M225" s="3"/>
      <c r="N225" s="19"/>
    </row>
    <row r="226" spans="1:14">
      <c r="A226" s="62"/>
      <c r="B226" s="15"/>
      <c r="C226" s="59"/>
      <c r="D226" s="196"/>
      <c r="E226" s="205"/>
      <c r="F226" s="4"/>
      <c r="G226" s="8"/>
      <c r="H226" s="6"/>
      <c r="I226" s="11"/>
      <c r="J226" s="6"/>
      <c r="K226" s="62"/>
      <c r="L226" s="11"/>
      <c r="M226" s="3"/>
      <c r="N226" s="19"/>
    </row>
    <row r="227" spans="1:14">
      <c r="A227" s="62"/>
      <c r="B227" s="15"/>
      <c r="C227" s="59"/>
      <c r="D227" s="57"/>
      <c r="E227" s="57"/>
      <c r="F227" s="4"/>
      <c r="G227" s="8"/>
      <c r="H227" s="6"/>
      <c r="I227" s="11"/>
      <c r="J227" s="162"/>
      <c r="K227" s="62"/>
      <c r="L227" s="11"/>
      <c r="M227" s="3"/>
      <c r="N227" s="19"/>
    </row>
    <row r="228" spans="1:14">
      <c r="A228" s="62"/>
      <c r="B228" s="15"/>
      <c r="C228" s="59"/>
      <c r="D228" s="196"/>
      <c r="E228" s="62"/>
      <c r="F228" s="4"/>
      <c r="G228" s="8"/>
      <c r="H228" s="6"/>
      <c r="I228" s="11"/>
      <c r="J228" s="162"/>
      <c r="K228" s="62"/>
      <c r="L228" s="11"/>
      <c r="M228" s="3"/>
      <c r="N228" s="19"/>
    </row>
    <row r="229" spans="1:14">
      <c r="A229" s="62"/>
      <c r="B229" s="15"/>
      <c r="C229" s="59"/>
      <c r="D229" s="196"/>
      <c r="E229" s="205"/>
      <c r="F229" s="4"/>
      <c r="G229" s="8"/>
      <c r="H229" s="6"/>
      <c r="I229" s="11"/>
      <c r="J229" s="162"/>
      <c r="K229" s="62"/>
      <c r="L229" s="11"/>
      <c r="M229" s="3"/>
      <c r="N229" s="19"/>
    </row>
    <row r="230" spans="1:14">
      <c r="A230" s="62"/>
      <c r="B230" s="15"/>
      <c r="C230" s="59"/>
      <c r="D230" s="196"/>
      <c r="E230" s="205"/>
      <c r="F230" s="4"/>
      <c r="G230" s="8"/>
      <c r="H230" s="6"/>
      <c r="I230" s="11"/>
      <c r="J230" s="162"/>
      <c r="K230" s="62"/>
      <c r="L230" s="11"/>
      <c r="M230" s="3"/>
      <c r="N230" s="19"/>
    </row>
    <row r="231" spans="1:14" s="193" customFormat="1">
      <c r="A231" s="62"/>
      <c r="B231" s="15"/>
      <c r="C231" s="59"/>
      <c r="D231" s="196"/>
      <c r="E231" s="205"/>
      <c r="F231" s="4"/>
      <c r="G231" s="8"/>
      <c r="H231" s="6"/>
      <c r="I231" s="11"/>
      <c r="J231" s="162"/>
      <c r="K231" s="164"/>
      <c r="L231" s="11"/>
      <c r="M231" s="3"/>
      <c r="N231" s="19"/>
    </row>
    <row r="232" spans="1:14">
      <c r="A232" s="62"/>
      <c r="B232" s="15"/>
      <c r="C232" s="59"/>
      <c r="D232" s="196"/>
      <c r="E232" s="205"/>
      <c r="F232" s="4"/>
      <c r="G232" s="8"/>
      <c r="H232" s="6"/>
      <c r="I232" s="11"/>
      <c r="J232" s="162"/>
      <c r="K232" s="164"/>
      <c r="L232" s="11"/>
      <c r="M232" s="224"/>
      <c r="N232" s="19"/>
    </row>
    <row r="233" spans="1:14" s="193" customFormat="1">
      <c r="A233" s="62"/>
      <c r="B233" s="15"/>
      <c r="C233" s="59"/>
      <c r="D233" s="196"/>
      <c r="E233" s="205"/>
      <c r="F233" s="4"/>
      <c r="G233" s="8"/>
      <c r="H233" s="6"/>
      <c r="I233" s="11"/>
      <c r="J233" s="6"/>
      <c r="K233" s="62"/>
      <c r="L233" s="11"/>
      <c r="M233" s="3"/>
      <c r="N233" s="19"/>
    </row>
    <row r="234" spans="1:14" s="193" customFormat="1">
      <c r="A234" s="62"/>
      <c r="B234" s="15"/>
      <c r="C234" s="59"/>
      <c r="D234" s="196"/>
      <c r="E234" s="205"/>
      <c r="F234" s="4"/>
      <c r="G234" s="8"/>
      <c r="H234" s="6"/>
      <c r="I234" s="11"/>
      <c r="J234" s="6"/>
      <c r="K234" s="62"/>
      <c r="L234" s="11"/>
      <c r="M234" s="3"/>
      <c r="N234" s="19"/>
    </row>
    <row r="235" spans="1:14" s="193" customFormat="1">
      <c r="A235" s="62"/>
      <c r="B235" s="15"/>
      <c r="C235" s="59"/>
      <c r="D235" s="196"/>
      <c r="E235" s="205"/>
      <c r="F235" s="4"/>
      <c r="G235" s="8"/>
      <c r="H235" s="6"/>
      <c r="I235" s="11"/>
      <c r="J235" s="6"/>
      <c r="K235" s="62"/>
      <c r="L235" s="11"/>
      <c r="M235" s="3"/>
      <c r="N235" s="19"/>
    </row>
    <row r="236" spans="1:14">
      <c r="A236" s="62"/>
      <c r="B236" s="15"/>
      <c r="C236" s="59"/>
      <c r="D236" s="163"/>
      <c r="E236" s="62"/>
      <c r="F236" s="4"/>
      <c r="G236" s="3"/>
      <c r="H236" s="6"/>
      <c r="I236" s="11"/>
      <c r="J236" s="162"/>
      <c r="K236" s="164"/>
      <c r="L236" s="11"/>
      <c r="M236" s="224"/>
      <c r="N236" s="19"/>
    </row>
    <row r="237" spans="1:14" s="193" customFormat="1">
      <c r="A237" s="62"/>
      <c r="B237" s="15"/>
      <c r="C237" s="59"/>
      <c r="D237" s="196"/>
      <c r="E237" s="62"/>
      <c r="F237" s="4"/>
      <c r="G237" s="8"/>
      <c r="H237" s="6"/>
      <c r="I237" s="11"/>
      <c r="J237" s="6"/>
      <c r="K237" s="62"/>
      <c r="L237" s="11"/>
      <c r="M237" s="3"/>
      <c r="N237" s="19"/>
    </row>
    <row r="238" spans="1:14">
      <c r="A238" s="62"/>
      <c r="B238" s="15"/>
      <c r="C238" s="59"/>
      <c r="D238" s="196"/>
      <c r="E238" s="205"/>
      <c r="F238" s="4"/>
      <c r="G238" s="8"/>
      <c r="H238" s="6"/>
      <c r="I238" s="11"/>
      <c r="J238" s="162"/>
      <c r="K238" s="164"/>
      <c r="L238" s="11"/>
      <c r="M238" s="3"/>
      <c r="N238" s="19"/>
    </row>
    <row r="239" spans="1:14">
      <c r="A239" s="62"/>
      <c r="B239" s="15"/>
      <c r="C239" s="59"/>
      <c r="D239" s="196"/>
      <c r="E239" s="205"/>
      <c r="F239" s="4"/>
      <c r="G239" s="8"/>
      <c r="H239" s="6"/>
      <c r="I239" s="11"/>
      <c r="J239" s="162"/>
      <c r="K239" s="62"/>
      <c r="L239" s="11"/>
      <c r="M239" s="3"/>
      <c r="N239" s="19"/>
    </row>
    <row r="240" spans="1:14">
      <c r="A240" s="62"/>
      <c r="B240" s="15"/>
      <c r="C240" s="59"/>
      <c r="D240" s="196"/>
      <c r="E240" s="205"/>
      <c r="F240" s="216"/>
      <c r="G240" s="8"/>
      <c r="H240" s="6"/>
      <c r="I240" s="11"/>
      <c r="J240" s="162"/>
      <c r="K240" s="62"/>
      <c r="L240" s="11"/>
      <c r="M240" s="3"/>
      <c r="N240" s="19"/>
    </row>
    <row r="241" spans="1:14">
      <c r="A241" s="62"/>
      <c r="B241" s="15"/>
      <c r="C241" s="59"/>
      <c r="D241" s="196"/>
      <c r="E241" s="205"/>
      <c r="F241" s="4"/>
      <c r="G241" s="8"/>
      <c r="H241" s="6"/>
      <c r="I241" s="11"/>
      <c r="J241" s="6"/>
      <c r="K241" s="202"/>
      <c r="L241" s="11"/>
      <c r="M241" s="3"/>
      <c r="N241" s="19"/>
    </row>
    <row r="242" spans="1:14">
      <c r="A242" s="62"/>
      <c r="B242" s="15"/>
      <c r="C242" s="59"/>
      <c r="D242" s="196"/>
      <c r="E242" s="205"/>
      <c r="F242" s="216"/>
      <c r="G242" s="8"/>
      <c r="H242" s="6"/>
      <c r="I242" s="11"/>
      <c r="J242" s="6"/>
      <c r="K242" s="62"/>
      <c r="L242" s="11"/>
      <c r="M242" s="3"/>
      <c r="N242" s="19"/>
    </row>
    <row r="243" spans="1:14">
      <c r="A243" s="62"/>
      <c r="B243" s="15"/>
      <c r="C243" s="59"/>
      <c r="D243" s="196"/>
      <c r="E243" s="205"/>
      <c r="F243" s="216"/>
      <c r="G243" s="8"/>
      <c r="H243" s="6"/>
      <c r="I243" s="11"/>
      <c r="J243" s="162"/>
      <c r="K243" s="164"/>
      <c r="L243" s="11"/>
      <c r="M243" s="3"/>
      <c r="N243" s="19"/>
    </row>
    <row r="244" spans="1:14">
      <c r="A244" s="62"/>
      <c r="B244" s="15"/>
      <c r="C244" s="59"/>
      <c r="D244" s="196"/>
      <c r="E244" s="62"/>
      <c r="F244" s="4"/>
      <c r="G244" s="8"/>
      <c r="H244" s="6"/>
      <c r="I244" s="11"/>
      <c r="J244" s="162"/>
      <c r="K244" s="164"/>
      <c r="L244" s="53"/>
      <c r="M244" s="3"/>
      <c r="N244" s="19"/>
    </row>
    <row r="245" spans="1:14">
      <c r="A245" s="62"/>
      <c r="B245" s="15"/>
      <c r="C245" s="59"/>
      <c r="D245" s="196"/>
      <c r="E245" s="62"/>
      <c r="F245" s="4"/>
      <c r="G245" s="8"/>
      <c r="H245" s="6"/>
      <c r="I245" s="11"/>
      <c r="J245" s="6"/>
      <c r="K245" s="62"/>
      <c r="L245" s="11"/>
      <c r="M245" s="3"/>
      <c r="N245" s="19"/>
    </row>
    <row r="246" spans="1:14">
      <c r="A246" s="62"/>
      <c r="B246" s="15"/>
      <c r="C246" s="59"/>
      <c r="D246" s="196"/>
      <c r="E246" s="205"/>
      <c r="F246" s="216"/>
      <c r="G246" s="8"/>
      <c r="H246" s="6"/>
      <c r="I246" s="11"/>
      <c r="J246" s="6"/>
      <c r="K246" s="202"/>
      <c r="L246" s="11"/>
      <c r="M246" s="3"/>
      <c r="N246" s="19"/>
    </row>
    <row r="247" spans="1:14">
      <c r="A247" s="62"/>
      <c r="B247" s="15"/>
      <c r="C247" s="59"/>
      <c r="D247" s="196"/>
      <c r="E247" s="62"/>
      <c r="F247" s="216"/>
      <c r="G247" s="8"/>
      <c r="H247" s="6"/>
      <c r="I247" s="11"/>
      <c r="J247" s="6"/>
      <c r="K247" s="202"/>
      <c r="L247" s="11"/>
      <c r="M247" s="3"/>
      <c r="N247" s="19"/>
    </row>
    <row r="248" spans="1:14">
      <c r="A248" s="62"/>
      <c r="B248" s="15"/>
      <c r="C248" s="59"/>
      <c r="D248" s="196"/>
      <c r="E248" s="62"/>
      <c r="F248" s="216"/>
      <c r="G248" s="8"/>
      <c r="H248" s="6"/>
      <c r="I248" s="11"/>
      <c r="J248" s="162"/>
      <c r="K248" s="62"/>
      <c r="L248" s="11"/>
      <c r="M248" s="3"/>
      <c r="N248" s="11"/>
    </row>
    <row r="249" spans="1:14">
      <c r="A249" s="62"/>
      <c r="B249" s="15"/>
      <c r="C249" s="59"/>
      <c r="D249" s="196"/>
      <c r="E249" s="62"/>
      <c r="F249" s="4"/>
      <c r="G249" s="8"/>
      <c r="H249" s="6"/>
      <c r="I249" s="11"/>
      <c r="J249" s="6"/>
      <c r="K249" s="62"/>
      <c r="L249" s="11"/>
      <c r="M249" s="3"/>
      <c r="N249" s="19"/>
    </row>
    <row r="250" spans="1:14">
      <c r="A250" s="62"/>
      <c r="B250" s="15"/>
      <c r="C250" s="59"/>
      <c r="D250" s="196"/>
      <c r="E250" s="62"/>
      <c r="F250" s="4"/>
      <c r="G250" s="8"/>
      <c r="H250" s="6"/>
      <c r="I250" s="11"/>
      <c r="J250" s="162"/>
      <c r="K250" s="62"/>
      <c r="L250" s="11"/>
      <c r="M250" s="3"/>
      <c r="N250" s="19"/>
    </row>
    <row r="251" spans="1:14">
      <c r="A251" s="62"/>
      <c r="B251" s="15"/>
      <c r="C251" s="59"/>
      <c r="D251" s="196"/>
      <c r="E251" s="62"/>
      <c r="F251" s="216"/>
      <c r="G251" s="8"/>
      <c r="H251" s="6"/>
      <c r="I251" s="11"/>
      <c r="J251" s="6"/>
      <c r="K251" s="62"/>
      <c r="L251" s="11"/>
      <c r="M251" s="3"/>
      <c r="N251" s="19"/>
    </row>
    <row r="252" spans="1:14">
      <c r="A252" s="62"/>
      <c r="B252" s="15"/>
      <c r="C252" s="59"/>
      <c r="D252" s="196"/>
      <c r="E252" s="62"/>
      <c r="F252" s="4"/>
      <c r="G252" s="8"/>
      <c r="H252" s="6"/>
      <c r="I252" s="11"/>
      <c r="J252" s="6"/>
      <c r="K252" s="62"/>
      <c r="L252" s="11"/>
      <c r="M252" s="3"/>
      <c r="N252" s="19"/>
    </row>
    <row r="253" spans="1:14">
      <c r="A253" s="62"/>
      <c r="B253" s="15"/>
      <c r="C253" s="59"/>
      <c r="D253" s="196"/>
      <c r="E253" s="62"/>
      <c r="F253" s="4"/>
      <c r="G253" s="8"/>
      <c r="H253" s="6"/>
      <c r="I253" s="11"/>
      <c r="J253" s="162"/>
      <c r="K253" s="164"/>
      <c r="L253" s="11"/>
      <c r="M253" s="3"/>
      <c r="N253" s="19"/>
    </row>
    <row r="254" spans="1:14">
      <c r="A254" s="62"/>
      <c r="B254" s="15"/>
      <c r="C254" s="59"/>
      <c r="D254" s="196"/>
      <c r="E254" s="62"/>
      <c r="F254" s="216"/>
      <c r="G254" s="8"/>
      <c r="H254" s="6"/>
      <c r="I254" s="11"/>
      <c r="J254" s="6"/>
      <c r="K254" s="62"/>
      <c r="L254" s="11"/>
      <c r="M254" s="3"/>
      <c r="N254" s="19"/>
    </row>
    <row r="255" spans="1:14">
      <c r="A255" s="62"/>
      <c r="B255" s="15"/>
      <c r="C255" s="59"/>
      <c r="D255" s="196"/>
      <c r="E255" s="62"/>
      <c r="F255" s="6"/>
      <c r="G255" s="11"/>
      <c r="H255" s="6"/>
      <c r="I255" s="11"/>
      <c r="J255" s="6"/>
      <c r="K255" s="202"/>
      <c r="L255" s="11"/>
      <c r="M255" s="3"/>
      <c r="N255" s="19"/>
    </row>
    <row r="256" spans="1:14">
      <c r="A256" s="62"/>
      <c r="B256" s="15"/>
      <c r="C256" s="59"/>
      <c r="D256" s="196"/>
      <c r="E256" s="62"/>
      <c r="F256" s="216"/>
      <c r="G256" s="8"/>
      <c r="H256" s="6"/>
      <c r="I256" s="11"/>
      <c r="J256" s="6"/>
      <c r="K256" s="62"/>
      <c r="L256" s="11"/>
      <c r="M256" s="3"/>
      <c r="N256" s="19"/>
    </row>
    <row r="257" spans="1:14">
      <c r="A257" s="62"/>
      <c r="B257" s="15"/>
      <c r="C257" s="59"/>
      <c r="D257" s="196"/>
      <c r="E257" s="62"/>
      <c r="F257" s="4"/>
      <c r="G257" s="8"/>
      <c r="H257" s="6"/>
      <c r="I257" s="11"/>
      <c r="J257" s="6"/>
      <c r="K257" s="62"/>
      <c r="L257" s="11"/>
      <c r="M257" s="3"/>
      <c r="N257" s="19"/>
    </row>
    <row r="258" spans="1:14">
      <c r="A258" s="62"/>
      <c r="B258" s="15"/>
      <c r="C258" s="59"/>
      <c r="D258" s="196"/>
      <c r="E258" s="62"/>
      <c r="F258" s="4"/>
      <c r="G258" s="8"/>
      <c r="H258" s="6"/>
      <c r="I258" s="11"/>
      <c r="J258" s="162"/>
      <c r="K258" s="62"/>
      <c r="L258" s="11"/>
      <c r="M258" s="3"/>
      <c r="N258" s="19"/>
    </row>
    <row r="259" spans="1:14">
      <c r="A259" s="62"/>
      <c r="B259" s="15"/>
      <c r="C259" s="217"/>
      <c r="D259" s="57"/>
      <c r="E259" s="11"/>
      <c r="F259" s="4"/>
      <c r="G259" s="8"/>
      <c r="H259" s="182"/>
      <c r="I259" s="53"/>
      <c r="J259" s="182"/>
      <c r="K259" s="202"/>
      <c r="L259" s="11"/>
      <c r="M259" s="212"/>
      <c r="N259" s="19"/>
    </row>
    <row r="260" spans="1:14">
      <c r="A260" s="62"/>
      <c r="B260" s="15"/>
      <c r="C260" s="59"/>
      <c r="D260" s="163"/>
      <c r="E260" s="62"/>
      <c r="F260" s="4"/>
      <c r="G260" s="214"/>
      <c r="H260" s="6"/>
      <c r="I260" s="11"/>
      <c r="J260" s="182"/>
      <c r="K260" s="62"/>
      <c r="L260" s="11"/>
      <c r="M260" s="3"/>
      <c r="N260" s="19"/>
    </row>
    <row r="261" spans="1:14">
      <c r="A261" s="62"/>
      <c r="B261" s="15"/>
      <c r="C261" s="59"/>
      <c r="D261" s="163"/>
      <c r="E261" s="62"/>
      <c r="F261" s="4"/>
      <c r="G261" s="214"/>
      <c r="H261" s="6"/>
      <c r="I261" s="11"/>
      <c r="J261" s="182"/>
      <c r="K261" s="62"/>
      <c r="L261" s="11"/>
      <c r="M261" s="3"/>
      <c r="N261" s="19"/>
    </row>
    <row r="262" spans="1:14">
      <c r="A262" s="62"/>
      <c r="B262" s="15"/>
      <c r="C262" s="59"/>
      <c r="D262" s="163"/>
      <c r="E262" s="62"/>
      <c r="F262" s="6"/>
      <c r="G262" s="11"/>
      <c r="H262" s="6"/>
      <c r="I262" s="11"/>
      <c r="J262" s="182"/>
      <c r="K262" s="62"/>
      <c r="L262" s="11"/>
      <c r="M262" s="3"/>
      <c r="N262" s="19"/>
    </row>
    <row r="263" spans="1:14">
      <c r="A263" s="62"/>
      <c r="B263" s="15"/>
      <c r="C263" s="59"/>
      <c r="D263" s="163"/>
      <c r="E263" s="62"/>
      <c r="F263" s="4"/>
      <c r="G263" s="9"/>
      <c r="H263" s="6"/>
      <c r="I263" s="11"/>
      <c r="J263" s="182"/>
      <c r="K263" s="62"/>
      <c r="L263" s="11"/>
      <c r="M263" s="3"/>
      <c r="N263" s="19"/>
    </row>
    <row r="264" spans="1:14">
      <c r="A264" s="62"/>
      <c r="B264" s="15"/>
      <c r="C264" s="59"/>
      <c r="D264" s="163"/>
      <c r="E264" s="62"/>
      <c r="F264" s="4"/>
      <c r="G264" s="214"/>
      <c r="H264" s="6"/>
      <c r="I264" s="11"/>
      <c r="J264" s="182"/>
      <c r="K264" s="62"/>
      <c r="L264" s="11"/>
      <c r="M264" s="3"/>
      <c r="N264" s="19"/>
    </row>
    <row r="265" spans="1:14">
      <c r="A265" s="62"/>
      <c r="B265" s="15"/>
      <c r="C265" s="59"/>
      <c r="D265" s="196"/>
      <c r="E265" s="62"/>
      <c r="F265" s="6"/>
      <c r="G265" s="11"/>
      <c r="H265" s="6"/>
      <c r="I265" s="11"/>
      <c r="J265" s="182"/>
      <c r="K265" s="62"/>
      <c r="L265" s="11"/>
      <c r="M265" s="3"/>
      <c r="N265" s="19"/>
    </row>
    <row r="266" spans="1:14">
      <c r="A266" s="62"/>
      <c r="B266" s="15"/>
      <c r="C266" s="59"/>
      <c r="D266" s="163"/>
      <c r="E266" s="62"/>
      <c r="F266" s="4"/>
      <c r="G266" s="9"/>
      <c r="H266" s="6"/>
      <c r="I266" s="11"/>
      <c r="J266" s="182"/>
      <c r="K266" s="62"/>
      <c r="L266" s="11"/>
      <c r="M266" s="3"/>
      <c r="N266" s="19"/>
    </row>
    <row r="267" spans="1:14">
      <c r="A267" s="62"/>
      <c r="B267" s="15"/>
      <c r="C267" s="59"/>
      <c r="D267" s="163"/>
      <c r="E267" s="62"/>
      <c r="F267" s="4"/>
      <c r="G267" s="9"/>
      <c r="H267" s="6"/>
      <c r="I267" s="11"/>
      <c r="J267" s="182"/>
      <c r="K267" s="62"/>
      <c r="L267" s="11"/>
      <c r="M267" s="3"/>
      <c r="N267" s="19"/>
    </row>
    <row r="268" spans="1:14">
      <c r="A268" s="62"/>
      <c r="B268" s="15"/>
      <c r="C268" s="59"/>
      <c r="D268" s="163"/>
      <c r="E268" s="62"/>
      <c r="F268" s="4"/>
      <c r="G268" s="9"/>
      <c r="H268" s="6"/>
      <c r="I268" s="11"/>
      <c r="J268" s="182"/>
      <c r="K268" s="62"/>
      <c r="L268" s="11"/>
      <c r="M268" s="3"/>
      <c r="N268" s="19"/>
    </row>
    <row r="269" spans="1:14">
      <c r="A269" s="62"/>
      <c r="B269" s="15"/>
      <c r="C269" s="59"/>
      <c r="D269" s="163"/>
      <c r="E269" s="62"/>
      <c r="F269" s="4"/>
      <c r="G269" s="9"/>
      <c r="H269" s="6"/>
      <c r="I269" s="11"/>
      <c r="J269" s="182"/>
      <c r="K269" s="62"/>
      <c r="L269" s="11"/>
      <c r="M269" s="3"/>
      <c r="N269" s="19"/>
    </row>
    <row r="270" spans="1:14">
      <c r="A270" s="62"/>
      <c r="B270" s="15"/>
      <c r="C270" s="59"/>
      <c r="D270" s="163"/>
      <c r="E270" s="62"/>
      <c r="F270" s="4"/>
      <c r="G270" s="9"/>
      <c r="H270" s="6"/>
      <c r="I270" s="11"/>
      <c r="J270" s="182"/>
      <c r="K270" s="62"/>
      <c r="L270" s="11"/>
      <c r="M270" s="3"/>
      <c r="N270" s="19"/>
    </row>
    <row r="271" spans="1:14">
      <c r="A271" s="62"/>
      <c r="B271" s="15"/>
      <c r="C271" s="59"/>
      <c r="D271" s="163"/>
      <c r="E271" s="62"/>
      <c r="F271" s="4"/>
      <c r="G271" s="214"/>
      <c r="H271" s="6"/>
      <c r="I271" s="11"/>
      <c r="J271" s="182"/>
      <c r="K271" s="62"/>
      <c r="L271" s="11"/>
      <c r="M271" s="3"/>
      <c r="N271" s="19"/>
    </row>
    <row r="272" spans="1:14">
      <c r="A272" s="62"/>
      <c r="B272" s="15"/>
      <c r="C272" s="59"/>
      <c r="D272" s="163"/>
      <c r="E272" s="62"/>
      <c r="F272" s="4"/>
      <c r="G272" s="9"/>
      <c r="H272" s="6"/>
      <c r="I272" s="11"/>
      <c r="J272" s="182"/>
      <c r="K272" s="62"/>
      <c r="L272" s="11"/>
      <c r="M272" s="3"/>
      <c r="N272" s="19"/>
    </row>
    <row r="273" spans="1:14">
      <c r="A273" s="62"/>
      <c r="B273" s="15"/>
      <c r="C273" s="59"/>
      <c r="D273" s="163"/>
      <c r="E273" s="62"/>
      <c r="F273" s="4"/>
      <c r="G273" s="9"/>
      <c r="H273" s="6"/>
      <c r="I273" s="11"/>
      <c r="J273" s="182"/>
      <c r="K273" s="62"/>
      <c r="L273" s="11"/>
      <c r="M273" s="3"/>
      <c r="N273" s="19"/>
    </row>
    <row r="274" spans="1:14">
      <c r="A274" s="62"/>
      <c r="B274" s="15"/>
      <c r="C274" s="59"/>
      <c r="D274" s="196"/>
      <c r="E274" s="62"/>
      <c r="F274" s="6"/>
      <c r="G274" s="11"/>
      <c r="H274" s="6"/>
      <c r="I274" s="11"/>
      <c r="J274" s="182"/>
      <c r="K274" s="62"/>
      <c r="L274" s="11"/>
      <c r="M274" s="3"/>
      <c r="N274" s="19"/>
    </row>
    <row r="275" spans="1:14">
      <c r="A275" s="62"/>
      <c r="B275" s="15"/>
      <c r="C275" s="59"/>
      <c r="D275" s="163"/>
      <c r="E275" s="62"/>
      <c r="F275" s="4"/>
      <c r="G275" s="9"/>
      <c r="H275" s="6"/>
      <c r="I275" s="11"/>
      <c r="J275" s="182"/>
      <c r="K275" s="62"/>
      <c r="L275" s="11"/>
      <c r="M275" s="3"/>
      <c r="N275" s="19"/>
    </row>
    <row r="276" spans="1:14">
      <c r="A276" s="62"/>
      <c r="B276" s="15"/>
      <c r="C276" s="59"/>
      <c r="D276" s="163"/>
      <c r="E276" s="62"/>
      <c r="F276" s="4"/>
      <c r="G276" s="9"/>
      <c r="H276" s="6"/>
      <c r="I276" s="11"/>
      <c r="J276" s="182"/>
      <c r="K276" s="62"/>
      <c r="L276" s="11"/>
      <c r="M276" s="3"/>
      <c r="N276" s="19"/>
    </row>
    <row r="277" spans="1:14">
      <c r="A277" s="62"/>
      <c r="B277" s="15"/>
      <c r="C277" s="59"/>
      <c r="D277" s="163"/>
      <c r="E277" s="62"/>
      <c r="F277" s="4"/>
      <c r="G277" s="9"/>
      <c r="H277" s="6"/>
      <c r="I277" s="11"/>
      <c r="J277" s="182"/>
      <c r="K277" s="62"/>
      <c r="L277" s="11"/>
      <c r="M277" s="3"/>
      <c r="N277" s="19"/>
    </row>
    <row r="278" spans="1:14">
      <c r="A278" s="62"/>
      <c r="B278" s="15"/>
      <c r="C278" s="59"/>
      <c r="D278" s="163"/>
      <c r="E278" s="62"/>
      <c r="F278" s="4"/>
      <c r="G278" s="214"/>
      <c r="H278" s="6"/>
      <c r="I278" s="11"/>
      <c r="J278" s="182"/>
      <c r="K278" s="62"/>
      <c r="L278" s="11"/>
      <c r="M278" s="3"/>
      <c r="N278" s="19"/>
    </row>
    <row r="279" spans="1:14">
      <c r="A279" s="62"/>
      <c r="B279" s="15"/>
      <c r="C279" s="59"/>
      <c r="D279" s="163"/>
      <c r="E279" s="62"/>
      <c r="F279" s="4"/>
      <c r="G279" s="9"/>
      <c r="H279" s="6"/>
      <c r="I279" s="11"/>
      <c r="J279" s="182"/>
      <c r="K279" s="62"/>
      <c r="L279" s="11"/>
      <c r="M279" s="3"/>
      <c r="N279" s="19"/>
    </row>
    <row r="280" spans="1:14">
      <c r="A280" s="62"/>
      <c r="B280" s="15"/>
      <c r="C280" s="59"/>
      <c r="D280" s="196"/>
      <c r="E280" s="62"/>
      <c r="F280" s="4"/>
      <c r="G280" s="214"/>
      <c r="H280" s="6"/>
      <c r="I280" s="11"/>
      <c r="J280" s="182"/>
      <c r="K280" s="62"/>
      <c r="L280" s="11"/>
      <c r="M280" s="3"/>
      <c r="N280" s="19"/>
    </row>
    <row r="281" spans="1:14">
      <c r="A281" s="62"/>
      <c r="B281" s="15"/>
      <c r="C281" s="59"/>
      <c r="D281" s="163"/>
      <c r="E281" s="62"/>
      <c r="F281" s="4"/>
      <c r="G281" s="9"/>
      <c r="H281" s="6"/>
      <c r="I281" s="11"/>
      <c r="J281" s="182"/>
      <c r="K281" s="62"/>
      <c r="L281" s="11"/>
      <c r="M281" s="3"/>
      <c r="N281" s="19"/>
    </row>
    <row r="282" spans="1:14">
      <c r="A282" s="62"/>
      <c r="B282" s="15"/>
      <c r="C282" s="59"/>
      <c r="D282" s="196"/>
      <c r="E282" s="62"/>
      <c r="F282" s="4"/>
      <c r="G282" s="214"/>
      <c r="H282" s="6"/>
      <c r="I282" s="11"/>
      <c r="J282" s="182"/>
      <c r="K282" s="62"/>
      <c r="L282" s="11"/>
      <c r="M282" s="3"/>
      <c r="N282" s="19"/>
    </row>
    <row r="283" spans="1:14">
      <c r="A283" s="62"/>
      <c r="B283" s="15"/>
      <c r="C283" s="59"/>
      <c r="D283" s="163"/>
      <c r="E283" s="62"/>
      <c r="F283" s="4"/>
      <c r="G283" s="9"/>
      <c r="H283" s="6"/>
      <c r="I283" s="11"/>
      <c r="J283" s="162"/>
      <c r="K283" s="62"/>
      <c r="L283" s="11"/>
      <c r="M283" s="3"/>
      <c r="N283" s="11"/>
    </row>
    <row r="284" spans="1:14">
      <c r="A284" s="62"/>
      <c r="B284" s="15"/>
      <c r="C284" s="59"/>
      <c r="D284" s="196"/>
      <c r="E284" s="62"/>
      <c r="F284" s="4"/>
      <c r="G284" s="214"/>
      <c r="H284" s="6"/>
      <c r="I284" s="11"/>
      <c r="J284" s="182"/>
      <c r="K284" s="62"/>
      <c r="L284" s="11"/>
      <c r="M284" s="3"/>
      <c r="N284" s="19"/>
    </row>
    <row r="285" spans="1:14">
      <c r="A285" s="62"/>
      <c r="B285" s="15"/>
      <c r="C285" s="59"/>
      <c r="D285" s="163"/>
      <c r="E285" s="62"/>
      <c r="F285" s="4"/>
      <c r="G285" s="9"/>
      <c r="H285" s="6"/>
      <c r="I285" s="11"/>
      <c r="J285" s="182"/>
      <c r="K285" s="62"/>
      <c r="L285" s="11"/>
      <c r="M285" s="3"/>
      <c r="N285" s="19"/>
    </row>
    <row r="286" spans="1:14">
      <c r="A286" s="62"/>
      <c r="B286" s="15"/>
      <c r="C286" s="59"/>
      <c r="D286" s="163"/>
      <c r="E286" s="62"/>
      <c r="F286" s="4"/>
      <c r="G286" s="9"/>
      <c r="H286" s="6"/>
      <c r="I286" s="11"/>
      <c r="J286" s="162"/>
      <c r="K286" s="62"/>
      <c r="L286" s="11"/>
      <c r="M286" s="3"/>
      <c r="N286" s="19"/>
    </row>
    <row r="287" spans="1:14">
      <c r="A287" s="62"/>
      <c r="B287" s="15"/>
      <c r="C287" s="59"/>
      <c r="D287" s="163"/>
      <c r="E287" s="62"/>
      <c r="F287" s="4"/>
      <c r="G287" s="9"/>
      <c r="H287" s="6"/>
      <c r="I287" s="11"/>
      <c r="J287" s="162"/>
      <c r="K287" s="62"/>
      <c r="L287" s="11"/>
      <c r="M287" s="3"/>
      <c r="N287" s="19"/>
    </row>
    <row r="288" spans="1:14">
      <c r="A288" s="62"/>
      <c r="B288" s="15"/>
      <c r="C288" s="59"/>
      <c r="D288" s="163"/>
      <c r="E288" s="62"/>
      <c r="F288" s="4"/>
      <c r="G288" s="9"/>
      <c r="H288" s="6"/>
      <c r="I288" s="11"/>
      <c r="J288" s="162"/>
      <c r="K288" s="164"/>
      <c r="L288" s="11"/>
      <c r="M288" s="3"/>
      <c r="N288" s="19"/>
    </row>
    <row r="289" spans="1:14">
      <c r="A289" s="62"/>
      <c r="B289" s="15"/>
      <c r="C289" s="59"/>
      <c r="D289" s="196"/>
      <c r="E289" s="62"/>
      <c r="F289" s="4"/>
      <c r="G289" s="214"/>
      <c r="H289" s="6"/>
      <c r="I289" s="11"/>
      <c r="J289" s="162"/>
      <c r="K289" s="62"/>
      <c r="L289" s="11"/>
      <c r="M289" s="3"/>
      <c r="N289" s="19"/>
    </row>
    <row r="290" spans="1:14">
      <c r="A290" s="62"/>
      <c r="B290" s="15"/>
      <c r="C290" s="59"/>
      <c r="D290" s="163"/>
      <c r="E290" s="62"/>
      <c r="F290" s="4"/>
      <c r="G290" s="9"/>
      <c r="H290" s="6"/>
      <c r="I290" s="11"/>
      <c r="J290" s="162"/>
      <c r="K290" s="62"/>
      <c r="L290" s="11"/>
      <c r="M290" s="3"/>
      <c r="N290" s="19"/>
    </row>
    <row r="291" spans="1:14">
      <c r="A291" s="62"/>
      <c r="B291" s="15"/>
      <c r="C291" s="59"/>
      <c r="D291" s="163"/>
      <c r="E291" s="62"/>
      <c r="F291" s="4"/>
      <c r="G291" s="9"/>
      <c r="H291" s="6"/>
      <c r="I291" s="11"/>
      <c r="J291" s="162"/>
      <c r="K291" s="62"/>
      <c r="L291" s="11"/>
      <c r="M291" s="3"/>
      <c r="N291" s="19"/>
    </row>
    <row r="292" spans="1:14">
      <c r="A292" s="62"/>
      <c r="B292" s="15"/>
      <c r="C292" s="59"/>
      <c r="D292" s="163"/>
      <c r="E292" s="225"/>
      <c r="F292" s="60"/>
      <c r="G292" s="3"/>
      <c r="H292" s="6"/>
      <c r="I292" s="11"/>
      <c r="J292" s="162"/>
      <c r="K292" s="62"/>
      <c r="L292" s="11"/>
      <c r="M292" s="3"/>
      <c r="N292" s="11"/>
    </row>
    <row r="293" spans="1:14">
      <c r="A293" s="62"/>
      <c r="B293" s="15"/>
      <c r="C293" s="59"/>
      <c r="D293" s="163"/>
      <c r="E293" s="225"/>
      <c r="F293" s="60"/>
      <c r="G293" s="3"/>
      <c r="H293" s="6"/>
      <c r="I293" s="11"/>
      <c r="J293" s="162"/>
      <c r="K293" s="62"/>
      <c r="L293" s="11"/>
      <c r="M293" s="3"/>
      <c r="N293" s="19"/>
    </row>
    <row r="294" spans="1:14">
      <c r="A294" s="62"/>
      <c r="B294" s="15"/>
      <c r="C294" s="59"/>
      <c r="D294" s="196"/>
      <c r="E294" s="225"/>
      <c r="F294" s="60"/>
      <c r="G294" s="3"/>
      <c r="H294" s="6"/>
      <c r="I294" s="11"/>
      <c r="J294" s="162"/>
      <c r="K294" s="164"/>
      <c r="L294" s="11"/>
      <c r="M294" s="3"/>
      <c r="N294" s="19"/>
    </row>
    <row r="295" spans="1:14">
      <c r="A295" s="62"/>
      <c r="B295" s="15"/>
      <c r="C295" s="59"/>
      <c r="D295" s="163"/>
      <c r="E295" s="225"/>
      <c r="F295" s="60"/>
      <c r="G295" s="3"/>
      <c r="H295" s="6"/>
      <c r="I295" s="11"/>
      <c r="J295" s="162"/>
      <c r="K295" s="62"/>
      <c r="L295" s="11"/>
      <c r="M295" s="3"/>
      <c r="N295" s="19"/>
    </row>
    <row r="296" spans="1:14">
      <c r="A296" s="62"/>
      <c r="B296" s="15"/>
      <c r="C296" s="59"/>
      <c r="D296" s="163"/>
      <c r="E296" s="62"/>
      <c r="F296" s="60"/>
      <c r="G296" s="3"/>
      <c r="H296" s="6"/>
      <c r="I296" s="11"/>
      <c r="J296" s="182"/>
      <c r="K296" s="62"/>
      <c r="L296" s="11"/>
      <c r="M296" s="3"/>
      <c r="N296" s="19"/>
    </row>
    <row r="297" spans="1:14">
      <c r="A297" s="62"/>
      <c r="B297" s="15"/>
      <c r="C297" s="59"/>
      <c r="D297" s="163"/>
      <c r="E297" s="62"/>
      <c r="F297" s="60"/>
      <c r="G297" s="3"/>
      <c r="H297" s="6"/>
      <c r="I297" s="11"/>
      <c r="J297" s="182"/>
      <c r="K297" s="62"/>
      <c r="L297" s="11"/>
      <c r="M297" s="3"/>
      <c r="N297" s="19"/>
    </row>
    <row r="298" spans="1:14">
      <c r="A298" s="62"/>
      <c r="B298" s="15"/>
      <c r="C298" s="59"/>
      <c r="D298" s="163"/>
      <c r="E298" s="62"/>
      <c r="F298" s="60"/>
      <c r="G298" s="3"/>
      <c r="H298" s="6"/>
      <c r="I298" s="11"/>
      <c r="J298" s="182"/>
      <c r="K298" s="62"/>
      <c r="L298" s="11"/>
      <c r="M298" s="3"/>
      <c r="N298" s="19"/>
    </row>
    <row r="299" spans="1:14">
      <c r="A299" s="62"/>
      <c r="B299" s="15"/>
      <c r="C299" s="59"/>
      <c r="D299" s="163"/>
      <c r="E299" s="62"/>
      <c r="F299" s="60"/>
      <c r="G299" s="3"/>
      <c r="H299" s="6"/>
      <c r="I299" s="11"/>
      <c r="J299" s="182"/>
      <c r="K299" s="62"/>
      <c r="L299" s="11"/>
      <c r="M299" s="3"/>
      <c r="N299" s="19"/>
    </row>
    <row r="300" spans="1:14">
      <c r="A300" s="62"/>
      <c r="B300" s="15"/>
      <c r="C300" s="59"/>
      <c r="D300" s="196"/>
      <c r="E300" s="62"/>
      <c r="F300" s="60"/>
      <c r="G300" s="3"/>
      <c r="H300" s="6"/>
      <c r="I300" s="11"/>
      <c r="J300" s="162"/>
      <c r="K300" s="62"/>
      <c r="L300" s="11"/>
      <c r="M300" s="3"/>
      <c r="N300" s="19"/>
    </row>
    <row r="301" spans="1:14">
      <c r="A301" s="62"/>
      <c r="B301" s="15"/>
      <c r="C301" s="59"/>
      <c r="D301" s="196"/>
      <c r="E301" s="62"/>
      <c r="F301" s="60"/>
      <c r="G301" s="3"/>
      <c r="H301" s="6"/>
      <c r="I301" s="11"/>
      <c r="J301" s="162"/>
      <c r="K301" s="62"/>
      <c r="L301" s="11"/>
      <c r="M301" s="3"/>
      <c r="N301" s="19"/>
    </row>
    <row r="302" spans="1:14">
      <c r="A302" s="62"/>
      <c r="B302" s="15"/>
      <c r="C302" s="59"/>
      <c r="D302" s="196"/>
      <c r="E302" s="62"/>
      <c r="F302" s="60"/>
      <c r="G302" s="3"/>
      <c r="H302" s="6"/>
      <c r="I302" s="11"/>
      <c r="J302" s="182"/>
      <c r="K302" s="62"/>
      <c r="L302" s="11"/>
      <c r="M302" s="3"/>
      <c r="N302" s="19"/>
    </row>
    <row r="303" spans="1:14">
      <c r="A303" s="62"/>
      <c r="B303" s="15"/>
      <c r="C303" s="59"/>
      <c r="D303" s="196"/>
      <c r="E303" s="62"/>
      <c r="F303" s="60"/>
      <c r="G303" s="3"/>
      <c r="H303" s="6"/>
      <c r="I303" s="11"/>
      <c r="J303" s="182"/>
      <c r="K303" s="62"/>
      <c r="L303" s="11"/>
      <c r="M303" s="3"/>
      <c r="N303" s="19"/>
    </row>
    <row r="304" spans="1:14">
      <c r="A304" s="62"/>
      <c r="B304" s="15"/>
      <c r="C304" s="59"/>
      <c r="D304" s="11"/>
      <c r="E304" s="226"/>
      <c r="F304" s="60"/>
      <c r="G304" s="3"/>
      <c r="H304" s="6"/>
      <c r="I304" s="11"/>
      <c r="J304" s="162"/>
      <c r="K304" s="164"/>
      <c r="L304" s="11"/>
      <c r="M304" s="3"/>
      <c r="N304" s="19"/>
    </row>
    <row r="305" spans="1:14">
      <c r="A305" s="62"/>
      <c r="B305" s="15"/>
      <c r="C305" s="59"/>
      <c r="D305" s="57"/>
      <c r="E305" s="11"/>
      <c r="F305" s="60"/>
      <c r="G305" s="3"/>
      <c r="H305" s="6"/>
      <c r="I305" s="11"/>
      <c r="J305" s="182"/>
      <c r="K305" s="62"/>
      <c r="L305" s="11"/>
      <c r="M305" s="3"/>
      <c r="N305" s="19"/>
    </row>
    <row r="306" spans="1:14">
      <c r="A306" s="62"/>
      <c r="B306" s="15"/>
      <c r="C306" s="59"/>
      <c r="D306" s="163"/>
      <c r="E306" s="226"/>
      <c r="F306" s="60"/>
      <c r="G306" s="3"/>
      <c r="H306" s="6"/>
      <c r="I306" s="11"/>
      <c r="J306" s="182"/>
      <c r="K306" s="62"/>
      <c r="L306" s="11"/>
      <c r="M306" s="3"/>
      <c r="N306" s="19"/>
    </row>
    <row r="307" spans="1:14">
      <c r="A307" s="62"/>
      <c r="B307" s="15"/>
      <c r="C307" s="59"/>
      <c r="D307" s="163"/>
      <c r="E307" s="226"/>
      <c r="F307" s="60"/>
      <c r="G307" s="3"/>
      <c r="H307" s="6"/>
      <c r="I307" s="11"/>
      <c r="J307" s="182"/>
      <c r="K307" s="62"/>
      <c r="L307" s="11"/>
      <c r="M307" s="3"/>
      <c r="N307" s="19"/>
    </row>
    <row r="308" spans="1:14">
      <c r="A308" s="62"/>
      <c r="B308" s="15"/>
      <c r="C308" s="59"/>
      <c r="D308" s="11"/>
      <c r="E308" s="226"/>
      <c r="F308" s="60"/>
      <c r="G308" s="3"/>
      <c r="H308" s="6"/>
      <c r="I308" s="11"/>
      <c r="J308" s="162"/>
      <c r="K308" s="164"/>
      <c r="L308" s="11"/>
      <c r="M308" s="3"/>
      <c r="N308" s="19"/>
    </row>
    <row r="309" spans="1:14">
      <c r="A309" s="62"/>
      <c r="B309" s="15"/>
      <c r="C309" s="59"/>
      <c r="D309" s="11"/>
      <c r="E309" s="226"/>
      <c r="F309" s="60"/>
      <c r="G309" s="3"/>
      <c r="H309" s="6"/>
      <c r="I309" s="11"/>
      <c r="J309" s="162"/>
      <c r="K309" s="62"/>
      <c r="L309" s="11"/>
      <c r="M309" s="3"/>
      <c r="N309" s="11"/>
    </row>
    <row r="310" spans="1:14">
      <c r="A310" s="62"/>
      <c r="B310" s="15"/>
      <c r="C310" s="59"/>
      <c r="D310" s="163"/>
      <c r="E310" s="226"/>
      <c r="F310" s="60"/>
      <c r="G310" s="3"/>
      <c r="H310" s="6"/>
      <c r="I310" s="11"/>
      <c r="J310" s="182"/>
      <c r="K310" s="62"/>
      <c r="L310" s="11"/>
      <c r="M310" s="3"/>
      <c r="N310" s="19"/>
    </row>
    <row r="311" spans="1:14">
      <c r="A311" s="62"/>
      <c r="B311" s="15"/>
      <c r="C311" s="59"/>
      <c r="D311" s="163"/>
      <c r="E311" s="226"/>
      <c r="F311" s="60"/>
      <c r="G311" s="3"/>
      <c r="H311" s="6"/>
      <c r="I311" s="11"/>
      <c r="J311" s="182"/>
      <c r="K311" s="62"/>
      <c r="L311" s="11"/>
      <c r="M311" s="3"/>
      <c r="N311" s="19"/>
    </row>
    <row r="312" spans="1:14">
      <c r="A312" s="62"/>
      <c r="B312" s="15"/>
      <c r="C312" s="59"/>
      <c r="D312" s="163"/>
      <c r="E312" s="62"/>
      <c r="F312" s="60"/>
      <c r="G312" s="3"/>
      <c r="H312" s="6"/>
      <c r="I312" s="11"/>
      <c r="J312" s="6"/>
      <c r="K312" s="62"/>
      <c r="L312" s="11"/>
      <c r="M312" s="3"/>
      <c r="N312" s="19"/>
    </row>
    <row r="313" spans="1:14">
      <c r="A313" s="62"/>
      <c r="B313" s="15"/>
      <c r="C313" s="59"/>
      <c r="D313" s="163"/>
      <c r="E313" s="62"/>
      <c r="F313" s="60"/>
      <c r="G313" s="3"/>
      <c r="H313" s="6"/>
      <c r="I313" s="11"/>
      <c r="J313" s="6"/>
      <c r="K313" s="62"/>
      <c r="L313" s="11"/>
      <c r="M313" s="3"/>
      <c r="N313" s="19"/>
    </row>
    <row r="314" spans="1:14">
      <c r="A314" s="62"/>
      <c r="B314" s="15"/>
      <c r="C314" s="59"/>
      <c r="D314" s="163"/>
      <c r="E314" s="62"/>
      <c r="F314" s="60"/>
      <c r="G314" s="3"/>
      <c r="H314" s="6"/>
      <c r="I314" s="11"/>
      <c r="J314" s="6"/>
      <c r="K314" s="62"/>
      <c r="L314" s="11"/>
      <c r="M314" s="3"/>
      <c r="N314" s="19"/>
    </row>
    <row r="315" spans="1:14">
      <c r="A315" s="62"/>
      <c r="B315" s="15"/>
      <c r="C315" s="59"/>
      <c r="D315" s="11"/>
      <c r="E315" s="62"/>
      <c r="F315" s="60"/>
      <c r="G315" s="3"/>
      <c r="H315" s="6"/>
      <c r="I315" s="11"/>
      <c r="J315" s="162"/>
      <c r="K315" s="62"/>
      <c r="L315" s="11"/>
      <c r="M315" s="3"/>
      <c r="N315" s="19"/>
    </row>
    <row r="316" spans="1:14">
      <c r="A316" s="62"/>
      <c r="B316" s="15"/>
      <c r="C316" s="59"/>
      <c r="D316" s="163"/>
      <c r="E316" s="62"/>
      <c r="F316" s="60"/>
      <c r="G316" s="3"/>
      <c r="H316" s="6"/>
      <c r="I316" s="11"/>
      <c r="J316" s="6"/>
      <c r="K316" s="62"/>
      <c r="L316" s="11"/>
      <c r="M316" s="3"/>
      <c r="N316" s="19"/>
    </row>
    <row r="317" spans="1:14">
      <c r="A317" s="62"/>
      <c r="B317" s="15"/>
      <c r="C317" s="59"/>
      <c r="D317" s="11"/>
      <c r="E317" s="62"/>
      <c r="F317" s="60"/>
      <c r="G317" s="3"/>
      <c r="H317" s="6"/>
      <c r="I317" s="11"/>
      <c r="J317" s="162"/>
      <c r="K317" s="164"/>
      <c r="L317" s="11"/>
      <c r="M317" s="3"/>
      <c r="N317" s="19"/>
    </row>
    <row r="318" spans="1:14">
      <c r="A318" s="62"/>
      <c r="B318" s="15"/>
      <c r="C318" s="59"/>
      <c r="D318" s="11"/>
      <c r="E318" s="62"/>
      <c r="F318" s="6"/>
      <c r="G318" s="11"/>
      <c r="H318" s="6"/>
      <c r="I318" s="11"/>
      <c r="J318" s="162"/>
      <c r="K318" s="164"/>
      <c r="L318" s="11"/>
      <c r="M318" s="3"/>
      <c r="N318" s="19"/>
    </row>
    <row r="319" spans="1:14">
      <c r="A319" s="62"/>
      <c r="B319" s="15"/>
      <c r="C319" s="59"/>
      <c r="D319" s="57"/>
      <c r="E319" s="11"/>
      <c r="F319" s="60"/>
      <c r="G319" s="3"/>
      <c r="H319" s="6"/>
      <c r="I319" s="11"/>
      <c r="J319" s="162"/>
      <c r="K319" s="164"/>
      <c r="L319" s="11"/>
      <c r="M319" s="3"/>
      <c r="N319" s="19"/>
    </row>
    <row r="320" spans="1:14">
      <c r="A320" s="62"/>
      <c r="B320" s="15"/>
      <c r="C320" s="59"/>
      <c r="D320" s="57"/>
      <c r="E320" s="11"/>
      <c r="F320" s="6"/>
      <c r="G320" s="11"/>
      <c r="H320" s="6"/>
      <c r="I320" s="11"/>
      <c r="J320" s="162"/>
      <c r="K320" s="62"/>
      <c r="L320" s="11"/>
      <c r="M320" s="3"/>
      <c r="N320" s="19"/>
    </row>
    <row r="321" spans="1:14">
      <c r="A321" s="62"/>
      <c r="B321" s="15"/>
      <c r="C321" s="59"/>
      <c r="D321" s="57"/>
      <c r="E321" s="11"/>
      <c r="F321" s="6"/>
      <c r="G321" s="11"/>
      <c r="H321" s="6"/>
      <c r="I321" s="11"/>
      <c r="J321" s="162"/>
      <c r="K321" s="164"/>
      <c r="L321" s="11"/>
      <c r="M321" s="3"/>
      <c r="N321" s="19"/>
    </row>
    <row r="322" spans="1:14">
      <c r="A322" s="62"/>
      <c r="B322" s="15"/>
      <c r="C322" s="59"/>
      <c r="D322" s="163"/>
      <c r="E322" s="62"/>
      <c r="F322" s="60"/>
      <c r="G322" s="3"/>
      <c r="H322" s="6"/>
      <c r="I322" s="11"/>
      <c r="J322" s="6"/>
      <c r="K322" s="62"/>
      <c r="L322" s="11"/>
      <c r="M322" s="3"/>
      <c r="N322" s="19"/>
    </row>
    <row r="323" spans="1:14">
      <c r="A323" s="62"/>
      <c r="B323" s="15"/>
      <c r="C323" s="59"/>
      <c r="D323" s="57"/>
      <c r="E323" s="11"/>
      <c r="F323" s="60"/>
      <c r="G323" s="3"/>
      <c r="H323" s="6"/>
      <c r="I323" s="11"/>
      <c r="J323" s="6"/>
      <c r="K323" s="62"/>
      <c r="L323" s="11"/>
      <c r="M323" s="3"/>
      <c r="N323" s="19"/>
    </row>
    <row r="324" spans="1:14">
      <c r="A324" s="62"/>
      <c r="B324" s="15"/>
      <c r="C324" s="59"/>
      <c r="D324" s="163"/>
      <c r="E324" s="62"/>
      <c r="F324" s="60"/>
      <c r="G324" s="3"/>
      <c r="H324" s="6"/>
      <c r="I324" s="11"/>
      <c r="J324" s="6"/>
      <c r="K324" s="62"/>
      <c r="L324" s="11"/>
      <c r="M324" s="3"/>
      <c r="N324" s="19"/>
    </row>
    <row r="325" spans="1:14">
      <c r="A325" s="62"/>
      <c r="B325" s="15"/>
      <c r="C325" s="59"/>
      <c r="D325" s="163"/>
      <c r="E325" s="62"/>
      <c r="F325" s="60"/>
      <c r="G325" s="3"/>
      <c r="H325" s="6"/>
      <c r="I325" s="11"/>
      <c r="J325" s="6"/>
      <c r="K325" s="62"/>
      <c r="L325" s="11"/>
      <c r="M325" s="3"/>
      <c r="N325" s="19"/>
    </row>
    <row r="326" spans="1:14">
      <c r="A326" s="62"/>
      <c r="B326" s="15"/>
      <c r="C326" s="59"/>
      <c r="D326" s="163"/>
      <c r="E326" s="62"/>
      <c r="F326" s="60"/>
      <c r="G326" s="3"/>
      <c r="H326" s="6"/>
      <c r="I326" s="11"/>
      <c r="J326" s="6"/>
      <c r="K326" s="62"/>
      <c r="L326" s="11"/>
      <c r="M326" s="3"/>
      <c r="N326" s="19"/>
    </row>
    <row r="327" spans="1:14">
      <c r="A327" s="62"/>
      <c r="B327" s="15"/>
      <c r="C327" s="59"/>
      <c r="D327" s="11"/>
      <c r="E327" s="62"/>
      <c r="F327" s="60"/>
      <c r="G327" s="3"/>
      <c r="H327" s="6"/>
      <c r="I327" s="11"/>
      <c r="J327" s="162"/>
      <c r="K327" s="164"/>
      <c r="L327" s="11"/>
      <c r="M327" s="3"/>
      <c r="N327" s="19"/>
    </row>
    <row r="328" spans="1:14">
      <c r="A328" s="62"/>
      <c r="B328" s="15"/>
      <c r="C328" s="59"/>
      <c r="D328" s="11"/>
      <c r="E328" s="62"/>
      <c r="F328" s="60"/>
      <c r="G328" s="3"/>
      <c r="H328" s="6"/>
      <c r="I328" s="11"/>
      <c r="J328" s="162"/>
      <c r="K328" s="164"/>
      <c r="L328" s="11"/>
      <c r="M328" s="3"/>
      <c r="N328" s="19"/>
    </row>
    <row r="329" spans="1:14">
      <c r="A329" s="62"/>
      <c r="B329" s="15"/>
      <c r="C329" s="59"/>
      <c r="D329" s="11"/>
      <c r="E329" s="62"/>
      <c r="F329" s="60"/>
      <c r="G329" s="3"/>
      <c r="H329" s="6"/>
      <c r="I329" s="11"/>
      <c r="J329" s="162"/>
      <c r="K329" s="62"/>
      <c r="L329" s="11"/>
      <c r="M329" s="3"/>
      <c r="N329" s="11"/>
    </row>
    <row r="330" spans="1:14">
      <c r="A330" s="62"/>
      <c r="B330" s="15"/>
      <c r="C330" s="59"/>
      <c r="D330" s="163"/>
      <c r="E330" s="62"/>
      <c r="F330" s="60"/>
      <c r="G330" s="3"/>
      <c r="H330" s="6"/>
      <c r="I330" s="11"/>
      <c r="J330" s="6"/>
      <c r="K330" s="62"/>
      <c r="L330" s="11"/>
      <c r="M330" s="3"/>
      <c r="N330" s="19"/>
    </row>
    <row r="331" spans="1:14">
      <c r="A331" s="62"/>
      <c r="B331" s="15"/>
      <c r="C331" s="59"/>
      <c r="D331" s="163"/>
      <c r="E331" s="62"/>
      <c r="F331" s="60"/>
      <c r="G331" s="3"/>
      <c r="H331" s="6"/>
      <c r="I331" s="11"/>
      <c r="J331" s="6"/>
      <c r="K331" s="62"/>
      <c r="L331" s="11"/>
      <c r="M331" s="3"/>
      <c r="N331" s="19"/>
    </row>
    <row r="332" spans="1:14">
      <c r="A332" s="62"/>
      <c r="B332" s="15"/>
      <c r="C332" s="59"/>
      <c r="D332" s="163"/>
      <c r="E332" s="62"/>
      <c r="F332" s="60"/>
      <c r="G332" s="3"/>
      <c r="H332" s="6"/>
      <c r="I332" s="11"/>
      <c r="J332" s="6"/>
      <c r="K332" s="62"/>
      <c r="L332" s="11"/>
      <c r="M332" s="3"/>
      <c r="N332" s="19"/>
    </row>
    <row r="333" spans="1:14">
      <c r="A333" s="62"/>
      <c r="B333" s="15"/>
      <c r="C333" s="59"/>
      <c r="D333" s="11"/>
      <c r="E333" s="62"/>
      <c r="F333" s="60"/>
      <c r="G333" s="3"/>
      <c r="H333" s="6"/>
      <c r="I333" s="11"/>
      <c r="J333" s="162"/>
      <c r="K333" s="164"/>
      <c r="L333" s="11"/>
      <c r="M333" s="3"/>
      <c r="N333" s="19"/>
    </row>
    <row r="334" spans="1:14">
      <c r="A334" s="62"/>
      <c r="B334" s="15"/>
      <c r="C334" s="59"/>
      <c r="D334" s="163"/>
      <c r="E334" s="62"/>
      <c r="F334" s="60"/>
      <c r="G334" s="3"/>
      <c r="H334" s="6"/>
      <c r="I334" s="11"/>
      <c r="J334" s="6"/>
      <c r="K334" s="62"/>
      <c r="L334" s="11"/>
      <c r="M334" s="3"/>
      <c r="N334" s="19"/>
    </row>
    <row r="335" spans="1:14">
      <c r="A335" s="62"/>
      <c r="B335" s="15"/>
      <c r="C335" s="59"/>
      <c r="D335" s="11"/>
      <c r="E335" s="62"/>
      <c r="F335" s="60"/>
      <c r="G335" s="3"/>
      <c r="H335" s="6"/>
      <c r="I335" s="11"/>
      <c r="J335" s="162"/>
      <c r="K335" s="164"/>
      <c r="L335" s="11"/>
      <c r="M335" s="3"/>
      <c r="N335" s="19"/>
    </row>
    <row r="336" spans="1:14">
      <c r="A336" s="62"/>
      <c r="B336" s="15"/>
      <c r="C336" s="59"/>
      <c r="D336" s="11"/>
      <c r="E336" s="62"/>
      <c r="F336" s="60"/>
      <c r="G336" s="3"/>
      <c r="H336" s="6"/>
      <c r="I336" s="11"/>
      <c r="J336" s="162"/>
      <c r="K336" s="164"/>
      <c r="L336" s="11"/>
      <c r="M336" s="3"/>
      <c r="N336" s="19"/>
    </row>
    <row r="337" spans="1:14">
      <c r="A337" s="62"/>
      <c r="B337" s="15"/>
      <c r="C337" s="59"/>
      <c r="D337" s="163"/>
      <c r="E337" s="62"/>
      <c r="F337" s="60"/>
      <c r="G337" s="3"/>
      <c r="H337" s="6"/>
      <c r="I337" s="11"/>
      <c r="J337" s="6"/>
      <c r="K337" s="62"/>
      <c r="L337" s="11"/>
      <c r="M337" s="3"/>
      <c r="N337" s="19"/>
    </row>
    <row r="338" spans="1:14">
      <c r="A338" s="62"/>
      <c r="B338" s="15"/>
      <c r="C338" s="59"/>
      <c r="D338" s="11"/>
      <c r="E338" s="62"/>
      <c r="F338" s="60"/>
      <c r="G338" s="3"/>
      <c r="H338" s="6"/>
      <c r="I338" s="11"/>
      <c r="J338" s="162"/>
      <c r="K338" s="164"/>
      <c r="L338" s="11"/>
      <c r="M338" s="3"/>
      <c r="N338" s="19"/>
    </row>
    <row r="339" spans="1:14">
      <c r="A339" s="62"/>
      <c r="B339" s="15"/>
      <c r="C339" s="59"/>
      <c r="D339" s="163"/>
      <c r="E339" s="62"/>
      <c r="F339" s="60"/>
      <c r="G339" s="3"/>
      <c r="H339" s="6"/>
      <c r="I339" s="11"/>
      <c r="J339" s="6"/>
      <c r="K339" s="62"/>
      <c r="L339" s="11"/>
      <c r="M339" s="3"/>
      <c r="N339" s="19"/>
    </row>
    <row r="340" spans="1:14">
      <c r="A340" s="62"/>
      <c r="B340" s="15"/>
      <c r="C340" s="59"/>
      <c r="D340" s="163"/>
      <c r="E340" s="62"/>
      <c r="F340" s="60"/>
      <c r="G340" s="3"/>
      <c r="H340" s="6"/>
      <c r="I340" s="11"/>
      <c r="J340" s="6"/>
      <c r="K340" s="62"/>
      <c r="L340" s="11"/>
      <c r="M340" s="3"/>
      <c r="N340" s="19"/>
    </row>
    <row r="341" spans="1:14">
      <c r="A341" s="62"/>
      <c r="B341" s="15"/>
      <c r="C341" s="59"/>
      <c r="D341" s="163"/>
      <c r="E341" s="62"/>
      <c r="F341" s="60"/>
      <c r="G341" s="3"/>
      <c r="H341" s="6"/>
      <c r="I341" s="11"/>
      <c r="J341" s="6"/>
      <c r="K341" s="62"/>
      <c r="L341" s="11"/>
      <c r="M341" s="3"/>
      <c r="N341" s="19"/>
    </row>
    <row r="342" spans="1:14">
      <c r="A342" s="62"/>
      <c r="B342" s="15"/>
      <c r="C342" s="59"/>
      <c r="D342" s="57"/>
      <c r="E342" s="200"/>
      <c r="F342" s="60"/>
      <c r="G342" s="3"/>
      <c r="H342" s="6"/>
      <c r="I342" s="11"/>
      <c r="J342" s="6"/>
      <c r="K342" s="62"/>
      <c r="L342" s="3"/>
      <c r="M342" s="3"/>
      <c r="N342" s="19"/>
    </row>
    <row r="343" spans="1:14">
      <c r="A343" s="62"/>
      <c r="B343" s="15"/>
      <c r="C343" s="59"/>
      <c r="D343" s="163"/>
      <c r="E343" s="62"/>
      <c r="F343" s="60"/>
      <c r="G343" s="3"/>
      <c r="H343" s="6"/>
      <c r="I343" s="11"/>
      <c r="J343" s="6"/>
      <c r="K343" s="62"/>
      <c r="L343" s="3"/>
      <c r="M343" s="3"/>
      <c r="N343" s="19"/>
    </row>
    <row r="344" spans="1:14">
      <c r="A344" s="62"/>
      <c r="B344" s="15"/>
      <c r="C344" s="59"/>
      <c r="D344" s="163"/>
      <c r="E344" s="62"/>
      <c r="F344" s="60"/>
      <c r="G344" s="3"/>
      <c r="H344" s="6"/>
      <c r="I344" s="11"/>
      <c r="J344" s="6"/>
      <c r="K344" s="62"/>
      <c r="L344" s="3"/>
      <c r="M344" s="3"/>
      <c r="N344" s="19"/>
    </row>
    <row r="345" spans="1:14">
      <c r="A345" s="62"/>
      <c r="B345" s="15"/>
      <c r="C345" s="59"/>
      <c r="D345" s="163"/>
      <c r="E345" s="62"/>
      <c r="F345" s="60"/>
      <c r="G345" s="3"/>
      <c r="H345" s="6"/>
      <c r="I345" s="11"/>
      <c r="J345" s="6"/>
      <c r="K345" s="62"/>
      <c r="L345" s="3"/>
      <c r="M345" s="3"/>
      <c r="N345" s="19"/>
    </row>
    <row r="346" spans="1:14">
      <c r="A346" s="62"/>
      <c r="B346" s="15"/>
      <c r="C346" s="59"/>
      <c r="D346" s="163"/>
      <c r="E346" s="62"/>
      <c r="F346" s="60"/>
      <c r="G346" s="3"/>
      <c r="H346" s="6"/>
      <c r="I346" s="11"/>
      <c r="J346" s="6"/>
      <c r="K346" s="62"/>
      <c r="L346" s="3"/>
      <c r="M346" s="3"/>
      <c r="N346" s="19"/>
    </row>
    <row r="347" spans="1:14">
      <c r="A347" s="62"/>
      <c r="B347" s="15"/>
      <c r="C347" s="59"/>
      <c r="D347" s="163"/>
      <c r="E347" s="62"/>
      <c r="F347" s="60"/>
      <c r="G347" s="3"/>
      <c r="H347" s="6"/>
      <c r="I347" s="3"/>
      <c r="J347" s="6"/>
      <c r="K347" s="62"/>
      <c r="L347" s="3"/>
      <c r="M347" s="3"/>
      <c r="N347" s="19"/>
    </row>
    <row r="348" spans="1:14">
      <c r="A348" s="62"/>
      <c r="B348" s="15"/>
      <c r="C348" s="59"/>
      <c r="D348" s="163"/>
      <c r="E348" s="62"/>
      <c r="F348" s="60"/>
      <c r="G348" s="3"/>
      <c r="H348" s="6"/>
      <c r="I348" s="11"/>
      <c r="J348" s="162"/>
      <c r="K348" s="62"/>
      <c r="L348" s="6"/>
      <c r="M348" s="6"/>
      <c r="N348" s="11"/>
    </row>
    <row r="349" spans="1:14">
      <c r="A349" s="62"/>
      <c r="B349" s="15"/>
      <c r="C349" s="59"/>
      <c r="D349" s="163"/>
      <c r="E349" s="62"/>
      <c r="F349" s="60"/>
      <c r="G349" s="3"/>
      <c r="H349" s="6"/>
      <c r="I349" s="11"/>
      <c r="J349" s="162"/>
      <c r="K349" s="164"/>
      <c r="L349" s="3"/>
      <c r="M349" s="3"/>
      <c r="N349" s="19"/>
    </row>
    <row r="350" spans="1:14">
      <c r="A350" s="171"/>
      <c r="B350" s="15"/>
      <c r="C350" s="172"/>
      <c r="D350" s="196"/>
      <c r="E350" s="171"/>
      <c r="F350" s="168"/>
      <c r="G350" s="176"/>
      <c r="H350" s="162"/>
      <c r="I350" s="167"/>
      <c r="J350" s="227"/>
      <c r="K350" s="171"/>
      <c r="L350" s="176"/>
      <c r="M350" s="176"/>
      <c r="N350" s="19"/>
    </row>
    <row r="351" spans="1:14">
      <c r="A351" s="62"/>
      <c r="B351" s="15"/>
      <c r="C351" s="59"/>
      <c r="D351" s="163"/>
      <c r="E351" s="62"/>
      <c r="F351" s="60"/>
      <c r="G351" s="3"/>
      <c r="H351" s="6"/>
      <c r="I351" s="11"/>
      <c r="J351" s="182"/>
      <c r="K351" s="62"/>
      <c r="L351" s="3"/>
      <c r="M351" s="3"/>
      <c r="N351" s="19"/>
    </row>
    <row r="352" spans="1:14">
      <c r="A352" s="62"/>
      <c r="B352" s="15"/>
      <c r="C352" s="59"/>
      <c r="D352" s="196"/>
      <c r="E352" s="62"/>
      <c r="F352" s="60"/>
      <c r="G352" s="3"/>
      <c r="H352" s="6"/>
      <c r="I352" s="11"/>
      <c r="J352" s="182"/>
      <c r="K352" s="62"/>
      <c r="L352" s="3"/>
      <c r="M352" s="3"/>
      <c r="N352" s="19"/>
    </row>
    <row r="353" spans="1:14">
      <c r="A353" s="62"/>
      <c r="B353" s="15"/>
      <c r="C353" s="59"/>
      <c r="D353" s="196"/>
      <c r="E353" s="62"/>
      <c r="F353" s="60"/>
      <c r="G353" s="3"/>
      <c r="H353" s="6"/>
      <c r="I353" s="11"/>
      <c r="J353" s="162"/>
      <c r="K353" s="164"/>
      <c r="L353" s="3"/>
      <c r="M353" s="3"/>
      <c r="N353" s="19"/>
    </row>
    <row r="354" spans="1:14">
      <c r="A354" s="62"/>
      <c r="B354" s="15"/>
      <c r="C354" s="59"/>
      <c r="D354" s="196"/>
      <c r="E354" s="62"/>
      <c r="F354" s="60"/>
      <c r="G354" s="3"/>
      <c r="H354" s="6"/>
      <c r="I354" s="11"/>
      <c r="J354" s="182"/>
      <c r="K354" s="62"/>
      <c r="L354" s="3"/>
      <c r="M354" s="3"/>
      <c r="N354" s="19"/>
    </row>
    <row r="355" spans="1:14">
      <c r="A355" s="62"/>
      <c r="B355" s="15"/>
      <c r="C355" s="59"/>
      <c r="D355" s="163"/>
      <c r="E355" s="62"/>
      <c r="F355" s="60"/>
      <c r="G355" s="3"/>
      <c r="H355" s="6"/>
      <c r="I355" s="11"/>
      <c r="J355" s="162"/>
      <c r="K355" s="164"/>
      <c r="L355" s="3"/>
      <c r="M355" s="3"/>
      <c r="N355" s="19"/>
    </row>
    <row r="356" spans="1:14">
      <c r="A356" s="62"/>
      <c r="B356" s="15"/>
      <c r="C356" s="59"/>
      <c r="D356" s="196"/>
      <c r="E356" s="62"/>
      <c r="F356" s="60"/>
      <c r="G356" s="3"/>
      <c r="H356" s="6"/>
      <c r="I356" s="11"/>
      <c r="J356" s="162"/>
      <c r="K356" s="164"/>
      <c r="L356" s="3"/>
      <c r="M356" s="3"/>
      <c r="N356" s="19"/>
    </row>
    <row r="357" spans="1:14">
      <c r="A357" s="62"/>
      <c r="B357" s="15"/>
      <c r="C357" s="59"/>
      <c r="D357" s="11"/>
      <c r="E357" s="62"/>
      <c r="F357" s="6"/>
      <c r="G357" s="11"/>
      <c r="H357" s="6"/>
      <c r="I357" s="11"/>
      <c r="J357" s="162"/>
      <c r="K357" s="62"/>
      <c r="L357" s="3"/>
      <c r="M357" s="3"/>
      <c r="N357" s="19"/>
    </row>
    <row r="358" spans="1:14">
      <c r="A358" s="62"/>
      <c r="B358" s="15"/>
      <c r="C358" s="59"/>
      <c r="D358" s="196"/>
      <c r="E358" s="62"/>
      <c r="F358" s="60"/>
      <c r="G358" s="3"/>
      <c r="H358" s="6"/>
      <c r="I358" s="11"/>
      <c r="J358" s="162"/>
      <c r="K358" s="62"/>
      <c r="L358" s="3"/>
      <c r="M358" s="3"/>
      <c r="N358" s="19"/>
    </row>
    <row r="359" spans="1:14">
      <c r="A359" s="62"/>
      <c r="B359" s="15"/>
      <c r="C359" s="59"/>
      <c r="D359" s="196"/>
      <c r="E359" s="62"/>
      <c r="F359" s="60"/>
      <c r="G359" s="3"/>
      <c r="H359" s="6"/>
      <c r="I359" s="11"/>
      <c r="J359" s="162"/>
      <c r="K359" s="164"/>
      <c r="L359" s="3"/>
      <c r="M359" s="3"/>
      <c r="N359" s="19"/>
    </row>
    <row r="360" spans="1:14">
      <c r="A360" s="62"/>
      <c r="B360" s="15"/>
      <c r="C360" s="59"/>
      <c r="D360" s="163"/>
      <c r="E360" s="62"/>
      <c r="F360" s="60"/>
      <c r="G360" s="3"/>
      <c r="H360" s="6"/>
      <c r="I360" s="11"/>
      <c r="J360" s="162"/>
      <c r="K360" s="164"/>
      <c r="L360" s="3"/>
      <c r="M360" s="3"/>
      <c r="N360" s="19"/>
    </row>
    <row r="361" spans="1:14">
      <c r="A361" s="62"/>
      <c r="B361" s="15"/>
      <c r="C361" s="59"/>
      <c r="D361" s="196"/>
      <c r="E361" s="62"/>
      <c r="F361" s="60"/>
      <c r="G361" s="3"/>
      <c r="H361" s="6"/>
      <c r="I361" s="11"/>
      <c r="J361" s="162"/>
      <c r="K361" s="164"/>
      <c r="L361" s="3"/>
      <c r="M361" s="3"/>
      <c r="N361" s="19"/>
    </row>
    <row r="362" spans="1:14">
      <c r="A362" s="62"/>
      <c r="B362" s="15"/>
      <c r="C362" s="59"/>
      <c r="D362" s="57"/>
      <c r="E362" s="62"/>
      <c r="F362" s="60"/>
      <c r="G362" s="3"/>
      <c r="H362" s="6"/>
      <c r="I362" s="11"/>
      <c r="J362" s="162"/>
      <c r="K362" s="164"/>
      <c r="L362" s="3"/>
      <c r="M362" s="3"/>
      <c r="N362" s="19"/>
    </row>
    <row r="363" spans="1:14">
      <c r="A363" s="62"/>
      <c r="B363" s="15"/>
      <c r="C363" s="59"/>
      <c r="D363" s="163"/>
      <c r="E363" s="62"/>
      <c r="F363" s="60"/>
      <c r="G363" s="3"/>
      <c r="H363" s="6"/>
      <c r="I363" s="11"/>
      <c r="J363" s="6"/>
      <c r="K363" s="62"/>
      <c r="L363" s="3"/>
      <c r="M363" s="3"/>
      <c r="N363" s="19"/>
    </row>
    <row r="364" spans="1:14">
      <c r="A364" s="62"/>
      <c r="B364" s="15"/>
      <c r="C364" s="59"/>
      <c r="D364" s="163"/>
      <c r="E364" s="62"/>
      <c r="F364" s="60"/>
      <c r="G364" s="3"/>
      <c r="H364" s="6"/>
      <c r="I364" s="11"/>
      <c r="J364" s="6"/>
      <c r="K364" s="62"/>
      <c r="L364" s="3"/>
      <c r="M364" s="3"/>
      <c r="N364" s="19"/>
    </row>
    <row r="365" spans="1:14">
      <c r="A365" s="62"/>
      <c r="B365" s="15"/>
      <c r="C365" s="59"/>
      <c r="D365" s="163"/>
      <c r="E365" s="62"/>
      <c r="F365" s="60"/>
      <c r="G365" s="3"/>
      <c r="H365" s="6"/>
      <c r="I365" s="11"/>
      <c r="J365" s="6"/>
      <c r="K365" s="62"/>
      <c r="L365" s="3"/>
      <c r="M365" s="3"/>
      <c r="N365" s="19"/>
    </row>
    <row r="366" spans="1:14">
      <c r="A366" s="62"/>
      <c r="B366" s="15"/>
      <c r="C366" s="59"/>
      <c r="D366" s="163"/>
      <c r="E366" s="62"/>
      <c r="F366" s="60"/>
      <c r="G366" s="3"/>
      <c r="H366" s="6"/>
      <c r="I366" s="11"/>
      <c r="J366" s="6"/>
      <c r="K366" s="62"/>
      <c r="L366" s="3"/>
      <c r="M366" s="3"/>
      <c r="N366" s="19"/>
    </row>
    <row r="367" spans="1:14">
      <c r="A367" s="62"/>
      <c r="B367" s="15"/>
      <c r="C367" s="59"/>
      <c r="D367" s="163"/>
      <c r="E367" s="62"/>
      <c r="F367" s="60"/>
      <c r="G367" s="3"/>
      <c r="H367" s="6"/>
      <c r="I367" s="11"/>
      <c r="J367" s="6"/>
      <c r="K367" s="62"/>
      <c r="L367" s="3"/>
      <c r="M367" s="3"/>
      <c r="N367" s="19"/>
    </row>
    <row r="368" spans="1:14">
      <c r="A368" s="62"/>
      <c r="B368" s="15"/>
      <c r="C368" s="59"/>
      <c r="D368" s="163"/>
      <c r="E368" s="62"/>
      <c r="F368" s="60"/>
      <c r="G368" s="3"/>
      <c r="H368" s="6"/>
      <c r="I368" s="11"/>
      <c r="J368" s="6"/>
      <c r="K368" s="62"/>
      <c r="L368" s="3"/>
      <c r="M368" s="3"/>
      <c r="N368" s="19"/>
    </row>
    <row r="369" spans="1:14">
      <c r="A369" s="62"/>
      <c r="B369" s="15"/>
      <c r="C369" s="59"/>
      <c r="D369" s="57"/>
      <c r="E369" s="62"/>
      <c r="F369" s="60"/>
      <c r="G369" s="3"/>
      <c r="H369" s="6"/>
      <c r="I369" s="11"/>
      <c r="J369" s="6"/>
      <c r="K369" s="62"/>
      <c r="L369" s="3"/>
      <c r="M369" s="3"/>
      <c r="N369" s="19"/>
    </row>
    <row r="370" spans="1:14">
      <c r="A370" s="62"/>
      <c r="B370" s="15"/>
      <c r="C370" s="59"/>
      <c r="D370" s="57"/>
      <c r="E370" s="62"/>
      <c r="F370" s="60"/>
      <c r="G370" s="3"/>
      <c r="H370" s="6"/>
      <c r="I370" s="11"/>
      <c r="J370" s="6"/>
      <c r="K370" s="62"/>
      <c r="L370" s="3"/>
      <c r="M370" s="3"/>
      <c r="N370" s="19"/>
    </row>
    <row r="371" spans="1:14">
      <c r="A371" s="62"/>
      <c r="B371" s="15"/>
      <c r="C371" s="59"/>
      <c r="D371" s="57"/>
      <c r="E371" s="62"/>
      <c r="F371" s="60"/>
      <c r="G371" s="3"/>
      <c r="H371" s="6"/>
      <c r="I371" s="11"/>
      <c r="J371" s="6"/>
      <c r="K371" s="62"/>
      <c r="L371" s="3"/>
      <c r="M371" s="3"/>
      <c r="N371" s="19"/>
    </row>
    <row r="372" spans="1:14">
      <c r="A372" s="62"/>
      <c r="B372" s="15"/>
      <c r="C372" s="59"/>
      <c r="D372" s="57"/>
      <c r="E372" s="62"/>
      <c r="F372" s="60"/>
      <c r="G372" s="3"/>
      <c r="H372" s="6"/>
      <c r="I372" s="11"/>
      <c r="J372" s="6"/>
      <c r="K372" s="62"/>
      <c r="L372" s="3"/>
      <c r="M372" s="3"/>
      <c r="N372" s="19"/>
    </row>
    <row r="373" spans="1:14">
      <c r="A373" s="62"/>
      <c r="B373" s="15"/>
      <c r="C373" s="59"/>
      <c r="D373" s="57"/>
      <c r="E373" s="62"/>
      <c r="F373" s="60"/>
      <c r="G373" s="3"/>
      <c r="H373" s="6"/>
      <c r="I373" s="11"/>
      <c r="J373" s="6"/>
      <c r="K373" s="62"/>
      <c r="L373" s="3"/>
      <c r="M373" s="3"/>
      <c r="N373" s="19"/>
    </row>
    <row r="374" spans="1:14">
      <c r="A374" s="62"/>
      <c r="B374" s="15"/>
      <c r="C374" s="59"/>
      <c r="D374" s="57"/>
      <c r="E374" s="62"/>
      <c r="F374" s="60"/>
      <c r="G374" s="3"/>
      <c r="H374" s="6"/>
      <c r="I374" s="11"/>
      <c r="J374" s="6"/>
      <c r="K374" s="62"/>
      <c r="L374" s="3"/>
      <c r="M374" s="3"/>
      <c r="N374" s="19"/>
    </row>
    <row r="375" spans="1:14">
      <c r="A375" s="62"/>
      <c r="B375" s="15"/>
      <c r="C375" s="59"/>
      <c r="D375" s="57"/>
      <c r="E375" s="62"/>
      <c r="F375" s="60"/>
      <c r="G375" s="3"/>
      <c r="H375" s="6"/>
      <c r="I375" s="11"/>
      <c r="J375" s="6"/>
      <c r="K375" s="62"/>
      <c r="L375" s="3"/>
      <c r="M375" s="3"/>
      <c r="N375" s="19"/>
    </row>
    <row r="376" spans="1:14">
      <c r="A376" s="62"/>
      <c r="B376" s="15"/>
      <c r="C376" s="59"/>
      <c r="D376" s="57"/>
      <c r="E376" s="11"/>
      <c r="F376" s="60"/>
      <c r="G376" s="3"/>
      <c r="H376" s="6"/>
      <c r="I376" s="11"/>
      <c r="J376" s="6"/>
      <c r="K376" s="62"/>
      <c r="L376" s="3"/>
      <c r="M376" s="3"/>
      <c r="N376" s="19"/>
    </row>
    <row r="377" spans="1:14">
      <c r="A377" s="62"/>
      <c r="B377" s="15"/>
      <c r="C377" s="59"/>
      <c r="D377" s="57"/>
      <c r="E377" s="11"/>
      <c r="F377" s="60"/>
      <c r="G377" s="3"/>
      <c r="H377" s="6"/>
      <c r="I377" s="11"/>
      <c r="J377" s="6"/>
      <c r="K377" s="62"/>
      <c r="L377" s="3"/>
      <c r="M377" s="3"/>
      <c r="N377" s="19"/>
    </row>
    <row r="378" spans="1:14">
      <c r="A378" s="62"/>
      <c r="B378" s="15"/>
      <c r="C378" s="59"/>
      <c r="D378" s="57"/>
      <c r="E378" s="62"/>
      <c r="F378" s="60"/>
      <c r="G378" s="3"/>
      <c r="H378" s="6"/>
      <c r="I378" s="11"/>
      <c r="J378" s="6"/>
      <c r="K378" s="62"/>
      <c r="L378" s="3"/>
      <c r="M378" s="3"/>
      <c r="N378" s="19"/>
    </row>
    <row r="379" spans="1:14">
      <c r="A379" s="62"/>
      <c r="B379" s="15"/>
      <c r="C379" s="59"/>
      <c r="D379" s="57"/>
      <c r="E379" s="62"/>
      <c r="F379" s="60"/>
      <c r="G379" s="3"/>
      <c r="H379" s="6"/>
      <c r="I379" s="11"/>
      <c r="J379" s="6"/>
      <c r="K379" s="62"/>
      <c r="L379" s="3"/>
      <c r="M379" s="3"/>
      <c r="N379" s="19"/>
    </row>
    <row r="380" spans="1:14">
      <c r="A380" s="62"/>
      <c r="B380" s="15"/>
      <c r="C380" s="59"/>
      <c r="D380" s="57"/>
      <c r="E380" s="62"/>
      <c r="F380" s="60"/>
      <c r="G380" s="3"/>
      <c r="H380" s="6"/>
      <c r="I380" s="11"/>
      <c r="J380" s="162"/>
      <c r="K380" s="164"/>
      <c r="L380" s="3"/>
      <c r="M380" s="3"/>
      <c r="N380" s="19"/>
    </row>
    <row r="381" spans="1:14">
      <c r="A381" s="62"/>
      <c r="B381" s="15"/>
      <c r="C381" s="59"/>
      <c r="D381" s="57"/>
      <c r="E381" s="62"/>
      <c r="F381" s="60"/>
      <c r="G381" s="3"/>
      <c r="H381" s="6"/>
      <c r="I381" s="11"/>
      <c r="J381" s="162"/>
      <c r="K381" s="62"/>
      <c r="L381" s="3"/>
      <c r="M381" s="3"/>
      <c r="N381" s="19"/>
    </row>
    <row r="382" spans="1:14">
      <c r="A382" s="62"/>
      <c r="B382" s="15"/>
      <c r="C382" s="59"/>
      <c r="D382" s="57"/>
      <c r="E382" s="11"/>
      <c r="F382" s="60"/>
      <c r="G382" s="3"/>
      <c r="H382" s="6"/>
      <c r="I382" s="11"/>
      <c r="J382" s="6"/>
      <c r="K382" s="62"/>
      <c r="L382" s="3"/>
      <c r="M382" s="3"/>
      <c r="N382" s="19"/>
    </row>
    <row r="383" spans="1:14">
      <c r="A383" s="62"/>
      <c r="B383" s="15"/>
      <c r="C383" s="59"/>
      <c r="D383" s="57"/>
      <c r="E383" s="62"/>
      <c r="F383" s="60"/>
      <c r="G383" s="3"/>
      <c r="H383" s="6"/>
      <c r="I383" s="11"/>
      <c r="J383" s="6"/>
      <c r="K383" s="62"/>
      <c r="L383" s="3"/>
      <c r="M383" s="3"/>
      <c r="N383" s="19"/>
    </row>
    <row r="384" spans="1:14">
      <c r="A384" s="62"/>
      <c r="B384" s="15"/>
      <c r="C384" s="59"/>
      <c r="D384" s="57"/>
      <c r="E384" s="62"/>
      <c r="F384" s="60"/>
      <c r="G384" s="3"/>
      <c r="H384" s="6"/>
      <c r="I384" s="11"/>
      <c r="J384" s="6"/>
      <c r="K384" s="62"/>
      <c r="L384" s="3"/>
      <c r="M384" s="3"/>
      <c r="N384" s="19"/>
    </row>
    <row r="385" spans="1:14">
      <c r="A385" s="62"/>
      <c r="B385" s="15"/>
      <c r="C385" s="59"/>
      <c r="D385" s="57"/>
      <c r="E385" s="62"/>
      <c r="F385" s="60"/>
      <c r="G385" s="3"/>
      <c r="H385" s="6"/>
      <c r="I385" s="11"/>
      <c r="J385" s="6"/>
      <c r="K385" s="62"/>
      <c r="L385" s="3"/>
      <c r="M385" s="3"/>
      <c r="N385" s="19"/>
    </row>
    <row r="386" spans="1:14">
      <c r="A386" s="62"/>
      <c r="B386" s="15"/>
      <c r="C386" s="59"/>
      <c r="D386" s="57"/>
      <c r="E386" s="62"/>
      <c r="F386" s="60"/>
      <c r="G386" s="3"/>
      <c r="H386" s="6"/>
      <c r="I386" s="11"/>
      <c r="J386" s="6"/>
      <c r="K386" s="62"/>
      <c r="L386" s="3"/>
      <c r="M386" s="3"/>
      <c r="N386" s="19"/>
    </row>
    <row r="387" spans="1:14">
      <c r="A387" s="62"/>
      <c r="B387" s="15"/>
      <c r="C387" s="59"/>
      <c r="D387" s="57"/>
      <c r="E387" s="62"/>
      <c r="F387" s="60"/>
      <c r="G387" s="3"/>
      <c r="H387" s="6"/>
      <c r="I387" s="11"/>
      <c r="J387" s="6"/>
      <c r="K387" s="62"/>
      <c r="L387" s="3"/>
      <c r="M387" s="3"/>
      <c r="N387" s="19"/>
    </row>
    <row r="388" spans="1:14">
      <c r="A388" s="62"/>
      <c r="B388" s="15"/>
      <c r="C388" s="59"/>
      <c r="D388" s="57"/>
      <c r="E388" s="62"/>
      <c r="F388" s="60"/>
      <c r="G388" s="3"/>
      <c r="H388" s="6"/>
      <c r="I388" s="11"/>
      <c r="J388" s="6"/>
      <c r="K388" s="62"/>
      <c r="L388" s="3"/>
      <c r="M388" s="3"/>
      <c r="N388" s="19"/>
    </row>
    <row r="389" spans="1:14">
      <c r="A389" s="62"/>
      <c r="B389" s="15"/>
      <c r="C389" s="59"/>
      <c r="D389" s="57"/>
      <c r="E389" s="62"/>
      <c r="F389" s="60"/>
      <c r="G389" s="3"/>
      <c r="H389" s="6"/>
      <c r="I389" s="11"/>
      <c r="J389" s="6"/>
      <c r="K389" s="62"/>
      <c r="L389" s="3"/>
      <c r="M389" s="3"/>
      <c r="N389" s="19"/>
    </row>
    <row r="390" spans="1:14">
      <c r="A390" s="62"/>
      <c r="B390" s="15"/>
      <c r="C390" s="59"/>
      <c r="D390" s="57"/>
      <c r="E390" s="62"/>
      <c r="F390" s="60"/>
      <c r="G390" s="3"/>
      <c r="H390" s="6"/>
      <c r="I390" s="11"/>
      <c r="J390" s="6"/>
      <c r="K390" s="62"/>
      <c r="L390" s="3"/>
      <c r="M390" s="3"/>
      <c r="N390" s="19"/>
    </row>
    <row r="391" spans="1:14">
      <c r="A391" s="62"/>
      <c r="B391" s="15"/>
      <c r="C391" s="59"/>
      <c r="D391" s="57"/>
      <c r="E391" s="11"/>
      <c r="F391" s="60"/>
      <c r="G391" s="3"/>
      <c r="H391" s="6"/>
      <c r="I391" s="11"/>
      <c r="J391" s="6"/>
      <c r="K391" s="62"/>
      <c r="L391" s="3"/>
      <c r="M391" s="3"/>
      <c r="N391" s="19"/>
    </row>
    <row r="392" spans="1:14">
      <c r="A392" s="62"/>
      <c r="B392" s="15"/>
      <c r="C392" s="59"/>
      <c r="D392" s="57"/>
      <c r="E392" s="11"/>
      <c r="F392" s="60"/>
      <c r="G392" s="3"/>
      <c r="H392" s="6"/>
      <c r="I392" s="11"/>
      <c r="J392" s="6"/>
      <c r="K392" s="62"/>
      <c r="L392" s="3"/>
      <c r="M392" s="3"/>
      <c r="N392" s="19"/>
    </row>
    <row r="393" spans="1:14">
      <c r="A393" s="62"/>
      <c r="B393" s="15"/>
      <c r="C393" s="59"/>
      <c r="D393" s="57"/>
      <c r="E393" s="62"/>
      <c r="F393" s="60"/>
      <c r="G393" s="3"/>
      <c r="H393" s="6"/>
      <c r="I393" s="11"/>
      <c r="J393" s="6"/>
      <c r="K393" s="62"/>
      <c r="L393" s="3"/>
      <c r="M393" s="3"/>
      <c r="N393" s="19"/>
    </row>
    <row r="394" spans="1:14">
      <c r="A394" s="62"/>
      <c r="B394" s="15"/>
      <c r="C394" s="59"/>
      <c r="D394" s="57"/>
      <c r="E394" s="62"/>
      <c r="F394" s="60"/>
      <c r="G394" s="3"/>
      <c r="H394" s="6"/>
      <c r="I394" s="11"/>
      <c r="J394" s="6"/>
      <c r="K394" s="62"/>
      <c r="L394" s="3"/>
      <c r="M394" s="3"/>
      <c r="N394" s="19"/>
    </row>
    <row r="395" spans="1:14">
      <c r="A395" s="62"/>
      <c r="B395" s="15"/>
      <c r="C395" s="59"/>
      <c r="D395" s="57"/>
      <c r="E395" s="62"/>
      <c r="F395" s="60"/>
      <c r="G395" s="3"/>
      <c r="H395" s="6"/>
      <c r="I395" s="11"/>
      <c r="J395" s="6"/>
      <c r="K395" s="62"/>
      <c r="L395" s="3"/>
      <c r="M395" s="3"/>
      <c r="N395" s="19"/>
    </row>
    <row r="396" spans="1:14">
      <c r="A396" s="62"/>
      <c r="B396" s="15"/>
      <c r="C396" s="59"/>
      <c r="D396" s="57"/>
      <c r="E396" s="62"/>
      <c r="F396" s="60"/>
      <c r="G396" s="3"/>
      <c r="H396" s="6"/>
      <c r="I396" s="11"/>
      <c r="J396" s="6"/>
      <c r="K396" s="62"/>
      <c r="L396" s="3"/>
      <c r="M396" s="3"/>
      <c r="N396" s="19"/>
    </row>
    <row r="397" spans="1:14">
      <c r="A397" s="62"/>
      <c r="B397" s="15"/>
      <c r="C397" s="59"/>
      <c r="D397" s="57"/>
      <c r="E397" s="62"/>
      <c r="F397" s="60"/>
      <c r="G397" s="3"/>
      <c r="H397" s="6"/>
      <c r="I397" s="11"/>
      <c r="J397" s="162"/>
      <c r="K397" s="164"/>
      <c r="L397" s="3"/>
      <c r="M397" s="3"/>
      <c r="N397" s="19"/>
    </row>
    <row r="398" spans="1:14">
      <c r="A398" s="62"/>
      <c r="B398" s="15"/>
      <c r="C398" s="59"/>
      <c r="D398" s="57"/>
      <c r="E398" s="62"/>
      <c r="F398" s="60"/>
      <c r="G398" s="3"/>
      <c r="H398" s="6"/>
      <c r="I398" s="11"/>
      <c r="J398" s="6"/>
      <c r="K398" s="62"/>
      <c r="L398" s="3"/>
      <c r="M398" s="3"/>
      <c r="N398" s="19"/>
    </row>
    <row r="399" spans="1:14">
      <c r="A399" s="62"/>
      <c r="B399" s="15"/>
      <c r="C399" s="59"/>
      <c r="D399" s="57"/>
      <c r="E399" s="62"/>
      <c r="F399" s="60"/>
      <c r="G399" s="3"/>
      <c r="H399" s="6"/>
      <c r="I399" s="11"/>
      <c r="J399" s="162"/>
      <c r="K399" s="164"/>
      <c r="L399" s="3"/>
      <c r="M399" s="3"/>
      <c r="N399" s="19"/>
    </row>
    <row r="400" spans="1:14">
      <c r="A400" s="62"/>
      <c r="B400" s="15"/>
      <c r="C400" s="59"/>
      <c r="D400" s="57"/>
      <c r="E400" s="62"/>
      <c r="F400" s="60"/>
      <c r="G400" s="3"/>
      <c r="H400" s="6"/>
      <c r="I400" s="11"/>
      <c r="J400" s="6"/>
      <c r="K400" s="62"/>
      <c r="L400" s="3"/>
      <c r="M400" s="3"/>
      <c r="N400" s="19"/>
    </row>
    <row r="401" spans="1:14">
      <c r="A401" s="62"/>
      <c r="B401" s="15"/>
      <c r="C401" s="59"/>
      <c r="D401" s="57"/>
      <c r="E401" s="62"/>
      <c r="F401" s="60"/>
      <c r="G401" s="3"/>
      <c r="H401" s="6"/>
      <c r="I401" s="11"/>
      <c r="J401" s="6"/>
      <c r="K401" s="62"/>
      <c r="L401" s="3"/>
      <c r="M401" s="3"/>
      <c r="N401" s="19"/>
    </row>
    <row r="402" spans="1:14">
      <c r="A402" s="62"/>
      <c r="B402" s="15"/>
      <c r="C402" s="59"/>
      <c r="D402" s="57"/>
      <c r="E402" s="62"/>
      <c r="F402" s="60"/>
      <c r="G402" s="3"/>
      <c r="H402" s="6"/>
      <c r="I402" s="11"/>
      <c r="J402" s="162"/>
      <c r="K402" s="164"/>
      <c r="L402" s="3"/>
      <c r="M402" s="3"/>
      <c r="N402" s="19"/>
    </row>
    <row r="403" spans="1:14">
      <c r="A403" s="62"/>
      <c r="B403" s="15"/>
      <c r="C403" s="59"/>
      <c r="D403" s="57"/>
      <c r="E403" s="62"/>
      <c r="F403" s="60"/>
      <c r="G403" s="3"/>
      <c r="H403" s="6"/>
      <c r="I403" s="11"/>
      <c r="J403" s="162"/>
      <c r="K403" s="164"/>
      <c r="L403" s="3"/>
      <c r="M403" s="3"/>
      <c r="N403" s="19"/>
    </row>
    <row r="404" spans="1:14">
      <c r="A404" s="62"/>
      <c r="B404" s="15"/>
      <c r="C404" s="59"/>
      <c r="D404" s="57"/>
      <c r="E404" s="62"/>
      <c r="F404" s="60"/>
      <c r="G404" s="3"/>
      <c r="H404" s="6"/>
      <c r="I404" s="11"/>
      <c r="J404" s="6"/>
      <c r="K404" s="62"/>
      <c r="L404" s="3"/>
      <c r="M404" s="3"/>
      <c r="N404" s="19"/>
    </row>
    <row r="405" spans="1:14">
      <c r="A405" s="62"/>
      <c r="B405" s="15"/>
      <c r="C405" s="59"/>
      <c r="D405" s="57"/>
      <c r="E405" s="62"/>
      <c r="F405" s="60"/>
      <c r="G405" s="3"/>
      <c r="H405" s="6"/>
      <c r="I405" s="11"/>
      <c r="J405" s="6"/>
      <c r="K405" s="62"/>
      <c r="L405" s="3"/>
      <c r="M405" s="3"/>
      <c r="N405" s="19"/>
    </row>
    <row r="406" spans="1:14">
      <c r="A406" s="62"/>
      <c r="B406" s="15"/>
      <c r="C406" s="59"/>
      <c r="D406" s="57"/>
      <c r="E406" s="62"/>
      <c r="F406" s="60"/>
      <c r="G406" s="3"/>
      <c r="H406" s="6"/>
      <c r="I406" s="11"/>
      <c r="J406" s="6"/>
      <c r="K406" s="62"/>
      <c r="L406" s="3"/>
      <c r="M406" s="3"/>
      <c r="N406" s="19"/>
    </row>
    <row r="407" spans="1:14">
      <c r="A407" s="62"/>
      <c r="B407" s="15"/>
      <c r="C407" s="59"/>
      <c r="D407" s="57"/>
      <c r="E407" s="62"/>
      <c r="F407" s="60"/>
      <c r="G407" s="3"/>
      <c r="H407" s="6"/>
      <c r="I407" s="11"/>
      <c r="J407" s="6"/>
      <c r="K407" s="62"/>
      <c r="L407" s="3"/>
      <c r="M407" s="3"/>
      <c r="N407" s="19"/>
    </row>
    <row r="408" spans="1:14">
      <c r="A408" s="62"/>
      <c r="B408" s="15"/>
      <c r="C408" s="59"/>
      <c r="D408" s="57"/>
      <c r="E408" s="62"/>
      <c r="F408" s="60"/>
      <c r="G408" s="3"/>
      <c r="H408" s="6"/>
      <c r="I408" s="11"/>
      <c r="J408" s="6"/>
      <c r="K408" s="62"/>
      <c r="L408" s="3"/>
      <c r="M408" s="3"/>
      <c r="N408" s="19"/>
    </row>
    <row r="409" spans="1:14">
      <c r="A409" s="62"/>
      <c r="B409" s="15"/>
      <c r="C409" s="59"/>
      <c r="D409" s="57"/>
      <c r="E409" s="62"/>
      <c r="F409" s="60"/>
      <c r="G409" s="3"/>
      <c r="H409" s="6"/>
      <c r="I409" s="11"/>
      <c r="J409" s="6"/>
      <c r="K409" s="62"/>
      <c r="L409" s="3"/>
      <c r="M409" s="3"/>
      <c r="N409" s="19"/>
    </row>
    <row r="410" spans="1:14">
      <c r="A410" s="202"/>
      <c r="B410" s="15"/>
      <c r="C410" s="217"/>
      <c r="D410" s="228"/>
      <c r="E410" s="202"/>
      <c r="F410" s="177"/>
      <c r="G410" s="212"/>
      <c r="H410" s="182"/>
      <c r="I410" s="53"/>
      <c r="J410" s="162"/>
      <c r="K410" s="201"/>
      <c r="L410" s="212"/>
      <c r="M410" s="212"/>
      <c r="N410" s="19"/>
    </row>
    <row r="411" spans="1:14">
      <c r="A411" s="11"/>
      <c r="B411" s="15"/>
      <c r="C411" s="59"/>
      <c r="D411" s="57"/>
      <c r="E411" s="62"/>
      <c r="F411" s="5"/>
      <c r="G411" s="64"/>
      <c r="H411" s="6"/>
      <c r="I411" s="11"/>
      <c r="J411" s="6"/>
      <c r="K411" s="214"/>
      <c r="L411" s="3"/>
      <c r="M411" s="154"/>
      <c r="N411" s="19"/>
    </row>
    <row r="412" spans="1:14">
      <c r="A412" s="11"/>
      <c r="B412" s="15"/>
      <c r="C412" s="59"/>
      <c r="D412" s="57"/>
      <c r="E412" s="229"/>
      <c r="F412" s="5"/>
      <c r="G412" s="14"/>
      <c r="H412" s="6"/>
      <c r="I412" s="11"/>
      <c r="J412" s="6"/>
      <c r="K412" s="214"/>
      <c r="L412" s="3"/>
      <c r="M412" s="154"/>
      <c r="N412" s="19"/>
    </row>
    <row r="413" spans="1:14">
      <c r="A413" s="11"/>
      <c r="B413" s="15"/>
      <c r="C413" s="59"/>
      <c r="D413" s="57"/>
      <c r="E413" s="62"/>
      <c r="F413" s="5"/>
      <c r="G413" s="64"/>
      <c r="H413" s="6"/>
      <c r="I413" s="11"/>
      <c r="J413" s="6"/>
      <c r="K413" s="214"/>
      <c r="L413" s="3"/>
      <c r="M413" s="154"/>
      <c r="N413" s="19"/>
    </row>
    <row r="414" spans="1:14">
      <c r="A414" s="11"/>
      <c r="B414" s="15"/>
      <c r="C414" s="59"/>
      <c r="D414" s="57"/>
      <c r="E414" s="62"/>
      <c r="F414" s="5"/>
      <c r="G414" s="64"/>
      <c r="H414" s="6"/>
      <c r="I414" s="11"/>
      <c r="J414" s="6"/>
      <c r="K414" s="214"/>
      <c r="L414" s="3"/>
      <c r="M414" s="3"/>
      <c r="N414" s="19"/>
    </row>
    <row r="415" spans="1:14">
      <c r="A415" s="11"/>
      <c r="B415" s="15"/>
      <c r="C415" s="59"/>
      <c r="D415" s="57"/>
      <c r="E415" s="62"/>
      <c r="F415" s="5"/>
      <c r="G415" s="64"/>
      <c r="H415" s="6"/>
      <c r="I415" s="11"/>
      <c r="J415" s="6"/>
      <c r="K415" s="214"/>
      <c r="L415" s="3"/>
      <c r="M415" s="3"/>
      <c r="N415" s="19"/>
    </row>
    <row r="416" spans="1:14">
      <c r="A416" s="11"/>
      <c r="B416" s="15"/>
      <c r="C416" s="59"/>
      <c r="D416" s="57"/>
      <c r="E416" s="229"/>
      <c r="F416" s="5"/>
      <c r="G416" s="14"/>
      <c r="H416" s="6"/>
      <c r="I416" s="11"/>
      <c r="J416" s="6"/>
      <c r="K416" s="214"/>
      <c r="L416" s="3"/>
      <c r="M416" s="3"/>
      <c r="N416" s="19"/>
    </row>
    <row r="417" spans="1:14">
      <c r="A417" s="11"/>
      <c r="B417" s="15"/>
      <c r="C417" s="59"/>
      <c r="D417" s="57"/>
      <c r="E417" s="229"/>
      <c r="F417" s="5"/>
      <c r="G417" s="14"/>
      <c r="H417" s="6"/>
      <c r="I417" s="11"/>
      <c r="J417" s="6"/>
      <c r="K417" s="214"/>
      <c r="L417" s="3"/>
      <c r="M417" s="3"/>
      <c r="N417" s="19"/>
    </row>
    <row r="418" spans="1:14">
      <c r="A418" s="11"/>
      <c r="B418" s="15"/>
      <c r="C418" s="59"/>
      <c r="D418" s="57"/>
      <c r="E418" s="229"/>
      <c r="F418" s="5"/>
      <c r="G418" s="14"/>
      <c r="H418" s="6"/>
      <c r="I418" s="11"/>
      <c r="J418" s="162"/>
      <c r="K418" s="230"/>
      <c r="L418" s="3"/>
      <c r="M418" s="3"/>
      <c r="N418" s="19"/>
    </row>
    <row r="419" spans="1:14">
      <c r="A419" s="11"/>
      <c r="B419" s="15"/>
      <c r="C419" s="59"/>
      <c r="D419" s="57"/>
      <c r="E419" s="229"/>
      <c r="F419" s="5"/>
      <c r="G419" s="14"/>
      <c r="H419" s="6"/>
      <c r="I419" s="11"/>
      <c r="J419" s="162"/>
      <c r="K419" s="230"/>
      <c r="L419" s="3"/>
      <c r="M419" s="3"/>
      <c r="N419" s="19"/>
    </row>
    <row r="420" spans="1:14">
      <c r="A420" s="11"/>
      <c r="B420" s="15"/>
      <c r="C420" s="59"/>
      <c r="D420" s="57"/>
      <c r="E420" s="229"/>
      <c r="F420" s="5"/>
      <c r="G420" s="14"/>
      <c r="H420" s="6"/>
      <c r="I420" s="11"/>
      <c r="J420" s="162"/>
      <c r="K420" s="230"/>
      <c r="L420" s="3"/>
      <c r="M420" s="3"/>
      <c r="N420" s="19"/>
    </row>
    <row r="421" spans="1:14">
      <c r="A421" s="11"/>
      <c r="B421" s="15"/>
      <c r="C421" s="59"/>
      <c r="D421" s="11"/>
      <c r="E421" s="62"/>
      <c r="F421" s="5"/>
      <c r="G421" s="14"/>
      <c r="H421" s="6"/>
      <c r="I421" s="11"/>
      <c r="J421" s="6"/>
      <c r="K421" s="214"/>
      <c r="L421" s="3"/>
      <c r="M421" s="3"/>
      <c r="N421" s="19"/>
    </row>
    <row r="422" spans="1:14">
      <c r="A422" s="11"/>
      <c r="B422" s="15"/>
      <c r="C422" s="59"/>
      <c r="D422" s="11"/>
      <c r="E422" s="62"/>
      <c r="F422" s="5"/>
      <c r="G422" s="14"/>
      <c r="H422" s="6"/>
      <c r="I422" s="11"/>
      <c r="J422" s="6"/>
      <c r="K422" s="214"/>
      <c r="L422" s="3"/>
      <c r="M422" s="3"/>
      <c r="N422" s="19"/>
    </row>
    <row r="423" spans="1:14">
      <c r="A423" s="62"/>
      <c r="B423" s="15"/>
      <c r="C423" s="59"/>
      <c r="D423" s="57"/>
      <c r="E423" s="11"/>
      <c r="F423" s="5"/>
      <c r="G423" s="14"/>
      <c r="H423" s="182"/>
      <c r="I423" s="53"/>
      <c r="J423" s="6"/>
      <c r="K423" s="214"/>
      <c r="L423" s="3"/>
      <c r="M423" s="3"/>
      <c r="N423" s="19"/>
    </row>
    <row r="424" spans="1:14">
      <c r="A424" s="62"/>
      <c r="B424" s="15"/>
      <c r="C424" s="59"/>
      <c r="D424" s="57"/>
      <c r="E424" s="11"/>
      <c r="F424" s="5"/>
      <c r="G424" s="14"/>
      <c r="H424" s="6"/>
      <c r="I424" s="11"/>
      <c r="J424" s="6"/>
      <c r="K424" s="214"/>
      <c r="L424" s="3"/>
      <c r="M424" s="3"/>
      <c r="N424" s="19"/>
    </row>
    <row r="425" spans="1:14">
      <c r="A425" s="62"/>
      <c r="B425" s="15"/>
      <c r="C425" s="59"/>
      <c r="D425" s="57"/>
      <c r="E425" s="11"/>
      <c r="F425" s="5"/>
      <c r="G425" s="14"/>
      <c r="H425" s="6"/>
      <c r="I425" s="11"/>
      <c r="J425" s="6"/>
      <c r="K425" s="214"/>
      <c r="L425" s="3"/>
      <c r="M425" s="3"/>
      <c r="N425" s="19"/>
    </row>
    <row r="426" spans="1:14">
      <c r="A426" s="11"/>
      <c r="B426" s="15"/>
      <c r="C426" s="59"/>
      <c r="D426" s="57"/>
      <c r="E426" s="229"/>
      <c r="F426" s="5"/>
      <c r="G426" s="14"/>
      <c r="H426" s="6"/>
      <c r="I426" s="11"/>
      <c r="J426" s="162"/>
      <c r="K426" s="230"/>
      <c r="L426" s="3"/>
      <c r="M426" s="3"/>
      <c r="N426" s="19"/>
    </row>
    <row r="427" spans="1:14">
      <c r="A427" s="11"/>
      <c r="B427" s="15"/>
      <c r="C427" s="59"/>
      <c r="D427" s="11"/>
      <c r="E427" s="62"/>
      <c r="F427" s="5"/>
      <c r="G427" s="14"/>
      <c r="H427" s="6"/>
      <c r="I427" s="11"/>
      <c r="J427" s="6"/>
      <c r="K427" s="214"/>
      <c r="L427" s="3"/>
      <c r="M427" s="3"/>
      <c r="N427" s="19"/>
    </row>
    <row r="428" spans="1:14">
      <c r="A428" s="11"/>
      <c r="B428" s="15"/>
      <c r="C428" s="59"/>
      <c r="D428" s="57"/>
      <c r="E428" s="229"/>
      <c r="F428" s="5"/>
      <c r="G428" s="14"/>
      <c r="H428" s="6"/>
      <c r="I428" s="11"/>
      <c r="J428" s="6"/>
      <c r="K428" s="214"/>
      <c r="L428" s="3"/>
      <c r="M428" s="3"/>
      <c r="N428" s="19"/>
    </row>
    <row r="429" spans="1:14">
      <c r="A429" s="11"/>
      <c r="B429" s="15"/>
      <c r="C429" s="59"/>
      <c r="D429" s="57"/>
      <c r="E429" s="11"/>
      <c r="F429" s="5"/>
      <c r="G429" s="14"/>
      <c r="H429" s="6"/>
      <c r="I429" s="11"/>
      <c r="J429" s="6"/>
      <c r="K429" s="214"/>
      <c r="L429" s="3"/>
      <c r="M429" s="3"/>
      <c r="N429" s="19"/>
    </row>
    <row r="430" spans="1:14">
      <c r="A430" s="11"/>
      <c r="B430" s="15"/>
      <c r="C430" s="59"/>
      <c r="D430" s="57"/>
      <c r="E430" s="11"/>
      <c r="F430" s="5"/>
      <c r="G430" s="14"/>
      <c r="H430" s="6"/>
      <c r="I430" s="11"/>
      <c r="J430" s="6"/>
      <c r="K430" s="214"/>
      <c r="L430" s="3"/>
      <c r="M430" s="3"/>
      <c r="N430" s="19"/>
    </row>
    <row r="431" spans="1:14">
      <c r="A431" s="11"/>
      <c r="B431" s="15"/>
      <c r="C431" s="59"/>
      <c r="D431" s="57"/>
      <c r="E431" s="11"/>
      <c r="F431" s="5"/>
      <c r="G431" s="14"/>
      <c r="H431" s="6"/>
      <c r="I431" s="11"/>
      <c r="J431" s="6"/>
      <c r="K431" s="214"/>
      <c r="L431" s="3"/>
      <c r="M431" s="3"/>
      <c r="N431" s="19"/>
    </row>
    <row r="432" spans="1:14">
      <c r="A432" s="11"/>
      <c r="B432" s="15"/>
      <c r="C432" s="59"/>
      <c r="D432" s="57"/>
      <c r="E432" s="229"/>
      <c r="F432" s="5"/>
      <c r="G432" s="14"/>
      <c r="H432" s="6"/>
      <c r="I432" s="11"/>
      <c r="J432" s="6"/>
      <c r="K432" s="214"/>
      <c r="L432" s="3"/>
      <c r="M432" s="3"/>
      <c r="N432" s="19"/>
    </row>
    <row r="433" spans="1:14">
      <c r="A433" s="11"/>
      <c r="B433" s="15"/>
      <c r="C433" s="59"/>
      <c r="D433" s="57"/>
      <c r="E433" s="229"/>
      <c r="F433" s="5"/>
      <c r="G433" s="14"/>
      <c r="H433" s="6"/>
      <c r="I433" s="11"/>
      <c r="J433" s="6"/>
      <c r="K433" s="214"/>
      <c r="L433" s="3"/>
      <c r="M433" s="3"/>
      <c r="N433" s="19"/>
    </row>
    <row r="434" spans="1:14">
      <c r="A434" s="62"/>
      <c r="B434" s="15"/>
      <c r="C434" s="59"/>
      <c r="D434" s="11"/>
      <c r="E434" s="62"/>
      <c r="F434" s="60"/>
      <c r="G434" s="3"/>
      <c r="H434" s="6"/>
      <c r="I434" s="11"/>
      <c r="J434" s="6"/>
      <c r="K434" s="62"/>
      <c r="L434" s="3"/>
      <c r="M434" s="3"/>
      <c r="N434" s="19"/>
    </row>
    <row r="435" spans="1:14">
      <c r="A435" s="62"/>
      <c r="B435" s="15"/>
      <c r="C435" s="59"/>
      <c r="D435" s="11"/>
      <c r="E435" s="62"/>
      <c r="F435" s="60"/>
      <c r="G435" s="3"/>
      <c r="H435" s="6"/>
      <c r="I435" s="11"/>
      <c r="J435" s="162"/>
      <c r="K435" s="62"/>
      <c r="L435" s="3"/>
      <c r="M435" s="3"/>
      <c r="N435" s="11"/>
    </row>
    <row r="436" spans="1:14">
      <c r="A436" s="62"/>
      <c r="B436" s="15"/>
      <c r="C436" s="59"/>
      <c r="D436" s="11"/>
      <c r="E436" s="62"/>
      <c r="F436" s="60"/>
      <c r="G436" s="3"/>
      <c r="H436" s="6"/>
      <c r="I436" s="11"/>
      <c r="J436" s="6"/>
      <c r="K436" s="62"/>
      <c r="L436" s="3"/>
      <c r="M436" s="3"/>
      <c r="N436" s="19"/>
    </row>
    <row r="437" spans="1:14">
      <c r="A437" s="62"/>
      <c r="B437" s="15"/>
      <c r="C437" s="59"/>
      <c r="D437" s="11"/>
      <c r="E437" s="62"/>
      <c r="F437" s="60"/>
      <c r="G437" s="3"/>
      <c r="H437" s="6"/>
      <c r="I437" s="11"/>
      <c r="J437" s="6"/>
      <c r="K437" s="62"/>
      <c r="L437" s="3"/>
      <c r="M437" s="3"/>
      <c r="N437" s="19"/>
    </row>
    <row r="438" spans="1:14">
      <c r="A438" s="62"/>
      <c r="B438" s="15"/>
      <c r="C438" s="59"/>
      <c r="D438" s="11"/>
      <c r="E438" s="62"/>
      <c r="F438" s="60"/>
      <c r="G438" s="3"/>
      <c r="H438" s="6"/>
      <c r="I438" s="11"/>
      <c r="J438" s="162"/>
      <c r="K438" s="164"/>
      <c r="L438" s="3"/>
      <c r="M438" s="3"/>
      <c r="N438" s="19"/>
    </row>
    <row r="439" spans="1:14">
      <c r="A439" s="62"/>
      <c r="B439" s="15"/>
      <c r="C439" s="59"/>
      <c r="D439" s="11"/>
      <c r="E439" s="62"/>
      <c r="F439" s="60"/>
      <c r="G439" s="3"/>
      <c r="H439" s="6"/>
      <c r="I439" s="11"/>
      <c r="J439" s="162"/>
      <c r="K439" s="164"/>
      <c r="L439" s="3"/>
      <c r="M439" s="3"/>
      <c r="N439" s="19"/>
    </row>
    <row r="440" spans="1:14">
      <c r="A440" s="62"/>
      <c r="B440" s="15"/>
      <c r="C440" s="59"/>
      <c r="D440" s="11"/>
      <c r="E440" s="62"/>
      <c r="F440" s="60"/>
      <c r="G440" s="3"/>
      <c r="H440" s="6"/>
      <c r="I440" s="11"/>
      <c r="J440" s="6"/>
      <c r="K440" s="62"/>
      <c r="L440" s="3"/>
      <c r="M440" s="3"/>
      <c r="N440" s="19"/>
    </row>
    <row r="441" spans="1:14">
      <c r="A441" s="62"/>
      <c r="B441" s="15"/>
      <c r="C441" s="59"/>
      <c r="D441" s="11"/>
      <c r="E441" s="11"/>
      <c r="F441" s="60"/>
      <c r="G441" s="3"/>
      <c r="H441" s="6"/>
      <c r="I441" s="11"/>
      <c r="J441" s="6"/>
      <c r="K441" s="62"/>
      <c r="L441" s="3"/>
      <c r="M441" s="3"/>
      <c r="N441" s="19"/>
    </row>
    <row r="442" spans="1:14">
      <c r="A442" s="62"/>
      <c r="B442" s="15"/>
      <c r="C442" s="59"/>
      <c r="D442" s="11"/>
      <c r="E442" s="62"/>
      <c r="F442" s="60"/>
      <c r="G442" s="3"/>
      <c r="H442" s="6"/>
      <c r="I442" s="11"/>
      <c r="J442" s="162"/>
      <c r="K442" s="62"/>
      <c r="L442" s="3"/>
      <c r="M442" s="3"/>
      <c r="N442" s="19"/>
    </row>
    <row r="443" spans="1:14">
      <c r="A443" s="62"/>
      <c r="B443" s="15"/>
      <c r="C443" s="59"/>
      <c r="D443" s="11"/>
      <c r="E443" s="62"/>
      <c r="F443" s="60"/>
      <c r="G443" s="3"/>
      <c r="H443" s="6"/>
      <c r="I443" s="11"/>
      <c r="J443" s="6"/>
      <c r="K443" s="62"/>
      <c r="L443" s="3"/>
      <c r="M443" s="3"/>
      <c r="N443" s="19"/>
    </row>
    <row r="444" spans="1:14">
      <c r="A444" s="62"/>
      <c r="B444" s="15"/>
      <c r="C444" s="59"/>
      <c r="D444" s="57"/>
      <c r="E444" s="62"/>
      <c r="F444" s="60"/>
      <c r="G444" s="3"/>
      <c r="H444" s="6"/>
      <c r="I444" s="11"/>
      <c r="J444" s="6"/>
      <c r="K444" s="62"/>
      <c r="L444" s="3"/>
      <c r="M444" s="3"/>
      <c r="N444" s="19"/>
    </row>
    <row r="445" spans="1:14">
      <c r="A445" s="62"/>
      <c r="B445" s="15"/>
      <c r="C445" s="59"/>
      <c r="D445" s="11"/>
      <c r="E445" s="62"/>
      <c r="F445" s="60"/>
      <c r="G445" s="3"/>
      <c r="H445" s="6"/>
      <c r="I445" s="11"/>
      <c r="J445" s="162"/>
      <c r="K445" s="164"/>
      <c r="L445" s="3"/>
      <c r="M445" s="3"/>
      <c r="N445" s="19"/>
    </row>
    <row r="446" spans="1:14">
      <c r="A446" s="62"/>
      <c r="B446" s="15"/>
      <c r="C446" s="59"/>
      <c r="D446" s="11"/>
      <c r="E446" s="62"/>
      <c r="F446" s="60"/>
      <c r="G446" s="3"/>
      <c r="H446" s="6"/>
      <c r="I446" s="11"/>
      <c r="J446" s="162"/>
      <c r="K446" s="164"/>
      <c r="L446" s="3"/>
      <c r="M446" s="3"/>
      <c r="N446" s="19"/>
    </row>
    <row r="447" spans="1:14">
      <c r="A447" s="62"/>
      <c r="B447" s="15"/>
      <c r="C447" s="59"/>
      <c r="D447" s="11"/>
      <c r="E447" s="62"/>
      <c r="F447" s="60"/>
      <c r="G447" s="3"/>
      <c r="H447" s="6"/>
      <c r="I447" s="11"/>
      <c r="J447" s="6"/>
      <c r="K447" s="62"/>
      <c r="L447" s="3"/>
      <c r="M447" s="3"/>
      <c r="N447" s="19"/>
    </row>
    <row r="448" spans="1:14">
      <c r="A448" s="62"/>
      <c r="B448" s="15"/>
      <c r="C448" s="59"/>
      <c r="D448" s="11"/>
      <c r="E448" s="62"/>
      <c r="F448" s="60"/>
      <c r="G448" s="3"/>
      <c r="H448" s="6"/>
      <c r="I448" s="11"/>
      <c r="J448" s="6"/>
      <c r="K448" s="62"/>
      <c r="L448" s="3"/>
      <c r="M448" s="3"/>
      <c r="N448" s="19"/>
    </row>
    <row r="449" spans="1:14">
      <c r="A449" s="62"/>
      <c r="B449" s="15"/>
      <c r="C449" s="59"/>
      <c r="D449" s="11"/>
      <c r="E449" s="62"/>
      <c r="F449" s="6"/>
      <c r="G449" s="11"/>
      <c r="H449" s="6"/>
      <c r="I449" s="11"/>
      <c r="J449" s="162"/>
      <c r="K449" s="62"/>
      <c r="L449" s="3"/>
      <c r="M449" s="3"/>
      <c r="N449" s="19"/>
    </row>
    <row r="450" spans="1:14">
      <c r="A450" s="62"/>
      <c r="B450" s="15"/>
      <c r="C450" s="59"/>
      <c r="D450" s="11"/>
      <c r="E450" s="62"/>
      <c r="F450" s="60"/>
      <c r="G450" s="3"/>
      <c r="H450" s="6"/>
      <c r="I450" s="11"/>
      <c r="J450" s="162"/>
      <c r="K450" s="164"/>
      <c r="L450" s="3"/>
      <c r="M450" s="3"/>
      <c r="N450" s="19"/>
    </row>
    <row r="451" spans="1:14">
      <c r="A451" s="62"/>
      <c r="B451" s="15"/>
      <c r="C451" s="59"/>
      <c r="D451" s="11"/>
      <c r="E451" s="62"/>
      <c r="F451" s="60"/>
      <c r="G451" s="3"/>
      <c r="H451" s="6"/>
      <c r="I451" s="11"/>
      <c r="J451" s="6"/>
      <c r="K451" s="62"/>
      <c r="L451" s="3"/>
      <c r="M451" s="3"/>
      <c r="N451" s="19"/>
    </row>
    <row r="452" spans="1:14">
      <c r="A452" s="62"/>
      <c r="B452" s="15"/>
      <c r="C452" s="59"/>
      <c r="D452" s="11"/>
      <c r="E452" s="62"/>
      <c r="F452" s="60"/>
      <c r="G452" s="3"/>
      <c r="H452" s="6"/>
      <c r="I452" s="11"/>
      <c r="J452" s="6"/>
      <c r="K452" s="62"/>
      <c r="L452" s="3"/>
      <c r="M452" s="3"/>
      <c r="N452" s="19"/>
    </row>
    <row r="453" spans="1:14">
      <c r="A453" s="62"/>
      <c r="B453" s="15"/>
      <c r="C453" s="59"/>
      <c r="D453" s="11"/>
      <c r="E453" s="11"/>
      <c r="F453" s="60"/>
      <c r="G453" s="3"/>
      <c r="H453" s="6"/>
      <c r="I453" s="11"/>
      <c r="J453" s="6"/>
      <c r="K453" s="62"/>
      <c r="L453" s="3"/>
      <c r="M453" s="3"/>
      <c r="N453" s="19"/>
    </row>
    <row r="454" spans="1:14">
      <c r="A454" s="62"/>
      <c r="B454" s="15"/>
      <c r="C454" s="59"/>
      <c r="D454" s="11"/>
      <c r="E454" s="62"/>
      <c r="F454" s="60"/>
      <c r="G454" s="3"/>
      <c r="H454" s="6"/>
      <c r="I454" s="11"/>
      <c r="J454" s="6"/>
      <c r="K454" s="62"/>
      <c r="L454" s="3"/>
      <c r="M454" s="3"/>
      <c r="N454" s="19"/>
    </row>
    <row r="455" spans="1:14">
      <c r="A455" s="62"/>
      <c r="B455" s="15"/>
      <c r="C455" s="59"/>
      <c r="D455" s="11"/>
      <c r="E455" s="62"/>
      <c r="F455" s="60"/>
      <c r="G455" s="3"/>
      <c r="H455" s="6"/>
      <c r="I455" s="11"/>
      <c r="J455" s="162"/>
      <c r="K455" s="62"/>
      <c r="L455" s="3"/>
      <c r="M455" s="3"/>
      <c r="N455" s="11"/>
    </row>
    <row r="456" spans="1:14">
      <c r="A456" s="62"/>
      <c r="B456" s="15"/>
      <c r="C456" s="59"/>
      <c r="D456" s="11"/>
      <c r="E456" s="62"/>
      <c r="F456" s="60"/>
      <c r="G456" s="3"/>
      <c r="H456" s="6"/>
      <c r="I456" s="11"/>
      <c r="J456" s="6"/>
      <c r="K456" s="62"/>
      <c r="L456" s="3"/>
      <c r="M456" s="3"/>
      <c r="N456" s="19"/>
    </row>
    <row r="457" spans="1:14">
      <c r="A457" s="62"/>
      <c r="B457" s="15"/>
      <c r="C457" s="59"/>
      <c r="D457" s="165"/>
      <c r="E457" s="165"/>
      <c r="F457" s="60"/>
      <c r="G457" s="3"/>
      <c r="H457" s="6"/>
      <c r="I457" s="11"/>
      <c r="J457" s="162"/>
      <c r="K457" s="62"/>
      <c r="L457" s="3"/>
      <c r="M457" s="3"/>
      <c r="N457" s="19"/>
    </row>
    <row r="458" spans="1:14">
      <c r="A458" s="62"/>
      <c r="B458" s="15"/>
      <c r="C458" s="59"/>
      <c r="D458" s="11"/>
      <c r="E458" s="11"/>
      <c r="F458" s="60"/>
      <c r="G458" s="3"/>
      <c r="H458" s="6"/>
      <c r="I458" s="11"/>
      <c r="J458" s="6"/>
      <c r="K458" s="62"/>
      <c r="L458" s="3"/>
      <c r="M458" s="3"/>
      <c r="N458" s="19"/>
    </row>
    <row r="459" spans="1:14">
      <c r="A459" s="62"/>
      <c r="B459" s="15"/>
      <c r="C459" s="59"/>
      <c r="D459" s="11"/>
      <c r="E459" s="62"/>
      <c r="F459" s="4"/>
      <c r="G459" s="3"/>
      <c r="H459" s="6"/>
      <c r="I459" s="11"/>
      <c r="J459" s="162"/>
      <c r="K459" s="62"/>
      <c r="L459" s="3"/>
      <c r="M459" s="3"/>
      <c r="N459" s="19"/>
    </row>
    <row r="460" spans="1:14">
      <c r="A460" s="62"/>
      <c r="B460" s="15"/>
      <c r="C460" s="59"/>
      <c r="D460" s="11"/>
      <c r="E460" s="11"/>
      <c r="F460" s="60"/>
      <c r="G460" s="3"/>
      <c r="H460" s="6"/>
      <c r="I460" s="11"/>
      <c r="J460" s="6"/>
      <c r="K460" s="62"/>
      <c r="L460" s="3"/>
      <c r="M460" s="3"/>
      <c r="N460" s="19"/>
    </row>
    <row r="461" spans="1:14">
      <c r="A461" s="62"/>
      <c r="B461" s="15"/>
      <c r="C461" s="59"/>
      <c r="D461" s="11"/>
      <c r="E461" s="11"/>
      <c r="F461" s="60"/>
      <c r="G461" s="3"/>
      <c r="H461" s="6"/>
      <c r="I461" s="11"/>
      <c r="J461" s="6"/>
      <c r="K461" s="62"/>
      <c r="L461" s="3"/>
      <c r="M461" s="3"/>
      <c r="N461" s="19"/>
    </row>
    <row r="462" spans="1:14">
      <c r="A462" s="62"/>
      <c r="B462" s="15"/>
      <c r="C462" s="59"/>
      <c r="D462" s="11"/>
      <c r="E462" s="11"/>
      <c r="F462" s="60"/>
      <c r="G462" s="3"/>
      <c r="H462" s="6"/>
      <c r="I462" s="11"/>
      <c r="J462" s="6"/>
      <c r="K462" s="62"/>
      <c r="L462" s="3"/>
      <c r="M462" s="3"/>
      <c r="N462" s="19"/>
    </row>
    <row r="463" spans="1:14">
      <c r="A463" s="62"/>
      <c r="B463" s="15"/>
      <c r="C463" s="59"/>
      <c r="D463" s="11"/>
      <c r="E463" s="11"/>
      <c r="F463" s="60"/>
      <c r="G463" s="3"/>
      <c r="H463" s="6"/>
      <c r="I463" s="11"/>
      <c r="J463" s="6"/>
      <c r="K463" s="62"/>
      <c r="L463" s="3"/>
      <c r="M463" s="3"/>
      <c r="N463" s="19"/>
    </row>
    <row r="464" spans="1:14">
      <c r="A464" s="62"/>
      <c r="B464" s="15"/>
      <c r="C464" s="59"/>
      <c r="D464" s="11"/>
      <c r="E464" s="11"/>
      <c r="F464" s="60"/>
      <c r="G464" s="3"/>
      <c r="H464" s="6"/>
      <c r="I464" s="11"/>
      <c r="J464" s="6"/>
      <c r="K464" s="62"/>
      <c r="L464" s="3"/>
      <c r="M464" s="3"/>
      <c r="N464" s="19"/>
    </row>
    <row r="465" spans="1:14">
      <c r="A465" s="62"/>
      <c r="B465" s="15"/>
      <c r="C465" s="59"/>
      <c r="D465" s="11"/>
      <c r="E465" s="11"/>
      <c r="F465" s="60"/>
      <c r="G465" s="3"/>
      <c r="H465" s="6"/>
      <c r="I465" s="11"/>
      <c r="J465" s="6"/>
      <c r="K465" s="62"/>
      <c r="L465" s="3"/>
      <c r="M465" s="3"/>
      <c r="N465" s="19"/>
    </row>
    <row r="466" spans="1:14">
      <c r="A466" s="62"/>
      <c r="B466" s="15"/>
      <c r="C466" s="59"/>
      <c r="D466" s="11"/>
      <c r="E466" s="11"/>
      <c r="F466" s="60"/>
      <c r="G466" s="3"/>
      <c r="H466" s="6"/>
      <c r="I466" s="11"/>
      <c r="J466" s="6"/>
      <c r="K466" s="62"/>
      <c r="L466" s="3"/>
      <c r="M466" s="3"/>
      <c r="N466" s="19"/>
    </row>
    <row r="467" spans="1:14">
      <c r="A467" s="62"/>
      <c r="B467" s="15"/>
      <c r="C467" s="59"/>
      <c r="D467" s="11"/>
      <c r="E467" s="11"/>
      <c r="F467" s="60"/>
      <c r="G467" s="3"/>
      <c r="H467" s="6"/>
      <c r="I467" s="11"/>
      <c r="J467" s="6"/>
      <c r="K467" s="62"/>
      <c r="L467" s="3"/>
      <c r="M467" s="3"/>
      <c r="N467" s="19"/>
    </row>
    <row r="468" spans="1:14">
      <c r="A468" s="62"/>
      <c r="B468" s="15"/>
      <c r="C468" s="59"/>
      <c r="D468" s="11"/>
      <c r="E468" s="11"/>
      <c r="F468" s="60"/>
      <c r="G468" s="3"/>
      <c r="H468" s="6"/>
      <c r="I468" s="11"/>
      <c r="J468" s="6"/>
      <c r="K468" s="62"/>
      <c r="L468" s="3"/>
      <c r="M468" s="3"/>
      <c r="N468" s="19"/>
    </row>
    <row r="469" spans="1:14">
      <c r="A469" s="62"/>
      <c r="B469" s="15"/>
      <c r="C469" s="59"/>
      <c r="D469" s="11"/>
      <c r="E469" s="11"/>
      <c r="F469" s="60"/>
      <c r="G469" s="3"/>
      <c r="H469" s="6"/>
      <c r="I469" s="11"/>
      <c r="J469" s="6"/>
      <c r="K469" s="62"/>
      <c r="L469" s="3"/>
      <c r="M469" s="3"/>
      <c r="N469" s="19"/>
    </row>
    <row r="470" spans="1:14">
      <c r="A470" s="62"/>
      <c r="B470" s="15"/>
      <c r="C470" s="59"/>
      <c r="D470" s="11"/>
      <c r="E470" s="11"/>
      <c r="F470" s="60"/>
      <c r="G470" s="3"/>
      <c r="H470" s="6"/>
      <c r="I470" s="11"/>
      <c r="J470" s="6"/>
      <c r="K470" s="62"/>
      <c r="L470" s="3"/>
      <c r="M470" s="3"/>
      <c r="N470" s="19"/>
    </row>
    <row r="471" spans="1:14">
      <c r="A471" s="62"/>
      <c r="B471" s="15"/>
      <c r="C471" s="59"/>
      <c r="D471" s="11"/>
      <c r="E471" s="11"/>
      <c r="F471" s="60"/>
      <c r="G471" s="3"/>
      <c r="H471" s="6"/>
      <c r="I471" s="11"/>
      <c r="J471" s="6"/>
      <c r="K471" s="62"/>
      <c r="L471" s="3"/>
      <c r="M471" s="3"/>
      <c r="N471" s="19"/>
    </row>
    <row r="472" spans="1:14">
      <c r="A472" s="62"/>
      <c r="B472" s="15"/>
      <c r="C472" s="59"/>
      <c r="D472" s="11"/>
      <c r="E472" s="11"/>
      <c r="F472" s="60"/>
      <c r="G472" s="3"/>
      <c r="H472" s="6"/>
      <c r="I472" s="11"/>
      <c r="J472" s="6"/>
      <c r="K472" s="62"/>
      <c r="L472" s="3"/>
      <c r="M472" s="3"/>
      <c r="N472" s="19"/>
    </row>
    <row r="473" spans="1:14">
      <c r="A473" s="62"/>
      <c r="B473" s="15"/>
      <c r="C473" s="59"/>
      <c r="D473" s="11"/>
      <c r="E473" s="11"/>
      <c r="F473" s="60"/>
      <c r="G473" s="3"/>
      <c r="H473" s="6"/>
      <c r="I473" s="11"/>
      <c r="J473" s="6"/>
      <c r="K473" s="62"/>
      <c r="L473" s="3"/>
      <c r="M473" s="3"/>
      <c r="N473" s="19"/>
    </row>
    <row r="474" spans="1:14">
      <c r="A474" s="62"/>
      <c r="B474" s="15"/>
      <c r="C474" s="59"/>
      <c r="D474" s="11"/>
      <c r="E474" s="11"/>
      <c r="F474" s="215"/>
      <c r="G474" s="3"/>
      <c r="H474" s="6"/>
      <c r="I474" s="11"/>
      <c r="J474" s="6"/>
      <c r="K474" s="62"/>
      <c r="L474" s="3"/>
      <c r="M474" s="3"/>
      <c r="N474" s="19"/>
    </row>
    <row r="475" spans="1:14">
      <c r="A475" s="62"/>
      <c r="B475" s="15"/>
      <c r="C475" s="59"/>
      <c r="D475" s="11"/>
      <c r="E475" s="62"/>
      <c r="F475" s="215"/>
      <c r="G475" s="3"/>
      <c r="H475" s="6"/>
      <c r="I475" s="11"/>
      <c r="J475" s="6"/>
      <c r="K475" s="62"/>
      <c r="L475" s="3"/>
      <c r="M475" s="3"/>
      <c r="N475" s="19"/>
    </row>
    <row r="476" spans="1:14">
      <c r="A476" s="62"/>
      <c r="B476" s="15"/>
      <c r="C476" s="59"/>
      <c r="D476" s="11"/>
      <c r="E476" s="11"/>
      <c r="F476" s="60"/>
      <c r="G476" s="3"/>
      <c r="H476" s="6"/>
      <c r="I476" s="11"/>
      <c r="J476" s="6"/>
      <c r="K476" s="62"/>
      <c r="L476" s="3"/>
      <c r="M476" s="3"/>
      <c r="N476" s="19"/>
    </row>
    <row r="477" spans="1:14">
      <c r="A477" s="62"/>
      <c r="B477" s="15"/>
      <c r="C477" s="59"/>
      <c r="D477" s="11"/>
      <c r="E477" s="11"/>
      <c r="F477" s="60"/>
      <c r="G477" s="3"/>
      <c r="H477" s="6"/>
      <c r="I477" s="11"/>
      <c r="J477" s="6"/>
      <c r="K477" s="62"/>
      <c r="L477" s="3"/>
      <c r="M477" s="3"/>
      <c r="N477" s="19"/>
    </row>
    <row r="478" spans="1:14">
      <c r="A478" s="62"/>
      <c r="B478" s="15"/>
      <c r="C478" s="59"/>
      <c r="D478" s="11"/>
      <c r="E478" s="11"/>
      <c r="F478" s="60"/>
      <c r="G478" s="3"/>
      <c r="H478" s="6"/>
      <c r="I478" s="11"/>
      <c r="J478" s="162"/>
      <c r="K478" s="62"/>
      <c r="L478" s="3"/>
      <c r="M478" s="3"/>
      <c r="N478" s="11"/>
    </row>
    <row r="479" spans="1:14">
      <c r="A479" s="62"/>
      <c r="B479" s="15"/>
      <c r="C479" s="59"/>
      <c r="D479" s="11"/>
      <c r="E479" s="11"/>
      <c r="F479" s="60"/>
      <c r="G479" s="3"/>
      <c r="H479" s="6"/>
      <c r="I479" s="11"/>
      <c r="J479" s="162"/>
      <c r="K479" s="62"/>
      <c r="L479" s="3"/>
      <c r="M479" s="3"/>
      <c r="N479" s="11"/>
    </row>
    <row r="480" spans="1:14">
      <c r="A480" s="62"/>
      <c r="B480" s="15"/>
      <c r="C480" s="59"/>
      <c r="D480" s="11"/>
      <c r="E480" s="11"/>
      <c r="F480" s="60"/>
      <c r="G480" s="3"/>
      <c r="H480" s="6"/>
      <c r="I480" s="11"/>
      <c r="J480" s="6"/>
      <c r="K480" s="62"/>
      <c r="L480" s="3"/>
      <c r="M480" s="3"/>
      <c r="N480" s="19"/>
    </row>
    <row r="481" spans="1:14">
      <c r="A481" s="62"/>
      <c r="B481" s="15"/>
      <c r="C481" s="59"/>
      <c r="D481" s="11"/>
      <c r="E481" s="11"/>
      <c r="F481" s="60"/>
      <c r="G481" s="3"/>
      <c r="H481" s="6"/>
      <c r="I481" s="11"/>
      <c r="J481" s="6"/>
      <c r="K481" s="62"/>
      <c r="L481" s="3"/>
      <c r="M481" s="3"/>
      <c r="N481" s="19"/>
    </row>
    <row r="482" spans="1:14">
      <c r="A482" s="62"/>
      <c r="B482" s="15"/>
      <c r="C482" s="59"/>
      <c r="D482" s="11"/>
      <c r="E482" s="11"/>
      <c r="F482" s="60"/>
      <c r="G482" s="3"/>
      <c r="H482" s="6"/>
      <c r="I482" s="11"/>
      <c r="J482" s="6"/>
      <c r="K482" s="62"/>
      <c r="L482" s="3"/>
      <c r="M482" s="3"/>
      <c r="N482" s="19"/>
    </row>
    <row r="483" spans="1:14">
      <c r="A483" s="62"/>
      <c r="B483" s="15"/>
      <c r="C483" s="59"/>
      <c r="D483" s="11"/>
      <c r="E483" s="11"/>
      <c r="F483" s="60"/>
      <c r="G483" s="3"/>
      <c r="H483" s="6"/>
      <c r="I483" s="11"/>
      <c r="J483" s="162"/>
      <c r="K483" s="164"/>
      <c r="L483" s="3"/>
      <c r="M483" s="3"/>
      <c r="N483" s="19"/>
    </row>
    <row r="484" spans="1:14">
      <c r="A484" s="62"/>
      <c r="B484" s="15"/>
      <c r="C484" s="59"/>
      <c r="D484" s="11"/>
      <c r="E484" s="11"/>
      <c r="F484" s="60"/>
      <c r="G484" s="3"/>
      <c r="H484" s="6"/>
      <c r="I484" s="11"/>
      <c r="J484" s="162"/>
      <c r="K484" s="164"/>
      <c r="L484" s="3"/>
      <c r="M484" s="3"/>
      <c r="N484" s="19"/>
    </row>
    <row r="485" spans="1:14">
      <c r="A485" s="62"/>
      <c r="B485" s="15"/>
      <c r="C485" s="59"/>
      <c r="D485" s="11"/>
      <c r="E485" s="62"/>
      <c r="F485" s="4"/>
      <c r="G485" s="3"/>
      <c r="H485" s="6"/>
      <c r="I485" s="11"/>
      <c r="J485" s="162"/>
      <c r="K485" s="164"/>
      <c r="L485" s="3"/>
      <c r="M485" s="3"/>
      <c r="N485" s="19"/>
    </row>
    <row r="486" spans="1:14">
      <c r="A486" s="62"/>
      <c r="B486" s="15"/>
      <c r="C486" s="59"/>
      <c r="D486" s="11"/>
      <c r="E486" s="11"/>
      <c r="F486" s="60"/>
      <c r="G486" s="3"/>
      <c r="H486" s="6"/>
      <c r="I486" s="11"/>
      <c r="J486" s="162"/>
      <c r="K486" s="62"/>
      <c r="L486" s="3"/>
      <c r="M486" s="3"/>
      <c r="N486" s="11"/>
    </row>
    <row r="487" spans="1:14">
      <c r="A487" s="62"/>
      <c r="B487" s="15"/>
      <c r="C487" s="59"/>
      <c r="D487" s="11"/>
      <c r="E487" s="11"/>
      <c r="F487" s="60"/>
      <c r="G487" s="3"/>
      <c r="H487" s="6"/>
      <c r="I487" s="11"/>
      <c r="J487" s="6"/>
      <c r="K487" s="62"/>
      <c r="L487" s="3"/>
      <c r="M487" s="3"/>
      <c r="N487" s="19"/>
    </row>
    <row r="488" spans="1:14">
      <c r="A488" s="62"/>
      <c r="B488" s="15"/>
      <c r="C488" s="59"/>
      <c r="D488" s="11"/>
      <c r="E488" s="11"/>
      <c r="F488" s="60"/>
      <c r="G488" s="3"/>
      <c r="H488" s="6"/>
      <c r="I488" s="11"/>
      <c r="J488" s="162"/>
      <c r="K488" s="62"/>
      <c r="L488" s="3"/>
      <c r="M488" s="3"/>
      <c r="N488" s="11"/>
    </row>
    <row r="489" spans="1:14">
      <c r="A489" s="62"/>
      <c r="B489" s="15"/>
      <c r="C489" s="59"/>
      <c r="D489" s="11"/>
      <c r="E489" s="62"/>
      <c r="F489" s="4"/>
      <c r="G489" s="3"/>
      <c r="H489" s="6"/>
      <c r="I489" s="11"/>
      <c r="J489" s="162"/>
      <c r="K489" s="164"/>
      <c r="L489" s="3"/>
      <c r="M489" s="3"/>
      <c r="N489" s="19"/>
    </row>
    <row r="490" spans="1:14">
      <c r="A490" s="62"/>
      <c r="B490" s="15"/>
      <c r="C490" s="59"/>
      <c r="D490" s="11"/>
      <c r="E490" s="11"/>
      <c r="F490" s="60"/>
      <c r="G490" s="3"/>
      <c r="H490" s="6"/>
      <c r="I490" s="11"/>
      <c r="J490" s="162"/>
      <c r="K490" s="164"/>
      <c r="L490" s="3"/>
      <c r="M490" s="3"/>
      <c r="N490" s="19"/>
    </row>
    <row r="491" spans="1:14">
      <c r="A491" s="62"/>
      <c r="B491" s="15"/>
      <c r="C491" s="59"/>
      <c r="D491" s="11"/>
      <c r="E491" s="11"/>
      <c r="F491" s="60"/>
      <c r="G491" s="3"/>
      <c r="H491" s="6"/>
      <c r="I491" s="11"/>
      <c r="J491" s="162"/>
      <c r="K491" s="164"/>
      <c r="L491" s="3"/>
      <c r="M491" s="3"/>
      <c r="N491" s="19"/>
    </row>
    <row r="492" spans="1:14">
      <c r="A492" s="62"/>
      <c r="B492" s="15"/>
      <c r="C492" s="59"/>
      <c r="D492" s="11"/>
      <c r="E492" s="11"/>
      <c r="F492" s="60"/>
      <c r="G492" s="3"/>
      <c r="H492" s="6"/>
      <c r="I492" s="11"/>
      <c r="J492" s="6"/>
      <c r="K492" s="62"/>
      <c r="L492" s="3"/>
      <c r="M492" s="3"/>
      <c r="N492" s="19"/>
    </row>
    <row r="493" spans="1:14">
      <c r="A493" s="62"/>
      <c r="B493" s="15"/>
      <c r="C493" s="59"/>
      <c r="D493" s="11"/>
      <c r="E493" s="11"/>
      <c r="F493" s="60"/>
      <c r="G493" s="3"/>
      <c r="H493" s="6"/>
      <c r="I493" s="11"/>
      <c r="J493" s="6"/>
      <c r="K493" s="62"/>
      <c r="L493" s="3"/>
      <c r="M493" s="3"/>
      <c r="N493" s="19"/>
    </row>
    <row r="494" spans="1:14">
      <c r="A494" s="62"/>
      <c r="B494" s="15"/>
      <c r="C494" s="59"/>
      <c r="D494" s="11"/>
      <c r="E494" s="11"/>
      <c r="F494" s="60"/>
      <c r="G494" s="3"/>
      <c r="H494" s="6"/>
      <c r="I494" s="11"/>
      <c r="J494" s="6"/>
      <c r="K494" s="62"/>
      <c r="L494" s="3"/>
      <c r="M494" s="3"/>
      <c r="N494" s="19"/>
    </row>
    <row r="495" spans="1:14">
      <c r="A495" s="62"/>
      <c r="B495" s="15"/>
      <c r="C495" s="59"/>
      <c r="D495" s="11"/>
      <c r="E495" s="11"/>
      <c r="F495" s="60"/>
      <c r="G495" s="3"/>
      <c r="H495" s="6"/>
      <c r="I495" s="11"/>
      <c r="J495" s="6"/>
      <c r="K495" s="62"/>
      <c r="L495" s="3"/>
      <c r="M495" s="3"/>
      <c r="N495" s="19"/>
    </row>
    <row r="496" spans="1:14">
      <c r="A496" s="62"/>
      <c r="B496" s="15"/>
      <c r="C496" s="59"/>
      <c r="D496" s="11"/>
      <c r="E496" s="11"/>
      <c r="F496" s="60"/>
      <c r="G496" s="3"/>
      <c r="H496" s="6"/>
      <c r="I496" s="11"/>
      <c r="J496" s="6"/>
      <c r="K496" s="62"/>
      <c r="L496" s="3"/>
      <c r="M496" s="3"/>
      <c r="N496" s="19"/>
    </row>
    <row r="497" spans="1:14">
      <c r="A497" s="62"/>
      <c r="B497" s="15"/>
      <c r="C497" s="59"/>
      <c r="D497" s="11"/>
      <c r="E497" s="11"/>
      <c r="F497" s="60"/>
      <c r="G497" s="3"/>
      <c r="H497" s="6"/>
      <c r="I497" s="11"/>
      <c r="J497" s="6"/>
      <c r="K497" s="62"/>
      <c r="L497" s="3"/>
      <c r="M497" s="3"/>
      <c r="N497" s="19"/>
    </row>
    <row r="498" spans="1:14">
      <c r="A498" s="62"/>
      <c r="B498" s="15"/>
      <c r="C498" s="59"/>
      <c r="D498" s="11"/>
      <c r="E498" s="11"/>
      <c r="F498" s="60"/>
      <c r="G498" s="3"/>
      <c r="H498" s="6"/>
      <c r="I498" s="11"/>
      <c r="J498" s="6"/>
      <c r="K498" s="62"/>
      <c r="L498" s="3"/>
      <c r="M498" s="3"/>
      <c r="N498" s="19"/>
    </row>
    <row r="499" spans="1:14">
      <c r="A499" s="62"/>
      <c r="B499" s="15"/>
      <c r="C499" s="59"/>
      <c r="D499" s="11"/>
      <c r="E499" s="11"/>
      <c r="F499" s="60"/>
      <c r="G499" s="3"/>
      <c r="H499" s="6"/>
      <c r="I499" s="11"/>
      <c r="J499" s="162"/>
      <c r="K499" s="201"/>
      <c r="L499" s="3"/>
      <c r="M499" s="3"/>
      <c r="N499" s="19"/>
    </row>
    <row r="500" spans="1:14">
      <c r="A500" s="11"/>
      <c r="B500" s="15"/>
      <c r="C500" s="59"/>
      <c r="D500" s="57"/>
      <c r="E500" s="229"/>
      <c r="F500" s="5"/>
      <c r="G500" s="14"/>
      <c r="H500" s="6"/>
      <c r="I500" s="11"/>
      <c r="J500" s="6"/>
      <c r="K500" s="214"/>
      <c r="L500" s="3"/>
      <c r="M500" s="3"/>
      <c r="N500" s="19"/>
    </row>
    <row r="501" spans="1:14">
      <c r="A501" s="11"/>
      <c r="B501" s="15"/>
      <c r="C501" s="59"/>
      <c r="D501" s="57"/>
      <c r="E501" s="11"/>
      <c r="F501" s="5"/>
      <c r="G501" s="14"/>
      <c r="H501" s="6"/>
      <c r="I501" s="11"/>
      <c r="J501" s="6"/>
      <c r="K501" s="214"/>
      <c r="L501" s="3"/>
      <c r="M501" s="3"/>
      <c r="N501" s="19"/>
    </row>
    <row r="502" spans="1:14">
      <c r="A502" s="11"/>
      <c r="B502" s="15"/>
      <c r="C502" s="59"/>
      <c r="D502" s="57"/>
      <c r="E502" s="229"/>
      <c r="F502" s="5"/>
      <c r="G502" s="14"/>
      <c r="H502" s="6"/>
      <c r="I502" s="11"/>
      <c r="J502" s="6"/>
      <c r="K502" s="214"/>
      <c r="L502" s="3"/>
      <c r="M502" s="3"/>
      <c r="N502" s="19"/>
    </row>
    <row r="503" spans="1:14">
      <c r="A503" s="11"/>
      <c r="B503" s="15"/>
      <c r="C503" s="59"/>
      <c r="D503" s="57"/>
      <c r="E503" s="229"/>
      <c r="F503" s="5"/>
      <c r="G503" s="14"/>
      <c r="H503" s="6"/>
      <c r="I503" s="11"/>
      <c r="J503" s="6"/>
      <c r="K503" s="214"/>
      <c r="L503" s="3"/>
      <c r="M503" s="3"/>
      <c r="N503" s="19"/>
    </row>
    <row r="504" spans="1:14">
      <c r="A504" s="11"/>
      <c r="B504" s="15"/>
      <c r="C504" s="59"/>
      <c r="D504" s="57"/>
      <c r="E504" s="11"/>
      <c r="F504" s="5"/>
      <c r="G504" s="14"/>
      <c r="H504" s="6"/>
      <c r="I504" s="11"/>
      <c r="J504" s="6"/>
      <c r="K504" s="214"/>
      <c r="L504" s="3"/>
      <c r="M504" s="3"/>
      <c r="N504" s="19"/>
    </row>
    <row r="505" spans="1:14">
      <c r="A505" s="11"/>
      <c r="B505" s="15"/>
      <c r="C505" s="59"/>
      <c r="D505" s="57"/>
      <c r="E505" s="11"/>
      <c r="F505" s="5"/>
      <c r="G505" s="14"/>
      <c r="H505" s="6"/>
      <c r="I505" s="11"/>
      <c r="J505" s="6"/>
      <c r="K505" s="214"/>
      <c r="L505" s="3"/>
      <c r="M505" s="3"/>
      <c r="N505" s="19"/>
    </row>
    <row r="506" spans="1:14">
      <c r="A506" s="11"/>
      <c r="B506" s="15"/>
      <c r="C506" s="59"/>
      <c r="D506" s="57"/>
      <c r="E506" s="11"/>
      <c r="F506" s="5"/>
      <c r="G506" s="14"/>
      <c r="H506" s="6"/>
      <c r="I506" s="11"/>
      <c r="J506" s="6"/>
      <c r="K506" s="214"/>
      <c r="L506" s="3"/>
      <c r="M506" s="3"/>
      <c r="N506" s="19"/>
    </row>
    <row r="507" spans="1:14">
      <c r="A507" s="11"/>
      <c r="B507" s="15"/>
      <c r="C507" s="59"/>
      <c r="D507" s="57"/>
      <c r="E507" s="229"/>
      <c r="F507" s="5"/>
      <c r="G507" s="14"/>
      <c r="H507" s="6"/>
      <c r="I507" s="11"/>
      <c r="J507" s="6"/>
      <c r="K507" s="214"/>
      <c r="L507" s="3"/>
      <c r="M507" s="3"/>
      <c r="N507" s="19"/>
    </row>
    <row r="508" spans="1:14">
      <c r="A508" s="11"/>
      <c r="B508" s="15"/>
      <c r="C508" s="59"/>
      <c r="D508" s="57"/>
      <c r="E508" s="229"/>
      <c r="F508" s="5"/>
      <c r="G508" s="14"/>
      <c r="H508" s="6"/>
      <c r="I508" s="11"/>
      <c r="J508" s="6"/>
      <c r="K508" s="214"/>
      <c r="L508" s="3"/>
      <c r="M508" s="3"/>
      <c r="N508" s="19"/>
    </row>
    <row r="509" spans="1:14">
      <c r="A509" s="11"/>
      <c r="B509" s="15"/>
      <c r="C509" s="59"/>
      <c r="D509" s="57"/>
      <c r="E509" s="229"/>
      <c r="F509" s="5"/>
      <c r="G509" s="14"/>
      <c r="H509" s="6"/>
      <c r="I509" s="11"/>
      <c r="J509" s="6"/>
      <c r="K509" s="214"/>
      <c r="L509" s="3"/>
      <c r="M509" s="3"/>
      <c r="N509" s="19"/>
    </row>
    <row r="510" spans="1:14">
      <c r="A510" s="11"/>
      <c r="B510" s="15"/>
      <c r="C510" s="59"/>
      <c r="D510" s="57"/>
      <c r="E510" s="11"/>
      <c r="F510" s="5"/>
      <c r="G510" s="14"/>
      <c r="H510" s="6"/>
      <c r="I510" s="11"/>
      <c r="J510" s="6"/>
      <c r="K510" s="214"/>
      <c r="L510" s="3"/>
      <c r="M510" s="3"/>
      <c r="N510" s="19"/>
    </row>
    <row r="511" spans="1:14">
      <c r="A511" s="53"/>
      <c r="B511" s="15"/>
      <c r="C511" s="59"/>
      <c r="D511" s="57"/>
      <c r="E511" s="11"/>
      <c r="F511" s="5"/>
      <c r="G511" s="231"/>
      <c r="H511" s="6"/>
      <c r="I511" s="11"/>
      <c r="J511" s="6"/>
      <c r="K511" s="214"/>
      <c r="L511" s="3"/>
      <c r="M511" s="154"/>
      <c r="N511" s="19"/>
    </row>
    <row r="512" spans="1:14">
      <c r="A512" s="53"/>
      <c r="B512" s="15"/>
      <c r="C512" s="59"/>
      <c r="D512" s="57"/>
      <c r="E512" s="11"/>
      <c r="F512" s="5"/>
      <c r="G512" s="231"/>
      <c r="H512" s="6"/>
      <c r="I512" s="11"/>
      <c r="J512" s="6"/>
      <c r="K512" s="214"/>
      <c r="L512" s="3"/>
      <c r="M512" s="154"/>
      <c r="N512" s="19"/>
    </row>
    <row r="513" spans="1:14">
      <c r="A513" s="53"/>
      <c r="B513" s="15"/>
      <c r="C513" s="59"/>
      <c r="D513" s="57"/>
      <c r="E513" s="229"/>
      <c r="F513" s="5"/>
      <c r="G513" s="231"/>
      <c r="H513" s="6"/>
      <c r="I513" s="11"/>
      <c r="J513" s="162"/>
      <c r="K513" s="230"/>
      <c r="L513" s="3"/>
      <c r="M513" s="3"/>
      <c r="N513" s="19"/>
    </row>
    <row r="514" spans="1:14">
      <c r="A514" s="53"/>
      <c r="B514" s="15"/>
      <c r="C514" s="59"/>
      <c r="D514" s="11"/>
      <c r="E514" s="11"/>
      <c r="F514" s="5"/>
      <c r="G514" s="232"/>
      <c r="H514" s="6"/>
      <c r="I514" s="11"/>
      <c r="J514" s="6"/>
      <c r="K514" s="214"/>
      <c r="L514" s="3"/>
      <c r="M514" s="154"/>
      <c r="N514" s="19"/>
    </row>
    <row r="515" spans="1:14">
      <c r="A515" s="53"/>
      <c r="B515" s="15"/>
      <c r="C515" s="59"/>
      <c r="D515" s="11"/>
      <c r="E515" s="11"/>
      <c r="F515" s="5"/>
      <c r="G515" s="232"/>
      <c r="H515" s="6"/>
      <c r="I515" s="11"/>
      <c r="J515" s="6"/>
      <c r="K515" s="214"/>
      <c r="L515" s="3"/>
      <c r="M515" s="3"/>
      <c r="N515" s="19"/>
    </row>
    <row r="516" spans="1:14">
      <c r="A516" s="53"/>
      <c r="B516" s="15"/>
      <c r="C516" s="59"/>
      <c r="D516" s="11"/>
      <c r="E516" s="11"/>
      <c r="F516" s="5"/>
      <c r="G516" s="232"/>
      <c r="H516" s="6"/>
      <c r="I516" s="11"/>
      <c r="J516" s="162"/>
      <c r="K516" s="230"/>
      <c r="L516" s="3"/>
      <c r="M516" s="3"/>
      <c r="N516" s="19"/>
    </row>
    <row r="517" spans="1:14">
      <c r="A517" s="53"/>
      <c r="B517" s="15"/>
      <c r="C517" s="59"/>
      <c r="D517" s="57"/>
      <c r="E517" s="11"/>
      <c r="F517" s="5"/>
      <c r="G517" s="231"/>
      <c r="H517" s="6"/>
      <c r="I517" s="11"/>
      <c r="J517" s="6"/>
      <c r="K517" s="214"/>
      <c r="L517" s="3"/>
      <c r="M517" s="3"/>
      <c r="N517" s="19"/>
    </row>
    <row r="518" spans="1:14">
      <c r="A518" s="53"/>
      <c r="B518" s="15"/>
      <c r="C518" s="59"/>
      <c r="D518" s="11"/>
      <c r="E518" s="11"/>
      <c r="F518" s="5"/>
      <c r="G518" s="232"/>
      <c r="H518" s="6"/>
      <c r="I518" s="11"/>
      <c r="J518" s="6"/>
      <c r="K518" s="214"/>
      <c r="L518" s="3"/>
      <c r="M518" s="3"/>
      <c r="N518" s="19"/>
    </row>
    <row r="519" spans="1:14">
      <c r="A519" s="53"/>
      <c r="B519" s="15"/>
      <c r="C519" s="59"/>
      <c r="D519" s="57"/>
      <c r="E519" s="11"/>
      <c r="F519" s="5"/>
      <c r="G519" s="231"/>
      <c r="H519" s="6"/>
      <c r="I519" s="11"/>
      <c r="J519" s="6"/>
      <c r="K519" s="214"/>
      <c r="L519" s="3"/>
      <c r="M519" s="3"/>
      <c r="N519" s="19"/>
    </row>
    <row r="520" spans="1:14">
      <c r="A520" s="53"/>
      <c r="B520" s="15"/>
      <c r="C520" s="59"/>
      <c r="D520" s="57"/>
      <c r="E520" s="11"/>
      <c r="F520" s="5"/>
      <c r="G520" s="231"/>
      <c r="H520" s="6"/>
      <c r="I520" s="11"/>
      <c r="J520" s="6"/>
      <c r="K520" s="214"/>
      <c r="L520" s="3"/>
      <c r="M520" s="3"/>
      <c r="N520" s="19"/>
    </row>
    <row r="521" spans="1:14">
      <c r="A521" s="53"/>
      <c r="B521" s="15"/>
      <c r="C521" s="59"/>
      <c r="D521" s="11"/>
      <c r="E521" s="11"/>
      <c r="F521" s="5"/>
      <c r="G521" s="232"/>
      <c r="H521" s="6"/>
      <c r="I521" s="11"/>
      <c r="J521" s="6"/>
      <c r="K521" s="214"/>
      <c r="L521" s="3"/>
      <c r="M521" s="3"/>
      <c r="N521" s="19"/>
    </row>
    <row r="522" spans="1:14">
      <c r="A522" s="62"/>
      <c r="B522" s="15"/>
      <c r="C522" s="59"/>
      <c r="D522" s="57"/>
      <c r="E522" s="11"/>
      <c r="F522" s="60"/>
      <c r="G522" s="3"/>
      <c r="H522" s="6"/>
      <c r="I522" s="11"/>
      <c r="J522" s="6"/>
      <c r="K522" s="62"/>
      <c r="L522" s="3"/>
      <c r="M522" s="3"/>
      <c r="N522" s="19"/>
    </row>
    <row r="523" spans="1:14">
      <c r="A523" s="62"/>
      <c r="B523" s="15"/>
      <c r="C523" s="59"/>
      <c r="D523" s="57"/>
      <c r="E523" s="11"/>
      <c r="F523" s="60"/>
      <c r="G523" s="3"/>
      <c r="H523" s="6"/>
      <c r="I523" s="11"/>
      <c r="J523" s="6"/>
      <c r="K523" s="62"/>
      <c r="L523" s="3"/>
      <c r="M523" s="3"/>
      <c r="N523" s="19"/>
    </row>
    <row r="524" spans="1:14">
      <c r="A524" s="62"/>
      <c r="B524" s="15"/>
      <c r="C524" s="59"/>
      <c r="D524" s="11"/>
      <c r="E524" s="11"/>
      <c r="F524" s="60"/>
      <c r="G524" s="166"/>
      <c r="H524" s="6"/>
      <c r="I524" s="11"/>
      <c r="J524" s="6"/>
      <c r="K524" s="62"/>
      <c r="L524" s="3"/>
      <c r="M524" s="3"/>
      <c r="N524" s="19"/>
    </row>
    <row r="525" spans="1:14">
      <c r="A525" s="62"/>
      <c r="B525" s="15"/>
      <c r="C525" s="59"/>
      <c r="D525" s="167"/>
      <c r="E525" s="167"/>
      <c r="F525" s="168"/>
      <c r="G525" s="169"/>
      <c r="H525" s="6"/>
      <c r="I525" s="11"/>
      <c r="J525" s="6"/>
      <c r="K525" s="62"/>
      <c r="L525" s="3"/>
      <c r="M525" s="3"/>
      <c r="N525" s="19"/>
    </row>
    <row r="526" spans="1:14">
      <c r="A526" s="62"/>
      <c r="B526" s="15"/>
      <c r="C526" s="59"/>
      <c r="D526" s="11"/>
      <c r="E526" s="11"/>
      <c r="F526" s="60"/>
      <c r="G526" s="170"/>
      <c r="H526" s="6"/>
      <c r="I526" s="11"/>
      <c r="J526" s="6"/>
      <c r="K526" s="62"/>
      <c r="L526" s="3"/>
      <c r="M526" s="3"/>
      <c r="N526" s="19"/>
    </row>
    <row r="527" spans="1:14">
      <c r="A527" s="62"/>
      <c r="B527" s="15"/>
      <c r="C527" s="59"/>
      <c r="D527" s="11"/>
      <c r="E527" s="11"/>
      <c r="F527" s="60"/>
      <c r="G527" s="166"/>
      <c r="H527" s="6"/>
      <c r="I527" s="11"/>
      <c r="J527" s="162"/>
      <c r="K527" s="164"/>
      <c r="L527" s="3"/>
      <c r="M527" s="3"/>
      <c r="N527" s="19"/>
    </row>
    <row r="528" spans="1:14">
      <c r="A528" s="62"/>
      <c r="B528" s="15"/>
      <c r="C528" s="59"/>
      <c r="D528" s="11"/>
      <c r="E528" s="11"/>
      <c r="F528" s="60"/>
      <c r="G528" s="166"/>
      <c r="H528" s="6"/>
      <c r="I528" s="11"/>
      <c r="J528" s="6"/>
      <c r="K528" s="62"/>
      <c r="L528" s="3"/>
      <c r="M528" s="3"/>
      <c r="N528" s="19"/>
    </row>
    <row r="529" spans="1:14">
      <c r="A529" s="171"/>
      <c r="B529" s="15"/>
      <c r="C529" s="172"/>
      <c r="D529" s="173"/>
      <c r="E529" s="173"/>
      <c r="F529" s="174"/>
      <c r="G529" s="175"/>
      <c r="H529" s="162"/>
      <c r="I529" s="167"/>
      <c r="J529" s="162"/>
      <c r="K529" s="171"/>
      <c r="L529" s="176"/>
      <c r="M529" s="176"/>
      <c r="N529" s="19"/>
    </row>
    <row r="530" spans="1:14">
      <c r="A530" s="62"/>
      <c r="B530" s="15"/>
      <c r="C530" s="59"/>
      <c r="D530" s="11"/>
      <c r="E530" s="11"/>
      <c r="F530" s="60"/>
      <c r="G530" s="170"/>
      <c r="H530" s="6"/>
      <c r="I530" s="11"/>
      <c r="J530" s="6"/>
      <c r="K530" s="62"/>
      <c r="L530" s="3"/>
      <c r="M530" s="3"/>
      <c r="N530" s="19"/>
    </row>
    <row r="531" spans="1:14">
      <c r="A531" s="62"/>
      <c r="B531" s="15"/>
      <c r="C531" s="59"/>
      <c r="D531" s="53"/>
      <c r="E531" s="53"/>
      <c r="F531" s="177"/>
      <c r="G531" s="178"/>
      <c r="H531" s="6"/>
      <c r="I531" s="11"/>
      <c r="J531" s="6"/>
      <c r="K531" s="62"/>
      <c r="L531" s="3"/>
      <c r="M531" s="3"/>
      <c r="N531" s="19"/>
    </row>
    <row r="532" spans="1:14">
      <c r="A532" s="62"/>
      <c r="B532" s="15"/>
      <c r="C532" s="59"/>
      <c r="D532" s="228"/>
      <c r="E532" s="53"/>
      <c r="F532" s="177"/>
      <c r="G532" s="211"/>
      <c r="H532" s="6"/>
      <c r="I532" s="11"/>
      <c r="J532" s="6"/>
      <c r="K532" s="62"/>
      <c r="L532" s="3"/>
      <c r="M532" s="3"/>
      <c r="N532" s="19"/>
    </row>
    <row r="533" spans="1:14">
      <c r="A533" s="62"/>
      <c r="B533" s="15"/>
      <c r="C533" s="59"/>
      <c r="D533" s="53"/>
      <c r="E533" s="53"/>
      <c r="F533" s="177"/>
      <c r="G533" s="179"/>
      <c r="H533" s="6"/>
      <c r="I533" s="11"/>
      <c r="J533" s="6"/>
      <c r="K533" s="62"/>
      <c r="L533" s="3"/>
      <c r="M533" s="3"/>
      <c r="N533" s="19"/>
    </row>
    <row r="534" spans="1:14">
      <c r="A534" s="62"/>
      <c r="B534" s="15"/>
      <c r="C534" s="59"/>
      <c r="D534" s="53"/>
      <c r="E534" s="53"/>
      <c r="F534" s="177"/>
      <c r="G534" s="179"/>
      <c r="H534" s="6"/>
      <c r="I534" s="11"/>
      <c r="J534" s="6"/>
      <c r="K534" s="62"/>
      <c r="L534" s="3"/>
      <c r="M534" s="3"/>
      <c r="N534" s="19"/>
    </row>
    <row r="535" spans="1:14">
      <c r="A535" s="62"/>
      <c r="B535" s="15"/>
      <c r="C535" s="59"/>
      <c r="D535" s="11"/>
      <c r="E535" s="11"/>
      <c r="F535" s="60"/>
      <c r="G535" s="166"/>
      <c r="H535" s="6"/>
      <c r="I535" s="11"/>
      <c r="J535" s="6"/>
      <c r="K535" s="62"/>
      <c r="L535" s="3"/>
      <c r="M535" s="3"/>
      <c r="N535" s="19"/>
    </row>
    <row r="536" spans="1:14">
      <c r="A536" s="62"/>
      <c r="B536" s="15"/>
      <c r="C536" s="59"/>
      <c r="D536" s="53"/>
      <c r="E536" s="53"/>
      <c r="F536" s="177"/>
      <c r="G536" s="179"/>
      <c r="H536" s="6"/>
      <c r="I536" s="11"/>
      <c r="J536" s="6"/>
      <c r="K536" s="62"/>
      <c r="L536" s="3"/>
      <c r="M536" s="3"/>
      <c r="N536" s="19"/>
    </row>
    <row r="537" spans="1:14">
      <c r="A537" s="62"/>
      <c r="B537" s="15"/>
      <c r="C537" s="59"/>
      <c r="D537" s="11"/>
      <c r="E537" s="11"/>
      <c r="F537" s="60"/>
      <c r="G537" s="166"/>
      <c r="H537" s="6"/>
      <c r="I537" s="11"/>
      <c r="J537" s="6"/>
      <c r="K537" s="62"/>
      <c r="L537" s="3"/>
      <c r="M537" s="3"/>
      <c r="N537" s="19"/>
    </row>
    <row r="538" spans="1:14">
      <c r="A538" s="62"/>
      <c r="B538" s="15"/>
      <c r="C538" s="59"/>
      <c r="D538" s="11"/>
      <c r="E538" s="11"/>
      <c r="F538" s="60"/>
      <c r="G538" s="170"/>
      <c r="H538" s="6"/>
      <c r="I538" s="11"/>
      <c r="J538" s="6"/>
      <c r="K538" s="62"/>
      <c r="L538" s="3"/>
      <c r="M538" s="3"/>
      <c r="N538" s="19"/>
    </row>
    <row r="539" spans="1:14">
      <c r="A539" s="62"/>
      <c r="B539" s="15"/>
      <c r="C539" s="59"/>
      <c r="D539" s="11"/>
      <c r="E539" s="11"/>
      <c r="F539" s="60"/>
      <c r="G539" s="166"/>
      <c r="H539" s="6"/>
      <c r="I539" s="11"/>
      <c r="J539" s="6"/>
      <c r="K539" s="62"/>
      <c r="L539" s="3"/>
      <c r="M539" s="3"/>
      <c r="N539" s="19"/>
    </row>
    <row r="540" spans="1:14">
      <c r="A540" s="62"/>
      <c r="B540" s="15"/>
      <c r="C540" s="59"/>
      <c r="D540" s="11"/>
      <c r="E540" s="11"/>
      <c r="F540" s="60"/>
      <c r="G540" s="166"/>
      <c r="H540" s="6"/>
      <c r="I540" s="11"/>
      <c r="J540" s="162"/>
      <c r="K540" s="164"/>
      <c r="L540" s="3"/>
      <c r="M540" s="3"/>
      <c r="N540" s="19"/>
    </row>
    <row r="541" spans="1:14">
      <c r="A541" s="62"/>
      <c r="B541" s="15"/>
      <c r="C541" s="59"/>
      <c r="D541" s="11"/>
      <c r="E541" s="11"/>
      <c r="F541" s="60"/>
      <c r="G541" s="166"/>
      <c r="H541" s="6"/>
      <c r="I541" s="11"/>
      <c r="J541" s="6"/>
      <c r="K541" s="62"/>
      <c r="L541" s="3"/>
      <c r="M541" s="3"/>
      <c r="N541" s="19"/>
    </row>
    <row r="542" spans="1:14">
      <c r="A542" s="62"/>
      <c r="B542" s="15"/>
      <c r="C542" s="59"/>
      <c r="D542" s="57"/>
      <c r="E542" s="11"/>
      <c r="F542" s="60"/>
      <c r="G542" s="3"/>
      <c r="H542" s="6"/>
      <c r="I542" s="11"/>
      <c r="J542" s="6"/>
      <c r="K542" s="62"/>
      <c r="L542" s="3"/>
      <c r="M542" s="3"/>
      <c r="N542" s="19"/>
    </row>
    <row r="543" spans="1:14">
      <c r="A543" s="62"/>
      <c r="B543" s="15"/>
      <c r="C543" s="59"/>
      <c r="D543" s="57"/>
      <c r="E543" s="11"/>
      <c r="F543" s="60"/>
      <c r="G543" s="3"/>
      <c r="H543" s="6"/>
      <c r="I543" s="11"/>
      <c r="J543" s="6"/>
      <c r="K543" s="62"/>
      <c r="L543" s="3"/>
      <c r="M543" s="3"/>
      <c r="N543" s="19"/>
    </row>
    <row r="544" spans="1:14">
      <c r="A544" s="62"/>
      <c r="B544" s="15"/>
      <c r="C544" s="59"/>
      <c r="D544" s="57"/>
      <c r="E544" s="11"/>
      <c r="F544" s="60"/>
      <c r="G544" s="3"/>
      <c r="H544" s="6"/>
      <c r="I544" s="11"/>
      <c r="J544" s="6"/>
      <c r="K544" s="62"/>
      <c r="L544" s="3"/>
      <c r="M544" s="3"/>
      <c r="N544" s="19"/>
    </row>
    <row r="545" spans="1:14">
      <c r="A545" s="62"/>
      <c r="B545" s="15"/>
      <c r="C545" s="59"/>
      <c r="D545" s="11"/>
      <c r="E545" s="11"/>
      <c r="F545" s="60"/>
      <c r="G545" s="166"/>
      <c r="H545" s="6"/>
      <c r="I545" s="11"/>
      <c r="J545" s="6"/>
      <c r="K545" s="62"/>
      <c r="L545" s="3"/>
      <c r="M545" s="3"/>
      <c r="N545" s="19"/>
    </row>
    <row r="546" spans="1:14">
      <c r="A546" s="62"/>
      <c r="B546" s="15"/>
      <c r="C546" s="59"/>
      <c r="D546" s="11"/>
      <c r="E546" s="11"/>
      <c r="F546" s="60"/>
      <c r="G546" s="166"/>
      <c r="H546" s="6"/>
      <c r="I546" s="11"/>
      <c r="J546" s="6"/>
      <c r="K546" s="62"/>
      <c r="L546" s="3"/>
      <c r="M546" s="3"/>
      <c r="N546" s="19"/>
    </row>
    <row r="547" spans="1:14">
      <c r="A547" s="171"/>
      <c r="B547" s="15"/>
      <c r="C547" s="172"/>
      <c r="D547" s="167"/>
      <c r="E547" s="167"/>
      <c r="F547" s="168"/>
      <c r="G547" s="180"/>
      <c r="H547" s="162"/>
      <c r="I547" s="167"/>
      <c r="J547" s="162"/>
      <c r="K547" s="171"/>
      <c r="L547" s="176"/>
      <c r="M547" s="176"/>
      <c r="N547" s="19"/>
    </row>
    <row r="548" spans="1:14">
      <c r="A548" s="62"/>
      <c r="B548" s="15"/>
      <c r="C548" s="59"/>
      <c r="D548" s="11"/>
      <c r="E548" s="11"/>
      <c r="F548" s="60"/>
      <c r="G548" s="166"/>
      <c r="H548" s="6"/>
      <c r="I548" s="11"/>
      <c r="J548" s="6"/>
      <c r="K548" s="62"/>
      <c r="L548" s="3"/>
      <c r="M548" s="3"/>
      <c r="N548" s="19"/>
    </row>
    <row r="549" spans="1:14">
      <c r="A549" s="62"/>
      <c r="B549" s="15"/>
      <c r="C549" s="59"/>
      <c r="D549" s="57"/>
      <c r="E549" s="11"/>
      <c r="F549" s="60"/>
      <c r="G549" s="3"/>
      <c r="H549" s="6"/>
      <c r="I549" s="11"/>
      <c r="J549" s="6"/>
      <c r="K549" s="62"/>
      <c r="L549" s="3"/>
      <c r="M549" s="3"/>
      <c r="N549" s="19"/>
    </row>
    <row r="550" spans="1:14">
      <c r="A550" s="62"/>
      <c r="B550" s="15"/>
      <c r="C550" s="59"/>
      <c r="D550" s="57"/>
      <c r="E550" s="11"/>
      <c r="F550" s="60"/>
      <c r="G550" s="3"/>
      <c r="H550" s="6"/>
      <c r="I550" s="11"/>
      <c r="J550" s="6"/>
      <c r="K550" s="62"/>
      <c r="L550" s="3"/>
      <c r="M550" s="3"/>
      <c r="N550" s="19"/>
    </row>
    <row r="551" spans="1:14">
      <c r="A551" s="62"/>
      <c r="B551" s="15"/>
      <c r="C551" s="59"/>
      <c r="D551" s="57"/>
      <c r="E551" s="11"/>
      <c r="F551" s="60"/>
      <c r="G551" s="3"/>
      <c r="H551" s="6"/>
      <c r="I551" s="11"/>
      <c r="J551" s="6"/>
      <c r="K551" s="62"/>
      <c r="L551" s="3"/>
      <c r="M551" s="3"/>
      <c r="N551" s="19"/>
    </row>
    <row r="552" spans="1:14">
      <c r="A552" s="62"/>
      <c r="B552" s="15"/>
      <c r="C552" s="59"/>
      <c r="D552" s="11"/>
      <c r="E552" s="11"/>
      <c r="F552" s="60"/>
      <c r="G552" s="166"/>
      <c r="H552" s="6"/>
      <c r="I552" s="11"/>
      <c r="J552" s="6"/>
      <c r="K552" s="62"/>
      <c r="L552" s="3"/>
      <c r="M552" s="3"/>
      <c r="N552" s="19"/>
    </row>
    <row r="553" spans="1:14">
      <c r="A553" s="62"/>
      <c r="B553" s="15"/>
      <c r="C553" s="59"/>
      <c r="D553" s="11"/>
      <c r="E553" s="11"/>
      <c r="F553" s="60"/>
      <c r="G553" s="166"/>
      <c r="H553" s="6"/>
      <c r="I553" s="11"/>
      <c r="J553" s="6"/>
      <c r="K553" s="62"/>
      <c r="L553" s="3"/>
      <c r="M553" s="3"/>
      <c r="N553" s="19"/>
    </row>
    <row r="554" spans="1:14">
      <c r="A554" s="62"/>
      <c r="B554" s="15"/>
      <c r="C554" s="59"/>
      <c r="D554" s="11"/>
      <c r="E554" s="11"/>
      <c r="F554" s="60"/>
      <c r="G554" s="166"/>
      <c r="H554" s="6"/>
      <c r="I554" s="11"/>
      <c r="J554" s="162"/>
      <c r="K554" s="164"/>
      <c r="L554" s="3"/>
      <c r="M554" s="3"/>
      <c r="N554" s="19"/>
    </row>
    <row r="555" spans="1:14">
      <c r="A555" s="62"/>
      <c r="B555" s="15"/>
      <c r="C555" s="59"/>
      <c r="D555" s="11"/>
      <c r="E555" s="11"/>
      <c r="F555" s="60"/>
      <c r="G555" s="166"/>
      <c r="H555" s="6"/>
      <c r="I555" s="11"/>
      <c r="J555" s="162"/>
      <c r="K555" s="164"/>
      <c r="L555" s="3"/>
      <c r="M555" s="3"/>
      <c r="N555" s="19"/>
    </row>
    <row r="556" spans="1:14">
      <c r="A556" s="171"/>
      <c r="B556" s="15"/>
      <c r="C556" s="172"/>
      <c r="D556" s="167"/>
      <c r="E556" s="167"/>
      <c r="F556" s="168"/>
      <c r="G556" s="180"/>
      <c r="H556" s="162"/>
      <c r="I556" s="167"/>
      <c r="J556" s="162"/>
      <c r="K556" s="171"/>
      <c r="L556" s="176"/>
      <c r="M556" s="176"/>
      <c r="N556" s="19"/>
    </row>
    <row r="557" spans="1:14">
      <c r="A557" s="62"/>
      <c r="B557" s="15"/>
      <c r="C557" s="59"/>
      <c r="D557" s="57"/>
      <c r="E557" s="11"/>
      <c r="F557" s="60"/>
      <c r="G557" s="3"/>
      <c r="H557" s="6"/>
      <c r="I557" s="11"/>
      <c r="J557" s="6"/>
      <c r="K557" s="62"/>
      <c r="L557" s="3"/>
      <c r="M557" s="3"/>
      <c r="N557" s="19"/>
    </row>
    <row r="558" spans="1:14">
      <c r="A558" s="62"/>
      <c r="B558" s="15"/>
      <c r="C558" s="59"/>
      <c r="D558" s="57"/>
      <c r="E558" s="11"/>
      <c r="F558" s="60"/>
      <c r="G558" s="3"/>
      <c r="H558" s="6"/>
      <c r="I558" s="11"/>
      <c r="J558" s="6"/>
      <c r="K558" s="62"/>
      <c r="L558" s="3"/>
      <c r="M558" s="3"/>
      <c r="N558" s="19"/>
    </row>
    <row r="559" spans="1:14">
      <c r="A559" s="62"/>
      <c r="B559" s="15"/>
      <c r="C559" s="59"/>
      <c r="D559" s="53"/>
      <c r="E559" s="53"/>
      <c r="F559" s="177"/>
      <c r="G559" s="179"/>
      <c r="H559" s="6"/>
      <c r="I559" s="11"/>
      <c r="J559" s="6"/>
      <c r="K559" s="62"/>
      <c r="L559" s="3"/>
      <c r="M559" s="3"/>
      <c r="N559" s="19"/>
    </row>
    <row r="560" spans="1:14">
      <c r="A560" s="62"/>
      <c r="B560" s="15"/>
      <c r="C560" s="59"/>
      <c r="D560" s="53"/>
      <c r="E560" s="53"/>
      <c r="F560" s="177"/>
      <c r="G560" s="179"/>
      <c r="H560" s="6"/>
      <c r="I560" s="11"/>
      <c r="J560" s="6"/>
      <c r="K560" s="62"/>
      <c r="L560" s="3"/>
      <c r="M560" s="3"/>
      <c r="N560" s="19"/>
    </row>
    <row r="561" spans="1:14">
      <c r="A561" s="62"/>
      <c r="B561" s="15"/>
      <c r="C561" s="59"/>
      <c r="D561" s="53"/>
      <c r="E561" s="53"/>
      <c r="F561" s="177"/>
      <c r="G561" s="179"/>
      <c r="H561" s="6"/>
      <c r="I561" s="11"/>
      <c r="J561" s="6"/>
      <c r="K561" s="62"/>
      <c r="L561" s="3"/>
      <c r="M561" s="3"/>
      <c r="N561" s="19"/>
    </row>
    <row r="562" spans="1:14">
      <c r="A562" s="62"/>
      <c r="B562" s="15"/>
      <c r="C562" s="59"/>
      <c r="D562" s="11"/>
      <c r="E562" s="11"/>
      <c r="F562" s="60"/>
      <c r="G562" s="166"/>
      <c r="H562" s="6"/>
      <c r="I562" s="11"/>
      <c r="J562" s="6"/>
      <c r="K562" s="62"/>
      <c r="L562" s="3"/>
      <c r="M562" s="3"/>
      <c r="N562" s="19"/>
    </row>
    <row r="563" spans="1:14">
      <c r="A563" s="62"/>
      <c r="B563" s="15"/>
      <c r="C563" s="59"/>
      <c r="D563" s="11"/>
      <c r="E563" s="11"/>
      <c r="F563" s="60"/>
      <c r="G563" s="170"/>
      <c r="H563" s="6"/>
      <c r="I563" s="11"/>
      <c r="J563" s="6"/>
      <c r="K563" s="62"/>
      <c r="L563" s="3"/>
      <c r="M563" s="3"/>
      <c r="N563" s="19"/>
    </row>
    <row r="564" spans="1:14">
      <c r="A564" s="62"/>
      <c r="B564" s="15"/>
      <c r="C564" s="59"/>
      <c r="D564" s="53"/>
      <c r="E564" s="53"/>
      <c r="F564" s="177"/>
      <c r="G564" s="179"/>
      <c r="H564" s="6"/>
      <c r="I564" s="11"/>
      <c r="J564" s="6"/>
      <c r="K564" s="62"/>
      <c r="L564" s="3"/>
      <c r="M564" s="3"/>
      <c r="N564" s="19"/>
    </row>
    <row r="565" spans="1:14">
      <c r="A565" s="62"/>
      <c r="B565" s="15"/>
      <c r="C565" s="59"/>
      <c r="D565" s="11"/>
      <c r="E565" s="11"/>
      <c r="F565" s="60"/>
      <c r="G565" s="166"/>
      <c r="H565" s="6"/>
      <c r="I565" s="11"/>
      <c r="J565" s="6"/>
      <c r="K565" s="62"/>
      <c r="L565" s="3"/>
      <c r="M565" s="3"/>
      <c r="N565" s="19"/>
    </row>
    <row r="566" spans="1:14">
      <c r="A566" s="62"/>
      <c r="B566" s="15"/>
      <c r="C566" s="59"/>
      <c r="D566" s="11"/>
      <c r="E566" s="11"/>
      <c r="F566" s="60"/>
      <c r="G566" s="166"/>
      <c r="H566" s="6"/>
      <c r="I566" s="11"/>
      <c r="J566" s="6"/>
      <c r="K566" s="62"/>
      <c r="L566" s="3"/>
      <c r="M566" s="3"/>
      <c r="N566" s="19"/>
    </row>
    <row r="567" spans="1:14">
      <c r="A567" s="62"/>
      <c r="B567" s="15"/>
      <c r="C567" s="59"/>
      <c r="D567" s="57"/>
      <c r="E567" s="11"/>
      <c r="F567" s="60"/>
      <c r="G567" s="3"/>
      <c r="H567" s="6"/>
      <c r="I567" s="11"/>
      <c r="J567" s="6"/>
      <c r="K567" s="62"/>
      <c r="L567" s="3"/>
      <c r="M567" s="3"/>
      <c r="N567" s="19"/>
    </row>
    <row r="568" spans="1:14">
      <c r="A568" s="62"/>
      <c r="B568" s="15"/>
      <c r="C568" s="59"/>
      <c r="D568" s="57"/>
      <c r="E568" s="11"/>
      <c r="F568" s="60"/>
      <c r="G568" s="3"/>
      <c r="H568" s="6"/>
      <c r="I568" s="11"/>
      <c r="J568" s="6"/>
      <c r="K568" s="62"/>
      <c r="L568" s="3"/>
      <c r="M568" s="3"/>
      <c r="N568" s="19"/>
    </row>
    <row r="569" spans="1:14">
      <c r="A569" s="62"/>
      <c r="B569" s="15"/>
      <c r="C569" s="59"/>
      <c r="D569" s="11"/>
      <c r="E569" s="11"/>
      <c r="F569" s="60"/>
      <c r="G569" s="166"/>
      <c r="H569" s="6"/>
      <c r="I569" s="11"/>
      <c r="J569" s="6"/>
      <c r="K569" s="62"/>
      <c r="L569" s="3"/>
      <c r="M569" s="3"/>
      <c r="N569" s="19"/>
    </row>
    <row r="570" spans="1:14">
      <c r="A570" s="62"/>
      <c r="B570" s="15"/>
      <c r="C570" s="59"/>
      <c r="D570" s="11"/>
      <c r="E570" s="11"/>
      <c r="F570" s="60"/>
      <c r="G570" s="166"/>
      <c r="H570" s="6"/>
      <c r="I570" s="11"/>
      <c r="J570" s="6"/>
      <c r="K570" s="62"/>
      <c r="L570" s="3"/>
      <c r="M570" s="3"/>
      <c r="N570" s="19"/>
    </row>
    <row r="571" spans="1:14">
      <c r="A571" s="171"/>
      <c r="B571" s="15"/>
      <c r="C571" s="172"/>
      <c r="D571" s="167"/>
      <c r="E571" s="167"/>
      <c r="F571" s="168"/>
      <c r="G571" s="180"/>
      <c r="H571" s="6"/>
      <c r="I571" s="11"/>
      <c r="J571" s="6"/>
      <c r="K571" s="62"/>
      <c r="L571" s="3"/>
      <c r="M571" s="3"/>
      <c r="N571" s="19"/>
    </row>
    <row r="572" spans="1:14">
      <c r="A572" s="171"/>
      <c r="B572" s="15"/>
      <c r="C572" s="59"/>
      <c r="D572" s="53"/>
      <c r="E572" s="11"/>
      <c r="F572" s="60"/>
      <c r="G572" s="3"/>
      <c r="H572" s="181"/>
      <c r="I572" s="11"/>
      <c r="J572" s="6"/>
      <c r="K572" s="62"/>
      <c r="L572" s="3"/>
      <c r="M572" s="3"/>
      <c r="N572" s="19"/>
    </row>
    <row r="573" spans="1:14">
      <c r="A573" s="171"/>
      <c r="B573" s="15"/>
      <c r="C573" s="59"/>
      <c r="D573" s="57"/>
      <c r="E573" s="11"/>
      <c r="F573" s="60"/>
      <c r="G573" s="3"/>
      <c r="H573" s="181"/>
      <c r="I573" s="11"/>
      <c r="J573" s="162"/>
      <c r="K573" s="164"/>
      <c r="L573" s="3"/>
      <c r="M573" s="3"/>
      <c r="N573" s="19"/>
    </row>
    <row r="574" spans="1:14">
      <c r="A574" s="171"/>
      <c r="B574" s="15"/>
      <c r="C574" s="59"/>
      <c r="D574" s="53"/>
      <c r="E574" s="11"/>
      <c r="F574" s="60"/>
      <c r="G574" s="3"/>
      <c r="H574" s="181"/>
      <c r="I574" s="11"/>
      <c r="J574" s="162"/>
      <c r="K574" s="164"/>
      <c r="L574" s="3"/>
      <c r="M574" s="3"/>
      <c r="N574" s="19"/>
    </row>
    <row r="575" spans="1:14">
      <c r="A575" s="171"/>
      <c r="B575" s="15"/>
      <c r="C575" s="59"/>
      <c r="D575" s="53"/>
      <c r="E575" s="11"/>
      <c r="F575" s="60"/>
      <c r="G575" s="3"/>
      <c r="H575" s="181"/>
      <c r="I575" s="11"/>
      <c r="J575" s="162"/>
      <c r="K575" s="164"/>
      <c r="L575" s="3"/>
      <c r="M575" s="3"/>
      <c r="N575" s="19"/>
    </row>
    <row r="576" spans="1:14">
      <c r="A576" s="171"/>
      <c r="B576" s="15"/>
      <c r="C576" s="59"/>
      <c r="D576" s="53"/>
      <c r="E576" s="11"/>
      <c r="F576" s="60"/>
      <c r="G576" s="3"/>
      <c r="H576" s="181"/>
      <c r="I576" s="11"/>
      <c r="J576" s="162"/>
      <c r="K576" s="164"/>
      <c r="L576" s="3"/>
      <c r="M576" s="3"/>
      <c r="N576" s="19"/>
    </row>
    <row r="577" spans="1:14">
      <c r="A577" s="62"/>
      <c r="B577" s="15"/>
      <c r="C577" s="59"/>
      <c r="D577" s="11"/>
      <c r="E577" s="11"/>
      <c r="F577" s="60"/>
      <c r="G577" s="3"/>
      <c r="H577" s="6"/>
      <c r="I577" s="11"/>
      <c r="J577" s="182"/>
      <c r="K577" s="62"/>
      <c r="L577" s="3"/>
      <c r="M577" s="3"/>
      <c r="N577" s="19"/>
    </row>
    <row r="578" spans="1:14">
      <c r="A578" s="11"/>
      <c r="B578" s="15"/>
      <c r="C578" s="172"/>
      <c r="D578" s="57"/>
      <c r="E578" s="11"/>
      <c r="F578" s="7"/>
      <c r="G578" s="3"/>
      <c r="H578" s="6"/>
      <c r="I578" s="11"/>
      <c r="J578" s="6"/>
      <c r="K578" s="62"/>
      <c r="L578" s="3"/>
      <c r="M578" s="3"/>
      <c r="N578" s="19"/>
    </row>
    <row r="579" spans="1:14">
      <c r="A579" s="11"/>
      <c r="B579" s="15"/>
      <c r="C579" s="172"/>
      <c r="D579" s="57"/>
      <c r="E579" s="11"/>
      <c r="F579" s="60"/>
      <c r="G579" s="3"/>
      <c r="H579" s="6"/>
      <c r="I579" s="11"/>
      <c r="J579" s="6"/>
      <c r="K579" s="62"/>
      <c r="L579" s="3"/>
      <c r="M579" s="3"/>
      <c r="N579" s="19"/>
    </row>
    <row r="580" spans="1:14">
      <c r="A580" s="11"/>
      <c r="B580" s="15"/>
      <c r="C580" s="172"/>
      <c r="D580" s="57"/>
      <c r="E580" s="11"/>
      <c r="F580" s="60"/>
      <c r="G580" s="3"/>
      <c r="H580" s="6"/>
      <c r="I580" s="11"/>
      <c r="J580" s="6"/>
      <c r="K580" s="62"/>
      <c r="L580" s="3"/>
      <c r="M580" s="3"/>
      <c r="N580" s="19"/>
    </row>
    <row r="581" spans="1:14">
      <c r="A581" s="11"/>
      <c r="B581" s="15"/>
      <c r="C581" s="172"/>
      <c r="D581" s="57"/>
      <c r="E581" s="11"/>
      <c r="F581" s="7"/>
      <c r="G581" s="3"/>
      <c r="H581" s="6"/>
      <c r="I581" s="11"/>
      <c r="J581" s="6"/>
      <c r="K581" s="62"/>
      <c r="L581" s="3"/>
      <c r="M581" s="3"/>
      <c r="N581" s="19"/>
    </row>
    <row r="582" spans="1:14">
      <c r="A582" s="11"/>
      <c r="B582" s="15"/>
      <c r="C582" s="172"/>
      <c r="D582" s="57"/>
      <c r="E582" s="229"/>
      <c r="F582" s="60"/>
      <c r="G582" s="14"/>
      <c r="H582" s="6"/>
      <c r="I582" s="3"/>
      <c r="J582" s="6"/>
      <c r="K582" s="62"/>
      <c r="L582" s="3"/>
      <c r="M582" s="3"/>
      <c r="N582" s="19"/>
    </row>
    <row r="583" spans="1:14">
      <c r="A583" s="11"/>
      <c r="B583" s="15"/>
      <c r="C583" s="172"/>
      <c r="D583" s="57"/>
      <c r="E583" s="229"/>
      <c r="F583" s="60"/>
      <c r="G583" s="14"/>
      <c r="H583" s="6"/>
      <c r="I583" s="11"/>
      <c r="J583" s="6"/>
      <c r="K583" s="62"/>
      <c r="L583" s="3"/>
      <c r="M583" s="3"/>
      <c r="N583" s="19"/>
    </row>
    <row r="584" spans="1:14">
      <c r="A584" s="11"/>
      <c r="B584" s="15"/>
      <c r="C584" s="172"/>
      <c r="D584" s="57"/>
      <c r="E584" s="11"/>
      <c r="F584" s="7"/>
      <c r="G584" s="3"/>
      <c r="H584" s="6"/>
      <c r="I584" s="11"/>
      <c r="J584" s="6"/>
      <c r="K584" s="62"/>
      <c r="L584" s="3"/>
      <c r="M584" s="3"/>
      <c r="N584" s="19"/>
    </row>
    <row r="585" spans="1:14">
      <c r="A585" s="11"/>
      <c r="B585" s="15"/>
      <c r="C585" s="172"/>
      <c r="D585" s="57"/>
      <c r="E585" s="11"/>
      <c r="F585" s="7"/>
      <c r="G585" s="3"/>
      <c r="H585" s="6"/>
      <c r="I585" s="11"/>
      <c r="J585" s="6"/>
      <c r="K585" s="62"/>
      <c r="L585" s="3"/>
      <c r="M585" s="3"/>
      <c r="N585" s="19"/>
    </row>
    <row r="586" spans="1:14">
      <c r="A586" s="11"/>
      <c r="B586" s="15"/>
      <c r="C586" s="172"/>
      <c r="D586" s="57"/>
      <c r="E586" s="11"/>
      <c r="F586" s="7"/>
      <c r="G586" s="3"/>
      <c r="H586" s="6"/>
      <c r="I586" s="11"/>
      <c r="J586" s="6"/>
      <c r="K586" s="62"/>
      <c r="L586" s="3"/>
      <c r="M586" s="3"/>
      <c r="N586" s="19"/>
    </row>
    <row r="587" spans="1:14">
      <c r="A587" s="11"/>
      <c r="B587" s="15"/>
      <c r="C587" s="172"/>
      <c r="D587" s="57"/>
      <c r="E587" s="11"/>
      <c r="F587" s="60"/>
      <c r="G587" s="3"/>
      <c r="H587" s="6"/>
      <c r="I587" s="11"/>
      <c r="J587" s="6"/>
      <c r="K587" s="62"/>
      <c r="L587" s="3"/>
      <c r="M587" s="3"/>
      <c r="N587" s="19"/>
    </row>
    <row r="588" spans="1:14">
      <c r="A588" s="11"/>
      <c r="B588" s="15"/>
      <c r="C588" s="172"/>
      <c r="D588" s="57"/>
      <c r="E588" s="11"/>
      <c r="F588" s="60"/>
      <c r="G588" s="3"/>
      <c r="H588" s="6"/>
      <c r="I588" s="11"/>
      <c r="J588" s="6"/>
      <c r="K588" s="62"/>
      <c r="L588" s="3"/>
      <c r="M588" s="3"/>
      <c r="N588" s="19"/>
    </row>
    <row r="589" spans="1:14">
      <c r="A589" s="11"/>
      <c r="B589" s="15"/>
      <c r="C589" s="172"/>
      <c r="D589" s="57"/>
      <c r="E589" s="11"/>
      <c r="F589" s="60"/>
      <c r="G589" s="3"/>
      <c r="H589" s="6"/>
      <c r="I589" s="11"/>
      <c r="J589" s="6"/>
      <c r="K589" s="62"/>
      <c r="L589" s="3"/>
      <c r="M589" s="3"/>
      <c r="N589" s="19"/>
    </row>
    <row r="590" spans="1:14">
      <c r="A590" s="11"/>
      <c r="B590" s="15"/>
      <c r="C590" s="172"/>
      <c r="D590" s="57"/>
      <c r="E590" s="11"/>
      <c r="F590" s="60"/>
      <c r="G590" s="3"/>
      <c r="H590" s="6"/>
      <c r="I590" s="11"/>
      <c r="J590" s="6"/>
      <c r="K590" s="62"/>
      <c r="L590" s="3"/>
      <c r="M590" s="3"/>
      <c r="N590" s="19"/>
    </row>
    <row r="591" spans="1:14">
      <c r="A591" s="11"/>
      <c r="B591" s="15"/>
      <c r="C591" s="172"/>
      <c r="D591" s="57"/>
      <c r="E591" s="229"/>
      <c r="F591" s="60"/>
      <c r="G591" s="14"/>
      <c r="H591" s="6"/>
      <c r="I591" s="11"/>
      <c r="J591" s="6"/>
      <c r="K591" s="62"/>
      <c r="L591" s="3"/>
      <c r="M591" s="3"/>
      <c r="N591" s="19"/>
    </row>
    <row r="592" spans="1:14">
      <c r="A592" s="11"/>
      <c r="B592" s="15"/>
      <c r="C592" s="172"/>
      <c r="D592" s="57"/>
      <c r="E592" s="229"/>
      <c r="F592" s="60"/>
      <c r="G592" s="14"/>
      <c r="H592" s="6"/>
      <c r="I592" s="11"/>
      <c r="J592" s="6"/>
      <c r="K592" s="62"/>
      <c r="L592" s="3"/>
      <c r="M592" s="3"/>
      <c r="N592" s="19"/>
    </row>
    <row r="593" spans="1:14">
      <c r="A593" s="11"/>
      <c r="B593" s="15"/>
      <c r="C593" s="172"/>
      <c r="D593" s="57"/>
      <c r="E593" s="11"/>
      <c r="F593" s="60"/>
      <c r="G593" s="3"/>
      <c r="H593" s="6"/>
      <c r="I593" s="11"/>
      <c r="J593" s="6"/>
      <c r="K593" s="62"/>
      <c r="L593" s="3"/>
      <c r="M593" s="3"/>
      <c r="N593" s="19"/>
    </row>
    <row r="594" spans="1:14">
      <c r="A594" s="11"/>
      <c r="B594" s="15"/>
      <c r="C594" s="233"/>
      <c r="D594" s="57"/>
      <c r="E594" s="11"/>
      <c r="F594" s="60"/>
      <c r="G594" s="3"/>
      <c r="H594" s="182"/>
      <c r="I594" s="53"/>
      <c r="J594" s="6"/>
      <c r="K594" s="62"/>
      <c r="L594" s="3"/>
      <c r="M594" s="3"/>
      <c r="N594" s="19"/>
    </row>
    <row r="595" spans="1:14">
      <c r="A595" s="11"/>
      <c r="B595" s="15"/>
      <c r="C595" s="59"/>
      <c r="D595" s="57"/>
      <c r="E595" s="11"/>
      <c r="F595" s="60"/>
      <c r="G595" s="234"/>
      <c r="H595" s="6"/>
      <c r="I595" s="11"/>
      <c r="J595" s="6"/>
      <c r="K595" s="62"/>
      <c r="L595" s="3"/>
      <c r="M595" s="3"/>
      <c r="N595" s="19"/>
    </row>
    <row r="596" spans="1:14">
      <c r="A596" s="62"/>
      <c r="B596" s="15"/>
      <c r="C596" s="59"/>
      <c r="D596" s="57"/>
      <c r="E596" s="11"/>
      <c r="F596" s="4"/>
      <c r="G596" s="10"/>
      <c r="H596" s="61"/>
      <c r="I596" s="11"/>
      <c r="J596" s="6"/>
      <c r="K596" s="62"/>
      <c r="L596" s="3"/>
      <c r="M596" s="3"/>
      <c r="N596" s="19"/>
    </row>
    <row r="597" spans="1:14">
      <c r="A597" s="62"/>
      <c r="B597" s="15"/>
      <c r="C597" s="59"/>
      <c r="D597" s="57"/>
      <c r="E597" s="11"/>
      <c r="F597" s="235"/>
      <c r="G597" s="3"/>
      <c r="H597" s="6"/>
      <c r="I597" s="11"/>
      <c r="J597" s="6"/>
      <c r="K597" s="62"/>
      <c r="L597" s="3"/>
      <c r="M597" s="3"/>
      <c r="N597" s="19"/>
    </row>
    <row r="598" spans="1:14">
      <c r="A598" s="62"/>
      <c r="B598" s="15"/>
      <c r="C598" s="59"/>
      <c r="D598" s="57"/>
      <c r="E598" s="11"/>
      <c r="F598" s="235"/>
      <c r="G598" s="3"/>
      <c r="H598" s="6"/>
      <c r="I598" s="11"/>
      <c r="J598" s="6"/>
      <c r="K598" s="62"/>
      <c r="L598" s="3"/>
      <c r="M598" s="3"/>
      <c r="N598" s="19"/>
    </row>
    <row r="599" spans="1:14">
      <c r="A599" s="62"/>
      <c r="B599" s="15"/>
      <c r="C599" s="59"/>
      <c r="D599" s="57"/>
      <c r="E599" s="11"/>
      <c r="F599" s="7"/>
      <c r="G599" s="3"/>
      <c r="H599" s="6"/>
      <c r="I599" s="11"/>
      <c r="J599" s="6"/>
      <c r="K599" s="62"/>
      <c r="L599" s="3"/>
      <c r="M599" s="3"/>
      <c r="N599" s="19"/>
    </row>
    <row r="600" spans="1:14">
      <c r="A600" s="62"/>
      <c r="B600" s="15"/>
      <c r="C600" s="59"/>
      <c r="D600" s="57"/>
      <c r="E600" s="11"/>
      <c r="F600" s="4"/>
      <c r="G600" s="10"/>
      <c r="H600" s="6"/>
      <c r="I600" s="11"/>
      <c r="J600" s="162"/>
      <c r="K600" s="62"/>
      <c r="L600" s="3"/>
      <c r="M600" s="3"/>
      <c r="N600" s="19"/>
    </row>
    <row r="601" spans="1:14">
      <c r="A601" s="62"/>
      <c r="B601" s="15"/>
      <c r="C601" s="59"/>
      <c r="D601" s="57"/>
      <c r="E601" s="11"/>
      <c r="F601" s="7"/>
      <c r="G601" s="3"/>
      <c r="H601" s="6"/>
      <c r="I601" s="11"/>
      <c r="J601" s="6"/>
      <c r="K601" s="62"/>
      <c r="L601" s="3"/>
      <c r="M601" s="3"/>
      <c r="N601" s="19"/>
    </row>
    <row r="602" spans="1:14">
      <c r="A602" s="62"/>
      <c r="B602" s="15"/>
      <c r="C602" s="59"/>
      <c r="D602" s="57"/>
      <c r="E602" s="11"/>
      <c r="F602" s="4"/>
      <c r="G602" s="10"/>
      <c r="H602" s="6"/>
      <c r="I602" s="11"/>
      <c r="J602" s="162"/>
      <c r="K602" s="62"/>
      <c r="L602" s="3"/>
      <c r="M602" s="3"/>
      <c r="N602" s="19"/>
    </row>
    <row r="603" spans="1:14">
      <c r="A603" s="183"/>
      <c r="B603" s="15"/>
      <c r="C603" s="15"/>
      <c r="D603" s="19"/>
      <c r="E603" s="183"/>
      <c r="F603" s="15"/>
      <c r="G603" s="19"/>
      <c r="H603" s="15"/>
      <c r="I603" s="19"/>
      <c r="J603" s="15"/>
      <c r="K603" s="62"/>
      <c r="L603" s="3"/>
      <c r="M603" s="3"/>
      <c r="N603" s="19"/>
    </row>
    <row r="604" spans="1:14">
      <c r="A604" s="183"/>
      <c r="B604" s="15"/>
      <c r="C604" s="15"/>
      <c r="D604" s="19"/>
      <c r="E604" s="183"/>
      <c r="F604" s="15"/>
      <c r="G604" s="19"/>
      <c r="H604" s="15"/>
      <c r="I604" s="19"/>
      <c r="J604" s="15"/>
      <c r="K604" s="183"/>
      <c r="L604" s="3"/>
      <c r="M604" s="3"/>
      <c r="N604" s="19"/>
    </row>
    <row r="605" spans="1:14">
      <c r="A605" s="183"/>
      <c r="B605" s="15"/>
      <c r="C605" s="15"/>
      <c r="D605" s="19"/>
      <c r="E605" s="183"/>
      <c r="F605" s="15"/>
      <c r="G605" s="19"/>
      <c r="H605" s="15"/>
      <c r="I605" s="19"/>
      <c r="J605" s="15"/>
      <c r="K605" s="183"/>
      <c r="L605" s="3"/>
      <c r="M605" s="3"/>
      <c r="N605" s="19"/>
    </row>
    <row r="606" spans="1:14">
      <c r="A606" s="183"/>
      <c r="B606" s="15"/>
      <c r="C606" s="15"/>
      <c r="D606" s="19"/>
      <c r="E606" s="183"/>
      <c r="F606" s="15"/>
      <c r="G606" s="19"/>
      <c r="H606" s="15"/>
      <c r="I606" s="19"/>
      <c r="J606" s="15"/>
      <c r="K606" s="183"/>
      <c r="L606" s="3"/>
      <c r="M606" s="3"/>
      <c r="N606" s="19"/>
    </row>
    <row r="607" spans="1:14">
      <c r="A607" s="183"/>
      <c r="B607" s="15"/>
      <c r="C607" s="15"/>
      <c r="D607" s="19"/>
      <c r="E607" s="183"/>
      <c r="F607" s="15"/>
      <c r="G607" s="19"/>
      <c r="H607" s="15"/>
      <c r="I607" s="19"/>
      <c r="J607" s="15"/>
      <c r="K607" s="183"/>
      <c r="L607" s="3"/>
      <c r="M607" s="3"/>
      <c r="N607" s="19"/>
    </row>
    <row r="608" spans="1:14">
      <c r="A608" s="183"/>
      <c r="B608" s="15"/>
      <c r="C608" s="15"/>
      <c r="D608" s="19"/>
      <c r="E608" s="183"/>
      <c r="F608" s="15"/>
      <c r="G608" s="19"/>
      <c r="H608" s="15"/>
      <c r="I608" s="19"/>
      <c r="J608" s="15"/>
      <c r="K608" s="183"/>
      <c r="L608" s="3"/>
      <c r="M608" s="3"/>
      <c r="N608" s="19"/>
    </row>
    <row r="609" spans="1:14">
      <c r="A609" s="183"/>
      <c r="B609" s="15"/>
      <c r="C609" s="15"/>
      <c r="D609" s="19"/>
      <c r="E609" s="183"/>
      <c r="F609" s="15"/>
      <c r="G609" s="19"/>
      <c r="H609" s="15"/>
      <c r="I609" s="19"/>
      <c r="J609" s="15"/>
      <c r="K609" s="183"/>
      <c r="L609" s="3"/>
      <c r="M609" s="3"/>
      <c r="N609" s="19"/>
    </row>
    <row r="610" spans="1:14">
      <c r="A610" s="183"/>
      <c r="B610" s="15"/>
      <c r="C610" s="15"/>
      <c r="D610" s="19"/>
      <c r="E610" s="183"/>
      <c r="F610" s="15"/>
      <c r="G610" s="19"/>
      <c r="H610" s="15"/>
      <c r="I610" s="19"/>
      <c r="J610" s="15"/>
      <c r="K610" s="183"/>
      <c r="L610" s="3"/>
      <c r="M610" s="3"/>
      <c r="N610" s="19"/>
    </row>
    <row r="611" spans="1:14">
      <c r="A611" s="183"/>
      <c r="B611" s="15"/>
      <c r="C611" s="15"/>
      <c r="D611" s="19"/>
      <c r="E611" s="183"/>
      <c r="F611" s="15"/>
      <c r="G611" s="19"/>
      <c r="H611" s="15"/>
      <c r="I611" s="19"/>
      <c r="J611" s="15"/>
      <c r="K611" s="183"/>
      <c r="L611" s="3"/>
      <c r="M611" s="3"/>
      <c r="N611" s="19"/>
    </row>
    <row r="612" spans="1:14">
      <c r="A612" s="183"/>
      <c r="B612" s="15"/>
      <c r="C612" s="15"/>
      <c r="D612" s="19"/>
      <c r="E612" s="183"/>
      <c r="F612" s="15"/>
      <c r="G612" s="19"/>
      <c r="H612" s="15"/>
      <c r="I612" s="19"/>
      <c r="J612" s="15"/>
      <c r="K612" s="183"/>
      <c r="L612" s="3"/>
      <c r="M612" s="3"/>
      <c r="N612" s="19"/>
    </row>
    <row r="613" spans="1:14">
      <c r="A613" s="183"/>
      <c r="B613" s="15"/>
      <c r="C613" s="15"/>
      <c r="D613" s="19"/>
      <c r="E613" s="183"/>
      <c r="F613" s="15"/>
      <c r="G613" s="19"/>
      <c r="H613" s="15"/>
      <c r="I613" s="19"/>
      <c r="J613" s="15"/>
      <c r="K613" s="183"/>
      <c r="L613" s="3"/>
      <c r="M613" s="3"/>
      <c r="N613" s="19"/>
    </row>
    <row r="614" spans="1:14">
      <c r="A614" s="183"/>
      <c r="B614" s="15"/>
      <c r="C614" s="15"/>
      <c r="D614" s="19"/>
      <c r="E614" s="183"/>
      <c r="F614" s="15"/>
      <c r="G614" s="19"/>
      <c r="H614" s="15"/>
      <c r="I614" s="19"/>
      <c r="J614" s="15"/>
      <c r="K614" s="183"/>
      <c r="L614" s="3"/>
      <c r="M614" s="3"/>
      <c r="N614" s="19"/>
    </row>
    <row r="615" spans="1:14">
      <c r="A615" s="183"/>
      <c r="B615" s="15"/>
      <c r="C615" s="15"/>
      <c r="D615" s="19"/>
      <c r="E615" s="183"/>
      <c r="F615" s="15"/>
      <c r="G615" s="19"/>
      <c r="H615" s="15"/>
      <c r="I615" s="19"/>
      <c r="J615" s="15"/>
      <c r="K615" s="183"/>
      <c r="L615" s="3"/>
      <c r="M615" s="3"/>
      <c r="N615" s="19"/>
    </row>
    <row r="616" spans="1:14">
      <c r="A616" s="183"/>
      <c r="B616" s="15"/>
      <c r="C616" s="15"/>
      <c r="D616" s="19"/>
      <c r="E616" s="183"/>
      <c r="F616" s="15"/>
      <c r="G616" s="19"/>
      <c r="H616" s="15"/>
      <c r="I616" s="19"/>
      <c r="J616" s="15"/>
      <c r="K616" s="183"/>
      <c r="L616" s="3"/>
      <c r="M616" s="3"/>
      <c r="N616" s="19"/>
    </row>
    <row r="617" spans="1:14">
      <c r="A617" s="183"/>
      <c r="B617" s="15"/>
      <c r="C617" s="15"/>
      <c r="D617" s="19"/>
      <c r="E617" s="183"/>
      <c r="F617" s="15"/>
      <c r="G617" s="19"/>
      <c r="H617" s="15"/>
      <c r="I617" s="19"/>
      <c r="J617" s="15"/>
      <c r="K617" s="183"/>
      <c r="L617" s="3"/>
      <c r="M617" s="3"/>
      <c r="N617" s="19"/>
    </row>
    <row r="618" spans="1:14">
      <c r="A618" s="183"/>
      <c r="B618" s="15"/>
      <c r="C618" s="15"/>
      <c r="D618" s="19"/>
      <c r="E618" s="183"/>
      <c r="F618" s="15"/>
      <c r="G618" s="19"/>
      <c r="H618" s="15"/>
      <c r="I618" s="19"/>
      <c r="J618" s="15"/>
      <c r="K618" s="183"/>
      <c r="L618" s="3"/>
      <c r="M618" s="3"/>
      <c r="N618" s="19"/>
    </row>
    <row r="619" spans="1:14">
      <c r="A619" s="183"/>
      <c r="B619" s="15"/>
      <c r="C619" s="15"/>
      <c r="D619" s="19"/>
      <c r="E619" s="183"/>
      <c r="F619" s="15"/>
      <c r="G619" s="19"/>
      <c r="H619" s="15"/>
      <c r="I619" s="19"/>
      <c r="J619" s="15"/>
      <c r="K619" s="183"/>
      <c r="L619" s="3"/>
      <c r="M619" s="3"/>
      <c r="N619" s="19"/>
    </row>
    <row r="620" spans="1:14">
      <c r="A620" s="183"/>
      <c r="B620" s="15"/>
      <c r="C620" s="15"/>
      <c r="D620" s="19"/>
      <c r="E620" s="183"/>
      <c r="F620" s="15"/>
      <c r="G620" s="19"/>
      <c r="H620" s="15"/>
      <c r="I620" s="19"/>
      <c r="J620" s="15"/>
      <c r="K620" s="183"/>
      <c r="L620" s="3"/>
      <c r="M620" s="3"/>
      <c r="N620" s="19"/>
    </row>
    <row r="621" spans="1:14">
      <c r="A621" s="183"/>
      <c r="B621" s="15"/>
      <c r="C621" s="15"/>
      <c r="D621" s="19"/>
      <c r="E621" s="183"/>
      <c r="F621" s="15"/>
      <c r="G621" s="19"/>
      <c r="H621" s="15"/>
      <c r="I621" s="19"/>
      <c r="J621" s="15"/>
      <c r="K621" s="183"/>
      <c r="L621" s="3"/>
      <c r="M621" s="3"/>
      <c r="N621" s="19"/>
    </row>
    <row r="622" spans="1:14">
      <c r="A622" s="183"/>
      <c r="B622" s="15"/>
      <c r="C622" s="15"/>
      <c r="D622" s="19"/>
      <c r="E622" s="183"/>
      <c r="F622" s="15"/>
      <c r="G622" s="19"/>
      <c r="H622" s="15"/>
      <c r="I622" s="19"/>
      <c r="J622" s="15"/>
      <c r="K622" s="183"/>
      <c r="L622" s="3"/>
      <c r="M622" s="3"/>
      <c r="N622" s="19"/>
    </row>
    <row r="623" spans="1:14">
      <c r="A623" s="183"/>
      <c r="B623" s="15"/>
      <c r="C623" s="15"/>
      <c r="D623" s="19"/>
      <c r="E623" s="183"/>
      <c r="F623" s="15"/>
      <c r="G623" s="19"/>
      <c r="H623" s="15"/>
      <c r="I623" s="19"/>
      <c r="J623" s="15"/>
      <c r="K623" s="183"/>
      <c r="L623" s="3"/>
      <c r="M623" s="3"/>
      <c r="N623" s="19"/>
    </row>
    <row r="624" spans="1:14">
      <c r="A624" s="183"/>
      <c r="B624" s="15"/>
      <c r="C624" s="15"/>
      <c r="D624" s="19"/>
      <c r="E624" s="183"/>
      <c r="F624" s="15"/>
      <c r="G624" s="19"/>
      <c r="H624" s="15"/>
      <c r="I624" s="19"/>
      <c r="J624" s="15"/>
      <c r="K624" s="183"/>
      <c r="L624" s="3"/>
      <c r="M624" s="3"/>
      <c r="N624" s="19"/>
    </row>
    <row r="625" spans="1:14">
      <c r="A625" s="183"/>
      <c r="B625" s="15"/>
      <c r="C625" s="15"/>
      <c r="D625" s="19"/>
      <c r="E625" s="183"/>
      <c r="F625" s="15"/>
      <c r="G625" s="19"/>
      <c r="H625" s="15"/>
      <c r="I625" s="19"/>
      <c r="J625" s="15"/>
      <c r="K625" s="183"/>
      <c r="L625" s="3"/>
      <c r="M625" s="3"/>
      <c r="N625" s="19"/>
    </row>
    <row r="626" spans="1:14">
      <c r="A626" s="183"/>
      <c r="B626" s="15"/>
      <c r="C626" s="15"/>
      <c r="D626" s="19"/>
      <c r="E626" s="183"/>
      <c r="F626" s="15"/>
      <c r="G626" s="19"/>
      <c r="H626" s="15"/>
      <c r="I626" s="19"/>
      <c r="J626" s="15"/>
      <c r="K626" s="183"/>
      <c r="L626" s="3"/>
      <c r="M626" s="3"/>
      <c r="N626" s="19"/>
    </row>
    <row r="627" spans="1:14">
      <c r="A627" s="183"/>
      <c r="B627" s="15"/>
      <c r="C627" s="15"/>
      <c r="D627" s="19"/>
      <c r="E627" s="183"/>
      <c r="F627" s="15"/>
      <c r="G627" s="19"/>
      <c r="H627" s="15"/>
      <c r="I627" s="19"/>
      <c r="J627" s="15"/>
      <c r="K627" s="183"/>
      <c r="L627" s="3"/>
      <c r="M627" s="3"/>
      <c r="N627" s="19"/>
    </row>
    <row r="628" spans="1:14">
      <c r="A628" s="183"/>
      <c r="B628" s="15"/>
      <c r="C628" s="15"/>
      <c r="D628" s="19"/>
      <c r="E628" s="183"/>
      <c r="F628" s="15"/>
      <c r="G628" s="19"/>
      <c r="H628" s="15"/>
      <c r="I628" s="19"/>
      <c r="J628" s="15"/>
      <c r="K628" s="183"/>
      <c r="L628" s="3"/>
      <c r="M628" s="3"/>
      <c r="N628" s="19"/>
    </row>
    <row r="629" spans="1:14">
      <c r="A629" s="183"/>
      <c r="B629" s="15"/>
      <c r="C629" s="15"/>
      <c r="D629" s="19"/>
      <c r="E629" s="183"/>
      <c r="F629" s="15"/>
      <c r="G629" s="19"/>
      <c r="H629" s="15"/>
      <c r="I629" s="19"/>
      <c r="J629" s="15"/>
      <c r="K629" s="183"/>
      <c r="L629" s="3"/>
      <c r="M629" s="3"/>
      <c r="N629" s="19"/>
    </row>
    <row r="630" spans="1:14">
      <c r="A630" s="183"/>
      <c r="B630" s="15"/>
      <c r="C630" s="15"/>
      <c r="D630" s="19"/>
      <c r="E630" s="183"/>
      <c r="F630" s="15"/>
      <c r="G630" s="19"/>
      <c r="H630" s="15"/>
      <c r="I630" s="19"/>
      <c r="J630" s="15"/>
      <c r="K630" s="183"/>
      <c r="L630" s="3"/>
      <c r="M630" s="3"/>
      <c r="N630" s="19"/>
    </row>
    <row r="631" spans="1:14">
      <c r="A631" s="183"/>
      <c r="B631" s="15"/>
      <c r="C631" s="15"/>
      <c r="D631" s="19"/>
      <c r="E631" s="183"/>
      <c r="F631" s="15"/>
      <c r="G631" s="19"/>
      <c r="H631" s="15"/>
      <c r="I631" s="19"/>
      <c r="J631" s="15"/>
      <c r="K631" s="183"/>
      <c r="L631" s="3"/>
      <c r="M631" s="3"/>
      <c r="N631" s="19"/>
    </row>
    <row r="632" spans="1:14">
      <c r="A632" s="183"/>
      <c r="B632" s="15"/>
      <c r="C632" s="15"/>
      <c r="D632" s="19"/>
      <c r="E632" s="183"/>
      <c r="F632" s="15"/>
      <c r="G632" s="19"/>
      <c r="H632" s="15"/>
      <c r="I632" s="19"/>
      <c r="J632" s="15"/>
      <c r="K632" s="183"/>
      <c r="L632" s="3"/>
      <c r="M632" s="3"/>
      <c r="N632" s="19"/>
    </row>
    <row r="633" spans="1:14">
      <c r="A633" s="183"/>
      <c r="B633" s="15"/>
      <c r="C633" s="15"/>
      <c r="D633" s="19"/>
      <c r="E633" s="183"/>
      <c r="F633" s="15"/>
      <c r="G633" s="19"/>
      <c r="H633" s="15"/>
      <c r="I633" s="19"/>
      <c r="J633" s="15"/>
      <c r="K633" s="183"/>
      <c r="L633" s="3"/>
      <c r="M633" s="3"/>
      <c r="N633" s="19"/>
    </row>
    <row r="634" spans="1:14">
      <c r="A634" s="183"/>
      <c r="B634" s="15"/>
      <c r="C634" s="15"/>
      <c r="D634" s="19"/>
      <c r="E634" s="183"/>
      <c r="F634" s="15"/>
      <c r="G634" s="19"/>
      <c r="H634" s="15"/>
      <c r="I634" s="19"/>
      <c r="J634" s="15"/>
      <c r="K634" s="183"/>
      <c r="L634" s="3"/>
      <c r="M634" s="3"/>
      <c r="N634" s="19"/>
    </row>
    <row r="635" spans="1:14">
      <c r="A635" s="183"/>
      <c r="B635" s="15"/>
      <c r="C635" s="15"/>
      <c r="D635" s="19"/>
      <c r="E635" s="183"/>
      <c r="F635" s="15"/>
      <c r="G635" s="19"/>
      <c r="H635" s="15"/>
      <c r="I635" s="19"/>
      <c r="J635" s="15"/>
      <c r="K635" s="183"/>
      <c r="L635" s="3"/>
      <c r="M635" s="3"/>
      <c r="N635" s="19"/>
    </row>
    <row r="636" spans="1:14">
      <c r="A636" s="183"/>
      <c r="B636" s="15"/>
      <c r="C636" s="15"/>
      <c r="D636" s="19"/>
      <c r="E636" s="183"/>
      <c r="F636" s="15"/>
      <c r="G636" s="19"/>
      <c r="H636" s="15"/>
      <c r="I636" s="19"/>
      <c r="J636" s="15"/>
      <c r="K636" s="183"/>
      <c r="L636" s="3"/>
      <c r="M636" s="3"/>
      <c r="N636" s="19"/>
    </row>
    <row r="637" spans="1:14">
      <c r="A637" s="183"/>
      <c r="B637" s="15"/>
      <c r="C637" s="15"/>
      <c r="D637" s="19"/>
      <c r="E637" s="183"/>
      <c r="F637" s="15"/>
      <c r="G637" s="19"/>
      <c r="H637" s="15"/>
      <c r="I637" s="19"/>
      <c r="J637" s="15"/>
      <c r="K637" s="183"/>
      <c r="L637" s="3"/>
      <c r="M637" s="3"/>
      <c r="N637" s="19"/>
    </row>
    <row r="638" spans="1:14">
      <c r="A638" s="183"/>
      <c r="B638" s="15"/>
      <c r="C638" s="15"/>
      <c r="D638" s="19"/>
      <c r="E638" s="183"/>
      <c r="F638" s="15"/>
      <c r="G638" s="19"/>
      <c r="H638" s="15"/>
      <c r="I638" s="19"/>
      <c r="J638" s="15"/>
      <c r="K638" s="183"/>
      <c r="L638" s="3"/>
      <c r="M638" s="3"/>
      <c r="N638" s="19"/>
    </row>
    <row r="639" spans="1:14">
      <c r="A639" s="183"/>
      <c r="B639" s="15"/>
      <c r="C639" s="15"/>
      <c r="D639" s="19"/>
      <c r="E639" s="183"/>
      <c r="F639" s="15"/>
      <c r="G639" s="19"/>
      <c r="H639" s="15"/>
      <c r="I639" s="19"/>
      <c r="J639" s="15"/>
      <c r="K639" s="183"/>
      <c r="L639" s="3"/>
      <c r="M639" s="3"/>
      <c r="N639" s="19"/>
    </row>
    <row r="640" spans="1:14">
      <c r="A640" s="183"/>
      <c r="B640" s="15"/>
      <c r="C640" s="15"/>
      <c r="D640" s="19"/>
      <c r="E640" s="183"/>
      <c r="F640" s="15"/>
      <c r="G640" s="19"/>
      <c r="H640" s="15"/>
      <c r="I640" s="19"/>
      <c r="J640" s="15"/>
      <c r="K640" s="183"/>
      <c r="L640" s="3"/>
      <c r="M640" s="3"/>
      <c r="N640" s="19"/>
    </row>
    <row r="641" spans="1:14">
      <c r="A641" s="183"/>
      <c r="B641" s="15"/>
      <c r="C641" s="15"/>
      <c r="D641" s="19"/>
      <c r="E641" s="183"/>
      <c r="F641" s="15"/>
      <c r="G641" s="19"/>
      <c r="H641" s="15"/>
      <c r="I641" s="19"/>
      <c r="J641" s="15"/>
      <c r="K641" s="183"/>
      <c r="L641" s="3"/>
      <c r="M641" s="3"/>
      <c r="N641" s="19"/>
    </row>
    <row r="642" spans="1:14">
      <c r="A642" s="183"/>
      <c r="B642" s="15"/>
      <c r="C642" s="15"/>
      <c r="D642" s="19"/>
      <c r="E642" s="183"/>
      <c r="F642" s="15"/>
      <c r="G642" s="19"/>
      <c r="H642" s="15"/>
      <c r="I642" s="19"/>
      <c r="J642" s="15"/>
      <c r="K642" s="183"/>
      <c r="L642" s="3"/>
      <c r="M642" s="3"/>
      <c r="N642" s="19"/>
    </row>
    <row r="643" spans="1:14">
      <c r="A643" s="183"/>
      <c r="B643" s="15"/>
      <c r="C643" s="15"/>
      <c r="D643" s="19"/>
      <c r="E643" s="183"/>
      <c r="F643" s="15"/>
      <c r="G643" s="19"/>
      <c r="H643" s="15"/>
      <c r="I643" s="19"/>
      <c r="J643" s="15"/>
      <c r="K643" s="183"/>
      <c r="L643" s="3"/>
      <c r="M643" s="3"/>
      <c r="N643" s="19"/>
    </row>
    <row r="644" spans="1:14">
      <c r="A644" s="183"/>
      <c r="B644" s="15"/>
      <c r="C644" s="15"/>
      <c r="D644" s="19"/>
      <c r="E644" s="183"/>
      <c r="F644" s="15"/>
      <c r="G644" s="19"/>
      <c r="H644" s="15"/>
      <c r="I644" s="19"/>
      <c r="J644" s="15"/>
      <c r="K644" s="183"/>
      <c r="L644" s="3"/>
      <c r="M644" s="3"/>
      <c r="N644" s="19"/>
    </row>
    <row r="645" spans="1:14">
      <c r="A645" s="183"/>
      <c r="B645" s="15"/>
      <c r="C645" s="15"/>
      <c r="D645" s="19"/>
      <c r="E645" s="183"/>
      <c r="F645" s="15"/>
      <c r="G645" s="19"/>
      <c r="H645" s="15"/>
      <c r="I645" s="19"/>
      <c r="J645" s="15"/>
      <c r="K645" s="183"/>
      <c r="L645" s="3"/>
      <c r="M645" s="3"/>
      <c r="N645" s="19"/>
    </row>
    <row r="646" spans="1:14">
      <c r="A646" s="183"/>
      <c r="B646" s="15"/>
      <c r="C646" s="15"/>
      <c r="D646" s="19"/>
      <c r="E646" s="183"/>
      <c r="F646" s="15"/>
      <c r="G646" s="19"/>
      <c r="H646" s="15"/>
      <c r="I646" s="19"/>
      <c r="J646" s="15"/>
      <c r="K646" s="183"/>
      <c r="L646" s="3"/>
      <c r="M646" s="3"/>
      <c r="N646" s="19"/>
    </row>
    <row r="647" spans="1:14">
      <c r="A647" s="183"/>
      <c r="B647" s="15"/>
      <c r="C647" s="15"/>
      <c r="D647" s="19"/>
      <c r="E647" s="183"/>
      <c r="F647" s="15"/>
      <c r="G647" s="19"/>
      <c r="H647" s="15"/>
      <c r="I647" s="19"/>
      <c r="J647" s="15"/>
      <c r="K647" s="183"/>
      <c r="L647" s="3"/>
      <c r="M647" s="3"/>
      <c r="N647" s="19"/>
    </row>
    <row r="648" spans="1:14">
      <c r="A648" s="183"/>
      <c r="B648" s="15"/>
      <c r="C648" s="15"/>
      <c r="D648" s="19"/>
      <c r="E648" s="183"/>
      <c r="F648" s="15"/>
      <c r="G648" s="19"/>
      <c r="H648" s="15"/>
      <c r="I648" s="19"/>
      <c r="J648" s="15"/>
      <c r="K648" s="183"/>
      <c r="L648" s="3"/>
      <c r="M648" s="3"/>
      <c r="N648" s="19"/>
    </row>
  </sheetData>
  <autoFilter ref="A3:N602">
    <sortState ref="A476:P522">
      <sortCondition ref="H1:H525"/>
    </sortState>
  </autoFilter>
  <customSheetViews>
    <customSheetView guid="{8076FFE0-C37D-4532-959A-EC3DA88DBD09}" scale="120" showAutoFilter="1">
      <pane xSplit="6.8651685393258424" ySplit="3" topLeftCell="H4" activePane="bottomRight" state="frozen"/>
      <selection pane="bottomRight" activeCell="A9" sqref="A9"/>
      <pageMargins left="0.25" right="0.25" top="0.75" bottom="0.75" header="0.3" footer="0.3"/>
      <pageSetup paperSize="9" orientation="landscape" verticalDpi="0" r:id="rId1"/>
      <autoFilter ref="A3:N603">
        <sortState ref="A476:P522">
          <sortCondition ref="H1:H525"/>
        </sortState>
      </autoFilter>
    </customSheetView>
    <customSheetView guid="{CE32AF19-B921-4C3F-8164-13C2549BA755}" scale="120" showAutoFilter="1">
      <pane xSplit="6" ySplit="3" topLeftCell="G4" activePane="bottomRight" state="frozen"/>
      <selection pane="bottomRight" activeCell="G10" sqref="G10"/>
      <pageMargins left="0.25" right="0.25" top="0.75" bottom="0.75" header="0.3" footer="0.3"/>
      <pageSetup paperSize="9" orientation="landscape" verticalDpi="0" r:id="rId2"/>
      <autoFilter ref="A3:N603">
        <sortState ref="A476:P522">
          <sortCondition ref="H1:H525"/>
        </sortState>
      </autoFilter>
    </customSheetView>
  </customSheetViews>
  <mergeCells count="6">
    <mergeCell ref="A1:G1"/>
    <mergeCell ref="H1:N1"/>
    <mergeCell ref="A2:C2"/>
    <mergeCell ref="D2:G2"/>
    <mergeCell ref="H2:K2"/>
    <mergeCell ref="L2:N2"/>
  </mergeCells>
  <conditionalFormatting sqref="J1 J3:J1048576">
    <cfRule type="cellIs" dxfId="92" priority="1" operator="equal">
      <formula>"Minor"</formula>
    </cfRule>
    <cfRule type="cellIs" dxfId="91" priority="2" operator="equal">
      <formula>"Medium"</formula>
    </cfRule>
    <cfRule type="cellIs" dxfId="90" priority="3" operator="equal">
      <formula>"High"</formula>
    </cfRule>
  </conditionalFormatting>
  <conditionalFormatting sqref="K4:K648">
    <cfRule type="cellIs" dxfId="89" priority="4" operator="equal">
      <formula>"Not a bug"</formula>
    </cfRule>
    <cfRule type="cellIs" dxfId="88" priority="5" operator="equal">
      <formula>"ISO prod"</formula>
    </cfRule>
    <cfRule type="cellIs" dxfId="87" priority="6" operator="equal">
      <formula>"Duplicate"</formula>
    </cfRule>
  </conditionalFormatting>
  <dataValidations count="9">
    <dataValidation type="list" allowBlank="1" showInputMessage="1" showErrorMessage="1" sqref="J649:J1325 K649:K851">
      <formula1>#REF!</formula1>
    </dataValidation>
    <dataValidation type="list" allowBlank="1" showInputMessage="1" showErrorMessage="1" sqref="E1036:E1373">
      <formula1>#REF!</formula1>
    </dataValidation>
    <dataValidation type="list" allowBlank="1" showInputMessage="1" showErrorMessage="1" sqref="L4:L648 M4:M22">
      <formula1>"Display,Functionnal,Log errors,Merge issue,Spec,Technical"</formula1>
    </dataValidation>
    <dataValidation type="list" allowBlank="1" showInputMessage="1" showErrorMessage="1" sqref="K4:K648">
      <formula1>"Sprint SD ,Post merge SD,Not a bug,ISO prod,Duplicate"</formula1>
    </dataValidation>
    <dataValidation type="list" allowBlank="1" showInputMessage="1" showErrorMessage="1" sqref="A4:A648">
      <formula1>"January,February,March,April,May,June,July,August,September,October,November,December"</formula1>
    </dataValidation>
    <dataValidation type="list" allowBlank="1" showInputMessage="1" showErrorMessage="1" sqref="D4:D648">
      <formula1>"France,Pentalog"</formula1>
    </dataValidation>
    <dataValidation type="list" allowBlank="1" showInputMessage="1" showErrorMessage="1" sqref="E4:E648">
      <formula1>"MOB,FLEX,MR1,MR2,MR3,MR4,AF1,AR1,BVO,CORE,IOP,PAYMENT,TMA,MF1,MF2"</formula1>
    </dataValidation>
    <dataValidation type="list" allowBlank="1" showInputMessage="1" showErrorMessage="1" sqref="J4:J648">
      <formula1>"High,Medium,Minor"</formula1>
    </dataValidation>
    <dataValidation type="list" allowBlank="1" showInputMessage="1" showErrorMessage="1" sqref="B4:B648">
      <formula1>"Dating,Matchmaking,Mobile"</formula1>
    </dataValidation>
  </dataValidations>
  <hyperlinks>
    <hyperlink ref="F8" r:id="rId3"/>
    <hyperlink ref="F9" r:id="rId4"/>
    <hyperlink ref="F10" r:id="rId5"/>
    <hyperlink ref="F11" r:id="rId6"/>
    <hyperlink ref="F12" r:id="rId7"/>
    <hyperlink ref="F13" r:id="rId8"/>
    <hyperlink ref="F14" r:id="rId9"/>
    <hyperlink ref="F15" r:id="rId10"/>
    <hyperlink ref="F16" r:id="rId11"/>
    <hyperlink ref="F17" r:id="rId12"/>
    <hyperlink ref="F18" r:id="rId13"/>
    <hyperlink ref="F19" r:id="rId14"/>
    <hyperlink ref="F20" r:id="rId15"/>
    <hyperlink ref="F21" r:id="rId16"/>
    <hyperlink ref="F22" r:id="rId17"/>
  </hyperlinks>
  <pageMargins left="0.25" right="0.25" top="0.75" bottom="0.75" header="0.3" footer="0.3"/>
  <pageSetup paperSize="9" orientation="landscape" verticalDpi="0" r:id="rId18"/>
</worksheet>
</file>

<file path=xl/worksheets/sheet4.xml><?xml version="1.0" encoding="utf-8"?>
<worksheet xmlns="http://schemas.openxmlformats.org/spreadsheetml/2006/main" xmlns:r="http://schemas.openxmlformats.org/officeDocument/2006/relationships">
  <dimension ref="A1:O171"/>
  <sheetViews>
    <sheetView showGridLines="0" zoomScale="110" zoomScaleNormal="110" workbookViewId="0">
      <selection activeCell="C122" sqref="C122"/>
    </sheetView>
  </sheetViews>
  <sheetFormatPr defaultColWidth="11" defaultRowHeight="11.25"/>
  <cols>
    <col min="1" max="1" width="10.625" style="254" customWidth="1"/>
    <col min="2" max="2" width="8" style="255" customWidth="1"/>
    <col min="3" max="4" width="2.75" style="255" customWidth="1"/>
    <col min="5" max="5" width="7.125" style="255" customWidth="1"/>
    <col min="6" max="6" width="5.75" style="254" bestFit="1" customWidth="1"/>
    <col min="7" max="7" width="3.75" style="254" customWidth="1"/>
    <col min="8" max="8" width="3.875" style="254" customWidth="1"/>
    <col min="9" max="10" width="9.75" style="254" customWidth="1"/>
    <col min="11" max="16384" width="11" style="254"/>
  </cols>
  <sheetData>
    <row r="1" spans="1:15" ht="12" thickBot="1">
      <c r="K1" s="256"/>
      <c r="L1" s="257"/>
      <c r="M1" s="257"/>
      <c r="N1" s="257"/>
      <c r="O1" s="258"/>
    </row>
    <row r="2" spans="1:15">
      <c r="A2" s="365" t="s">
        <v>213</v>
      </c>
      <c r="B2" s="365"/>
      <c r="C2" s="365"/>
      <c r="D2" s="281" t="s">
        <v>218</v>
      </c>
      <c r="E2" s="282" t="s">
        <v>219</v>
      </c>
      <c r="F2" s="283" t="s">
        <v>220</v>
      </c>
      <c r="K2" s="261"/>
      <c r="L2" s="262"/>
      <c r="M2" s="262"/>
      <c r="N2" s="262"/>
      <c r="O2" s="263"/>
    </row>
    <row r="3" spans="1:15">
      <c r="A3" s="366" t="s">
        <v>221</v>
      </c>
      <c r="B3" s="366"/>
      <c r="C3" s="366"/>
      <c r="D3" s="284">
        <f>GETPIVOTDATA("Bugs/projects",$A$14,"Month","December")</f>
        <v>1</v>
      </c>
      <c r="E3" s="285">
        <f>GETPIVOTDATA("Bugs/projects",$A$14,"Month","January")</f>
        <v>0</v>
      </c>
      <c r="F3" s="286">
        <v>1</v>
      </c>
      <c r="K3" s="261"/>
      <c r="L3" s="262"/>
      <c r="M3" s="262"/>
      <c r="N3" s="262"/>
      <c r="O3" s="263"/>
    </row>
    <row r="4" spans="1:15">
      <c r="A4" s="364" t="s">
        <v>222</v>
      </c>
      <c r="B4" s="364"/>
      <c r="C4" s="364"/>
      <c r="D4" s="287">
        <f>GETPIVOTDATA(" Story defects",$A$30,"Month","December")/(GETPIVOTDATA(" Story defects",$A$30,"Month","December")+GETPIVOTDATA(" Qa Defect",$A$30,"Month","December"))</f>
        <v>0</v>
      </c>
      <c r="E4" s="288">
        <f>GETPIVOTDATA(" Story defects",$A$30,"Month","January")/(GETPIVOTDATA(" Story defects",$A$30,"Month","January")+GETPIVOTDATA(" Qa Defect",$A$30,"Month","January"))</f>
        <v>1</v>
      </c>
      <c r="F4" s="289">
        <v>0.8</v>
      </c>
      <c r="K4" s="261"/>
      <c r="L4" s="262"/>
      <c r="M4" s="262"/>
      <c r="N4" s="262"/>
      <c r="O4" s="263"/>
    </row>
    <row r="5" spans="1:15">
      <c r="A5" s="364" t="s">
        <v>223</v>
      </c>
      <c r="B5" s="364"/>
      <c r="C5" s="364"/>
      <c r="D5" s="290">
        <f>GETPIVOTDATA(" P1",$A$68,"Month","December")/SUM(B71:D71)</f>
        <v>0.14285714285714285</v>
      </c>
      <c r="E5" s="291">
        <f>GETPIVOTDATA(" P1",$A$68,"Month","January")/SUM(B72:D72)</f>
        <v>0</v>
      </c>
      <c r="F5" s="289">
        <v>0.5</v>
      </c>
      <c r="K5" s="261"/>
      <c r="L5" s="262"/>
      <c r="M5" s="262"/>
      <c r="N5" s="262"/>
      <c r="O5" s="263"/>
    </row>
    <row r="6" spans="1:15">
      <c r="A6" s="367" t="s">
        <v>224</v>
      </c>
      <c r="B6" s="368"/>
      <c r="C6" s="369"/>
      <c r="D6" s="292">
        <v>19</v>
      </c>
      <c r="E6" s="293">
        <f>GETPIVOTDATA("GDO link",$A$108,"Month","January")</f>
        <v>4</v>
      </c>
      <c r="F6" s="294" t="s">
        <v>225</v>
      </c>
      <c r="K6" s="261"/>
      <c r="L6" s="262"/>
      <c r="M6" s="262"/>
      <c r="N6" s="262"/>
      <c r="O6" s="263"/>
    </row>
    <row r="7" spans="1:15" ht="12" thickBot="1">
      <c r="A7" s="364" t="s">
        <v>226</v>
      </c>
      <c r="B7" s="364"/>
      <c r="C7" s="364"/>
      <c r="D7" s="295">
        <v>35</v>
      </c>
      <c r="E7" s="296">
        <f>GETPIVOTDATA(" User Story",$A$166,"Month","January")</f>
        <v>4</v>
      </c>
      <c r="F7" s="297" t="s">
        <v>225</v>
      </c>
      <c r="K7" s="261"/>
      <c r="L7" s="262"/>
      <c r="M7" s="262"/>
      <c r="N7" s="262"/>
      <c r="O7" s="263"/>
    </row>
    <row r="8" spans="1:15">
      <c r="K8" s="261"/>
      <c r="L8" s="262"/>
      <c r="M8" s="262"/>
      <c r="N8" s="262"/>
      <c r="O8" s="263"/>
    </row>
    <row r="9" spans="1:15">
      <c r="K9" s="261"/>
      <c r="L9" s="262"/>
      <c r="M9" s="262"/>
      <c r="N9" s="262"/>
      <c r="O9" s="263"/>
    </row>
    <row r="10" spans="1:15">
      <c r="A10" s="304" t="s">
        <v>21</v>
      </c>
      <c r="B10" s="254" t="s">
        <v>54</v>
      </c>
      <c r="K10" s="261"/>
      <c r="L10" s="262"/>
      <c r="M10" s="262"/>
      <c r="N10" s="262"/>
      <c r="O10" s="263"/>
    </row>
    <row r="11" spans="1:15">
      <c r="A11" s="304" t="s">
        <v>11</v>
      </c>
      <c r="B11" s="254" t="s">
        <v>56</v>
      </c>
      <c r="K11" s="261"/>
      <c r="L11" s="262"/>
      <c r="M11" s="262"/>
      <c r="N11" s="262"/>
      <c r="O11" s="263"/>
    </row>
    <row r="12" spans="1:15" ht="15">
      <c r="A12" s="304" t="s">
        <v>2</v>
      </c>
      <c r="B12" s="254" t="s">
        <v>57</v>
      </c>
      <c r="D12"/>
      <c r="E12"/>
      <c r="F12"/>
      <c r="G12"/>
      <c r="K12" s="261"/>
      <c r="L12" s="262"/>
      <c r="M12" s="262"/>
      <c r="N12" s="262"/>
      <c r="O12" s="263"/>
    </row>
    <row r="13" spans="1:15" ht="15">
      <c r="D13"/>
      <c r="E13"/>
      <c r="F13"/>
      <c r="G13"/>
      <c r="K13" s="261"/>
      <c r="L13" s="262"/>
      <c r="M13" s="262"/>
      <c r="N13" s="262"/>
      <c r="O13" s="263"/>
    </row>
    <row r="14" spans="1:15" ht="15">
      <c r="B14" s="304" t="s">
        <v>257</v>
      </c>
      <c r="C14" s="254"/>
      <c r="D14"/>
      <c r="E14"/>
      <c r="F14"/>
      <c r="G14"/>
      <c r="K14" s="261"/>
      <c r="L14" s="262"/>
      <c r="M14" s="262"/>
      <c r="N14" s="262"/>
      <c r="O14" s="263"/>
    </row>
    <row r="15" spans="1:15" ht="15">
      <c r="A15" s="304" t="s">
        <v>210</v>
      </c>
      <c r="B15" s="254" t="s">
        <v>211</v>
      </c>
      <c r="C15" s="254" t="s">
        <v>212</v>
      </c>
      <c r="D15"/>
      <c r="E15"/>
      <c r="F15"/>
      <c r="G15"/>
      <c r="K15" s="261"/>
      <c r="L15" s="262"/>
      <c r="M15" s="262"/>
      <c r="N15" s="262"/>
      <c r="O15" s="263"/>
    </row>
    <row r="16" spans="1:15" ht="15">
      <c r="A16" s="273" t="s">
        <v>13</v>
      </c>
      <c r="B16" s="305">
        <v>4.25</v>
      </c>
      <c r="C16" s="306">
        <v>1</v>
      </c>
      <c r="D16"/>
      <c r="E16"/>
      <c r="F16"/>
      <c r="G16"/>
      <c r="K16" s="261"/>
      <c r="L16" s="262"/>
      <c r="M16" s="262"/>
      <c r="N16" s="262"/>
      <c r="O16" s="263"/>
    </row>
    <row r="17" spans="1:15" ht="15">
      <c r="A17" s="273" t="s">
        <v>14</v>
      </c>
      <c r="B17" s="305">
        <v>1.75</v>
      </c>
      <c r="C17" s="306">
        <v>1</v>
      </c>
      <c r="D17"/>
      <c r="E17"/>
      <c r="F17"/>
      <c r="G17"/>
      <c r="K17" s="261"/>
      <c r="L17" s="262"/>
      <c r="M17" s="262"/>
      <c r="N17" s="262"/>
      <c r="O17" s="263"/>
    </row>
    <row r="18" spans="1:15">
      <c r="A18" s="273" t="s">
        <v>15</v>
      </c>
      <c r="B18" s="305">
        <v>1</v>
      </c>
      <c r="C18" s="306">
        <v>1</v>
      </c>
      <c r="K18" s="261"/>
      <c r="L18" s="262"/>
      <c r="M18" s="262"/>
      <c r="N18" s="262"/>
      <c r="O18" s="263"/>
    </row>
    <row r="19" spans="1:15">
      <c r="A19" s="273" t="s">
        <v>24</v>
      </c>
      <c r="B19" s="305">
        <v>0</v>
      </c>
      <c r="C19" s="306">
        <v>1</v>
      </c>
      <c r="K19" s="261"/>
      <c r="L19" s="262"/>
      <c r="M19" s="262"/>
      <c r="N19" s="262"/>
      <c r="O19" s="263"/>
    </row>
    <row r="20" spans="1:15">
      <c r="A20" s="273" t="s">
        <v>256</v>
      </c>
      <c r="B20" s="305">
        <v>1.9230769230769231</v>
      </c>
      <c r="C20" s="306">
        <v>1</v>
      </c>
      <c r="K20" s="261"/>
      <c r="L20" s="262"/>
      <c r="M20" s="262"/>
      <c r="N20" s="262"/>
      <c r="O20" s="263"/>
    </row>
    <row r="21" spans="1:15">
      <c r="K21" s="261"/>
      <c r="L21" s="262"/>
      <c r="M21" s="262"/>
      <c r="N21" s="262"/>
      <c r="O21" s="263"/>
    </row>
    <row r="22" spans="1:15">
      <c r="K22" s="261"/>
      <c r="L22" s="262"/>
      <c r="M22" s="262"/>
      <c r="N22" s="262"/>
      <c r="O22" s="263"/>
    </row>
    <row r="23" spans="1:15">
      <c r="K23" s="261"/>
      <c r="L23" s="262"/>
      <c r="M23" s="262"/>
      <c r="N23" s="262"/>
      <c r="O23" s="263"/>
    </row>
    <row r="24" spans="1:15">
      <c r="K24" s="261"/>
      <c r="L24" s="262"/>
      <c r="M24" s="262"/>
      <c r="N24" s="262"/>
      <c r="O24" s="263"/>
    </row>
    <row r="25" spans="1:15">
      <c r="K25" s="261"/>
      <c r="L25" s="262"/>
      <c r="M25" s="262"/>
      <c r="N25" s="262"/>
      <c r="O25" s="263"/>
    </row>
    <row r="26" spans="1:15">
      <c r="A26" s="304" t="s">
        <v>21</v>
      </c>
      <c r="B26" s="254" t="s">
        <v>54</v>
      </c>
      <c r="K26" s="261"/>
      <c r="L26" s="262"/>
      <c r="M26" s="262"/>
      <c r="N26" s="262"/>
      <c r="O26" s="263"/>
    </row>
    <row r="27" spans="1:15">
      <c r="A27" s="304" t="s">
        <v>11</v>
      </c>
      <c r="B27" s="254" t="s">
        <v>56</v>
      </c>
      <c r="K27" s="261"/>
      <c r="L27" s="262"/>
      <c r="M27" s="262"/>
      <c r="N27" s="262"/>
      <c r="O27" s="263"/>
    </row>
    <row r="28" spans="1:15">
      <c r="A28" s="304" t="s">
        <v>2</v>
      </c>
      <c r="B28" s="254" t="s">
        <v>258</v>
      </c>
      <c r="K28" s="261"/>
      <c r="L28" s="262"/>
      <c r="M28" s="262"/>
      <c r="N28" s="262"/>
      <c r="O28" s="263"/>
    </row>
    <row r="29" spans="1:15">
      <c r="K29" s="261"/>
      <c r="L29" s="262"/>
      <c r="M29" s="262"/>
      <c r="N29" s="262"/>
      <c r="O29" s="263"/>
    </row>
    <row r="30" spans="1:15">
      <c r="B30" s="304" t="s">
        <v>257</v>
      </c>
      <c r="C30" s="254"/>
      <c r="D30" s="254"/>
      <c r="K30" s="261"/>
      <c r="L30" s="262"/>
      <c r="M30" s="262"/>
      <c r="N30" s="262"/>
      <c r="O30" s="263"/>
    </row>
    <row r="31" spans="1:15">
      <c r="A31" s="304" t="s">
        <v>210</v>
      </c>
      <c r="B31" s="255" t="s">
        <v>227</v>
      </c>
      <c r="C31" s="255" t="s">
        <v>217</v>
      </c>
      <c r="D31" s="255" t="s">
        <v>220</v>
      </c>
      <c r="K31" s="261"/>
      <c r="L31" s="262"/>
      <c r="M31" s="262"/>
      <c r="N31" s="262"/>
      <c r="O31" s="263"/>
    </row>
    <row r="32" spans="1:15">
      <c r="A32" s="273" t="s">
        <v>13</v>
      </c>
      <c r="B32" s="308">
        <v>4</v>
      </c>
      <c r="C32" s="308">
        <v>17</v>
      </c>
      <c r="D32" s="308">
        <v>0.8</v>
      </c>
      <c r="K32" s="261"/>
      <c r="L32" s="262"/>
      <c r="M32" s="262"/>
      <c r="N32" s="262"/>
      <c r="O32" s="263"/>
    </row>
    <row r="33" spans="1:15" ht="15">
      <c r="A33" s="273" t="s">
        <v>14</v>
      </c>
      <c r="B33" s="308">
        <v>32</v>
      </c>
      <c r="C33" s="308">
        <v>7</v>
      </c>
      <c r="D33" s="308">
        <v>0.8</v>
      </c>
      <c r="F33"/>
      <c r="K33" s="261"/>
      <c r="L33" s="262"/>
      <c r="M33" s="262"/>
      <c r="N33" s="262"/>
      <c r="O33" s="263"/>
    </row>
    <row r="34" spans="1:15" ht="15">
      <c r="A34" s="273" t="s">
        <v>15</v>
      </c>
      <c r="B34" s="308">
        <v>0</v>
      </c>
      <c r="C34" s="308">
        <v>1</v>
      </c>
      <c r="D34" s="308">
        <v>0.8</v>
      </c>
      <c r="F34"/>
      <c r="K34" s="261"/>
      <c r="L34" s="262"/>
      <c r="M34" s="262"/>
      <c r="N34" s="262"/>
      <c r="O34" s="263"/>
    </row>
    <row r="35" spans="1:15" ht="15">
      <c r="A35" s="273" t="s">
        <v>24</v>
      </c>
      <c r="B35" s="308">
        <v>4</v>
      </c>
      <c r="C35" s="308">
        <v>0</v>
      </c>
      <c r="D35" s="308">
        <v>0.8</v>
      </c>
      <c r="F35"/>
      <c r="K35" s="261"/>
      <c r="L35" s="262"/>
      <c r="M35" s="262"/>
      <c r="N35" s="262"/>
      <c r="O35" s="263"/>
    </row>
    <row r="36" spans="1:15" ht="15">
      <c r="A36" s="273" t="s">
        <v>256</v>
      </c>
      <c r="B36" s="308">
        <v>40</v>
      </c>
      <c r="C36" s="308">
        <v>25</v>
      </c>
      <c r="D36" s="308">
        <v>0.8</v>
      </c>
      <c r="F36"/>
      <c r="K36" s="261"/>
      <c r="L36" s="262"/>
      <c r="M36" s="262"/>
      <c r="N36" s="262"/>
      <c r="O36" s="263"/>
    </row>
    <row r="37" spans="1:15" ht="15">
      <c r="A37"/>
      <c r="B37"/>
      <c r="C37"/>
      <c r="D37"/>
      <c r="F37"/>
      <c r="K37" s="261"/>
      <c r="L37" s="262"/>
      <c r="M37" s="262"/>
      <c r="N37" s="262"/>
      <c r="O37" s="263"/>
    </row>
    <row r="38" spans="1:15" ht="15">
      <c r="F38"/>
      <c r="K38" s="261"/>
      <c r="L38" s="262"/>
      <c r="M38" s="262"/>
      <c r="N38" s="262"/>
      <c r="O38" s="263"/>
    </row>
    <row r="39" spans="1:15" ht="15">
      <c r="A39"/>
      <c r="B39"/>
      <c r="C39"/>
      <c r="D39"/>
      <c r="E39"/>
      <c r="K39" s="261"/>
      <c r="L39" s="262"/>
      <c r="M39" s="262"/>
      <c r="N39" s="262"/>
      <c r="O39" s="263"/>
    </row>
    <row r="40" spans="1:15" ht="15">
      <c r="A40"/>
      <c r="B40"/>
      <c r="C40"/>
      <c r="D40"/>
      <c r="E40"/>
      <c r="K40" s="261"/>
      <c r="L40" s="262"/>
      <c r="M40" s="262"/>
      <c r="N40" s="262"/>
      <c r="O40" s="263"/>
    </row>
    <row r="41" spans="1:15" ht="15">
      <c r="A41"/>
      <c r="B41"/>
      <c r="C41"/>
      <c r="D41"/>
      <c r="E41"/>
      <c r="K41" s="261"/>
      <c r="L41" s="262"/>
      <c r="M41" s="262"/>
      <c r="N41" s="262"/>
      <c r="O41" s="263"/>
    </row>
    <row r="42" spans="1:15" ht="15">
      <c r="A42"/>
      <c r="B42"/>
      <c r="C42"/>
      <c r="D42"/>
      <c r="E42"/>
      <c r="K42" s="261"/>
      <c r="L42" s="262"/>
      <c r="M42" s="262"/>
      <c r="N42" s="262"/>
      <c r="O42" s="263"/>
    </row>
    <row r="43" spans="1:15">
      <c r="K43" s="261"/>
      <c r="L43" s="262"/>
      <c r="M43" s="262"/>
      <c r="N43" s="262"/>
      <c r="O43" s="263"/>
    </row>
    <row r="44" spans="1:15">
      <c r="A44" s="304" t="s">
        <v>21</v>
      </c>
      <c r="B44" s="254" t="s">
        <v>54</v>
      </c>
      <c r="K44" s="261"/>
      <c r="L44" s="262"/>
      <c r="M44" s="262"/>
      <c r="N44" s="262"/>
      <c r="O44" s="263"/>
    </row>
    <row r="45" spans="1:15">
      <c r="A45" s="304" t="s">
        <v>11</v>
      </c>
      <c r="B45" s="254" t="s">
        <v>258</v>
      </c>
      <c r="K45" s="261"/>
      <c r="L45" s="262"/>
      <c r="M45" s="262"/>
      <c r="N45" s="262"/>
      <c r="O45" s="263"/>
    </row>
    <row r="46" spans="1:15">
      <c r="A46" s="304" t="s">
        <v>2</v>
      </c>
      <c r="B46" s="254" t="s">
        <v>258</v>
      </c>
      <c r="K46" s="261"/>
      <c r="L46" s="262"/>
      <c r="M46" s="262"/>
      <c r="N46" s="262"/>
      <c r="O46" s="263"/>
    </row>
    <row r="47" spans="1:15">
      <c r="K47" s="261"/>
      <c r="L47" s="262"/>
      <c r="M47" s="262"/>
      <c r="N47" s="262"/>
      <c r="O47" s="263"/>
    </row>
    <row r="48" spans="1:15">
      <c r="A48" s="304" t="s">
        <v>228</v>
      </c>
      <c r="B48" s="254" t="s">
        <v>229</v>
      </c>
      <c r="K48" s="261"/>
      <c r="L48" s="262"/>
      <c r="M48" s="262"/>
      <c r="N48" s="262"/>
      <c r="O48" s="263"/>
    </row>
    <row r="49" spans="1:15">
      <c r="A49" s="273" t="s">
        <v>13</v>
      </c>
      <c r="B49" s="307">
        <v>0.32708333333333334</v>
      </c>
      <c r="K49" s="261"/>
      <c r="L49" s="262"/>
      <c r="M49" s="262"/>
      <c r="N49" s="262"/>
      <c r="O49" s="263"/>
    </row>
    <row r="50" spans="1:15">
      <c r="A50" s="273" t="s">
        <v>14</v>
      </c>
      <c r="B50" s="307">
        <v>0.89285714285714279</v>
      </c>
      <c r="K50" s="261"/>
      <c r="L50" s="262"/>
      <c r="M50" s="262"/>
      <c r="N50" s="262"/>
      <c r="O50" s="263"/>
    </row>
    <row r="51" spans="1:15">
      <c r="A51" s="273" t="s">
        <v>15</v>
      </c>
      <c r="B51" s="307">
        <v>0.5</v>
      </c>
      <c r="K51" s="261"/>
      <c r="L51" s="262"/>
      <c r="M51" s="262"/>
      <c r="N51" s="262"/>
      <c r="O51" s="263"/>
    </row>
    <row r="52" spans="1:15">
      <c r="A52" s="273" t="s">
        <v>24</v>
      </c>
      <c r="B52" s="307">
        <v>1</v>
      </c>
      <c r="K52" s="261"/>
      <c r="L52" s="262"/>
      <c r="M52" s="262"/>
      <c r="N52" s="262"/>
      <c r="O52" s="263"/>
    </row>
    <row r="53" spans="1:15">
      <c r="A53" s="273" t="s">
        <v>256</v>
      </c>
      <c r="B53" s="307">
        <v>0.72152014652014651</v>
      </c>
      <c r="K53" s="261"/>
      <c r="L53" s="262"/>
      <c r="M53" s="262"/>
      <c r="N53" s="262"/>
      <c r="O53" s="263"/>
    </row>
    <row r="54" spans="1:15">
      <c r="K54" s="261"/>
      <c r="L54" s="262"/>
      <c r="M54" s="262"/>
      <c r="N54" s="262"/>
      <c r="O54" s="263"/>
    </row>
    <row r="55" spans="1:15">
      <c r="K55" s="261"/>
      <c r="L55" s="262"/>
      <c r="M55" s="262"/>
      <c r="N55" s="262"/>
      <c r="O55" s="263"/>
    </row>
    <row r="56" spans="1:15" ht="15">
      <c r="C56"/>
      <c r="D56" s="298"/>
      <c r="E56" s="298"/>
      <c r="K56" s="261"/>
      <c r="L56" s="262"/>
      <c r="M56" s="262"/>
      <c r="N56" s="262"/>
      <c r="O56" s="263"/>
    </row>
    <row r="57" spans="1:15" ht="15">
      <c r="C57"/>
      <c r="D57" s="298"/>
      <c r="E57" s="298"/>
      <c r="K57" s="261"/>
      <c r="L57" s="262"/>
      <c r="M57" s="262"/>
      <c r="N57" s="262"/>
      <c r="O57" s="263"/>
    </row>
    <row r="58" spans="1:15" ht="15">
      <c r="C58"/>
      <c r="D58" s="298"/>
      <c r="E58" s="298"/>
      <c r="K58" s="261"/>
      <c r="L58" s="262"/>
      <c r="M58" s="262"/>
      <c r="N58" s="262"/>
      <c r="O58" s="263"/>
    </row>
    <row r="59" spans="1:15" ht="15">
      <c r="C59"/>
      <c r="D59" s="298"/>
      <c r="E59" s="298"/>
      <c r="K59" s="261"/>
      <c r="L59" s="262"/>
      <c r="M59" s="262"/>
      <c r="N59" s="262"/>
      <c r="O59" s="263"/>
    </row>
    <row r="60" spans="1:15">
      <c r="K60" s="261"/>
      <c r="L60" s="262"/>
      <c r="M60" s="262"/>
      <c r="N60" s="262"/>
      <c r="O60" s="263"/>
    </row>
    <row r="61" spans="1:15">
      <c r="K61" s="261"/>
      <c r="L61" s="262"/>
      <c r="M61" s="262"/>
      <c r="N61" s="262"/>
      <c r="O61" s="263"/>
    </row>
    <row r="62" spans="1:15">
      <c r="K62" s="261"/>
      <c r="L62" s="262"/>
      <c r="M62" s="262"/>
      <c r="N62" s="262"/>
      <c r="O62" s="263"/>
    </row>
    <row r="63" spans="1:15">
      <c r="K63" s="261"/>
      <c r="L63" s="262"/>
      <c r="M63" s="262"/>
      <c r="N63" s="262"/>
      <c r="O63" s="263"/>
    </row>
    <row r="64" spans="1:15">
      <c r="A64" s="304" t="s">
        <v>21</v>
      </c>
      <c r="B64" s="254" t="s">
        <v>54</v>
      </c>
      <c r="K64" s="261"/>
      <c r="L64" s="262"/>
      <c r="M64" s="262"/>
      <c r="N64" s="262"/>
      <c r="O64" s="263"/>
    </row>
    <row r="65" spans="1:15">
      <c r="A65" s="304" t="s">
        <v>11</v>
      </c>
      <c r="B65" s="254" t="s">
        <v>56</v>
      </c>
      <c r="K65" s="261"/>
      <c r="L65" s="262"/>
      <c r="M65" s="262"/>
      <c r="N65" s="262"/>
      <c r="O65" s="263"/>
    </row>
    <row r="66" spans="1:15">
      <c r="A66" s="304" t="s">
        <v>2</v>
      </c>
      <c r="B66" s="254" t="s">
        <v>57</v>
      </c>
      <c r="K66" s="261"/>
      <c r="L66" s="262"/>
      <c r="M66" s="262"/>
      <c r="N66" s="262"/>
      <c r="O66" s="263"/>
    </row>
    <row r="67" spans="1:15">
      <c r="K67" s="261"/>
      <c r="L67" s="262"/>
      <c r="M67" s="262"/>
      <c r="N67" s="262"/>
      <c r="O67" s="263"/>
    </row>
    <row r="68" spans="1:15">
      <c r="B68" s="304" t="s">
        <v>257</v>
      </c>
      <c r="C68" s="254"/>
      <c r="D68" s="254"/>
      <c r="E68" s="254"/>
      <c r="K68" s="261"/>
      <c r="L68" s="262"/>
      <c r="M68" s="262"/>
      <c r="N68" s="262"/>
      <c r="O68" s="263"/>
    </row>
    <row r="69" spans="1:15">
      <c r="A69" s="304" t="s">
        <v>210</v>
      </c>
      <c r="B69" s="254" t="s">
        <v>230</v>
      </c>
      <c r="C69" s="254" t="s">
        <v>231</v>
      </c>
      <c r="D69" s="254" t="s">
        <v>232</v>
      </c>
      <c r="E69" s="254" t="s">
        <v>233</v>
      </c>
      <c r="K69" s="261"/>
      <c r="L69" s="262"/>
      <c r="M69" s="262"/>
      <c r="N69" s="262"/>
      <c r="O69" s="263"/>
    </row>
    <row r="70" spans="1:15" ht="12" thickBot="1">
      <c r="A70" s="273" t="s">
        <v>13</v>
      </c>
      <c r="B70" s="306">
        <v>11</v>
      </c>
      <c r="C70" s="306">
        <v>6</v>
      </c>
      <c r="D70" s="306">
        <v>0</v>
      </c>
      <c r="E70" s="305">
        <v>0.5</v>
      </c>
      <c r="K70" s="261"/>
      <c r="L70" s="262"/>
      <c r="M70" s="262"/>
      <c r="N70" s="262"/>
      <c r="O70" s="263"/>
    </row>
    <row r="71" spans="1:15" ht="12" thickBot="1">
      <c r="A71" s="273" t="s">
        <v>14</v>
      </c>
      <c r="B71" s="306">
        <v>4</v>
      </c>
      <c r="C71" s="306">
        <v>3</v>
      </c>
      <c r="D71" s="306">
        <v>0</v>
      </c>
      <c r="E71" s="305">
        <v>0.5</v>
      </c>
      <c r="K71" s="261"/>
      <c r="L71" s="262"/>
      <c r="M71" s="262"/>
      <c r="N71" s="262"/>
      <c r="O71" s="263"/>
    </row>
    <row r="72" spans="1:15" ht="12" thickBot="1">
      <c r="A72" s="273" t="s">
        <v>15</v>
      </c>
      <c r="B72" s="309">
        <v>1</v>
      </c>
      <c r="C72" s="306">
        <v>0</v>
      </c>
      <c r="D72" s="306">
        <v>0</v>
      </c>
      <c r="E72" s="305">
        <v>0.5</v>
      </c>
      <c r="K72" s="261"/>
      <c r="L72" s="262"/>
      <c r="M72" s="262"/>
      <c r="N72" s="262"/>
      <c r="O72" s="263"/>
    </row>
    <row r="73" spans="1:15" ht="12" thickBot="1">
      <c r="A73" s="273" t="s">
        <v>24</v>
      </c>
      <c r="B73" s="310">
        <v>0</v>
      </c>
      <c r="C73" s="306">
        <v>0</v>
      </c>
      <c r="D73" s="306">
        <v>0</v>
      </c>
      <c r="E73" s="305">
        <v>0.5</v>
      </c>
      <c r="K73" s="261"/>
      <c r="L73" s="262"/>
      <c r="M73" s="262"/>
      <c r="N73" s="262"/>
      <c r="O73" s="263"/>
    </row>
    <row r="74" spans="1:15">
      <c r="A74" s="273" t="s">
        <v>256</v>
      </c>
      <c r="B74" s="306">
        <v>16</v>
      </c>
      <c r="C74" s="306">
        <v>9</v>
      </c>
      <c r="D74" s="306">
        <v>0</v>
      </c>
      <c r="E74" s="305">
        <v>0.5</v>
      </c>
      <c r="K74" s="261"/>
      <c r="L74" s="262"/>
      <c r="M74" s="262"/>
      <c r="N74" s="262"/>
      <c r="O74" s="263"/>
    </row>
    <row r="75" spans="1:15">
      <c r="A75" s="275"/>
      <c r="K75" s="261"/>
      <c r="L75" s="262"/>
      <c r="M75" s="262"/>
      <c r="N75" s="262"/>
      <c r="O75" s="263"/>
    </row>
    <row r="76" spans="1:15">
      <c r="K76" s="261"/>
      <c r="L76" s="262"/>
      <c r="M76" s="262"/>
      <c r="N76" s="262"/>
      <c r="O76" s="263"/>
    </row>
    <row r="77" spans="1:15">
      <c r="K77" s="261"/>
      <c r="L77" s="262"/>
      <c r="M77" s="262"/>
      <c r="N77" s="262"/>
      <c r="O77" s="263"/>
    </row>
    <row r="78" spans="1:15">
      <c r="K78" s="261"/>
      <c r="L78" s="262"/>
      <c r="M78" s="262"/>
      <c r="N78" s="262"/>
      <c r="O78" s="263"/>
    </row>
    <row r="79" spans="1:15">
      <c r="K79" s="261"/>
      <c r="L79" s="262"/>
      <c r="M79" s="262"/>
      <c r="N79" s="262"/>
      <c r="O79" s="263"/>
    </row>
    <row r="80" spans="1:15">
      <c r="K80" s="261"/>
      <c r="L80" s="262"/>
      <c r="M80" s="262"/>
      <c r="N80" s="262"/>
      <c r="O80" s="263"/>
    </row>
    <row r="81" spans="1:15" ht="15">
      <c r="A81"/>
      <c r="B81"/>
      <c r="C81"/>
      <c r="D81"/>
      <c r="E81"/>
      <c r="F81"/>
      <c r="G81"/>
      <c r="K81" s="261"/>
      <c r="L81" s="262"/>
      <c r="M81" s="262"/>
      <c r="N81" s="262"/>
      <c r="O81" s="263"/>
    </row>
    <row r="82" spans="1:15">
      <c r="K82" s="261"/>
      <c r="L82" s="262"/>
      <c r="M82" s="262"/>
      <c r="N82" s="262"/>
      <c r="O82" s="263"/>
    </row>
    <row r="83" spans="1:15">
      <c r="A83" s="304" t="s">
        <v>21</v>
      </c>
      <c r="B83" s="254" t="s">
        <v>54</v>
      </c>
      <c r="K83" s="261"/>
      <c r="L83" s="262"/>
      <c r="M83" s="262"/>
      <c r="N83" s="262"/>
      <c r="O83" s="263"/>
    </row>
    <row r="84" spans="1:15">
      <c r="A84" s="304" t="s">
        <v>11</v>
      </c>
      <c r="B84" s="254" t="s">
        <v>56</v>
      </c>
      <c r="K84" s="261"/>
      <c r="L84" s="262"/>
      <c r="M84" s="262"/>
      <c r="N84" s="262"/>
      <c r="O84" s="263"/>
    </row>
    <row r="85" spans="1:15">
      <c r="K85" s="261"/>
      <c r="L85" s="262"/>
      <c r="M85" s="262"/>
      <c r="N85" s="262"/>
      <c r="O85" s="263"/>
    </row>
    <row r="86" spans="1:15" ht="15">
      <c r="A86" s="304" t="s">
        <v>234</v>
      </c>
      <c r="B86" s="304" t="s">
        <v>2</v>
      </c>
      <c r="C86" s="254"/>
      <c r="D86"/>
      <c r="E86"/>
      <c r="F86"/>
      <c r="G86"/>
      <c r="H86"/>
      <c r="I86"/>
      <c r="K86" s="261"/>
      <c r="L86" s="262"/>
      <c r="M86" s="262"/>
      <c r="N86" s="262"/>
      <c r="O86" s="263"/>
    </row>
    <row r="87" spans="1:15" ht="15">
      <c r="A87" s="304" t="s">
        <v>2</v>
      </c>
      <c r="B87" s="254" t="s">
        <v>57</v>
      </c>
      <c r="C87" s="254" t="s">
        <v>256</v>
      </c>
      <c r="D87"/>
      <c r="E87"/>
      <c r="F87"/>
      <c r="G87"/>
      <c r="H87"/>
      <c r="I87"/>
      <c r="K87" s="261"/>
      <c r="L87" s="262"/>
      <c r="M87" s="262"/>
      <c r="N87" s="262"/>
      <c r="O87" s="263"/>
    </row>
    <row r="88" spans="1:15" ht="15">
      <c r="A88" s="273" t="s">
        <v>13</v>
      </c>
      <c r="B88" s="275">
        <v>4.25</v>
      </c>
      <c r="C88" s="275">
        <v>4.25</v>
      </c>
      <c r="D88"/>
      <c r="E88"/>
      <c r="F88"/>
      <c r="G88"/>
      <c r="H88"/>
      <c r="I88"/>
      <c r="K88" s="261"/>
      <c r="L88" s="262"/>
      <c r="M88" s="262"/>
      <c r="N88" s="262"/>
      <c r="O88" s="263"/>
    </row>
    <row r="89" spans="1:15" ht="15">
      <c r="A89" s="273" t="s">
        <v>14</v>
      </c>
      <c r="B89" s="275">
        <v>1.75</v>
      </c>
      <c r="C89" s="275">
        <v>1.75</v>
      </c>
      <c r="D89"/>
      <c r="E89"/>
      <c r="F89"/>
      <c r="G89"/>
      <c r="H89"/>
      <c r="I89"/>
      <c r="K89" s="261"/>
      <c r="L89" s="262"/>
      <c r="M89" s="262"/>
      <c r="N89" s="262"/>
      <c r="O89" s="263"/>
    </row>
    <row r="90" spans="1:15" ht="15">
      <c r="A90" s="273" t="s">
        <v>15</v>
      </c>
      <c r="B90" s="275">
        <v>1</v>
      </c>
      <c r="C90" s="275">
        <v>1</v>
      </c>
      <c r="D90"/>
      <c r="E90"/>
      <c r="F90"/>
      <c r="G90"/>
      <c r="H90"/>
      <c r="I90"/>
      <c r="K90" s="261"/>
      <c r="L90" s="262"/>
      <c r="M90" s="262"/>
      <c r="N90" s="262"/>
      <c r="O90" s="263"/>
    </row>
    <row r="91" spans="1:15" ht="15">
      <c r="A91" s="273" t="s">
        <v>24</v>
      </c>
      <c r="B91" s="275">
        <v>0</v>
      </c>
      <c r="C91" s="275">
        <v>0</v>
      </c>
      <c r="D91"/>
      <c r="E91"/>
      <c r="F91"/>
      <c r="G91"/>
      <c r="H91"/>
      <c r="I91"/>
      <c r="K91" s="261"/>
      <c r="L91" s="262"/>
      <c r="M91" s="262"/>
      <c r="N91" s="262"/>
      <c r="O91" s="263"/>
    </row>
    <row r="92" spans="1:15" ht="15">
      <c r="A92" s="273" t="s">
        <v>256</v>
      </c>
      <c r="B92" s="275">
        <v>1.9230769230769231</v>
      </c>
      <c r="C92" s="275">
        <v>1.9230769230769231</v>
      </c>
      <c r="D92"/>
      <c r="E92"/>
      <c r="F92"/>
      <c r="G92"/>
      <c r="H92"/>
      <c r="I92"/>
      <c r="K92" s="261"/>
      <c r="L92" s="262"/>
      <c r="M92" s="262"/>
      <c r="N92" s="262"/>
      <c r="O92" s="263"/>
    </row>
    <row r="93" spans="1:15">
      <c r="K93" s="261"/>
      <c r="L93" s="262"/>
      <c r="M93" s="262"/>
      <c r="N93" s="262"/>
      <c r="O93" s="263"/>
    </row>
    <row r="94" spans="1:15">
      <c r="K94" s="261"/>
      <c r="L94" s="262"/>
      <c r="M94" s="262"/>
      <c r="N94" s="262"/>
      <c r="O94" s="263"/>
    </row>
    <row r="95" spans="1:15" ht="15">
      <c r="H95"/>
      <c r="I95"/>
      <c r="J95"/>
      <c r="K95" s="261"/>
      <c r="L95" s="262"/>
      <c r="M95" s="262"/>
      <c r="N95" s="262"/>
      <c r="O95" s="263"/>
    </row>
    <row r="96" spans="1:15" ht="15">
      <c r="H96"/>
      <c r="I96"/>
      <c r="J96"/>
      <c r="K96" s="261"/>
      <c r="L96" s="262"/>
      <c r="M96" s="262"/>
      <c r="N96" s="262"/>
      <c r="O96" s="263"/>
    </row>
    <row r="97" spans="1:15" ht="15">
      <c r="H97"/>
      <c r="I97"/>
      <c r="J97"/>
      <c r="K97" s="261"/>
      <c r="L97" s="262"/>
      <c r="M97" s="262"/>
      <c r="N97" s="262"/>
      <c r="O97" s="263"/>
    </row>
    <row r="98" spans="1:15" ht="15">
      <c r="H98"/>
      <c r="I98"/>
      <c r="J98"/>
      <c r="K98" s="261"/>
      <c r="L98" s="262"/>
      <c r="M98" s="262"/>
      <c r="N98" s="262"/>
      <c r="O98" s="263"/>
    </row>
    <row r="99" spans="1:15" ht="15">
      <c r="H99"/>
      <c r="I99"/>
      <c r="J99"/>
      <c r="K99" s="261"/>
      <c r="L99" s="262"/>
      <c r="M99" s="262"/>
      <c r="N99" s="262"/>
      <c r="O99" s="263"/>
    </row>
    <row r="100" spans="1:15" ht="15">
      <c r="H100"/>
      <c r="I100"/>
      <c r="J100"/>
      <c r="K100" s="261"/>
      <c r="L100" s="262"/>
      <c r="M100" s="262"/>
      <c r="N100" s="262"/>
      <c r="O100" s="263"/>
    </row>
    <row r="101" spans="1:15" ht="15">
      <c r="H101"/>
      <c r="I101"/>
      <c r="J101"/>
      <c r="K101" s="261"/>
      <c r="L101" s="262"/>
      <c r="M101" s="262"/>
      <c r="N101" s="262"/>
      <c r="O101" s="263"/>
    </row>
    <row r="102" spans="1:15" ht="15">
      <c r="A102"/>
      <c r="B102"/>
      <c r="C102"/>
      <c r="D102"/>
      <c r="E102"/>
      <c r="F102"/>
      <c r="G102"/>
      <c r="K102" s="261"/>
      <c r="L102" s="262"/>
      <c r="M102" s="262"/>
      <c r="N102" s="262"/>
      <c r="O102" s="263"/>
    </row>
    <row r="103" spans="1:15" ht="15">
      <c r="A103"/>
      <c r="B103"/>
      <c r="C103"/>
      <c r="D103"/>
      <c r="E103"/>
      <c r="F103"/>
      <c r="G103"/>
      <c r="K103" s="261"/>
      <c r="L103" s="262"/>
      <c r="M103" s="262"/>
      <c r="N103" s="262"/>
      <c r="O103" s="263"/>
    </row>
    <row r="104" spans="1:15">
      <c r="K104" s="261"/>
      <c r="L104" s="262"/>
      <c r="M104" s="262"/>
      <c r="N104" s="262"/>
      <c r="O104" s="263"/>
    </row>
    <row r="105" spans="1:15">
      <c r="A105" s="304" t="s">
        <v>21</v>
      </c>
      <c r="B105" s="254" t="s">
        <v>54</v>
      </c>
      <c r="K105" s="261"/>
      <c r="L105" s="262"/>
      <c r="M105" s="262"/>
      <c r="N105" s="262"/>
      <c r="O105" s="263"/>
    </row>
    <row r="106" spans="1:15">
      <c r="A106" s="304" t="s">
        <v>11</v>
      </c>
      <c r="B106" s="254" t="s">
        <v>56</v>
      </c>
      <c r="K106" s="261"/>
      <c r="L106" s="262"/>
      <c r="M106" s="262"/>
      <c r="N106" s="262"/>
      <c r="O106" s="263"/>
    </row>
    <row r="107" spans="1:15">
      <c r="K107" s="261"/>
      <c r="L107" s="262"/>
      <c r="M107" s="262"/>
      <c r="N107" s="262"/>
      <c r="O107" s="263"/>
    </row>
    <row r="108" spans="1:15" ht="15">
      <c r="A108" s="304" t="s">
        <v>235</v>
      </c>
      <c r="B108" s="304" t="s">
        <v>255</v>
      </c>
      <c r="C108" s="254"/>
      <c r="D108"/>
      <c r="E108"/>
      <c r="F108"/>
      <c r="G108"/>
      <c r="H108"/>
      <c r="I108"/>
      <c r="K108" s="261"/>
      <c r="L108" s="262"/>
      <c r="M108" s="262"/>
      <c r="N108" s="262"/>
      <c r="O108" s="263"/>
    </row>
    <row r="109" spans="1:15" ht="15">
      <c r="A109" s="304" t="s">
        <v>2</v>
      </c>
      <c r="B109" s="254" t="s">
        <v>57</v>
      </c>
      <c r="C109" s="254" t="s">
        <v>256</v>
      </c>
      <c r="D109"/>
      <c r="E109"/>
      <c r="F109"/>
      <c r="G109"/>
      <c r="H109"/>
      <c r="I109"/>
      <c r="K109" s="261"/>
      <c r="L109" s="262"/>
      <c r="M109" s="262"/>
      <c r="N109" s="262"/>
      <c r="O109" s="263"/>
    </row>
    <row r="110" spans="1:15" ht="15">
      <c r="A110" s="273" t="s">
        <v>13</v>
      </c>
      <c r="B110" s="276">
        <v>4</v>
      </c>
      <c r="C110" s="276">
        <v>4</v>
      </c>
      <c r="D110"/>
      <c r="E110"/>
      <c r="F110"/>
      <c r="G110"/>
      <c r="H110"/>
      <c r="I110"/>
      <c r="K110" s="261"/>
      <c r="L110" s="262"/>
      <c r="M110" s="262"/>
      <c r="N110" s="262"/>
      <c r="O110" s="263"/>
    </row>
    <row r="111" spans="1:15" ht="15">
      <c r="A111" s="273" t="s">
        <v>14</v>
      </c>
      <c r="B111" s="276">
        <v>4</v>
      </c>
      <c r="C111" s="276">
        <v>4</v>
      </c>
      <c r="D111"/>
      <c r="E111"/>
      <c r="F111"/>
      <c r="G111"/>
      <c r="H111"/>
      <c r="I111"/>
      <c r="K111" s="261"/>
      <c r="L111" s="262"/>
      <c r="M111" s="262"/>
      <c r="N111" s="262"/>
      <c r="O111" s="263"/>
    </row>
    <row r="112" spans="1:15" ht="15">
      <c r="A112" s="273" t="s">
        <v>15</v>
      </c>
      <c r="B112" s="276">
        <v>1</v>
      </c>
      <c r="C112" s="276">
        <v>1</v>
      </c>
      <c r="D112"/>
      <c r="E112"/>
      <c r="F112"/>
      <c r="G112"/>
      <c r="H112"/>
      <c r="I112"/>
      <c r="K112" s="261"/>
      <c r="L112" s="262"/>
      <c r="M112" s="262"/>
      <c r="N112" s="262"/>
      <c r="O112" s="263"/>
    </row>
    <row r="113" spans="1:15" ht="15">
      <c r="A113" s="273" t="s">
        <v>24</v>
      </c>
      <c r="B113" s="276">
        <v>4</v>
      </c>
      <c r="C113" s="276">
        <v>4</v>
      </c>
      <c r="D113"/>
      <c r="E113"/>
      <c r="F113"/>
      <c r="G113"/>
      <c r="H113"/>
      <c r="I113"/>
      <c r="K113" s="261"/>
      <c r="L113" s="262"/>
      <c r="M113" s="262"/>
      <c r="N113" s="262"/>
      <c r="O113" s="263"/>
    </row>
    <row r="114" spans="1:15" ht="15">
      <c r="A114" s="273" t="s">
        <v>256</v>
      </c>
      <c r="B114" s="276">
        <v>13</v>
      </c>
      <c r="C114" s="276">
        <v>13</v>
      </c>
      <c r="D114"/>
      <c r="E114"/>
      <c r="F114"/>
      <c r="G114"/>
      <c r="H114"/>
      <c r="I114"/>
      <c r="K114" s="261"/>
      <c r="L114" s="262"/>
      <c r="M114" s="262"/>
      <c r="N114" s="262"/>
      <c r="O114" s="263"/>
    </row>
    <row r="115" spans="1:15">
      <c r="K115" s="261"/>
      <c r="L115" s="262"/>
      <c r="M115" s="262"/>
      <c r="N115" s="262"/>
      <c r="O115" s="263"/>
    </row>
    <row r="116" spans="1:15">
      <c r="K116" s="261"/>
      <c r="L116" s="262"/>
      <c r="M116" s="262"/>
      <c r="N116" s="262"/>
      <c r="O116" s="263"/>
    </row>
    <row r="117" spans="1:15">
      <c r="K117" s="261"/>
      <c r="L117" s="262"/>
      <c r="M117" s="262"/>
      <c r="N117" s="262"/>
      <c r="O117" s="263"/>
    </row>
    <row r="118" spans="1:15">
      <c r="K118" s="261"/>
      <c r="L118" s="262"/>
      <c r="M118" s="262"/>
      <c r="N118" s="262"/>
      <c r="O118" s="263"/>
    </row>
    <row r="119" spans="1:15">
      <c r="K119" s="261"/>
      <c r="L119" s="262"/>
      <c r="M119" s="262"/>
      <c r="N119" s="262"/>
      <c r="O119" s="263"/>
    </row>
    <row r="120" spans="1:15">
      <c r="K120" s="261"/>
      <c r="L120" s="262"/>
      <c r="M120" s="262"/>
      <c r="N120" s="262"/>
      <c r="O120" s="263"/>
    </row>
    <row r="121" spans="1:15">
      <c r="A121" s="304" t="s">
        <v>21</v>
      </c>
      <c r="B121" s="254" t="s">
        <v>54</v>
      </c>
      <c r="K121" s="261"/>
      <c r="L121" s="262"/>
      <c r="M121" s="262"/>
      <c r="N121" s="262"/>
      <c r="O121" s="263"/>
    </row>
    <row r="122" spans="1:15">
      <c r="A122" s="304" t="s">
        <v>11</v>
      </c>
      <c r="B122" s="254" t="s">
        <v>56</v>
      </c>
      <c r="K122" s="261"/>
      <c r="L122" s="262"/>
      <c r="M122" s="262"/>
      <c r="N122" s="262"/>
      <c r="O122" s="263"/>
    </row>
    <row r="123" spans="1:15">
      <c r="A123" s="304" t="s">
        <v>10</v>
      </c>
      <c r="B123" s="254" t="s">
        <v>24</v>
      </c>
      <c r="K123" s="261"/>
      <c r="L123" s="262"/>
      <c r="M123" s="262"/>
      <c r="N123" s="262"/>
      <c r="O123" s="263"/>
    </row>
    <row r="124" spans="1:15">
      <c r="A124" s="304" t="s">
        <v>4</v>
      </c>
      <c r="B124" s="254" t="s">
        <v>258</v>
      </c>
      <c r="K124" s="261"/>
      <c r="L124" s="262"/>
      <c r="M124" s="262"/>
      <c r="N124" s="262"/>
      <c r="O124" s="263"/>
    </row>
    <row r="125" spans="1:15">
      <c r="K125" s="261"/>
      <c r="L125" s="262"/>
      <c r="M125" s="262"/>
      <c r="N125" s="262"/>
      <c r="O125" s="263"/>
    </row>
    <row r="126" spans="1:15" ht="15">
      <c r="A126" s="304" t="s">
        <v>2</v>
      </c>
      <c r="B126" s="254" t="s">
        <v>217</v>
      </c>
      <c r="C126"/>
      <c r="D126"/>
      <c r="E126"/>
      <c r="F126"/>
      <c r="G126"/>
      <c r="K126" s="261"/>
      <c r="L126" s="262"/>
      <c r="M126" s="262"/>
      <c r="N126" s="262"/>
      <c r="O126" s="263"/>
    </row>
    <row r="127" spans="1:15" ht="15">
      <c r="A127" s="273" t="s">
        <v>57</v>
      </c>
      <c r="B127" s="276">
        <v>0</v>
      </c>
      <c r="C127"/>
      <c r="D127"/>
      <c r="E127"/>
      <c r="F127"/>
      <c r="G127"/>
      <c r="K127" s="261"/>
      <c r="L127" s="262"/>
      <c r="M127" s="262"/>
      <c r="N127" s="262"/>
      <c r="O127" s="263"/>
    </row>
    <row r="128" spans="1:15" ht="15">
      <c r="A128" s="273" t="s">
        <v>256</v>
      </c>
      <c r="B128" s="276">
        <v>0</v>
      </c>
      <c r="C128"/>
      <c r="D128"/>
      <c r="E128"/>
      <c r="F128"/>
      <c r="G128"/>
      <c r="K128" s="261"/>
      <c r="L128" s="262"/>
      <c r="M128" s="262"/>
      <c r="N128" s="262"/>
      <c r="O128" s="263"/>
    </row>
    <row r="129" spans="1:15" ht="15">
      <c r="A129"/>
      <c r="B129"/>
      <c r="C129"/>
      <c r="D129"/>
      <c r="E129"/>
      <c r="F129"/>
      <c r="G129"/>
      <c r="K129" s="261"/>
      <c r="L129" s="262"/>
      <c r="M129" s="262"/>
      <c r="N129" s="262"/>
      <c r="O129" s="263"/>
    </row>
    <row r="130" spans="1:15" ht="15">
      <c r="A130"/>
      <c r="B130"/>
      <c r="C130"/>
      <c r="D130"/>
      <c r="E130"/>
      <c r="F130"/>
      <c r="G130"/>
      <c r="K130" s="261"/>
      <c r="L130" s="262"/>
      <c r="M130" s="262"/>
      <c r="N130" s="262"/>
      <c r="O130" s="263"/>
    </row>
    <row r="131" spans="1:15" ht="15">
      <c r="A131"/>
      <c r="B131"/>
      <c r="C131"/>
      <c r="D131"/>
      <c r="E131"/>
      <c r="F131"/>
      <c r="G131"/>
      <c r="K131" s="261"/>
      <c r="L131" s="262"/>
      <c r="M131" s="262"/>
      <c r="N131" s="262"/>
      <c r="O131" s="263"/>
    </row>
    <row r="132" spans="1:15" ht="15">
      <c r="A132"/>
      <c r="B132"/>
      <c r="C132"/>
      <c r="D132"/>
      <c r="E132"/>
      <c r="F132"/>
      <c r="G132"/>
      <c r="K132" s="261"/>
      <c r="L132" s="262"/>
      <c r="M132" s="262"/>
      <c r="N132" s="262"/>
      <c r="O132" s="263"/>
    </row>
    <row r="133" spans="1:15" ht="15">
      <c r="A133"/>
      <c r="B133"/>
      <c r="K133" s="261"/>
      <c r="L133" s="262"/>
      <c r="M133" s="262"/>
      <c r="N133" s="262"/>
      <c r="O133" s="263"/>
    </row>
    <row r="134" spans="1:15" ht="15">
      <c r="A134"/>
      <c r="B134"/>
      <c r="K134" s="261"/>
      <c r="L134" s="262"/>
      <c r="M134" s="262"/>
      <c r="N134" s="262"/>
      <c r="O134" s="263"/>
    </row>
    <row r="135" spans="1:15" ht="15">
      <c r="A135"/>
      <c r="B135"/>
      <c r="K135" s="261"/>
      <c r="L135" s="262"/>
      <c r="M135" s="262"/>
      <c r="N135" s="262"/>
      <c r="O135" s="263"/>
    </row>
    <row r="136" spans="1:15" ht="15">
      <c r="A136"/>
      <c r="B136"/>
      <c r="K136" s="261"/>
      <c r="L136" s="262"/>
      <c r="M136" s="262"/>
      <c r="N136" s="262"/>
      <c r="O136" s="263"/>
    </row>
    <row r="137" spans="1:15" ht="15">
      <c r="A137"/>
      <c r="B137"/>
      <c r="K137" s="261"/>
      <c r="L137" s="262"/>
      <c r="M137" s="262"/>
      <c r="N137" s="262"/>
      <c r="O137" s="263"/>
    </row>
    <row r="138" spans="1:15" ht="15">
      <c r="A138"/>
      <c r="B138"/>
      <c r="K138" s="261"/>
      <c r="L138" s="262"/>
      <c r="M138" s="262"/>
      <c r="N138" s="262"/>
      <c r="O138" s="263"/>
    </row>
    <row r="139" spans="1:15" ht="15">
      <c r="A139"/>
      <c r="B139"/>
      <c r="K139" s="261"/>
      <c r="L139" s="262"/>
      <c r="M139" s="262"/>
      <c r="N139" s="262"/>
      <c r="O139" s="263"/>
    </row>
    <row r="140" spans="1:15" ht="15">
      <c r="A140"/>
      <c r="B140"/>
      <c r="K140" s="261"/>
      <c r="L140" s="262"/>
      <c r="M140" s="262"/>
      <c r="N140" s="262"/>
      <c r="O140" s="263"/>
    </row>
    <row r="141" spans="1:15" ht="15">
      <c r="A141"/>
      <c r="B141"/>
      <c r="K141" s="261"/>
      <c r="L141" s="262"/>
      <c r="M141" s="262"/>
      <c r="N141" s="262"/>
      <c r="O141" s="263"/>
    </row>
    <row r="142" spans="1:15" ht="15">
      <c r="A142"/>
      <c r="B142"/>
      <c r="K142" s="261"/>
      <c r="L142" s="262"/>
      <c r="M142" s="262"/>
      <c r="N142" s="262"/>
      <c r="O142" s="263"/>
    </row>
    <row r="143" spans="1:15" ht="15">
      <c r="A143"/>
      <c r="B143"/>
      <c r="K143" s="261"/>
      <c r="L143" s="262"/>
      <c r="M143" s="262"/>
      <c r="N143" s="262"/>
      <c r="O143" s="263"/>
    </row>
    <row r="144" spans="1:15" ht="15">
      <c r="A144"/>
      <c r="B144"/>
      <c r="K144" s="261"/>
      <c r="L144" s="262"/>
      <c r="M144" s="262"/>
      <c r="N144" s="262"/>
      <c r="O144" s="263"/>
    </row>
    <row r="145" spans="1:15" ht="15">
      <c r="A145"/>
      <c r="B145"/>
      <c r="K145" s="261"/>
      <c r="L145" s="262"/>
      <c r="M145" s="262"/>
      <c r="N145" s="262"/>
      <c r="O145" s="263"/>
    </row>
    <row r="146" spans="1:15" ht="15">
      <c r="A146"/>
      <c r="B146"/>
      <c r="K146" s="261"/>
      <c r="L146" s="262"/>
      <c r="M146" s="262"/>
      <c r="N146" s="262"/>
      <c r="O146" s="263"/>
    </row>
    <row r="147" spans="1:15">
      <c r="A147" s="304" t="s">
        <v>21</v>
      </c>
      <c r="B147" s="254" t="s">
        <v>54</v>
      </c>
      <c r="K147" s="261"/>
      <c r="L147" s="262"/>
      <c r="M147" s="262"/>
      <c r="N147" s="262"/>
      <c r="O147" s="263"/>
    </row>
    <row r="148" spans="1:15">
      <c r="A148" s="304" t="s">
        <v>11</v>
      </c>
      <c r="B148" s="254" t="s">
        <v>56</v>
      </c>
      <c r="K148" s="261"/>
      <c r="L148" s="262"/>
      <c r="M148" s="262"/>
      <c r="N148" s="262"/>
      <c r="O148" s="263"/>
    </row>
    <row r="149" spans="1:15">
      <c r="A149" s="304" t="s">
        <v>2</v>
      </c>
      <c r="B149" s="254" t="s">
        <v>57</v>
      </c>
      <c r="K149" s="261"/>
      <c r="L149" s="262"/>
      <c r="M149" s="262"/>
      <c r="N149" s="262"/>
      <c r="O149" s="263"/>
    </row>
    <row r="150" spans="1:15">
      <c r="K150" s="261"/>
      <c r="L150" s="262"/>
      <c r="M150" s="262"/>
      <c r="N150" s="262"/>
      <c r="O150" s="263"/>
    </row>
    <row r="151" spans="1:15">
      <c r="A151" s="304" t="s">
        <v>10</v>
      </c>
      <c r="B151" s="254" t="s">
        <v>217</v>
      </c>
      <c r="K151" s="261"/>
      <c r="L151" s="262"/>
      <c r="M151" s="262"/>
      <c r="N151" s="262"/>
      <c r="O151" s="263"/>
    </row>
    <row r="152" spans="1:15">
      <c r="A152" s="273" t="s">
        <v>13</v>
      </c>
      <c r="B152" s="276">
        <v>17</v>
      </c>
      <c r="K152" s="261"/>
      <c r="L152" s="262"/>
      <c r="M152" s="262"/>
      <c r="N152" s="262"/>
      <c r="O152" s="263"/>
    </row>
    <row r="153" spans="1:15">
      <c r="A153" s="273" t="s">
        <v>14</v>
      </c>
      <c r="B153" s="276">
        <v>7</v>
      </c>
      <c r="K153" s="261"/>
      <c r="L153" s="262"/>
      <c r="M153" s="262"/>
      <c r="N153" s="262"/>
      <c r="O153" s="263"/>
    </row>
    <row r="154" spans="1:15">
      <c r="A154" s="273" t="s">
        <v>15</v>
      </c>
      <c r="B154" s="276">
        <v>1</v>
      </c>
      <c r="K154" s="261"/>
      <c r="L154" s="262"/>
      <c r="M154" s="262"/>
      <c r="N154" s="262"/>
      <c r="O154" s="263"/>
    </row>
    <row r="155" spans="1:15">
      <c r="A155" s="273" t="s">
        <v>24</v>
      </c>
      <c r="B155" s="276">
        <v>0</v>
      </c>
      <c r="K155" s="261"/>
      <c r="L155" s="262"/>
      <c r="M155" s="262"/>
      <c r="N155" s="262"/>
      <c r="O155" s="263"/>
    </row>
    <row r="156" spans="1:15">
      <c r="A156" s="273" t="s">
        <v>256</v>
      </c>
      <c r="B156" s="276">
        <v>25</v>
      </c>
      <c r="K156" s="261"/>
      <c r="L156" s="262"/>
      <c r="M156" s="262"/>
      <c r="N156" s="262"/>
      <c r="O156" s="263"/>
    </row>
    <row r="157" spans="1:15" ht="15">
      <c r="A157"/>
      <c r="B157"/>
      <c r="K157" s="261"/>
      <c r="L157" s="262"/>
      <c r="M157" s="262"/>
      <c r="N157" s="262"/>
      <c r="O157" s="263"/>
    </row>
    <row r="158" spans="1:15" ht="15">
      <c r="A158"/>
      <c r="B158"/>
      <c r="K158" s="261"/>
      <c r="L158" s="262"/>
      <c r="M158" s="262"/>
      <c r="N158" s="262"/>
      <c r="O158" s="263"/>
    </row>
    <row r="159" spans="1:15" ht="15">
      <c r="A159"/>
      <c r="B159"/>
      <c r="K159" s="261"/>
      <c r="L159" s="262"/>
      <c r="M159" s="262"/>
      <c r="N159" s="262"/>
      <c r="O159" s="263"/>
    </row>
    <row r="160" spans="1:15" ht="15">
      <c r="A160"/>
      <c r="B160"/>
      <c r="K160" s="261"/>
      <c r="L160" s="262"/>
      <c r="M160" s="262"/>
      <c r="N160" s="262"/>
      <c r="O160" s="263"/>
    </row>
    <row r="161" spans="1:15" ht="15.75" thickBot="1">
      <c r="A161"/>
      <c r="B161"/>
      <c r="K161" s="278"/>
      <c r="L161" s="279"/>
      <c r="M161" s="279"/>
      <c r="N161" s="279"/>
      <c r="O161" s="280"/>
    </row>
    <row r="162" spans="1:15">
      <c r="A162" s="304" t="s">
        <v>21</v>
      </c>
      <c r="B162" s="254" t="s">
        <v>54</v>
      </c>
    </row>
    <row r="163" spans="1:15">
      <c r="A163" s="304" t="s">
        <v>11</v>
      </c>
      <c r="B163" s="254" t="s">
        <v>56</v>
      </c>
    </row>
    <row r="164" spans="1:15">
      <c r="A164" s="304" t="s">
        <v>2</v>
      </c>
      <c r="B164" s="254" t="s">
        <v>57</v>
      </c>
    </row>
    <row r="166" spans="1:15">
      <c r="A166" s="304" t="s">
        <v>2</v>
      </c>
      <c r="B166" s="254" t="s">
        <v>236</v>
      </c>
    </row>
    <row r="167" spans="1:15">
      <c r="A167" s="273" t="s">
        <v>13</v>
      </c>
      <c r="B167" s="276"/>
    </row>
    <row r="168" spans="1:15">
      <c r="A168" s="273" t="s">
        <v>14</v>
      </c>
      <c r="B168" s="276"/>
    </row>
    <row r="169" spans="1:15">
      <c r="A169" s="273" t="s">
        <v>15</v>
      </c>
      <c r="B169" s="276"/>
    </row>
    <row r="170" spans="1:15">
      <c r="A170" s="273" t="s">
        <v>24</v>
      </c>
      <c r="B170" s="276">
        <v>4</v>
      </c>
    </row>
    <row r="171" spans="1:15">
      <c r="A171" s="273" t="s">
        <v>256</v>
      </c>
      <c r="B171" s="276">
        <v>4</v>
      </c>
    </row>
  </sheetData>
  <sheetProtection sort="0" autoFilter="0" pivotTables="0"/>
  <mergeCells count="6">
    <mergeCell ref="A7:C7"/>
    <mergeCell ref="A2:C2"/>
    <mergeCell ref="A3:C3"/>
    <mergeCell ref="A4:C4"/>
    <mergeCell ref="A5:C5"/>
    <mergeCell ref="A6:C6"/>
  </mergeCells>
  <pageMargins left="0.7" right="0.7" top="0.75" bottom="0.75" header="0.3" footer="0.3"/>
  <pageSetup paperSize="9" orientation="portrait" verticalDpi="0" r:id="rId10"/>
  <drawing r:id="rId11"/>
</worksheet>
</file>

<file path=xl/worksheets/sheet5.xml><?xml version="1.0" encoding="utf-8"?>
<worksheet xmlns="http://schemas.openxmlformats.org/spreadsheetml/2006/main" xmlns:r="http://schemas.openxmlformats.org/officeDocument/2006/relationships">
  <dimension ref="A1:O137"/>
  <sheetViews>
    <sheetView showGridLines="0" topLeftCell="A84" zoomScale="110" zoomScaleNormal="110" workbookViewId="0">
      <selection activeCell="B107" sqref="B107"/>
    </sheetView>
  </sheetViews>
  <sheetFormatPr defaultColWidth="11" defaultRowHeight="11.25"/>
  <cols>
    <col min="1" max="1" width="11.125" style="254" customWidth="1"/>
    <col min="2" max="2" width="11.625" style="255" customWidth="1"/>
    <col min="3" max="4" width="8.875" style="255" customWidth="1"/>
    <col min="5" max="5" width="7.25" style="255" customWidth="1"/>
    <col min="6" max="6" width="9.75" style="254" customWidth="1"/>
    <col min="7" max="7" width="16.25" style="254" customWidth="1"/>
    <col min="8" max="8" width="3.875" style="254" customWidth="1"/>
    <col min="9" max="10" width="9.75" style="254" customWidth="1"/>
    <col min="11" max="16384" width="11" style="254"/>
  </cols>
  <sheetData>
    <row r="1" spans="1:15">
      <c r="K1" s="256"/>
      <c r="L1" s="257"/>
      <c r="M1" s="257"/>
      <c r="N1" s="257"/>
      <c r="O1" s="258"/>
    </row>
    <row r="2" spans="1:15">
      <c r="A2" s="304" t="s">
        <v>21</v>
      </c>
      <c r="B2" s="254" t="s">
        <v>54</v>
      </c>
      <c r="D2" s="260"/>
      <c r="E2" s="260"/>
      <c r="F2" s="260"/>
      <c r="K2" s="261"/>
      <c r="L2" s="262"/>
      <c r="M2" s="262"/>
      <c r="N2" s="262"/>
      <c r="O2" s="263"/>
    </row>
    <row r="3" spans="1:15">
      <c r="A3" s="304" t="s">
        <v>2</v>
      </c>
      <c r="B3" s="254" t="s">
        <v>258</v>
      </c>
      <c r="D3" s="264"/>
      <c r="E3" s="265"/>
      <c r="F3" s="266"/>
      <c r="K3" s="261"/>
      <c r="L3" s="262"/>
      <c r="M3" s="262"/>
      <c r="N3" s="262"/>
      <c r="O3" s="263"/>
    </row>
    <row r="4" spans="1:15">
      <c r="D4" s="267"/>
      <c r="E4" s="268"/>
      <c r="F4" s="269"/>
      <c r="K4" s="261"/>
      <c r="L4" s="262"/>
      <c r="M4" s="262"/>
      <c r="N4" s="262"/>
      <c r="O4" s="263"/>
    </row>
    <row r="5" spans="1:15">
      <c r="B5" s="304" t="s">
        <v>257</v>
      </c>
      <c r="C5" s="254"/>
      <c r="D5" s="270"/>
      <c r="E5" s="268"/>
      <c r="F5" s="269"/>
      <c r="K5" s="261"/>
      <c r="L5" s="262"/>
      <c r="M5" s="262"/>
      <c r="N5" s="262"/>
      <c r="O5" s="263"/>
    </row>
    <row r="6" spans="1:15">
      <c r="A6" s="304" t="s">
        <v>210</v>
      </c>
      <c r="B6" s="254" t="s">
        <v>211</v>
      </c>
      <c r="C6" s="254" t="s">
        <v>212</v>
      </c>
      <c r="D6" s="266"/>
      <c r="E6" s="266"/>
      <c r="F6" s="266"/>
      <c r="K6" s="261"/>
      <c r="L6" s="262"/>
      <c r="M6" s="262"/>
      <c r="N6" s="262"/>
      <c r="O6" s="263"/>
    </row>
    <row r="7" spans="1:15">
      <c r="A7" s="273" t="s">
        <v>24</v>
      </c>
      <c r="B7" s="305"/>
      <c r="C7" s="306"/>
      <c r="D7" s="272"/>
      <c r="E7" s="272"/>
      <c r="F7" s="272"/>
      <c r="K7" s="261"/>
      <c r="L7" s="262"/>
      <c r="M7" s="262"/>
      <c r="N7" s="262"/>
      <c r="O7" s="263"/>
    </row>
    <row r="8" spans="1:15">
      <c r="A8" s="311" t="s">
        <v>96</v>
      </c>
      <c r="B8" s="305">
        <v>0</v>
      </c>
      <c r="C8" s="306">
        <v>1</v>
      </c>
      <c r="K8" s="261"/>
      <c r="L8" s="262"/>
      <c r="M8" s="262"/>
      <c r="N8" s="262"/>
      <c r="O8" s="263"/>
    </row>
    <row r="9" spans="1:15">
      <c r="A9" s="311" t="s">
        <v>97</v>
      </c>
      <c r="B9" s="305">
        <v>0</v>
      </c>
      <c r="C9" s="306">
        <v>1</v>
      </c>
      <c r="K9" s="261"/>
      <c r="L9" s="262"/>
      <c r="M9" s="262"/>
      <c r="N9" s="262"/>
      <c r="O9" s="263"/>
    </row>
    <row r="10" spans="1:15">
      <c r="A10" s="273" t="s">
        <v>256</v>
      </c>
      <c r="B10" s="305">
        <v>0</v>
      </c>
      <c r="C10" s="306">
        <v>1</v>
      </c>
      <c r="K10" s="261"/>
      <c r="L10" s="262"/>
      <c r="M10" s="262"/>
      <c r="N10" s="262"/>
      <c r="O10" s="263"/>
    </row>
    <row r="11" spans="1:15" ht="15">
      <c r="A11"/>
      <c r="B11"/>
      <c r="C11"/>
      <c r="K11" s="261"/>
      <c r="L11" s="262"/>
      <c r="M11" s="262"/>
      <c r="N11" s="262"/>
      <c r="O11" s="263"/>
    </row>
    <row r="12" spans="1:15" ht="15">
      <c r="A12"/>
      <c r="B12"/>
      <c r="C12"/>
      <c r="D12"/>
      <c r="E12"/>
      <c r="F12"/>
      <c r="G12"/>
      <c r="K12" s="261"/>
      <c r="L12" s="262"/>
      <c r="M12" s="262"/>
      <c r="N12" s="262"/>
      <c r="O12" s="263"/>
    </row>
    <row r="13" spans="1:15" ht="15">
      <c r="A13"/>
      <c r="B13"/>
      <c r="C13"/>
      <c r="D13"/>
      <c r="E13"/>
      <c r="F13"/>
      <c r="G13"/>
      <c r="K13" s="261"/>
      <c r="L13" s="262"/>
      <c r="M13" s="262"/>
      <c r="N13" s="262"/>
      <c r="O13" s="263"/>
    </row>
    <row r="14" spans="1:15" ht="15">
      <c r="A14"/>
      <c r="B14"/>
      <c r="C14"/>
      <c r="D14"/>
      <c r="E14"/>
      <c r="F14"/>
      <c r="G14"/>
      <c r="K14" s="261"/>
      <c r="L14" s="262"/>
      <c r="M14" s="262"/>
      <c r="N14" s="262"/>
      <c r="O14" s="263"/>
    </row>
    <row r="15" spans="1:15" ht="15">
      <c r="A15"/>
      <c r="B15"/>
      <c r="C15"/>
      <c r="D15"/>
      <c r="E15"/>
      <c r="F15"/>
      <c r="G15"/>
      <c r="K15" s="261"/>
      <c r="L15" s="262"/>
      <c r="M15" s="262"/>
      <c r="N15" s="262"/>
      <c r="O15" s="263"/>
    </row>
    <row r="16" spans="1:15" ht="15">
      <c r="A16"/>
      <c r="B16"/>
      <c r="C16"/>
      <c r="D16"/>
      <c r="E16"/>
      <c r="F16"/>
      <c r="G16"/>
      <c r="K16" s="261"/>
      <c r="L16" s="262"/>
      <c r="M16" s="262"/>
      <c r="N16" s="262"/>
      <c r="O16" s="263"/>
    </row>
    <row r="17" spans="1:15" ht="15">
      <c r="A17"/>
      <c r="B17"/>
      <c r="C17"/>
      <c r="D17"/>
      <c r="E17"/>
      <c r="F17"/>
      <c r="G17"/>
      <c r="K17" s="261"/>
      <c r="L17" s="262"/>
      <c r="M17" s="262"/>
      <c r="N17" s="262"/>
      <c r="O17" s="263"/>
    </row>
    <row r="18" spans="1:15" ht="15">
      <c r="A18"/>
      <c r="B18"/>
      <c r="C18"/>
      <c r="K18" s="261"/>
      <c r="L18" s="262"/>
      <c r="M18" s="262"/>
      <c r="N18" s="262"/>
      <c r="O18" s="263"/>
    </row>
    <row r="19" spans="1:15" ht="15">
      <c r="A19"/>
      <c r="B19"/>
      <c r="C19"/>
      <c r="K19" s="261"/>
      <c r="L19" s="262"/>
      <c r="M19" s="262"/>
      <c r="N19" s="262"/>
      <c r="O19" s="263"/>
    </row>
    <row r="20" spans="1:15" ht="15">
      <c r="A20"/>
      <c r="B20"/>
      <c r="C20"/>
      <c r="K20" s="261"/>
      <c r="L20" s="262"/>
      <c r="M20" s="262"/>
      <c r="N20" s="262"/>
      <c r="O20" s="263"/>
    </row>
    <row r="21" spans="1:15" ht="15">
      <c r="A21"/>
      <c r="B21"/>
      <c r="C21"/>
      <c r="K21" s="261"/>
      <c r="L21" s="262"/>
      <c r="M21" s="262"/>
      <c r="N21" s="262"/>
      <c r="O21" s="263"/>
    </row>
    <row r="22" spans="1:15" ht="15">
      <c r="A22"/>
      <c r="B22"/>
      <c r="C22"/>
      <c r="K22" s="261"/>
      <c r="L22" s="262"/>
      <c r="M22" s="262"/>
      <c r="N22" s="262"/>
      <c r="O22" s="263"/>
    </row>
    <row r="23" spans="1:15" ht="15">
      <c r="A23"/>
      <c r="B23"/>
      <c r="C23"/>
      <c r="K23" s="261"/>
      <c r="L23" s="262"/>
      <c r="M23" s="262"/>
      <c r="N23" s="262"/>
      <c r="O23" s="263"/>
    </row>
    <row r="24" spans="1:15" ht="15">
      <c r="A24"/>
      <c r="B24"/>
      <c r="C24"/>
      <c r="K24" s="261"/>
      <c r="L24" s="262"/>
      <c r="M24" s="262"/>
      <c r="N24" s="262"/>
      <c r="O24" s="263"/>
    </row>
    <row r="25" spans="1:15" ht="15">
      <c r="A25"/>
      <c r="B25"/>
      <c r="C25"/>
      <c r="K25" s="261"/>
      <c r="L25" s="262"/>
      <c r="M25" s="262"/>
      <c r="N25" s="262"/>
      <c r="O25" s="263"/>
    </row>
    <row r="26" spans="1:15" ht="15">
      <c r="G26"/>
      <c r="K26" s="261"/>
      <c r="L26" s="262"/>
      <c r="M26" s="262"/>
      <c r="N26" s="262"/>
      <c r="O26" s="263"/>
    </row>
    <row r="27" spans="1:15">
      <c r="K27" s="261"/>
      <c r="L27" s="262"/>
      <c r="M27" s="262"/>
      <c r="N27" s="262"/>
      <c r="O27" s="263"/>
    </row>
    <row r="28" spans="1:15">
      <c r="K28" s="261"/>
      <c r="L28" s="262"/>
      <c r="M28" s="262"/>
      <c r="N28" s="262"/>
      <c r="O28" s="263"/>
    </row>
    <row r="29" spans="1:15" ht="15">
      <c r="A29"/>
      <c r="B29"/>
      <c r="K29" s="261"/>
      <c r="L29" s="262"/>
      <c r="M29" s="262"/>
      <c r="N29" s="262"/>
      <c r="O29" s="263"/>
    </row>
    <row r="30" spans="1:15">
      <c r="A30" s="304" t="s">
        <v>2</v>
      </c>
      <c r="B30" s="254" t="s">
        <v>57</v>
      </c>
      <c r="K30" s="261"/>
      <c r="L30" s="262"/>
      <c r="M30" s="262"/>
      <c r="N30" s="262"/>
      <c r="O30" s="263"/>
    </row>
    <row r="31" spans="1:15" ht="15">
      <c r="A31" s="304" t="s">
        <v>21</v>
      </c>
      <c r="B31" s="254" t="s">
        <v>54</v>
      </c>
      <c r="F31"/>
      <c r="K31" s="261"/>
      <c r="L31" s="262"/>
      <c r="M31" s="262"/>
      <c r="N31" s="262"/>
      <c r="O31" s="263"/>
    </row>
    <row r="32" spans="1:15" ht="15">
      <c r="F32"/>
      <c r="K32" s="261"/>
      <c r="L32" s="262"/>
      <c r="M32" s="262"/>
      <c r="N32" s="262"/>
      <c r="O32" s="263"/>
    </row>
    <row r="33" spans="1:15" ht="15">
      <c r="A33" s="304" t="s">
        <v>214</v>
      </c>
      <c r="B33" s="304" t="s">
        <v>255</v>
      </c>
      <c r="C33" s="254"/>
      <c r="D33" s="254"/>
      <c r="E33"/>
      <c r="F33"/>
      <c r="K33" s="261"/>
      <c r="L33" s="262"/>
      <c r="M33" s="262"/>
      <c r="N33" s="262"/>
      <c r="O33" s="263"/>
    </row>
    <row r="34" spans="1:15" ht="15">
      <c r="A34" s="304" t="s">
        <v>210</v>
      </c>
      <c r="B34" s="254" t="s">
        <v>1</v>
      </c>
      <c r="C34" s="254" t="s">
        <v>197</v>
      </c>
      <c r="D34" s="254" t="s">
        <v>256</v>
      </c>
      <c r="E34"/>
      <c r="F34"/>
      <c r="K34" s="261"/>
      <c r="L34" s="262"/>
      <c r="M34" s="262"/>
      <c r="N34" s="262"/>
      <c r="O34" s="263"/>
    </row>
    <row r="35" spans="1:15" ht="15">
      <c r="A35" s="273" t="s">
        <v>24</v>
      </c>
      <c r="B35" s="308"/>
      <c r="C35" s="308"/>
      <c r="D35" s="308"/>
      <c r="E35"/>
      <c r="F35"/>
      <c r="K35" s="261"/>
      <c r="L35" s="262"/>
      <c r="M35" s="262"/>
      <c r="N35" s="262"/>
      <c r="O35" s="263"/>
    </row>
    <row r="36" spans="1:15" ht="15">
      <c r="A36" s="311" t="s">
        <v>97</v>
      </c>
      <c r="B36" s="308">
        <v>2</v>
      </c>
      <c r="C36" s="308"/>
      <c r="D36" s="308">
        <v>2</v>
      </c>
      <c r="E36"/>
      <c r="F36"/>
      <c r="K36" s="261"/>
      <c r="L36" s="262"/>
      <c r="M36" s="262"/>
      <c r="N36" s="262"/>
      <c r="O36" s="263"/>
    </row>
    <row r="37" spans="1:15" ht="15">
      <c r="A37" s="311" t="s">
        <v>96</v>
      </c>
      <c r="B37" s="308"/>
      <c r="C37" s="308">
        <v>1</v>
      </c>
      <c r="D37" s="308">
        <v>1</v>
      </c>
      <c r="E37"/>
      <c r="F37"/>
      <c r="K37" s="261"/>
      <c r="L37" s="262"/>
      <c r="M37" s="262"/>
      <c r="N37" s="262"/>
      <c r="O37" s="263"/>
    </row>
    <row r="38" spans="1:15" ht="15">
      <c r="A38" s="273" t="s">
        <v>256</v>
      </c>
      <c r="B38" s="308">
        <v>2</v>
      </c>
      <c r="C38" s="308">
        <v>1</v>
      </c>
      <c r="D38" s="308">
        <v>3</v>
      </c>
      <c r="E38"/>
      <c r="F38"/>
      <c r="K38" s="261"/>
      <c r="L38" s="262"/>
      <c r="M38" s="262"/>
      <c r="N38" s="262"/>
      <c r="O38" s="263"/>
    </row>
    <row r="39" spans="1:15" ht="15">
      <c r="A39"/>
      <c r="B39"/>
      <c r="C39"/>
      <c r="D39"/>
      <c r="E39"/>
      <c r="F39"/>
      <c r="K39" s="261"/>
      <c r="L39" s="262"/>
      <c r="M39" s="262"/>
      <c r="N39" s="262"/>
      <c r="O39" s="263"/>
    </row>
    <row r="40" spans="1:15" ht="15">
      <c r="A40"/>
      <c r="B40"/>
      <c r="C40"/>
      <c r="D40"/>
      <c r="E40"/>
      <c r="F40"/>
      <c r="K40" s="261"/>
      <c r="L40" s="262"/>
      <c r="M40" s="262"/>
      <c r="N40" s="262"/>
      <c r="O40" s="263"/>
    </row>
    <row r="41" spans="1:15" ht="15">
      <c r="A41"/>
      <c r="B41"/>
      <c r="C41"/>
      <c r="D41"/>
      <c r="E41"/>
      <c r="F41"/>
      <c r="K41" s="261"/>
      <c r="L41" s="262"/>
      <c r="M41" s="262"/>
      <c r="N41" s="262"/>
      <c r="O41" s="263"/>
    </row>
    <row r="42" spans="1:15" ht="15">
      <c r="A42"/>
      <c r="B42"/>
      <c r="C42"/>
      <c r="D42"/>
      <c r="E42"/>
      <c r="F42"/>
      <c r="K42" s="261"/>
      <c r="L42" s="262"/>
      <c r="M42" s="262"/>
      <c r="N42" s="262"/>
      <c r="O42" s="263"/>
    </row>
    <row r="43" spans="1:15" ht="15">
      <c r="A43"/>
      <c r="B43"/>
      <c r="C43"/>
      <c r="D43"/>
      <c r="E43"/>
      <c r="F43"/>
      <c r="K43" s="261"/>
      <c r="L43" s="262"/>
      <c r="M43" s="262"/>
      <c r="N43" s="262"/>
      <c r="O43" s="263"/>
    </row>
    <row r="44" spans="1:15" ht="15">
      <c r="A44"/>
      <c r="B44"/>
      <c r="C44"/>
      <c r="D44"/>
      <c r="E44"/>
      <c r="F44"/>
      <c r="K44" s="261"/>
      <c r="L44" s="262"/>
      <c r="M44" s="262"/>
      <c r="N44" s="262"/>
      <c r="O44" s="263"/>
    </row>
    <row r="45" spans="1:15" ht="15">
      <c r="A45"/>
      <c r="B45"/>
      <c r="C45"/>
      <c r="D45"/>
      <c r="E45"/>
      <c r="F45"/>
      <c r="K45" s="261"/>
      <c r="L45" s="262"/>
      <c r="M45" s="262"/>
      <c r="N45" s="262"/>
      <c r="O45" s="263"/>
    </row>
    <row r="46" spans="1:15" ht="15">
      <c r="A46"/>
      <c r="B46"/>
      <c r="C46"/>
      <c r="D46"/>
      <c r="E46"/>
      <c r="F46"/>
      <c r="K46" s="261"/>
      <c r="L46" s="262"/>
      <c r="M46" s="262"/>
      <c r="N46" s="262"/>
      <c r="O46" s="263"/>
    </row>
    <row r="47" spans="1:15" ht="15">
      <c r="A47"/>
      <c r="B47"/>
      <c r="C47"/>
      <c r="D47"/>
      <c r="E47"/>
      <c r="F47"/>
      <c r="K47" s="261"/>
      <c r="L47" s="262"/>
      <c r="M47" s="262"/>
      <c r="N47" s="262"/>
      <c r="O47" s="263"/>
    </row>
    <row r="48" spans="1:15">
      <c r="K48" s="261"/>
      <c r="L48" s="262"/>
      <c r="M48" s="262"/>
      <c r="N48" s="262"/>
      <c r="O48" s="263"/>
    </row>
    <row r="49" spans="1:15">
      <c r="K49" s="261"/>
      <c r="L49" s="262"/>
      <c r="M49" s="262"/>
      <c r="N49" s="262"/>
      <c r="O49" s="263"/>
    </row>
    <row r="50" spans="1:15">
      <c r="K50" s="261"/>
      <c r="L50" s="262"/>
      <c r="M50" s="262"/>
      <c r="N50" s="262"/>
      <c r="O50" s="263"/>
    </row>
    <row r="51" spans="1:15">
      <c r="K51" s="261"/>
      <c r="L51" s="262"/>
      <c r="M51" s="262"/>
      <c r="N51" s="262"/>
      <c r="O51" s="263"/>
    </row>
    <row r="52" spans="1:15">
      <c r="A52" s="262"/>
      <c r="B52" s="262"/>
      <c r="C52" s="274"/>
      <c r="D52" s="274"/>
      <c r="E52" s="274"/>
      <c r="K52" s="261"/>
      <c r="L52" s="262"/>
      <c r="M52" s="262"/>
      <c r="N52" s="262"/>
      <c r="O52" s="263"/>
    </row>
    <row r="53" spans="1:15">
      <c r="A53" s="262"/>
      <c r="B53" s="262"/>
      <c r="C53" s="274"/>
      <c r="D53" s="274"/>
      <c r="E53" s="274"/>
      <c r="K53" s="261"/>
      <c r="L53" s="262"/>
      <c r="M53" s="262"/>
      <c r="N53" s="262"/>
      <c r="O53" s="263"/>
    </row>
    <row r="54" spans="1:15">
      <c r="K54" s="261"/>
      <c r="L54" s="262"/>
      <c r="M54" s="262"/>
      <c r="N54" s="262"/>
      <c r="O54" s="263"/>
    </row>
    <row r="55" spans="1:15">
      <c r="K55" s="261"/>
      <c r="L55" s="262"/>
      <c r="M55" s="262"/>
      <c r="N55" s="262"/>
      <c r="O55" s="263"/>
    </row>
    <row r="56" spans="1:15">
      <c r="K56" s="261"/>
      <c r="L56" s="262"/>
      <c r="M56" s="262"/>
      <c r="N56" s="262"/>
      <c r="O56" s="263"/>
    </row>
    <row r="57" spans="1:15">
      <c r="K57" s="261"/>
      <c r="L57" s="262"/>
      <c r="M57" s="262"/>
      <c r="N57" s="262"/>
      <c r="O57" s="263"/>
    </row>
    <row r="58" spans="1:15">
      <c r="K58" s="261"/>
      <c r="L58" s="262"/>
      <c r="M58" s="262"/>
      <c r="N58" s="262"/>
      <c r="O58" s="263"/>
    </row>
    <row r="59" spans="1:15" ht="15">
      <c r="A59"/>
      <c r="B59"/>
      <c r="C59"/>
      <c r="D59"/>
      <c r="E59"/>
      <c r="F59"/>
      <c r="G59"/>
      <c r="K59" s="261"/>
      <c r="L59" s="262"/>
      <c r="M59" s="262"/>
      <c r="N59" s="262"/>
      <c r="O59" s="263"/>
    </row>
    <row r="60" spans="1:15">
      <c r="A60" s="304" t="s">
        <v>2</v>
      </c>
      <c r="B60" s="254" t="s">
        <v>57</v>
      </c>
      <c r="K60" s="261"/>
      <c r="L60" s="262"/>
      <c r="M60" s="262"/>
      <c r="N60" s="262"/>
      <c r="O60" s="263"/>
    </row>
    <row r="61" spans="1:15">
      <c r="A61" s="304" t="s">
        <v>21</v>
      </c>
      <c r="B61" s="254" t="s">
        <v>54</v>
      </c>
      <c r="K61" s="261"/>
      <c r="L61" s="262"/>
      <c r="M61" s="262"/>
      <c r="N61" s="262"/>
      <c r="O61" s="263"/>
    </row>
    <row r="62" spans="1:15">
      <c r="A62" s="304" t="s">
        <v>8</v>
      </c>
      <c r="B62" s="254" t="s">
        <v>171</v>
      </c>
      <c r="K62" s="261"/>
      <c r="L62" s="262"/>
      <c r="M62" s="262"/>
      <c r="N62" s="262"/>
      <c r="O62" s="263"/>
    </row>
    <row r="63" spans="1:15">
      <c r="K63" s="261"/>
      <c r="L63" s="262"/>
      <c r="M63" s="262"/>
      <c r="N63" s="262"/>
      <c r="O63" s="263"/>
    </row>
    <row r="64" spans="1:15" ht="15">
      <c r="A64" s="304" t="s">
        <v>215</v>
      </c>
      <c r="B64" s="304" t="s">
        <v>216</v>
      </c>
      <c r="C64"/>
      <c r="D64"/>
      <c r="E64"/>
      <c r="F64"/>
      <c r="G64"/>
      <c r="H64"/>
      <c r="I64"/>
      <c r="K64" s="261"/>
      <c r="L64" s="262"/>
      <c r="M64" s="262"/>
      <c r="N64" s="262"/>
      <c r="O64" s="263"/>
    </row>
    <row r="65" spans="1:15" ht="15">
      <c r="A65" s="304" t="s">
        <v>4</v>
      </c>
      <c r="B65" s="254" t="s">
        <v>256</v>
      </c>
      <c r="C65"/>
      <c r="D65"/>
      <c r="E65"/>
      <c r="F65"/>
      <c r="G65"/>
      <c r="H65"/>
      <c r="I65"/>
      <c r="K65" s="261"/>
      <c r="L65" s="262"/>
      <c r="M65" s="262"/>
      <c r="N65" s="262"/>
      <c r="O65" s="263"/>
    </row>
    <row r="66" spans="1:15" ht="15">
      <c r="A66" s="273" t="s">
        <v>256</v>
      </c>
      <c r="B66" s="276"/>
      <c r="C66"/>
      <c r="D66"/>
      <c r="E66"/>
      <c r="F66"/>
      <c r="G66"/>
      <c r="H66"/>
      <c r="I66"/>
      <c r="K66" s="261"/>
      <c r="L66" s="262"/>
      <c r="M66" s="262"/>
      <c r="N66" s="262"/>
      <c r="O66" s="263"/>
    </row>
    <row r="67" spans="1:15" ht="15">
      <c r="A67"/>
      <c r="B67"/>
      <c r="C67"/>
      <c r="D67"/>
      <c r="E67"/>
      <c r="F67"/>
      <c r="G67"/>
      <c r="H67"/>
      <c r="I67"/>
      <c r="K67" s="261"/>
      <c r="L67" s="262"/>
      <c r="M67" s="262"/>
      <c r="N67" s="262"/>
      <c r="O67" s="263"/>
    </row>
    <row r="68" spans="1:15" ht="15">
      <c r="A68"/>
      <c r="B68"/>
      <c r="C68"/>
      <c r="D68"/>
      <c r="E68"/>
      <c r="F68"/>
      <c r="G68"/>
      <c r="H68"/>
      <c r="I68"/>
      <c r="K68" s="261"/>
      <c r="L68" s="262"/>
      <c r="M68" s="262"/>
      <c r="N68" s="262"/>
      <c r="O68" s="263"/>
    </row>
    <row r="69" spans="1:15" ht="15">
      <c r="A69"/>
      <c r="B69"/>
      <c r="C69"/>
      <c r="D69"/>
      <c r="E69"/>
      <c r="F69"/>
      <c r="G69"/>
      <c r="H69"/>
      <c r="I69"/>
      <c r="K69" s="261"/>
      <c r="L69" s="262"/>
      <c r="M69" s="262"/>
      <c r="N69" s="262"/>
      <c r="O69" s="263"/>
    </row>
    <row r="70" spans="1:15" ht="15">
      <c r="A70"/>
      <c r="B70"/>
      <c r="C70"/>
      <c r="D70"/>
      <c r="E70"/>
      <c r="F70"/>
      <c r="G70"/>
      <c r="H70"/>
      <c r="I70"/>
      <c r="K70" s="261"/>
      <c r="L70" s="262"/>
      <c r="M70" s="262"/>
      <c r="N70" s="262"/>
      <c r="O70" s="263"/>
    </row>
    <row r="71" spans="1:15" ht="15">
      <c r="A71"/>
      <c r="B71"/>
      <c r="C71"/>
      <c r="D71"/>
      <c r="E71"/>
      <c r="F71"/>
      <c r="K71" s="261"/>
      <c r="L71" s="262"/>
      <c r="M71" s="262"/>
      <c r="N71" s="262"/>
      <c r="O71" s="263"/>
    </row>
    <row r="72" spans="1:15" ht="15">
      <c r="A72"/>
      <c r="B72"/>
      <c r="C72"/>
      <c r="D72"/>
      <c r="E72"/>
      <c r="F72"/>
      <c r="K72" s="261"/>
      <c r="L72" s="262"/>
      <c r="M72" s="262"/>
      <c r="N72" s="262"/>
      <c r="O72" s="263"/>
    </row>
    <row r="73" spans="1:15" ht="15">
      <c r="A73"/>
      <c r="B73"/>
      <c r="C73"/>
      <c r="D73"/>
      <c r="E73"/>
      <c r="F73"/>
      <c r="H73"/>
      <c r="I73"/>
      <c r="J73"/>
      <c r="K73" s="261"/>
      <c r="L73" s="262"/>
      <c r="M73" s="262"/>
      <c r="N73" s="262"/>
      <c r="O73" s="263"/>
    </row>
    <row r="74" spans="1:15" ht="15">
      <c r="A74"/>
      <c r="B74"/>
      <c r="C74"/>
      <c r="D74"/>
      <c r="E74"/>
      <c r="F74"/>
      <c r="H74"/>
      <c r="I74"/>
      <c r="J74"/>
      <c r="K74" s="261"/>
      <c r="L74" s="262"/>
      <c r="M74" s="262"/>
      <c r="N74" s="262"/>
      <c r="O74" s="263"/>
    </row>
    <row r="75" spans="1:15" ht="15">
      <c r="H75"/>
      <c r="I75"/>
      <c r="J75"/>
      <c r="K75" s="261"/>
      <c r="L75" s="262"/>
      <c r="M75" s="262"/>
      <c r="N75" s="262"/>
      <c r="O75" s="263"/>
    </row>
    <row r="76" spans="1:15" ht="15">
      <c r="H76"/>
      <c r="I76"/>
      <c r="J76"/>
      <c r="K76" s="261"/>
      <c r="L76" s="262"/>
      <c r="M76" s="262"/>
      <c r="N76" s="262"/>
      <c r="O76" s="263"/>
    </row>
    <row r="77" spans="1:15" ht="15">
      <c r="H77"/>
      <c r="I77"/>
      <c r="J77"/>
      <c r="K77" s="261"/>
      <c r="L77" s="262"/>
      <c r="M77" s="262"/>
      <c r="N77" s="262"/>
      <c r="O77" s="263"/>
    </row>
    <row r="78" spans="1:15" ht="15">
      <c r="H78"/>
      <c r="I78"/>
      <c r="J78"/>
      <c r="K78" s="261"/>
      <c r="L78" s="262"/>
      <c r="M78" s="262"/>
      <c r="N78" s="262"/>
      <c r="O78" s="263"/>
    </row>
    <row r="79" spans="1:15" ht="15">
      <c r="H79"/>
      <c r="I79"/>
      <c r="J79"/>
      <c r="K79" s="261"/>
      <c r="L79" s="262"/>
      <c r="M79" s="262"/>
      <c r="N79" s="262"/>
      <c r="O79" s="263"/>
    </row>
    <row r="80" spans="1:15" ht="15">
      <c r="A80"/>
      <c r="B80"/>
      <c r="C80"/>
      <c r="D80"/>
      <c r="E80"/>
      <c r="F80"/>
      <c r="G80"/>
      <c r="K80" s="261"/>
      <c r="L80" s="262"/>
      <c r="M80" s="262"/>
      <c r="N80" s="262"/>
      <c r="O80" s="263"/>
    </row>
    <row r="81" spans="1:15" ht="15">
      <c r="A81"/>
      <c r="B81"/>
      <c r="C81"/>
      <c r="D81"/>
      <c r="E81"/>
      <c r="F81"/>
      <c r="G81"/>
      <c r="K81" s="261"/>
      <c r="L81" s="262"/>
      <c r="M81" s="262"/>
      <c r="N81" s="262"/>
      <c r="O81" s="263"/>
    </row>
    <row r="82" spans="1:15">
      <c r="K82" s="261"/>
      <c r="L82" s="262"/>
      <c r="M82" s="262"/>
      <c r="N82" s="262"/>
      <c r="O82" s="263"/>
    </row>
    <row r="83" spans="1:15">
      <c r="K83" s="261"/>
      <c r="L83" s="262"/>
      <c r="M83" s="262"/>
      <c r="N83" s="262"/>
      <c r="O83" s="263"/>
    </row>
    <row r="84" spans="1:15">
      <c r="K84" s="261"/>
      <c r="L84" s="262"/>
      <c r="M84" s="262"/>
      <c r="N84" s="262"/>
      <c r="O84" s="263"/>
    </row>
    <row r="85" spans="1:15">
      <c r="K85" s="261"/>
      <c r="L85" s="262"/>
      <c r="M85" s="262"/>
      <c r="N85" s="262"/>
      <c r="O85" s="263"/>
    </row>
    <row r="86" spans="1:15">
      <c r="K86" s="261"/>
      <c r="L86" s="262"/>
      <c r="M86" s="262"/>
      <c r="N86" s="262"/>
      <c r="O86" s="263"/>
    </row>
    <row r="87" spans="1:15" ht="15">
      <c r="A87"/>
      <c r="B87"/>
      <c r="K87" s="261"/>
      <c r="L87" s="262"/>
      <c r="M87" s="262"/>
      <c r="N87" s="262"/>
      <c r="O87" s="263"/>
    </row>
    <row r="88" spans="1:15" ht="15">
      <c r="A88"/>
      <c r="B88"/>
      <c r="K88" s="261"/>
      <c r="L88" s="262"/>
      <c r="M88" s="262"/>
      <c r="N88" s="262"/>
      <c r="O88" s="263"/>
    </row>
    <row r="89" spans="1:15">
      <c r="A89" s="304" t="s">
        <v>21</v>
      </c>
      <c r="B89" s="254" t="s">
        <v>54</v>
      </c>
      <c r="K89" s="261"/>
      <c r="L89" s="262"/>
      <c r="M89" s="262"/>
      <c r="N89" s="262"/>
      <c r="O89" s="263"/>
    </row>
    <row r="90" spans="1:15">
      <c r="A90" s="304" t="s">
        <v>2</v>
      </c>
      <c r="B90" s="254" t="s">
        <v>57</v>
      </c>
      <c r="K90" s="261"/>
      <c r="L90" s="262"/>
      <c r="M90" s="262"/>
      <c r="N90" s="262"/>
      <c r="O90" s="263"/>
    </row>
    <row r="91" spans="1:15">
      <c r="K91" s="261"/>
      <c r="L91" s="262"/>
      <c r="M91" s="262"/>
      <c r="N91" s="262"/>
      <c r="O91" s="263"/>
    </row>
    <row r="92" spans="1:15" ht="15">
      <c r="A92" s="304" t="s">
        <v>214</v>
      </c>
      <c r="B92" s="304" t="s">
        <v>255</v>
      </c>
      <c r="C92" s="254"/>
      <c r="D92"/>
      <c r="E92"/>
      <c r="F92"/>
      <c r="G92"/>
      <c r="K92" s="261"/>
      <c r="L92" s="262"/>
      <c r="M92" s="262"/>
      <c r="N92" s="262"/>
      <c r="O92" s="263"/>
    </row>
    <row r="93" spans="1:15" ht="15">
      <c r="A93" s="304" t="s">
        <v>2</v>
      </c>
      <c r="B93" s="254" t="s">
        <v>194</v>
      </c>
      <c r="C93" s="254" t="s">
        <v>256</v>
      </c>
      <c r="D93"/>
      <c r="E93"/>
      <c r="F93"/>
      <c r="G93"/>
      <c r="K93" s="261"/>
      <c r="L93" s="262"/>
      <c r="M93" s="262"/>
      <c r="N93" s="262"/>
      <c r="O93" s="263"/>
    </row>
    <row r="94" spans="1:15" ht="15">
      <c r="A94" s="273" t="s">
        <v>24</v>
      </c>
      <c r="B94" s="276"/>
      <c r="C94" s="276"/>
      <c r="D94"/>
      <c r="E94"/>
      <c r="F94"/>
      <c r="G94"/>
      <c r="K94" s="261"/>
      <c r="L94" s="262"/>
      <c r="M94" s="262"/>
      <c r="N94" s="262"/>
      <c r="O94" s="263"/>
    </row>
    <row r="95" spans="1:15" ht="15">
      <c r="A95" s="311" t="s">
        <v>97</v>
      </c>
      <c r="B95" s="276">
        <v>4</v>
      </c>
      <c r="C95" s="276">
        <v>4</v>
      </c>
      <c r="D95"/>
      <c r="E95"/>
      <c r="F95"/>
      <c r="G95"/>
      <c r="K95" s="261"/>
      <c r="L95" s="262"/>
      <c r="M95" s="262"/>
      <c r="N95" s="262"/>
      <c r="O95" s="263"/>
    </row>
    <row r="96" spans="1:15" ht="15">
      <c r="A96" s="273" t="s">
        <v>256</v>
      </c>
      <c r="B96" s="276">
        <v>4</v>
      </c>
      <c r="C96" s="276">
        <v>4</v>
      </c>
      <c r="D96"/>
      <c r="E96"/>
      <c r="F96"/>
      <c r="G96"/>
      <c r="K96" s="261"/>
      <c r="L96" s="262"/>
      <c r="M96" s="262"/>
      <c r="N96" s="262"/>
      <c r="O96" s="263"/>
    </row>
    <row r="97" spans="1:15" ht="15">
      <c r="A97"/>
      <c r="B97"/>
      <c r="C97"/>
      <c r="D97"/>
      <c r="E97"/>
      <c r="F97"/>
      <c r="G97"/>
      <c r="K97" s="261"/>
      <c r="L97" s="262"/>
      <c r="M97" s="262"/>
      <c r="N97" s="262"/>
      <c r="O97" s="263"/>
    </row>
    <row r="98" spans="1:15" ht="15">
      <c r="A98"/>
      <c r="B98"/>
      <c r="C98"/>
      <c r="D98"/>
      <c r="E98"/>
      <c r="F98"/>
      <c r="G98"/>
      <c r="K98" s="261"/>
      <c r="L98" s="262"/>
      <c r="M98" s="262"/>
      <c r="N98" s="262"/>
      <c r="O98" s="263"/>
    </row>
    <row r="99" spans="1:15" ht="15">
      <c r="A99"/>
      <c r="B99"/>
      <c r="K99" s="261"/>
      <c r="L99" s="262"/>
      <c r="M99" s="262"/>
      <c r="N99" s="262"/>
      <c r="O99" s="263"/>
    </row>
    <row r="100" spans="1:15" ht="15">
      <c r="A100"/>
      <c r="B100"/>
      <c r="K100" s="261"/>
      <c r="L100" s="262"/>
      <c r="M100" s="262"/>
      <c r="N100" s="262"/>
      <c r="O100" s="263"/>
    </row>
    <row r="101" spans="1:15" ht="15">
      <c r="A101"/>
      <c r="B101"/>
      <c r="K101" s="261"/>
      <c r="L101" s="262"/>
      <c r="M101" s="262"/>
      <c r="N101" s="262"/>
      <c r="O101" s="263"/>
    </row>
    <row r="102" spans="1:15" ht="15">
      <c r="A102"/>
      <c r="B102"/>
      <c r="K102" s="261"/>
      <c r="L102" s="262"/>
      <c r="M102" s="262"/>
      <c r="N102" s="262"/>
      <c r="O102" s="263"/>
    </row>
    <row r="103" spans="1:15" ht="15">
      <c r="A103"/>
      <c r="B103"/>
      <c r="K103" s="261"/>
      <c r="L103" s="262"/>
      <c r="M103" s="262"/>
      <c r="N103" s="262"/>
      <c r="O103" s="263"/>
    </row>
    <row r="104" spans="1:15" ht="15">
      <c r="A104"/>
      <c r="B104"/>
      <c r="K104" s="261"/>
      <c r="L104" s="262"/>
      <c r="M104" s="262"/>
      <c r="N104" s="262"/>
      <c r="O104" s="263"/>
    </row>
    <row r="105" spans="1:15" ht="15">
      <c r="A105"/>
      <c r="B105"/>
      <c r="K105" s="261"/>
      <c r="L105" s="262"/>
      <c r="M105" s="262"/>
      <c r="N105" s="262"/>
      <c r="O105" s="263"/>
    </row>
    <row r="106" spans="1:15" ht="15">
      <c r="A106"/>
      <c r="B106"/>
      <c r="K106" s="261"/>
      <c r="L106" s="262"/>
      <c r="M106" s="262"/>
      <c r="N106" s="262"/>
      <c r="O106" s="263"/>
    </row>
    <row r="107" spans="1:15" ht="15">
      <c r="A107"/>
      <c r="B107"/>
      <c r="K107" s="261"/>
      <c r="L107" s="262"/>
      <c r="M107" s="262"/>
      <c r="N107" s="262"/>
      <c r="O107" s="263"/>
    </row>
    <row r="108" spans="1:15" ht="15">
      <c r="A108"/>
      <c r="B108"/>
      <c r="K108" s="261"/>
      <c r="L108" s="262"/>
      <c r="M108" s="262"/>
      <c r="N108" s="262"/>
      <c r="O108" s="263"/>
    </row>
    <row r="109" spans="1:15" ht="15">
      <c r="A109"/>
      <c r="B109"/>
      <c r="K109" s="261"/>
      <c r="L109" s="262"/>
      <c r="M109" s="262"/>
      <c r="N109" s="262"/>
      <c r="O109" s="263"/>
    </row>
    <row r="110" spans="1:15" ht="15">
      <c r="A110"/>
      <c r="B110"/>
      <c r="K110" s="261"/>
      <c r="L110" s="262"/>
      <c r="M110" s="262"/>
      <c r="N110" s="262"/>
      <c r="O110" s="263"/>
    </row>
    <row r="111" spans="1:15" ht="15">
      <c r="A111"/>
      <c r="B111"/>
      <c r="K111" s="261"/>
      <c r="L111" s="262"/>
      <c r="M111" s="262"/>
      <c r="N111" s="262"/>
      <c r="O111" s="263"/>
    </row>
    <row r="112" spans="1:15" ht="15">
      <c r="A112"/>
      <c r="B112"/>
      <c r="K112" s="261"/>
      <c r="L112" s="262"/>
      <c r="M112" s="262"/>
      <c r="N112" s="262"/>
      <c r="O112" s="263"/>
    </row>
    <row r="113" spans="1:15">
      <c r="A113" s="259"/>
      <c r="B113" s="259"/>
      <c r="K113" s="261"/>
      <c r="L113" s="262"/>
      <c r="M113" s="262"/>
      <c r="N113" s="262"/>
      <c r="O113" s="263"/>
    </row>
    <row r="114" spans="1:15">
      <c r="A114" s="259"/>
      <c r="B114" s="259"/>
      <c r="K114" s="261"/>
      <c r="L114" s="262"/>
      <c r="M114" s="262"/>
      <c r="N114" s="262"/>
      <c r="O114" s="263"/>
    </row>
    <row r="115" spans="1:15">
      <c r="A115" s="259"/>
      <c r="B115" s="259"/>
      <c r="K115" s="261"/>
      <c r="L115" s="262"/>
      <c r="M115" s="262"/>
      <c r="N115" s="262"/>
      <c r="O115" s="263"/>
    </row>
    <row r="116" spans="1:15">
      <c r="K116" s="261"/>
      <c r="L116" s="262"/>
      <c r="M116" s="262"/>
      <c r="N116" s="262"/>
      <c r="O116" s="263"/>
    </row>
    <row r="117" spans="1:15">
      <c r="A117" s="259"/>
      <c r="B117" s="259"/>
      <c r="K117" s="261"/>
      <c r="L117" s="262"/>
      <c r="M117" s="262"/>
      <c r="N117" s="262"/>
      <c r="O117" s="263"/>
    </row>
    <row r="118" spans="1:15">
      <c r="A118" s="271"/>
      <c r="B118" s="277"/>
      <c r="K118" s="261"/>
      <c r="L118" s="262"/>
      <c r="M118" s="262"/>
      <c r="N118" s="262"/>
      <c r="O118" s="263"/>
    </row>
    <row r="119" spans="1:15">
      <c r="A119" s="271"/>
      <c r="B119" s="277"/>
      <c r="K119" s="261"/>
      <c r="L119" s="262"/>
      <c r="M119" s="262"/>
      <c r="N119" s="262"/>
      <c r="O119" s="263"/>
    </row>
    <row r="120" spans="1:15">
      <c r="A120" s="271"/>
      <c r="B120" s="277"/>
      <c r="K120" s="261"/>
      <c r="L120" s="262"/>
      <c r="M120" s="262"/>
      <c r="N120" s="262"/>
      <c r="O120" s="263"/>
    </row>
    <row r="121" spans="1:15">
      <c r="A121" s="271"/>
      <c r="B121" s="277"/>
      <c r="K121" s="261"/>
      <c r="L121" s="262"/>
      <c r="M121" s="262"/>
      <c r="N121" s="262"/>
      <c r="O121" s="263"/>
    </row>
    <row r="122" spans="1:15">
      <c r="A122" s="271"/>
      <c r="B122" s="277"/>
      <c r="K122" s="261"/>
      <c r="L122" s="262"/>
      <c r="M122" s="262"/>
      <c r="N122" s="262"/>
      <c r="O122" s="263"/>
    </row>
    <row r="123" spans="1:15" ht="15">
      <c r="A123"/>
      <c r="B123"/>
      <c r="K123" s="261"/>
      <c r="L123" s="262"/>
      <c r="M123" s="262"/>
      <c r="N123" s="262"/>
      <c r="O123" s="263"/>
    </row>
    <row r="124" spans="1:15" ht="15">
      <c r="A124"/>
      <c r="B124"/>
      <c r="K124" s="261"/>
      <c r="L124" s="262"/>
      <c r="M124" s="262"/>
      <c r="N124" s="262"/>
      <c r="O124" s="263"/>
    </row>
    <row r="125" spans="1:15" ht="15">
      <c r="A125"/>
      <c r="B125"/>
      <c r="K125" s="261"/>
      <c r="L125" s="262"/>
      <c r="M125" s="262"/>
      <c r="N125" s="262"/>
      <c r="O125" s="263"/>
    </row>
    <row r="126" spans="1:15" ht="15">
      <c r="A126"/>
      <c r="B126"/>
      <c r="K126" s="261"/>
      <c r="L126" s="262"/>
      <c r="M126" s="262"/>
      <c r="N126" s="262"/>
      <c r="O126" s="263"/>
    </row>
    <row r="127" spans="1:15" ht="15.75" thickBot="1">
      <c r="A127"/>
      <c r="B127"/>
      <c r="K127" s="278"/>
      <c r="L127" s="279"/>
      <c r="M127" s="279"/>
      <c r="N127" s="279"/>
      <c r="O127" s="280"/>
    </row>
    <row r="128" spans="1:15">
      <c r="B128" s="254"/>
    </row>
    <row r="129" spans="1:2">
      <c r="B129" s="254"/>
    </row>
    <row r="130" spans="1:2">
      <c r="B130" s="254"/>
    </row>
    <row r="132" spans="1:2">
      <c r="B132" s="254"/>
    </row>
    <row r="133" spans="1:2">
      <c r="A133" s="273"/>
      <c r="B133" s="276"/>
    </row>
    <row r="134" spans="1:2">
      <c r="A134" s="273"/>
      <c r="B134" s="276"/>
    </row>
    <row r="135" spans="1:2">
      <c r="A135" s="273"/>
      <c r="B135" s="276"/>
    </row>
    <row r="136" spans="1:2">
      <c r="A136" s="273"/>
      <c r="B136" s="276"/>
    </row>
    <row r="137" spans="1:2">
      <c r="A137" s="273"/>
      <c r="B137" s="276"/>
    </row>
  </sheetData>
  <sheetProtection sort="0" autoFilter="0" pivotTables="0"/>
  <pageMargins left="0.7" right="0.7" top="0.75" bottom="0.75" header="0.3" footer="0.3"/>
  <pageSetup paperSize="9" orientation="portrait" verticalDpi="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Team Quality Dashboard</vt:lpstr>
      <vt:lpstr>Dating-Mantis details </vt:lpstr>
      <vt:lpstr>Dating-Story defects details</vt:lpstr>
      <vt:lpstr>MR1 Results</vt:lpstr>
      <vt:lpstr>Bug Analysis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BELLANGER</dc:creator>
  <cp:lastModifiedBy>Claudia Pasca</cp:lastModifiedBy>
  <cp:lastPrinted>2012-06-18T10:33:35Z</cp:lastPrinted>
  <dcterms:created xsi:type="dcterms:W3CDTF">2012-05-16T09:11:52Z</dcterms:created>
  <dcterms:modified xsi:type="dcterms:W3CDTF">2013-03-04T16:11:30Z</dcterms:modified>
</cp:coreProperties>
</file>