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debt/"/>
    </mc:Choice>
  </mc:AlternateContent>
  <xr:revisionPtr revIDLastSave="174" documentId="8_{B23E266B-FB6B-485C-85A9-52F2699A224C}" xr6:coauthVersionLast="47" xr6:coauthVersionMax="47" xr10:uidLastSave="{CC0C4801-2EA1-411E-AAD2-931D404DE741}"/>
  <bookViews>
    <workbookView xWindow="28680" yWindow="-120" windowWidth="24240" windowHeight="13290" activeTab="2" xr2:uid="{A92BD154-8333-4A92-98FB-C45B356E104B}"/>
  </bookViews>
  <sheets>
    <sheet name="resultados_reg" sheetId="1" r:id="rId1"/>
    <sheet name="deuda" sheetId="2" r:id="rId2"/>
    <sheet name="resum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21" i="2"/>
  <c r="D36" i="2"/>
  <c r="D37" i="2"/>
  <c r="D35" i="2"/>
  <c r="B21" i="2"/>
  <c r="B22" i="2"/>
  <c r="B23" i="2"/>
  <c r="B24" i="2"/>
  <c r="B25" i="2"/>
  <c r="B26" i="2"/>
  <c r="B27" i="2"/>
  <c r="B28" i="2"/>
  <c r="B20" i="2"/>
  <c r="O31" i="2"/>
  <c r="O32" i="2"/>
  <c r="O33" i="2"/>
  <c r="O34" i="2"/>
  <c r="O35" i="2"/>
  <c r="O30" i="2"/>
  <c r="P30" i="2" s="1"/>
  <c r="P31" i="2" s="1"/>
  <c r="P32" i="2" s="1"/>
  <c r="P33" i="2" s="1"/>
  <c r="P34" i="2" s="1"/>
  <c r="P35" i="2" s="1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J57" i="2"/>
  <c r="O57" i="2" s="1"/>
  <c r="J56" i="2"/>
  <c r="O56" i="2" s="1"/>
  <c r="J55" i="2"/>
  <c r="O55" i="2" s="1"/>
  <c r="J54" i="2"/>
  <c r="O54" i="2" s="1"/>
  <c r="J53" i="2"/>
  <c r="O53" i="2" s="1"/>
  <c r="J52" i="2"/>
  <c r="O52" i="2" s="1"/>
  <c r="J51" i="2"/>
  <c r="O51" i="2" s="1"/>
  <c r="J50" i="2"/>
  <c r="O50" i="2" s="1"/>
  <c r="J49" i="2"/>
  <c r="O49" i="2" s="1"/>
  <c r="J48" i="2"/>
  <c r="O48" i="2" s="1"/>
  <c r="J47" i="2"/>
  <c r="O47" i="2" s="1"/>
  <c r="J46" i="2"/>
  <c r="O46" i="2" s="1"/>
  <c r="J45" i="2"/>
  <c r="O45" i="2" s="1"/>
  <c r="J44" i="2"/>
  <c r="O44" i="2" s="1"/>
  <c r="J43" i="2"/>
  <c r="O43" i="2" s="1"/>
  <c r="J42" i="2"/>
  <c r="O42" i="2" s="1"/>
  <c r="J41" i="2"/>
  <c r="O41" i="2" s="1"/>
  <c r="J40" i="2"/>
  <c r="O40" i="2" s="1"/>
  <c r="J39" i="2"/>
  <c r="O39" i="2" s="1"/>
  <c r="J38" i="2"/>
  <c r="O38" i="2" s="1"/>
  <c r="J37" i="2"/>
  <c r="O37" i="2" s="1"/>
  <c r="J36" i="2"/>
  <c r="O36" i="2" s="1"/>
  <c r="J35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D38" i="2" s="1"/>
  <c r="G37" i="2"/>
  <c r="G36" i="2"/>
  <c r="G35" i="2"/>
  <c r="K35" i="2"/>
  <c r="D39" i="2" l="1"/>
  <c r="P36" i="2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29" i="2"/>
  <c r="H29" i="2"/>
  <c r="Q29" i="2"/>
  <c r="R29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4" i="2"/>
  <c r="R4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3" i="2"/>
  <c r="D50" i="2" l="1"/>
  <c r="R30" i="2"/>
  <c r="H30" i="2"/>
  <c r="E29" i="2"/>
  <c r="B29" i="2" s="1"/>
  <c r="D51" i="2" l="1"/>
  <c r="H31" i="2"/>
  <c r="E30" i="2"/>
  <c r="B30" i="2" s="1"/>
  <c r="R37" i="2"/>
  <c r="Q37" i="2" s="1"/>
  <c r="R45" i="2"/>
  <c r="Q45" i="2" s="1"/>
  <c r="R53" i="2"/>
  <c r="Q53" i="2" s="1"/>
  <c r="R32" i="2"/>
  <c r="Q32" i="2" s="1"/>
  <c r="R48" i="2"/>
  <c r="Q48" i="2" s="1"/>
  <c r="R56" i="2"/>
  <c r="Q56" i="2" s="1"/>
  <c r="R44" i="2"/>
  <c r="Q44" i="2" s="1"/>
  <c r="R38" i="2"/>
  <c r="Q38" i="2" s="1"/>
  <c r="R46" i="2"/>
  <c r="Q46" i="2" s="1"/>
  <c r="R54" i="2"/>
  <c r="Q54" i="2" s="1"/>
  <c r="R39" i="2"/>
  <c r="Q39" i="2" s="1"/>
  <c r="R47" i="2"/>
  <c r="Q47" i="2" s="1"/>
  <c r="R55" i="2"/>
  <c r="Q55" i="2" s="1"/>
  <c r="R40" i="2"/>
  <c r="Q40" i="2" s="1"/>
  <c r="R36" i="2"/>
  <c r="Q36" i="2" s="1"/>
  <c r="R52" i="2"/>
  <c r="Q52" i="2" s="1"/>
  <c r="R33" i="2"/>
  <c r="Q33" i="2" s="1"/>
  <c r="R41" i="2"/>
  <c r="Q41" i="2" s="1"/>
  <c r="R49" i="2"/>
  <c r="Q49" i="2" s="1"/>
  <c r="R57" i="2"/>
  <c r="Q57" i="2" s="1"/>
  <c r="R35" i="2"/>
  <c r="Q35" i="2" s="1"/>
  <c r="R43" i="2"/>
  <c r="Q43" i="2" s="1"/>
  <c r="R51" i="2"/>
  <c r="Q51" i="2" s="1"/>
  <c r="R34" i="2"/>
  <c r="Q34" i="2" s="1"/>
  <c r="R42" i="2"/>
  <c r="Q42" i="2" s="1"/>
  <c r="R50" i="2"/>
  <c r="Q50" i="2" s="1"/>
  <c r="R31" i="2"/>
  <c r="Q31" i="2" s="1"/>
  <c r="Q30" i="2"/>
  <c r="D52" i="2" l="1"/>
  <c r="E31" i="2"/>
  <c r="B31" i="2" s="1"/>
  <c r="H32" i="2"/>
  <c r="E32" i="2" s="1"/>
  <c r="B32" i="2" s="1"/>
  <c r="D53" i="2" l="1"/>
  <c r="H33" i="2"/>
  <c r="E33" i="2" s="1"/>
  <c r="B33" i="2" s="1"/>
  <c r="H34" i="2"/>
  <c r="E34" i="2" s="1"/>
  <c r="B34" i="2" s="1"/>
  <c r="D54" i="2" l="1"/>
  <c r="H35" i="2"/>
  <c r="E35" i="2" s="1"/>
  <c r="B35" i="2" s="1"/>
  <c r="D55" i="2" l="1"/>
  <c r="H36" i="2"/>
  <c r="E36" i="2" s="1"/>
  <c r="B36" i="2" s="1"/>
  <c r="H37" i="2"/>
  <c r="D56" i="2" l="1"/>
  <c r="H38" i="2"/>
  <c r="E38" i="2" s="1"/>
  <c r="B38" i="2" s="1"/>
  <c r="E37" i="2"/>
  <c r="B37" i="2" s="1"/>
  <c r="H39" i="2" l="1"/>
  <c r="E39" i="2" s="1"/>
  <c r="B39" i="2" s="1"/>
  <c r="D57" i="2"/>
  <c r="H40" i="2" l="1"/>
  <c r="H41" i="2"/>
  <c r="E40" i="2"/>
  <c r="B40" i="2" s="1"/>
  <c r="E41" i="2" l="1"/>
  <c r="B41" i="2" s="1"/>
  <c r="H42" i="2"/>
  <c r="E42" i="2" l="1"/>
  <c r="B42" i="2" s="1"/>
  <c r="H43" i="2"/>
  <c r="H44" i="2" l="1"/>
  <c r="E43" i="2"/>
  <c r="B43" i="2" s="1"/>
  <c r="H45" i="2" l="1"/>
  <c r="E44" i="2"/>
  <c r="B44" i="2" s="1"/>
  <c r="H46" i="2" l="1"/>
  <c r="E45" i="2"/>
  <c r="B45" i="2" s="1"/>
  <c r="H47" i="2"/>
  <c r="E47" i="2" s="1"/>
  <c r="B47" i="2" s="1"/>
  <c r="E46" i="2" l="1"/>
  <c r="B46" i="2" s="1"/>
  <c r="H48" i="2"/>
  <c r="E48" i="2" l="1"/>
  <c r="B48" i="2" s="1"/>
  <c r="H49" i="2"/>
  <c r="E49" i="2" s="1"/>
  <c r="B49" i="2" s="1"/>
  <c r="H50" i="2" l="1"/>
  <c r="H51" i="2" s="1"/>
  <c r="E50" i="2" l="1"/>
  <c r="B50" i="2" s="1"/>
  <c r="H52" i="2"/>
  <c r="E51" i="2"/>
  <c r="B51" i="2" s="1"/>
  <c r="E52" i="2" l="1"/>
  <c r="B52" i="2" s="1"/>
  <c r="H53" i="2"/>
  <c r="H54" i="2" l="1"/>
  <c r="E54" i="2" s="1"/>
  <c r="B54" i="2" s="1"/>
  <c r="E53" i="2"/>
  <c r="B53" i="2" s="1"/>
  <c r="H55" i="2" l="1"/>
  <c r="H56" i="2" l="1"/>
  <c r="E55" i="2"/>
  <c r="B55" i="2" s="1"/>
  <c r="E56" i="2" l="1"/>
  <c r="B56" i="2" s="1"/>
  <c r="H57" i="2"/>
  <c r="E57" i="2" s="1"/>
  <c r="B57" i="2" s="1"/>
</calcChain>
</file>

<file path=xl/sharedStrings.xml><?xml version="1.0" encoding="utf-8"?>
<sst xmlns="http://schemas.openxmlformats.org/spreadsheetml/2006/main" count="48" uniqueCount="39">
  <si>
    <t>Dep. Variable:</t>
  </si>
  <si>
    <t>debt</t>
  </si>
  <si>
    <t>R-squared:</t>
  </si>
  <si>
    <t>Model:</t>
  </si>
  <si>
    <t>OLS</t>
  </si>
  <si>
    <t>Adj. R-squared:</t>
  </si>
  <si>
    <t>Method:</t>
  </si>
  <si>
    <t>Least Squares</t>
  </si>
  <si>
    <t>F-statistic:</t>
  </si>
  <si>
    <t>Date:</t>
  </si>
  <si>
    <t>Thu, 29 Jun 2023</t>
  </si>
  <si>
    <t>Prob (F-statistic):</t>
  </si>
  <si>
    <t>Time:</t>
  </si>
  <si>
    <t>Log-Likelihood:</t>
  </si>
  <si>
    <t>No. Observations:</t>
  </si>
  <si>
    <t>AIC:</t>
  </si>
  <si>
    <t>Df Residuals:</t>
  </si>
  <si>
    <t>BIC:</t>
  </si>
  <si>
    <t>Df Model:</t>
  </si>
  <si>
    <t>Covariance Type:</t>
  </si>
  <si>
    <t>nonrobust</t>
  </si>
  <si>
    <t>coef</t>
  </si>
  <si>
    <t>P&gt;|t|</t>
  </si>
  <si>
    <t>const</t>
  </si>
  <si>
    <t>gdp_growth</t>
  </si>
  <si>
    <t>gov_exp</t>
  </si>
  <si>
    <t>interest_rate</t>
  </si>
  <si>
    <t>inflation</t>
  </si>
  <si>
    <t>unemployment</t>
  </si>
  <si>
    <t>log_house_price</t>
  </si>
  <si>
    <t>var</t>
  </si>
  <si>
    <t>year</t>
  </si>
  <si>
    <t>house_price</t>
  </si>
  <si>
    <t>house_price_change</t>
  </si>
  <si>
    <t>delta</t>
  </si>
  <si>
    <t>debt_level</t>
  </si>
  <si>
    <t>PIB_COP_tn</t>
  </si>
  <si>
    <t>debt_change</t>
  </si>
  <si>
    <t>Deuda en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</si>
</sst>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0.0%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0070C0"/>
      <name val="Arial"/>
      <family val="2"/>
      <scheme val="minor"/>
    </font>
    <font>
      <i/>
      <sz val="11"/>
      <color rgb="FF7030A0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sz val="9"/>
      <color rgb="FF0070C0"/>
      <name val="Arial"/>
      <family val="2"/>
    </font>
    <font>
      <i/>
      <sz val="11"/>
      <color rgb="FFC00000"/>
      <name val="Arial"/>
      <family val="2"/>
      <scheme val="minor"/>
    </font>
    <font>
      <b/>
      <sz val="12"/>
      <color theme="4"/>
      <name val="Barlow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1" fontId="4" fillId="2" borderId="0" xfId="0" applyNumberFormat="1" applyFont="1" applyFill="1" applyAlignment="1">
      <alignment horizontal="left" vertical="center"/>
    </xf>
    <xf numFmtId="21" fontId="4" fillId="3" borderId="0" xfId="0" applyNumberFormat="1" applyFont="1" applyFill="1" applyAlignment="1">
      <alignment horizontal="left" vertical="center"/>
    </xf>
    <xf numFmtId="168" fontId="0" fillId="0" borderId="0" xfId="2" applyNumberFormat="1" applyFont="1"/>
    <xf numFmtId="0" fontId="6" fillId="0" borderId="0" xfId="0" applyFont="1"/>
    <xf numFmtId="0" fontId="2" fillId="0" borderId="0" xfId="0" applyFont="1"/>
    <xf numFmtId="168" fontId="7" fillId="0" borderId="0" xfId="2" applyNumberFormat="1" applyFont="1"/>
    <xf numFmtId="2" fontId="7" fillId="0" borderId="0" xfId="2" applyNumberFormat="1" applyFont="1"/>
    <xf numFmtId="0" fontId="7" fillId="0" borderId="0" xfId="0" applyFont="1"/>
    <xf numFmtId="168" fontId="0" fillId="0" borderId="0" xfId="0" applyNumberFormat="1"/>
    <xf numFmtId="168" fontId="6" fillId="0" borderId="0" xfId="0" applyNumberFormat="1" applyFont="1"/>
    <xf numFmtId="168" fontId="8" fillId="0" borderId="0" xfId="0" applyNumberFormat="1" applyFont="1"/>
    <xf numFmtId="168" fontId="9" fillId="0" borderId="0" xfId="2" applyNumberFormat="1" applyFont="1"/>
    <xf numFmtId="168" fontId="2" fillId="0" borderId="0" xfId="0" applyNumberFormat="1" applyFont="1"/>
    <xf numFmtId="168" fontId="10" fillId="0" borderId="0" xfId="0" applyNumberFormat="1" applyFont="1"/>
    <xf numFmtId="3" fontId="0" fillId="0" borderId="0" xfId="0" applyNumberFormat="1"/>
    <xf numFmtId="3" fontId="11" fillId="2" borderId="0" xfId="1" applyNumberFormat="1" applyFont="1" applyFill="1" applyAlignment="1">
      <alignment horizontal="right"/>
    </xf>
    <xf numFmtId="3" fontId="11" fillId="4" borderId="0" xfId="1" applyNumberFormat="1" applyFont="1" applyFill="1" applyAlignment="1">
      <alignment horizontal="right"/>
    </xf>
    <xf numFmtId="0" fontId="12" fillId="0" borderId="0" xfId="0" applyFont="1"/>
    <xf numFmtId="0" fontId="0" fillId="5" borderId="0" xfId="0" applyFill="1"/>
    <xf numFmtId="0" fontId="13" fillId="5" borderId="0" xfId="0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  %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deuda!$E$2</c:f>
              <c:strCache>
                <c:ptCount val="1"/>
                <c:pt idx="0">
                  <c:v>debt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deuda!$A$3:$A$57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deuda!$E$3:$E$57</c:f>
              <c:numCache>
                <c:formatCode>0.0%</c:formatCode>
                <c:ptCount val="55"/>
                <c:pt idx="0">
                  <c:v>0.16499358790564</c:v>
                </c:pt>
                <c:pt idx="1">
                  <c:v>0.15376949866065001</c:v>
                </c:pt>
                <c:pt idx="2">
                  <c:v>0.15111115041980999</c:v>
                </c:pt>
                <c:pt idx="3">
                  <c:v>0.13562734199783999</c:v>
                </c:pt>
                <c:pt idx="4">
                  <c:v>9.7181997640473E-2</c:v>
                </c:pt>
                <c:pt idx="5">
                  <c:v>9.2888147928837997E-2</c:v>
                </c:pt>
                <c:pt idx="6">
                  <c:v>0.10216569362844</c:v>
                </c:pt>
                <c:pt idx="7">
                  <c:v>9.7651321039775002E-2</c:v>
                </c:pt>
                <c:pt idx="8">
                  <c:v>0.11248143172026</c:v>
                </c:pt>
                <c:pt idx="9">
                  <c:v>0.12946747524839999</c:v>
                </c:pt>
                <c:pt idx="10">
                  <c:v>0.14248213728855999</c:v>
                </c:pt>
                <c:pt idx="11">
                  <c:v>0.16484410720037002</c:v>
                </c:pt>
                <c:pt idx="12">
                  <c:v>0.16423249411398999</c:v>
                </c:pt>
                <c:pt idx="13">
                  <c:v>0.17513205602352999</c:v>
                </c:pt>
                <c:pt idx="14">
                  <c:v>0.18703180899166</c:v>
                </c:pt>
                <c:pt idx="15">
                  <c:v>0.20088913336015002</c:v>
                </c:pt>
                <c:pt idx="16">
                  <c:v>0.21624290367543</c:v>
                </c:pt>
                <c:pt idx="17">
                  <c:v>0.22941990690301001</c:v>
                </c:pt>
                <c:pt idx="18">
                  <c:v>0.24145164588421</c:v>
                </c:pt>
                <c:pt idx="19">
                  <c:v>0.26869001680145999</c:v>
                </c:pt>
                <c:pt idx="20">
                  <c:v>0.26249149669708</c:v>
                </c:pt>
                <c:pt idx="21">
                  <c:v>0.26959432507923003</c:v>
                </c:pt>
                <c:pt idx="22">
                  <c:v>0.27654599809069003</c:v>
                </c:pt>
                <c:pt idx="23">
                  <c:v>0.29081921820110002</c:v>
                </c:pt>
                <c:pt idx="24">
                  <c:v>0.32371282913412003</c:v>
                </c:pt>
                <c:pt idx="25">
                  <c:v>0.30464419800803</c:v>
                </c:pt>
                <c:pt idx="26">
                  <c:v>0.34781045342248929</c:v>
                </c:pt>
                <c:pt idx="27">
                  <c:v>0.34602394382978563</c:v>
                </c:pt>
                <c:pt idx="28">
                  <c:v>0.33641993145727855</c:v>
                </c:pt>
                <c:pt idx="29">
                  <c:v>0.33666218201100817</c:v>
                </c:pt>
                <c:pt idx="30">
                  <c:v>0.33925109781622664</c:v>
                </c:pt>
                <c:pt idx="31">
                  <c:v>0.34371943616526157</c:v>
                </c:pt>
                <c:pt idx="32">
                  <c:v>0.34800410801555637</c:v>
                </c:pt>
                <c:pt idx="33">
                  <c:v>0.35267443068950377</c:v>
                </c:pt>
                <c:pt idx="34">
                  <c:v>0.35724120389745295</c:v>
                </c:pt>
                <c:pt idx="35">
                  <c:v>0.36187944287584495</c:v>
                </c:pt>
                <c:pt idx="36">
                  <c:v>0.36653574189893701</c:v>
                </c:pt>
                <c:pt idx="37">
                  <c:v>0.37109900304567245</c:v>
                </c:pt>
                <c:pt idx="38">
                  <c:v>0.3757179820516956</c:v>
                </c:pt>
                <c:pt idx="39">
                  <c:v>0.38032669232413374</c:v>
                </c:pt>
                <c:pt idx="40">
                  <c:v>0.3849437900094701</c:v>
                </c:pt>
                <c:pt idx="41">
                  <c:v>0.389556659436195</c:v>
                </c:pt>
                <c:pt idx="42">
                  <c:v>0.39416084294364639</c:v>
                </c:pt>
                <c:pt idx="43">
                  <c:v>0.39877321092324158</c:v>
                </c:pt>
                <c:pt idx="44">
                  <c:v>0.40338425669755062</c:v>
                </c:pt>
                <c:pt idx="45">
                  <c:v>0.40799576957223394</c:v>
                </c:pt>
                <c:pt idx="46">
                  <c:v>0.41260616548478679</c:v>
                </c:pt>
                <c:pt idx="47">
                  <c:v>0.41721606669450506</c:v>
                </c:pt>
                <c:pt idx="48">
                  <c:v>0.42182711144467666</c:v>
                </c:pt>
                <c:pt idx="49">
                  <c:v>0.42643789154896405</c:v>
                </c:pt>
                <c:pt idx="50">
                  <c:v>0.43104861851924658</c:v>
                </c:pt>
                <c:pt idx="51">
                  <c:v>0.43565918830864903</c:v>
                </c:pt>
                <c:pt idx="52">
                  <c:v>0.44026979287342161</c:v>
                </c:pt>
                <c:pt idx="53">
                  <c:v>0.44488053810920469</c:v>
                </c:pt>
                <c:pt idx="54">
                  <c:v>0.44949122344211023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3-42BD-BDAC-288958B4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27296"/>
        <c:axId val="359747568"/>
      </c:lineChart>
      <c:catAx>
        <c:axId val="4881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9747568"/>
        <c:crosses val="autoZero"/>
        <c:auto val="1"/>
        <c:lblAlgn val="ctr"/>
        <c:lblOffset val="100"/>
        <c:noMultiLvlLbl val="0"/>
      </c:catAx>
      <c:valAx>
        <c:axId val="3597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1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Deuda en COP 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deuda!$A$20:$A$57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deuda!$B$20:$B$57</c:f>
              <c:numCache>
                <c:formatCode>#,##0</c:formatCode>
                <c:ptCount val="38"/>
                <c:pt idx="0">
                  <c:v>163.82714958009112</c:v>
                </c:pt>
                <c:pt idx="1">
                  <c:v>184.20418500000147</c:v>
                </c:pt>
                <c:pt idx="2">
                  <c:v>216.21270700000045</c:v>
                </c:pt>
                <c:pt idx="3">
                  <c:v>226.73542999999717</c:v>
                </c:pt>
                <c:pt idx="4">
                  <c:v>248.15375800000396</c:v>
                </c:pt>
                <c:pt idx="5">
                  <c:v>273.16964799972425</c:v>
                </c:pt>
                <c:pt idx="6">
                  <c:v>308.28814700029449</c:v>
                </c:pt>
                <c:pt idx="7">
                  <c:v>322.98188556593516</c:v>
                </c:pt>
                <c:pt idx="8">
                  <c:v>363.31440552590908</c:v>
                </c:pt>
                <c:pt idx="9">
                  <c:v>508.68059283314665</c:v>
                </c:pt>
                <c:pt idx="10">
                  <c:v>548.02174637181247</c:v>
                </c:pt>
                <c:pt idx="11">
                  <c:v>558.74353922688772</c:v>
                </c:pt>
                <c:pt idx="12">
                  <c:v>604.30238549225567</c:v>
                </c:pt>
                <c:pt idx="13">
                  <c:v>656.46412887063468</c:v>
                </c:pt>
                <c:pt idx="14">
                  <c:v>723.4265041126306</c:v>
                </c:pt>
                <c:pt idx="15">
                  <c:v>755.53089553829125</c:v>
                </c:pt>
                <c:pt idx="16">
                  <c:v>789.80406446063512</c:v>
                </c:pt>
                <c:pt idx="17">
                  <c:v>825.24797488034289</c:v>
                </c:pt>
                <c:pt idx="18">
                  <c:v>862.31187851568461</c:v>
                </c:pt>
                <c:pt idx="19">
                  <c:v>900.93678306832635</c:v>
                </c:pt>
                <c:pt idx="20">
                  <c:v>940.90398610671775</c:v>
                </c:pt>
                <c:pt idx="21">
                  <c:v>982.64134774006232</c:v>
                </c:pt>
                <c:pt idx="22">
                  <c:v>1026.0473248106084</c:v>
                </c:pt>
                <c:pt idx="23">
                  <c:v>1071.2366839954564</c:v>
                </c:pt>
                <c:pt idx="24">
                  <c:v>1118.2432469117648</c:v>
                </c:pt>
                <c:pt idx="25">
                  <c:v>1167.1230919128902</c:v>
                </c:pt>
                <c:pt idx="26">
                  <c:v>1217.9983266111087</c:v>
                </c:pt>
                <c:pt idx="27">
                  <c:v>1270.9170133383304</c:v>
                </c:pt>
                <c:pt idx="28">
                  <c:v>1325.963109821844</c:v>
                </c:pt>
                <c:pt idx="29">
                  <c:v>1383.2128899127276</c:v>
                </c:pt>
                <c:pt idx="30">
                  <c:v>1442.7526184651674</c:v>
                </c:pt>
                <c:pt idx="31">
                  <c:v>1504.675565064683</c:v>
                </c:pt>
                <c:pt idx="32">
                  <c:v>1569.0677613316998</c:v>
                </c:pt>
                <c:pt idx="33">
                  <c:v>1636.0241194686798</c:v>
                </c:pt>
                <c:pt idx="34">
                  <c:v>1705.6418959091829</c:v>
                </c:pt>
                <c:pt idx="35">
                  <c:v>1778.0231001261445</c:v>
                </c:pt>
                <c:pt idx="36">
                  <c:v>1853.2732178608089</c:v>
                </c:pt>
                <c:pt idx="37">
                  <c:v>1931.5003501949079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AFA-8F88-C202E10C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829392"/>
        <c:axId val="364926368"/>
      </c:lineChart>
      <c:catAx>
        <c:axId val="4238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4926368"/>
        <c:crosses val="autoZero"/>
        <c:auto val="1"/>
        <c:lblAlgn val="ctr"/>
        <c:lblOffset val="100"/>
        <c:noMultiLvlLbl val="0"/>
      </c:catAx>
      <c:valAx>
        <c:axId val="3649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8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r>
              <a:rPr lang="en-US"/>
              <a:t>Deuda  %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deuda!$E$2</c:f>
              <c:strCache>
                <c:ptCount val="1"/>
                <c:pt idx="0">
                  <c:v>debt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deuda!$A$3:$A$57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deuda!$E$3:$E$57</c:f>
              <c:numCache>
                <c:formatCode>0.0%</c:formatCode>
                <c:ptCount val="55"/>
                <c:pt idx="0">
                  <c:v>0.16499358790564</c:v>
                </c:pt>
                <c:pt idx="1">
                  <c:v>0.15376949866065001</c:v>
                </c:pt>
                <c:pt idx="2">
                  <c:v>0.15111115041980999</c:v>
                </c:pt>
                <c:pt idx="3">
                  <c:v>0.13562734199783999</c:v>
                </c:pt>
                <c:pt idx="4">
                  <c:v>9.7181997640473E-2</c:v>
                </c:pt>
                <c:pt idx="5">
                  <c:v>9.2888147928837997E-2</c:v>
                </c:pt>
                <c:pt idx="6">
                  <c:v>0.10216569362844</c:v>
                </c:pt>
                <c:pt idx="7">
                  <c:v>9.7651321039775002E-2</c:v>
                </c:pt>
                <c:pt idx="8">
                  <c:v>0.11248143172026</c:v>
                </c:pt>
                <c:pt idx="9">
                  <c:v>0.12946747524839999</c:v>
                </c:pt>
                <c:pt idx="10">
                  <c:v>0.14248213728855999</c:v>
                </c:pt>
                <c:pt idx="11">
                  <c:v>0.16484410720037002</c:v>
                </c:pt>
                <c:pt idx="12">
                  <c:v>0.16423249411398999</c:v>
                </c:pt>
                <c:pt idx="13">
                  <c:v>0.17513205602352999</c:v>
                </c:pt>
                <c:pt idx="14">
                  <c:v>0.18703180899166</c:v>
                </c:pt>
                <c:pt idx="15">
                  <c:v>0.20088913336015002</c:v>
                </c:pt>
                <c:pt idx="16">
                  <c:v>0.21624290367543</c:v>
                </c:pt>
                <c:pt idx="17">
                  <c:v>0.22941990690301001</c:v>
                </c:pt>
                <c:pt idx="18">
                  <c:v>0.24145164588421</c:v>
                </c:pt>
                <c:pt idx="19">
                  <c:v>0.26869001680145999</c:v>
                </c:pt>
                <c:pt idx="20">
                  <c:v>0.26249149669708</c:v>
                </c:pt>
                <c:pt idx="21">
                  <c:v>0.26959432507923003</c:v>
                </c:pt>
                <c:pt idx="22">
                  <c:v>0.27654599809069003</c:v>
                </c:pt>
                <c:pt idx="23">
                  <c:v>0.29081921820110002</c:v>
                </c:pt>
                <c:pt idx="24">
                  <c:v>0.32371282913412003</c:v>
                </c:pt>
                <c:pt idx="25">
                  <c:v>0.30464419800803</c:v>
                </c:pt>
                <c:pt idx="26">
                  <c:v>0.34781045342248929</c:v>
                </c:pt>
                <c:pt idx="27">
                  <c:v>0.34602394382978563</c:v>
                </c:pt>
                <c:pt idx="28">
                  <c:v>0.33641993145727855</c:v>
                </c:pt>
                <c:pt idx="29">
                  <c:v>0.33666218201100817</c:v>
                </c:pt>
                <c:pt idx="30">
                  <c:v>0.33925109781622664</c:v>
                </c:pt>
                <c:pt idx="31">
                  <c:v>0.34371943616526157</c:v>
                </c:pt>
                <c:pt idx="32">
                  <c:v>0.34800410801555637</c:v>
                </c:pt>
                <c:pt idx="33">
                  <c:v>0.35267443068950377</c:v>
                </c:pt>
                <c:pt idx="34">
                  <c:v>0.35724120389745295</c:v>
                </c:pt>
                <c:pt idx="35">
                  <c:v>0.36187944287584495</c:v>
                </c:pt>
                <c:pt idx="36">
                  <c:v>0.36653574189893701</c:v>
                </c:pt>
                <c:pt idx="37">
                  <c:v>0.37109900304567245</c:v>
                </c:pt>
                <c:pt idx="38">
                  <c:v>0.3757179820516956</c:v>
                </c:pt>
                <c:pt idx="39">
                  <c:v>0.38032669232413374</c:v>
                </c:pt>
                <c:pt idx="40">
                  <c:v>0.3849437900094701</c:v>
                </c:pt>
                <c:pt idx="41">
                  <c:v>0.389556659436195</c:v>
                </c:pt>
                <c:pt idx="42">
                  <c:v>0.39416084294364639</c:v>
                </c:pt>
                <c:pt idx="43">
                  <c:v>0.39877321092324158</c:v>
                </c:pt>
                <c:pt idx="44">
                  <c:v>0.40338425669755062</c:v>
                </c:pt>
                <c:pt idx="45">
                  <c:v>0.40799576957223394</c:v>
                </c:pt>
                <c:pt idx="46">
                  <c:v>0.41260616548478679</c:v>
                </c:pt>
                <c:pt idx="47">
                  <c:v>0.41721606669450506</c:v>
                </c:pt>
                <c:pt idx="48">
                  <c:v>0.42182711144467666</c:v>
                </c:pt>
                <c:pt idx="49">
                  <c:v>0.42643789154896405</c:v>
                </c:pt>
                <c:pt idx="50">
                  <c:v>0.43104861851924658</c:v>
                </c:pt>
                <c:pt idx="51">
                  <c:v>0.43565918830864903</c:v>
                </c:pt>
                <c:pt idx="52">
                  <c:v>0.44026979287342161</c:v>
                </c:pt>
                <c:pt idx="53">
                  <c:v>0.44488053810920469</c:v>
                </c:pt>
                <c:pt idx="54">
                  <c:v>0.44949122344211023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0-4F48-8BE7-536B019A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27296"/>
        <c:axId val="359747568"/>
      </c:lineChart>
      <c:catAx>
        <c:axId val="4881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CO"/>
          </a:p>
        </c:txPr>
        <c:crossAx val="359747568"/>
        <c:crosses val="autoZero"/>
        <c:auto val="1"/>
        <c:lblAlgn val="ctr"/>
        <c:lblOffset val="100"/>
        <c:noMultiLvlLbl val="0"/>
      </c:catAx>
      <c:valAx>
        <c:axId val="3597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CO"/>
          </a:p>
        </c:txPr>
        <c:crossAx val="4881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Barlow" panose="00000500000000000000" pitchFamily="2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r>
              <a:rPr lang="es-CO"/>
              <a:t>Deuda en COP 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deuda!$A$20:$A$57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deuda!$B$20:$B$57</c:f>
              <c:numCache>
                <c:formatCode>#,##0</c:formatCode>
                <c:ptCount val="38"/>
                <c:pt idx="0">
                  <c:v>163.82714958009112</c:v>
                </c:pt>
                <c:pt idx="1">
                  <c:v>184.20418500000147</c:v>
                </c:pt>
                <c:pt idx="2">
                  <c:v>216.21270700000045</c:v>
                </c:pt>
                <c:pt idx="3">
                  <c:v>226.73542999999717</c:v>
                </c:pt>
                <c:pt idx="4">
                  <c:v>248.15375800000396</c:v>
                </c:pt>
                <c:pt idx="5">
                  <c:v>273.16964799972425</c:v>
                </c:pt>
                <c:pt idx="6">
                  <c:v>308.28814700029449</c:v>
                </c:pt>
                <c:pt idx="7">
                  <c:v>322.98188556593516</c:v>
                </c:pt>
                <c:pt idx="8">
                  <c:v>363.31440552590908</c:v>
                </c:pt>
                <c:pt idx="9">
                  <c:v>508.68059283314665</c:v>
                </c:pt>
                <c:pt idx="10">
                  <c:v>548.02174637181247</c:v>
                </c:pt>
                <c:pt idx="11">
                  <c:v>558.74353922688772</c:v>
                </c:pt>
                <c:pt idx="12">
                  <c:v>604.30238549225567</c:v>
                </c:pt>
                <c:pt idx="13">
                  <c:v>656.46412887063468</c:v>
                </c:pt>
                <c:pt idx="14">
                  <c:v>723.4265041126306</c:v>
                </c:pt>
                <c:pt idx="15">
                  <c:v>755.53089553829125</c:v>
                </c:pt>
                <c:pt idx="16">
                  <c:v>789.80406446063512</c:v>
                </c:pt>
                <c:pt idx="17">
                  <c:v>825.24797488034289</c:v>
                </c:pt>
                <c:pt idx="18">
                  <c:v>862.31187851568461</c:v>
                </c:pt>
                <c:pt idx="19">
                  <c:v>900.93678306832635</c:v>
                </c:pt>
                <c:pt idx="20">
                  <c:v>940.90398610671775</c:v>
                </c:pt>
                <c:pt idx="21">
                  <c:v>982.64134774006232</c:v>
                </c:pt>
                <c:pt idx="22">
                  <c:v>1026.0473248106084</c:v>
                </c:pt>
                <c:pt idx="23">
                  <c:v>1071.2366839954564</c:v>
                </c:pt>
                <c:pt idx="24">
                  <c:v>1118.2432469117648</c:v>
                </c:pt>
                <c:pt idx="25">
                  <c:v>1167.1230919128902</c:v>
                </c:pt>
                <c:pt idx="26">
                  <c:v>1217.9983266111087</c:v>
                </c:pt>
                <c:pt idx="27">
                  <c:v>1270.9170133383304</c:v>
                </c:pt>
                <c:pt idx="28">
                  <c:v>1325.963109821844</c:v>
                </c:pt>
                <c:pt idx="29">
                  <c:v>1383.2128899127276</c:v>
                </c:pt>
                <c:pt idx="30">
                  <c:v>1442.7526184651674</c:v>
                </c:pt>
                <c:pt idx="31">
                  <c:v>1504.675565064683</c:v>
                </c:pt>
                <c:pt idx="32">
                  <c:v>1569.0677613316998</c:v>
                </c:pt>
                <c:pt idx="33">
                  <c:v>1636.0241194686798</c:v>
                </c:pt>
                <c:pt idx="34">
                  <c:v>1705.6418959091829</c:v>
                </c:pt>
                <c:pt idx="35">
                  <c:v>1778.0231001261445</c:v>
                </c:pt>
                <c:pt idx="36">
                  <c:v>1853.2732178608089</c:v>
                </c:pt>
                <c:pt idx="37">
                  <c:v>1931.5003501949079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0-4D4E-A2D2-42BF48FC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829392"/>
        <c:axId val="364926368"/>
      </c:lineChart>
      <c:catAx>
        <c:axId val="4238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CO"/>
          </a:p>
        </c:txPr>
        <c:crossAx val="364926368"/>
        <c:crosses val="autoZero"/>
        <c:auto val="1"/>
        <c:lblAlgn val="ctr"/>
        <c:lblOffset val="100"/>
        <c:noMultiLvlLbl val="0"/>
      </c:catAx>
      <c:valAx>
        <c:axId val="3649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CO"/>
          </a:p>
        </c:txPr>
        <c:crossAx val="4238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Barlow" panose="00000500000000000000" pitchFamily="2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r>
              <a:rPr lang="es-CO"/>
              <a:t>Crecimiento Anual Deuda Bruta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deuda!$A$21:$A$57</c:f>
              <c:numCache>
                <c:formatCode>General</c:formatCode>
                <c:ptCount val="3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</c:numCache>
            </c:numRef>
          </c:cat>
          <c:val>
            <c:numRef>
              <c:f>deuda!$C$21:$C$57</c:f>
              <c:numCache>
                <c:formatCode>0.0%</c:formatCode>
                <c:ptCount val="37"/>
                <c:pt idx="0">
                  <c:v>0.12438130964335992</c:v>
                </c:pt>
                <c:pt idx="1">
                  <c:v>0.17376652978866214</c:v>
                </c:pt>
                <c:pt idx="2">
                  <c:v>4.8668383768936785E-2</c:v>
                </c:pt>
                <c:pt idx="3">
                  <c:v>9.4463966218279349E-2</c:v>
                </c:pt>
                <c:pt idx="4">
                  <c:v>0.10080802403048783</c:v>
                </c:pt>
                <c:pt idx="5">
                  <c:v>0.12855930099747281</c:v>
                </c:pt>
                <c:pt idx="6">
                  <c:v>4.7662353251701983E-2</c:v>
                </c:pt>
                <c:pt idx="7">
                  <c:v>0.12487548609514887</c:v>
                </c:pt>
                <c:pt idx="8">
                  <c:v>0.40011126753098436</c:v>
                </c:pt>
                <c:pt idx="9">
                  <c:v>7.7339599923699431E-2</c:v>
                </c:pt>
                <c:pt idx="10">
                  <c:v>1.9564539046231344E-2</c:v>
                </c:pt>
                <c:pt idx="11">
                  <c:v>8.1538027855151629E-2</c:v>
                </c:pt>
                <c:pt idx="12">
                  <c:v>8.631728854733689E-2</c:v>
                </c:pt>
                <c:pt idx="13">
                  <c:v>0.1020046218781161</c:v>
                </c:pt>
                <c:pt idx="14">
                  <c:v>4.4378235028920576E-2</c:v>
                </c:pt>
                <c:pt idx="15">
                  <c:v>4.5363027673309464E-2</c:v>
                </c:pt>
                <c:pt idx="16">
                  <c:v>4.4876839731019524E-2</c:v>
                </c:pt>
                <c:pt idx="17">
                  <c:v>4.4912444214983749E-2</c:v>
                </c:pt>
                <c:pt idx="18">
                  <c:v>4.479226775714551E-2</c:v>
                </c:pt>
                <c:pt idx="19">
                  <c:v>4.4361828476216614E-2</c:v>
                </c:pt>
                <c:pt idx="20">
                  <c:v>4.4358789259726583E-2</c:v>
                </c:pt>
                <c:pt idx="21">
                  <c:v>4.4172756591582152E-2</c:v>
                </c:pt>
                <c:pt idx="22">
                  <c:v>4.4042178262283516E-2</c:v>
                </c:pt>
                <c:pt idx="23">
                  <c:v>4.3880650857647252E-2</c:v>
                </c:pt>
                <c:pt idx="24">
                  <c:v>4.371128118691181E-2</c:v>
                </c:pt>
                <c:pt idx="25">
                  <c:v>4.3590290562099288E-2</c:v>
                </c:pt>
                <c:pt idx="26">
                  <c:v>4.3447257332823952E-2</c:v>
                </c:pt>
                <c:pt idx="27">
                  <c:v>4.3312109213900163E-2</c:v>
                </c:pt>
                <c:pt idx="28">
                  <c:v>4.3175997632826757E-2</c:v>
                </c:pt>
                <c:pt idx="29">
                  <c:v>4.3044515408034112E-2</c:v>
                </c:pt>
                <c:pt idx="30">
                  <c:v>4.2920002921492229E-2</c:v>
                </c:pt>
                <c:pt idx="31">
                  <c:v>4.2794737790700088E-2</c:v>
                </c:pt>
                <c:pt idx="32">
                  <c:v>4.2672700177175837E-2</c:v>
                </c:pt>
                <c:pt idx="33">
                  <c:v>4.2553025723796933E-2</c:v>
                </c:pt>
                <c:pt idx="34">
                  <c:v>4.2436342816485118E-2</c:v>
                </c:pt>
                <c:pt idx="35">
                  <c:v>4.232235100282189E-2</c:v>
                </c:pt>
                <c:pt idx="36">
                  <c:v>4.2210253501852701E-2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C-41C3-97FE-1DC95D44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83056"/>
        <c:axId val="608159872"/>
      </c:lineChart>
      <c:catAx>
        <c:axId val="6109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CO"/>
          </a:p>
        </c:txPr>
        <c:crossAx val="608159872"/>
        <c:crosses val="autoZero"/>
        <c:auto val="1"/>
        <c:lblAlgn val="ctr"/>
        <c:lblOffset val="100"/>
        <c:noMultiLvlLbl val="0"/>
      </c:catAx>
      <c:valAx>
        <c:axId val="6081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CO"/>
          </a:p>
        </c:txPr>
        <c:crossAx val="6109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Barlow" panose="00000500000000000000" pitchFamily="2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35</xdr:row>
      <xdr:rowOff>120650</xdr:rowOff>
    </xdr:from>
    <xdr:to>
      <xdr:col>16</xdr:col>
      <xdr:colOff>247650</xdr:colOff>
      <xdr:row>50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3BA2A4-1FB6-BFF0-C6EB-B8DB162F6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396875</xdr:colOff>
      <xdr:row>51</xdr:row>
      <xdr:rowOff>38100</xdr:rowOff>
    </xdr:from>
    <xdr:to>
      <xdr:col>16</xdr:col>
      <xdr:colOff>568325</xdr:colOff>
      <xdr:row>66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096017-9F9E-4DA1-9FB0-6B582135B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8</xdr:col>
      <xdr:colOff>762000</xdr:colOff>
      <xdr:row>16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D9AB80-2270-421D-A443-155CAE5FB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95250</xdr:rowOff>
    </xdr:from>
    <xdr:to>
      <xdr:col>8</xdr:col>
      <xdr:colOff>733425</xdr:colOff>
      <xdr:row>31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BD6605-4033-49AC-A254-32E9531D3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85724</xdr:colOff>
      <xdr:row>0</xdr:row>
      <xdr:rowOff>200025</xdr:rowOff>
    </xdr:from>
    <xdr:to>
      <xdr:col>15</xdr:col>
      <xdr:colOff>657226</xdr:colOff>
      <xdr:row>16</xdr:row>
      <xdr:rowOff>73025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456A48-2D5C-4C51-AA4F-8D7C33303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5_INTERIOR BLANCO">
  <a:themeElements>
    <a:clrScheme name="SURA 1">
      <a:dk1>
        <a:srgbClr val="656867"/>
      </a:dk1>
      <a:lt1>
        <a:sysClr val="window" lastClr="FFFFFF"/>
      </a:lt1>
      <a:dk2>
        <a:srgbClr val="000000"/>
      </a:dk2>
      <a:lt2>
        <a:srgbClr val="4EC3E0"/>
      </a:lt2>
      <a:accent1>
        <a:srgbClr val="0033A0"/>
      </a:accent1>
      <a:accent2>
        <a:srgbClr val="E3E829"/>
      </a:accent2>
      <a:accent3>
        <a:srgbClr val="00AEC7"/>
      </a:accent3>
      <a:accent4>
        <a:srgbClr val="343434"/>
      </a:accent4>
      <a:accent5>
        <a:srgbClr val="CDCDCD"/>
      </a:accent5>
      <a:accent6>
        <a:srgbClr val="E9E9E9"/>
      </a:accent6>
      <a:hlink>
        <a:srgbClr val="FFFFFF"/>
      </a:hlink>
      <a:folHlink>
        <a:srgbClr val="ED8B09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Presentation1" id="{00837B46-2033-C44C-BED1-EEC3B261BF63}" vid="{18822D04-4C1B-5246-9589-110DBF7C58C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2793-2955-4052-B666-075818DF9540}">
  <dimension ref="A1:E18"/>
  <sheetViews>
    <sheetView workbookViewId="0">
      <selection activeCell="B12" sqref="B12:B18"/>
    </sheetView>
  </sheetViews>
  <sheetFormatPr baseColWidth="10" defaultRowHeight="14" x14ac:dyDescent="0.3"/>
  <cols>
    <col min="1" max="1" width="18.83203125" customWidth="1"/>
    <col min="2" max="2" width="15.9140625" customWidth="1"/>
    <col min="3" max="3" width="14.4140625" customWidth="1"/>
    <col min="4" max="4" width="7.664062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2">
        <v>0.97299999999999998</v>
      </c>
      <c r="E1" s="3"/>
    </row>
    <row r="2" spans="1:5" x14ac:dyDescent="0.3">
      <c r="A2" s="4" t="s">
        <v>3</v>
      </c>
      <c r="B2" s="5" t="s">
        <v>4</v>
      </c>
      <c r="C2" s="4" t="s">
        <v>5</v>
      </c>
      <c r="D2" s="5">
        <v>0.96499999999999997</v>
      </c>
      <c r="E2" s="3"/>
    </row>
    <row r="3" spans="1:5" x14ac:dyDescent="0.3">
      <c r="A3" s="1" t="s">
        <v>6</v>
      </c>
      <c r="B3" s="2" t="s">
        <v>7</v>
      </c>
      <c r="C3" s="1" t="s">
        <v>8</v>
      </c>
      <c r="D3" s="2">
        <v>115.8</v>
      </c>
      <c r="E3" s="3"/>
    </row>
    <row r="4" spans="1:5" x14ac:dyDescent="0.3">
      <c r="A4" s="4" t="s">
        <v>9</v>
      </c>
      <c r="B4" s="5" t="s">
        <v>10</v>
      </c>
      <c r="C4" s="4" t="s">
        <v>11</v>
      </c>
      <c r="D4" s="6">
        <v>6.2799999999999995E-14</v>
      </c>
      <c r="E4" s="3"/>
    </row>
    <row r="5" spans="1:5" x14ac:dyDescent="0.3">
      <c r="A5" s="1" t="s">
        <v>12</v>
      </c>
      <c r="B5" s="7">
        <v>0.55734953703703705</v>
      </c>
      <c r="C5" s="1" t="s">
        <v>13</v>
      </c>
      <c r="D5" s="2">
        <v>79.575000000000003</v>
      </c>
      <c r="E5" s="3"/>
    </row>
    <row r="6" spans="1:5" x14ac:dyDescent="0.3">
      <c r="A6" s="4" t="s">
        <v>14</v>
      </c>
      <c r="B6" s="5">
        <v>26</v>
      </c>
      <c r="C6" s="4" t="s">
        <v>15</v>
      </c>
      <c r="D6" s="5">
        <v>-145.1</v>
      </c>
      <c r="E6" s="3"/>
    </row>
    <row r="7" spans="1:5" x14ac:dyDescent="0.3">
      <c r="A7" s="1" t="s">
        <v>16</v>
      </c>
      <c r="B7" s="2">
        <v>19</v>
      </c>
      <c r="C7" s="1" t="s">
        <v>17</v>
      </c>
      <c r="D7" s="2">
        <v>-136.30000000000001</v>
      </c>
      <c r="E7" s="3"/>
    </row>
    <row r="8" spans="1:5" x14ac:dyDescent="0.3">
      <c r="A8" s="4" t="s">
        <v>18</v>
      </c>
      <c r="B8" s="5">
        <v>6</v>
      </c>
      <c r="C8" s="4"/>
      <c r="D8" s="5"/>
      <c r="E8" s="3"/>
    </row>
    <row r="9" spans="1:5" x14ac:dyDescent="0.3">
      <c r="A9" s="1" t="s">
        <v>19</v>
      </c>
      <c r="B9" s="2" t="s">
        <v>20</v>
      </c>
      <c r="C9" s="1"/>
      <c r="D9" s="2"/>
      <c r="E9" s="3"/>
    </row>
    <row r="10" spans="1:5" x14ac:dyDescent="0.3">
      <c r="A10" s="3"/>
      <c r="B10" s="3"/>
      <c r="C10" s="3"/>
      <c r="D10" s="3"/>
      <c r="E10" s="3"/>
    </row>
    <row r="11" spans="1:5" x14ac:dyDescent="0.3">
      <c r="A11" s="1" t="s">
        <v>30</v>
      </c>
      <c r="B11" s="1" t="s">
        <v>21</v>
      </c>
      <c r="C11" s="1" t="s">
        <v>22</v>
      </c>
      <c r="D11" s="1"/>
    </row>
    <row r="12" spans="1:5" x14ac:dyDescent="0.3">
      <c r="A12" s="4" t="s">
        <v>23</v>
      </c>
      <c r="B12" s="5">
        <v>-0.77659999999999996</v>
      </c>
      <c r="C12" s="5">
        <v>0</v>
      </c>
      <c r="D12" s="5"/>
    </row>
    <row r="13" spans="1:5" x14ac:dyDescent="0.3">
      <c r="A13" s="1" t="s">
        <v>24</v>
      </c>
      <c r="B13" s="2">
        <v>-1.23E-2</v>
      </c>
      <c r="C13" s="2">
        <v>0.91</v>
      </c>
      <c r="D13" s="2"/>
    </row>
    <row r="14" spans="1:5" x14ac:dyDescent="0.3">
      <c r="A14" s="4" t="s">
        <v>25</v>
      </c>
      <c r="B14" s="5">
        <v>-0.3075</v>
      </c>
      <c r="C14" s="5">
        <v>0.10100000000000001</v>
      </c>
      <c r="D14" s="5"/>
    </row>
    <row r="15" spans="1:5" x14ac:dyDescent="0.3">
      <c r="A15" s="1" t="s">
        <v>26</v>
      </c>
      <c r="B15" s="2">
        <v>5.1400000000000001E-2</v>
      </c>
      <c r="C15" s="2">
        <v>0.48099999999999998</v>
      </c>
      <c r="D15" s="2"/>
    </row>
    <row r="16" spans="1:5" x14ac:dyDescent="0.3">
      <c r="A16" s="4" t="s">
        <v>27</v>
      </c>
      <c r="B16" s="5">
        <v>0.31069999999999998</v>
      </c>
      <c r="C16" s="5">
        <v>3.6999999999999998E-2</v>
      </c>
      <c r="D16" s="5"/>
    </row>
    <row r="17" spans="1:4" x14ac:dyDescent="0.3">
      <c r="A17" s="1" t="s">
        <v>28</v>
      </c>
      <c r="B17" s="2">
        <v>0.15670000000000001</v>
      </c>
      <c r="C17" s="2">
        <v>0.27400000000000002</v>
      </c>
      <c r="D17" s="2"/>
    </row>
    <row r="18" spans="1:4" x14ac:dyDescent="0.3">
      <c r="A18" s="4" t="s">
        <v>29</v>
      </c>
      <c r="B18" s="5">
        <v>0.1487</v>
      </c>
      <c r="C18" s="5">
        <v>0</v>
      </c>
      <c r="D1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7872-9288-4A74-A1E7-B87F4D052E70}">
  <dimension ref="A1:R57"/>
  <sheetViews>
    <sheetView topLeftCell="A31" workbookViewId="0">
      <selection activeCell="C21" sqref="C21:C57"/>
    </sheetView>
  </sheetViews>
  <sheetFormatPr baseColWidth="10" defaultRowHeight="14" x14ac:dyDescent="0.3"/>
  <cols>
    <col min="9" max="9" width="12.6640625" customWidth="1"/>
    <col min="10" max="11" width="10.6640625" customWidth="1"/>
    <col min="12" max="12" width="12.83203125" customWidth="1"/>
    <col min="13" max="13" width="13.9140625" customWidth="1"/>
    <col min="16" max="16" width="12.5" customWidth="1"/>
  </cols>
  <sheetData>
    <row r="1" spans="1:18" x14ac:dyDescent="0.3">
      <c r="F1" s="5">
        <v>-0.77659999999999996</v>
      </c>
      <c r="G1" s="2">
        <v>-1.23E-2</v>
      </c>
      <c r="H1" s="5">
        <v>-0.3075</v>
      </c>
      <c r="I1" s="2">
        <v>5.1400000000000001E-2</v>
      </c>
      <c r="J1" s="5">
        <v>0.31069999999999998</v>
      </c>
      <c r="K1" s="2">
        <v>0.15670000000000001</v>
      </c>
      <c r="L1" s="5">
        <v>0.1487</v>
      </c>
    </row>
    <row r="2" spans="1:18" x14ac:dyDescent="0.3">
      <c r="A2" t="s">
        <v>31</v>
      </c>
      <c r="B2" t="s">
        <v>35</v>
      </c>
      <c r="C2" t="s">
        <v>37</v>
      </c>
      <c r="D2" t="s">
        <v>36</v>
      </c>
      <c r="E2" t="s">
        <v>1</v>
      </c>
      <c r="F2" s="4" t="s">
        <v>23</v>
      </c>
      <c r="G2" s="1" t="s">
        <v>24</v>
      </c>
      <c r="H2" s="4" t="s">
        <v>25</v>
      </c>
      <c r="I2" s="1" t="s">
        <v>26</v>
      </c>
      <c r="J2" s="4" t="s">
        <v>27</v>
      </c>
      <c r="K2" s="1" t="s">
        <v>28</v>
      </c>
      <c r="L2" s="4" t="s">
        <v>29</v>
      </c>
      <c r="O2" t="s">
        <v>27</v>
      </c>
      <c r="P2" t="s">
        <v>32</v>
      </c>
      <c r="Q2" t="s">
        <v>33</v>
      </c>
      <c r="R2" t="s">
        <v>34</v>
      </c>
    </row>
    <row r="3" spans="1:18" x14ac:dyDescent="0.3">
      <c r="A3">
        <f>+N3</f>
        <v>1996</v>
      </c>
      <c r="E3" s="11">
        <v>0.16499358790564</v>
      </c>
      <c r="F3" s="13">
        <v>1</v>
      </c>
      <c r="G3" s="11">
        <v>2.0558547121738685E-2</v>
      </c>
      <c r="H3" s="11">
        <v>0.15699999809265</v>
      </c>
      <c r="I3" s="11">
        <v>0.20958207316899594</v>
      </c>
      <c r="J3" s="11">
        <v>0.20797575512740199</v>
      </c>
      <c r="K3" s="11">
        <v>0.11810000000000001</v>
      </c>
      <c r="L3" s="12">
        <v>5.8754741481460142</v>
      </c>
      <c r="N3">
        <v>1996</v>
      </c>
      <c r="O3" s="11">
        <v>0.20797575512740199</v>
      </c>
      <c r="P3" s="13">
        <v>356.19350913</v>
      </c>
    </row>
    <row r="4" spans="1:18" x14ac:dyDescent="0.3">
      <c r="A4">
        <f t="shared" ref="A4:A28" si="0">+N4</f>
        <v>1997</v>
      </c>
      <c r="E4" s="11">
        <v>0.15376949866065001</v>
      </c>
      <c r="F4" s="13">
        <v>1</v>
      </c>
      <c r="G4" s="11">
        <v>3.4302936782762285E-2</v>
      </c>
      <c r="H4" s="11">
        <v>0.16299999237061003</v>
      </c>
      <c r="I4" s="11">
        <v>0.14438880894887565</v>
      </c>
      <c r="J4" s="11">
        <v>0.18470021711908899</v>
      </c>
      <c r="K4" s="11">
        <v>0.12140000000000001</v>
      </c>
      <c r="L4" s="12">
        <v>5.9789104918865466</v>
      </c>
      <c r="N4">
        <v>1997</v>
      </c>
      <c r="O4" s="11">
        <v>0.18470021711908899</v>
      </c>
      <c r="P4" s="13">
        <v>395.00976728000001</v>
      </c>
      <c r="Q4" s="8">
        <f>+P4/P3-1</f>
        <v>0.1089751979052298</v>
      </c>
      <c r="R4" s="14">
        <f>+Q4-O4</f>
        <v>-7.5725019213859185E-2</v>
      </c>
    </row>
    <row r="5" spans="1:18" x14ac:dyDescent="0.3">
      <c r="A5">
        <f t="shared" si="0"/>
        <v>1998</v>
      </c>
      <c r="E5" s="11">
        <v>0.15111115041980999</v>
      </c>
      <c r="F5" s="13">
        <v>1</v>
      </c>
      <c r="G5" s="11">
        <v>5.6978408986626053E-3</v>
      </c>
      <c r="H5" s="11">
        <v>0.17</v>
      </c>
      <c r="I5" s="11">
        <v>0.23378148464652848</v>
      </c>
      <c r="J5" s="11">
        <v>0.186769799276672</v>
      </c>
      <c r="K5" s="11">
        <v>0.15</v>
      </c>
      <c r="L5" s="12">
        <v>6.0805863491582155</v>
      </c>
      <c r="N5">
        <v>1998</v>
      </c>
      <c r="O5" s="11">
        <v>0.186769799276672</v>
      </c>
      <c r="P5" s="13">
        <v>437.28552156000001</v>
      </c>
      <c r="Q5" s="8">
        <f t="shared" ref="Q5:Q29" si="1">+P5/P4-1</f>
        <v>0.10702457959737766</v>
      </c>
      <c r="R5" s="14">
        <f t="shared" ref="R5:R29" si="2">+Q5-O5</f>
        <v>-7.9745219679294349E-2</v>
      </c>
    </row>
    <row r="6" spans="1:18" x14ac:dyDescent="0.3">
      <c r="A6">
        <f t="shared" si="0"/>
        <v>1999</v>
      </c>
      <c r="E6" s="11">
        <v>0.13562734199783999</v>
      </c>
      <c r="F6" s="13">
        <v>1</v>
      </c>
      <c r="G6" s="11">
        <v>-4.2040152436992745E-2</v>
      </c>
      <c r="H6" s="11">
        <v>0.19299999237061002</v>
      </c>
      <c r="I6" s="11">
        <v>0.14919570899739698</v>
      </c>
      <c r="J6" s="11">
        <v>0.10873687085747</v>
      </c>
      <c r="K6" s="11">
        <v>0.2006</v>
      </c>
      <c r="L6" s="12">
        <v>6.070156333667585</v>
      </c>
      <c r="N6">
        <v>1999</v>
      </c>
      <c r="O6" s="11">
        <v>0.10873687085747</v>
      </c>
      <c r="P6" s="13">
        <v>432.74832942</v>
      </c>
      <c r="Q6" s="8">
        <f t="shared" si="1"/>
        <v>-1.0375811492257414E-2</v>
      </c>
      <c r="R6" s="14">
        <f t="shared" si="2"/>
        <v>-0.11911268234972741</v>
      </c>
    </row>
    <row r="7" spans="1:18" x14ac:dyDescent="0.3">
      <c r="A7">
        <f t="shared" si="0"/>
        <v>2000</v>
      </c>
      <c r="E7" s="11">
        <v>9.7181997640473E-2</v>
      </c>
      <c r="F7" s="13">
        <v>1</v>
      </c>
      <c r="G7" s="11">
        <v>2.9248614831459178E-2</v>
      </c>
      <c r="H7" s="11">
        <v>0.26579007656801001</v>
      </c>
      <c r="I7" s="11">
        <v>-0.11137955918539987</v>
      </c>
      <c r="J7" s="11">
        <v>9.2253481858536796E-2</v>
      </c>
      <c r="K7" s="11">
        <v>0.20519999999999999</v>
      </c>
      <c r="L7" s="12">
        <v>6.0779945945917317</v>
      </c>
      <c r="N7">
        <v>2000</v>
      </c>
      <c r="O7" s="11">
        <v>9.2253481858536796E-2</v>
      </c>
      <c r="P7" s="13">
        <v>436.15365221000002</v>
      </c>
      <c r="Q7" s="8">
        <f t="shared" si="1"/>
        <v>7.8690605104450029E-3</v>
      </c>
      <c r="R7" s="14">
        <f t="shared" si="2"/>
        <v>-8.4384421348091793E-2</v>
      </c>
    </row>
    <row r="8" spans="1:18" x14ac:dyDescent="0.3">
      <c r="A8">
        <f t="shared" si="0"/>
        <v>2001</v>
      </c>
      <c r="E8" s="11">
        <v>9.2888147928837997E-2</v>
      </c>
      <c r="F8" s="13">
        <v>1</v>
      </c>
      <c r="G8" s="11">
        <v>1.6778983076995501E-2</v>
      </c>
      <c r="H8" s="11">
        <v>0.27506674647962998</v>
      </c>
      <c r="I8" s="11">
        <v>0.13332480838472685</v>
      </c>
      <c r="J8" s="11">
        <v>7.9655609030483493E-2</v>
      </c>
      <c r="K8" s="11">
        <v>0.15039999999999998</v>
      </c>
      <c r="L8" s="12">
        <v>6.1294004928220218</v>
      </c>
      <c r="N8">
        <v>2001</v>
      </c>
      <c r="O8" s="11">
        <v>7.9655609030483493E-2</v>
      </c>
      <c r="P8" s="13">
        <v>459.16080794999999</v>
      </c>
      <c r="Q8" s="8">
        <f t="shared" si="1"/>
        <v>5.2750115981884393E-2</v>
      </c>
      <c r="R8" s="14">
        <f t="shared" si="2"/>
        <v>-2.69054930485991E-2</v>
      </c>
    </row>
    <row r="9" spans="1:18" x14ac:dyDescent="0.3">
      <c r="A9">
        <f t="shared" si="0"/>
        <v>2002</v>
      </c>
      <c r="E9" s="11">
        <v>0.10216569362844</v>
      </c>
      <c r="F9" s="13">
        <v>1</v>
      </c>
      <c r="G9" s="11">
        <v>2.5039804655068564E-2</v>
      </c>
      <c r="H9" s="11">
        <v>0.28073943442853999</v>
      </c>
      <c r="I9" s="11">
        <v>9.7752049005036562E-2</v>
      </c>
      <c r="J9" s="11">
        <v>6.3515072877887005E-2</v>
      </c>
      <c r="K9" s="11">
        <v>0.14480000000000001</v>
      </c>
      <c r="L9" s="12">
        <v>6.1362039540236584</v>
      </c>
      <c r="N9">
        <v>2002</v>
      </c>
      <c r="O9" s="11">
        <v>6.3515072877887005E-2</v>
      </c>
      <c r="P9" s="13">
        <v>462.29534144000002</v>
      </c>
      <c r="Q9" s="8">
        <f t="shared" si="1"/>
        <v>6.8266573185866708E-3</v>
      </c>
      <c r="R9" s="14">
        <f t="shared" si="2"/>
        <v>-5.6688415559300334E-2</v>
      </c>
    </row>
    <row r="10" spans="1:18" x14ac:dyDescent="0.3">
      <c r="A10">
        <f t="shared" si="0"/>
        <v>2003</v>
      </c>
      <c r="E10" s="11">
        <v>9.7651321039775002E-2</v>
      </c>
      <c r="F10" s="13">
        <v>1</v>
      </c>
      <c r="G10" s="11">
        <v>3.9182719035983242E-2</v>
      </c>
      <c r="H10" s="11">
        <v>0.28014211881779</v>
      </c>
      <c r="I10" s="11">
        <v>7.8237979781203157E-2</v>
      </c>
      <c r="J10" s="11">
        <v>7.1297886294186694E-2</v>
      </c>
      <c r="K10" s="11">
        <v>0.13220000000000001</v>
      </c>
      <c r="L10" s="12">
        <v>6.1646092480067498</v>
      </c>
      <c r="N10">
        <v>2003</v>
      </c>
      <c r="O10" s="11">
        <v>7.1297886294186694E-2</v>
      </c>
      <c r="P10" s="13">
        <v>475.61525900999999</v>
      </c>
      <c r="Q10" s="8">
        <f t="shared" si="1"/>
        <v>2.8812571479759796E-2</v>
      </c>
      <c r="R10" s="14">
        <f t="shared" si="2"/>
        <v>-4.2485314814426897E-2</v>
      </c>
    </row>
    <row r="11" spans="1:18" x14ac:dyDescent="0.3">
      <c r="A11">
        <f t="shared" si="0"/>
        <v>2004</v>
      </c>
      <c r="E11" s="11">
        <v>0.11248143172026</v>
      </c>
      <c r="F11" s="13">
        <v>1</v>
      </c>
      <c r="G11" s="11">
        <v>5.3330220674523615E-2</v>
      </c>
      <c r="H11" s="11">
        <v>0.26631437072336001</v>
      </c>
      <c r="I11" s="11">
        <v>7.270509662358017E-2</v>
      </c>
      <c r="J11" s="11">
        <v>5.9040200554649702E-2</v>
      </c>
      <c r="K11" s="11">
        <v>0.13720000000000002</v>
      </c>
      <c r="L11" s="12">
        <v>6.2547213223999378</v>
      </c>
      <c r="N11">
        <v>2004</v>
      </c>
      <c r="O11" s="11">
        <v>5.9040200554649702E-2</v>
      </c>
      <c r="P11" s="13">
        <v>520.46431280000002</v>
      </c>
      <c r="Q11" s="8">
        <f t="shared" si="1"/>
        <v>9.42969194961365E-2</v>
      </c>
      <c r="R11" s="14">
        <f t="shared" si="2"/>
        <v>3.5256718941486798E-2</v>
      </c>
    </row>
    <row r="12" spans="1:18" x14ac:dyDescent="0.3">
      <c r="A12">
        <f t="shared" si="0"/>
        <v>2005</v>
      </c>
      <c r="E12" s="11">
        <v>0.12946747524839999</v>
      </c>
      <c r="F12" s="13">
        <v>1</v>
      </c>
      <c r="G12" s="11">
        <v>4.828761107950854E-2</v>
      </c>
      <c r="H12" s="11">
        <v>0.25889331153267997</v>
      </c>
      <c r="I12" s="11">
        <v>9.3626138298913628E-2</v>
      </c>
      <c r="J12" s="11">
        <v>5.0510196268969701E-2</v>
      </c>
      <c r="K12" s="11">
        <v>0.1106</v>
      </c>
      <c r="L12" s="12">
        <v>6.3376604849964631</v>
      </c>
      <c r="N12">
        <v>2005</v>
      </c>
      <c r="O12" s="11">
        <v>5.0510196268969701E-2</v>
      </c>
      <c r="P12" s="13">
        <v>565.47183283000004</v>
      </c>
      <c r="Q12" s="8">
        <f t="shared" si="1"/>
        <v>8.6475708176547261E-2</v>
      </c>
      <c r="R12" s="14">
        <f t="shared" si="2"/>
        <v>3.596551190757756E-2</v>
      </c>
    </row>
    <row r="13" spans="1:18" x14ac:dyDescent="0.3">
      <c r="A13">
        <f t="shared" si="0"/>
        <v>2006</v>
      </c>
      <c r="E13" s="11">
        <v>0.14248213728855999</v>
      </c>
      <c r="F13" s="13">
        <v>1</v>
      </c>
      <c r="G13" s="11">
        <v>6.7168686984440173E-2</v>
      </c>
      <c r="H13" s="11">
        <v>0.28441089121376001</v>
      </c>
      <c r="I13" s="11">
        <v>6.6972959736936497E-2</v>
      </c>
      <c r="J13" s="11">
        <v>4.2934236362892501E-2</v>
      </c>
      <c r="K13" s="11">
        <v>0.1113</v>
      </c>
      <c r="L13" s="12">
        <v>6.4638721585653505</v>
      </c>
      <c r="N13">
        <v>2006</v>
      </c>
      <c r="O13" s="11">
        <v>4.2934236362892501E-2</v>
      </c>
      <c r="P13" s="13">
        <v>641.54039941999997</v>
      </c>
      <c r="Q13" s="8">
        <f t="shared" si="1"/>
        <v>0.13452229125065673</v>
      </c>
      <c r="R13" s="14">
        <f t="shared" si="2"/>
        <v>9.1588054887764225E-2</v>
      </c>
    </row>
    <row r="14" spans="1:18" x14ac:dyDescent="0.3">
      <c r="A14">
        <f t="shared" si="0"/>
        <v>2007</v>
      </c>
      <c r="E14" s="11">
        <v>0.16484410720037002</v>
      </c>
      <c r="F14" s="13">
        <v>1</v>
      </c>
      <c r="G14" s="11">
        <v>6.7381946909097504E-2</v>
      </c>
      <c r="H14" s="11">
        <v>0.28162233238536</v>
      </c>
      <c r="I14" s="11">
        <v>9.6764443804068831E-2</v>
      </c>
      <c r="J14" s="11">
        <v>5.5443848581515597E-2</v>
      </c>
      <c r="K14" s="11">
        <v>0.11199999999999999</v>
      </c>
      <c r="L14" s="12">
        <v>6.6112700444974868</v>
      </c>
      <c r="N14">
        <v>2007</v>
      </c>
      <c r="O14" s="11">
        <v>5.5443848581515597E-2</v>
      </c>
      <c r="P14" s="13">
        <v>743.42660425999998</v>
      </c>
      <c r="Q14" s="8">
        <f t="shared" si="1"/>
        <v>0.15881494747971092</v>
      </c>
      <c r="R14" s="14">
        <f t="shared" si="2"/>
        <v>0.10337109889819532</v>
      </c>
    </row>
    <row r="15" spans="1:18" x14ac:dyDescent="0.3">
      <c r="A15">
        <f t="shared" si="0"/>
        <v>2008</v>
      </c>
      <c r="E15" s="11">
        <v>0.16423249411398999</v>
      </c>
      <c r="F15" s="13">
        <v>1</v>
      </c>
      <c r="G15" s="11">
        <v>3.2834461861654063E-2</v>
      </c>
      <c r="H15" s="11">
        <v>0.28428792812302001</v>
      </c>
      <c r="I15" s="11">
        <v>8.8210169780675529E-2</v>
      </c>
      <c r="J15" s="11">
        <v>6.9968849555450796E-2</v>
      </c>
      <c r="K15" s="11">
        <v>0.11269999999999999</v>
      </c>
      <c r="L15" s="12">
        <v>6.7624985657352221</v>
      </c>
      <c r="N15">
        <v>2008</v>
      </c>
      <c r="O15" s="11">
        <v>6.9968849555450796E-2</v>
      </c>
      <c r="P15" s="13">
        <v>864.80025893000004</v>
      </c>
      <c r="Q15" s="8">
        <f t="shared" si="1"/>
        <v>0.16326245788690108</v>
      </c>
      <c r="R15" s="14">
        <f t="shared" si="2"/>
        <v>9.3293608331450284E-2</v>
      </c>
    </row>
    <row r="16" spans="1:18" x14ac:dyDescent="0.3">
      <c r="A16">
        <f t="shared" si="0"/>
        <v>2009</v>
      </c>
      <c r="E16" s="11">
        <v>0.17513205602352999</v>
      </c>
      <c r="F16" s="13">
        <v>1</v>
      </c>
      <c r="G16" s="11">
        <v>1.1396486454806194E-2</v>
      </c>
      <c r="H16" s="11">
        <v>0.30914155385544001</v>
      </c>
      <c r="I16" s="11">
        <v>8.5945473535729788E-2</v>
      </c>
      <c r="J16" s="11">
        <v>4.2025166121648798E-2</v>
      </c>
      <c r="K16" s="11">
        <v>0.1207</v>
      </c>
      <c r="L16" s="12">
        <v>6.8616293109907494</v>
      </c>
      <c r="N16">
        <v>2009</v>
      </c>
      <c r="O16" s="11">
        <v>4.2025166121648798E-2</v>
      </c>
      <c r="P16" s="13">
        <v>954.92166505</v>
      </c>
      <c r="Q16" s="8">
        <f t="shared" si="1"/>
        <v>0.10421066042638016</v>
      </c>
      <c r="R16" s="14">
        <f t="shared" si="2"/>
        <v>6.2185494304731366E-2</v>
      </c>
    </row>
    <row r="17" spans="1:18" x14ac:dyDescent="0.3">
      <c r="A17">
        <f t="shared" si="0"/>
        <v>2010</v>
      </c>
      <c r="E17" s="11">
        <v>0.18703180899166</v>
      </c>
      <c r="F17" s="13">
        <v>1</v>
      </c>
      <c r="G17" s="11">
        <v>4.4946589707092241E-2</v>
      </c>
      <c r="H17" s="11">
        <v>0.30350225727150998</v>
      </c>
      <c r="I17" s="11">
        <v>5.3722240266131441E-2</v>
      </c>
      <c r="J17" s="11">
        <v>2.2720022789200801E-2</v>
      </c>
      <c r="K17" s="11">
        <v>0.1115</v>
      </c>
      <c r="L17" s="12">
        <v>6.9300130604095722</v>
      </c>
      <c r="N17">
        <v>2010</v>
      </c>
      <c r="O17" s="11">
        <v>2.2720022789200801E-2</v>
      </c>
      <c r="P17" s="13">
        <v>1022.5073339</v>
      </c>
      <c r="Q17" s="8">
        <f t="shared" si="1"/>
        <v>7.077613936684668E-2</v>
      </c>
      <c r="R17" s="14">
        <f t="shared" si="2"/>
        <v>4.8056116577645878E-2</v>
      </c>
    </row>
    <row r="18" spans="1:18" x14ac:dyDescent="0.3">
      <c r="A18">
        <f t="shared" si="0"/>
        <v>2011</v>
      </c>
      <c r="E18" s="11">
        <v>0.20088913336015002</v>
      </c>
      <c r="F18" s="13">
        <v>1</v>
      </c>
      <c r="G18" s="11">
        <v>6.9478919817355517E-2</v>
      </c>
      <c r="H18" s="11">
        <v>0.30233366332100997</v>
      </c>
      <c r="I18" s="11">
        <v>4.5429648424224034E-2</v>
      </c>
      <c r="J18" s="11">
        <v>3.4150334477624097E-2</v>
      </c>
      <c r="K18" s="11">
        <v>0.10289999999999999</v>
      </c>
      <c r="L18" s="12">
        <v>7.0097094070738883</v>
      </c>
      <c r="N18">
        <v>2011</v>
      </c>
      <c r="O18" s="11">
        <v>3.4150334477624097E-2</v>
      </c>
      <c r="P18" s="13">
        <v>1107.3326751</v>
      </c>
      <c r="Q18" s="8">
        <f t="shared" si="1"/>
        <v>8.2958173880732122E-2</v>
      </c>
      <c r="R18" s="14">
        <f t="shared" si="2"/>
        <v>4.8807839403108025E-2</v>
      </c>
    </row>
    <row r="19" spans="1:18" x14ac:dyDescent="0.3">
      <c r="A19">
        <f t="shared" si="0"/>
        <v>2012</v>
      </c>
      <c r="E19" s="11">
        <v>0.21624290367543</v>
      </c>
      <c r="F19" s="13">
        <v>1</v>
      </c>
      <c r="G19" s="11">
        <v>3.9126357671611489E-2</v>
      </c>
      <c r="H19" s="11">
        <v>0.29092597341547</v>
      </c>
      <c r="I19" s="11">
        <v>8.6553509537771467E-2</v>
      </c>
      <c r="J19" s="11">
        <v>3.1693018884006302E-2</v>
      </c>
      <c r="K19" s="11">
        <v>9.9600000000000008E-2</v>
      </c>
      <c r="L19" s="12">
        <v>7.1131819081593788</v>
      </c>
      <c r="N19">
        <v>2012</v>
      </c>
      <c r="O19" s="11">
        <v>3.1693018884006302E-2</v>
      </c>
      <c r="P19" s="13">
        <v>1228.0488746999999</v>
      </c>
      <c r="Q19" s="8">
        <f t="shared" si="1"/>
        <v>0.10901529622892991</v>
      </c>
      <c r="R19" s="14">
        <f t="shared" si="2"/>
        <v>7.7322277344923612E-2</v>
      </c>
    </row>
    <row r="20" spans="1:18" x14ac:dyDescent="0.3">
      <c r="A20">
        <f t="shared" si="0"/>
        <v>2013</v>
      </c>
      <c r="B20" s="20">
        <f>+D20*E20</f>
        <v>163.82714958009112</v>
      </c>
      <c r="C20" s="20"/>
      <c r="D20" s="21">
        <v>714.09299999999996</v>
      </c>
      <c r="E20" s="11">
        <v>0.22941990690301001</v>
      </c>
      <c r="F20" s="13">
        <v>1</v>
      </c>
      <c r="G20" s="11">
        <v>5.1339935199567178E-2</v>
      </c>
      <c r="H20" s="11">
        <v>0.29998319862468004</v>
      </c>
      <c r="I20" s="11">
        <v>8.9079744103779349E-2</v>
      </c>
      <c r="J20" s="11">
        <v>2.0169922431037799E-2</v>
      </c>
      <c r="K20" s="11">
        <v>9.2499999999999999E-2</v>
      </c>
      <c r="L20" s="12">
        <v>7.2093900929350232</v>
      </c>
      <c r="N20">
        <v>2013</v>
      </c>
      <c r="O20" s="11">
        <v>2.0169922431037799E-2</v>
      </c>
      <c r="P20" s="13">
        <v>1352.0673804</v>
      </c>
      <c r="Q20" s="8">
        <f t="shared" si="1"/>
        <v>0.10098824912835536</v>
      </c>
      <c r="R20" s="14">
        <f t="shared" si="2"/>
        <v>8.0818326697317561E-2</v>
      </c>
    </row>
    <row r="21" spans="1:18" x14ac:dyDescent="0.3">
      <c r="A21">
        <f t="shared" si="0"/>
        <v>2014</v>
      </c>
      <c r="B21" s="20">
        <f t="shared" ref="B21:B57" si="3">+D21*E21</f>
        <v>184.20418500000147</v>
      </c>
      <c r="C21" s="8">
        <f>+B21/B20-1</f>
        <v>0.12438130964335992</v>
      </c>
      <c r="D21" s="21">
        <v>762.90300000000002</v>
      </c>
      <c r="E21" s="11">
        <v>0.24145164588421</v>
      </c>
      <c r="F21" s="13">
        <v>1</v>
      </c>
      <c r="G21" s="11">
        <v>4.4990300011097162E-2</v>
      </c>
      <c r="H21" s="11">
        <v>0.31261203883385003</v>
      </c>
      <c r="I21" s="11">
        <v>8.4429493519434906E-2</v>
      </c>
      <c r="J21" s="11">
        <v>2.8988378776173801E-2</v>
      </c>
      <c r="K21" s="11">
        <v>8.8000000000000009E-2</v>
      </c>
      <c r="L21" s="12">
        <v>7.2856463170960328</v>
      </c>
      <c r="N21">
        <v>2014</v>
      </c>
      <c r="O21" s="11">
        <v>2.8988378776173801E-2</v>
      </c>
      <c r="P21" s="13">
        <v>1459.2039365999999</v>
      </c>
      <c r="Q21" s="8">
        <f t="shared" si="1"/>
        <v>7.923906585802265E-2</v>
      </c>
      <c r="R21" s="14">
        <f t="shared" si="2"/>
        <v>5.0250687081848849E-2</v>
      </c>
    </row>
    <row r="22" spans="1:18" x14ac:dyDescent="0.3">
      <c r="A22">
        <f t="shared" si="0"/>
        <v>2015</v>
      </c>
      <c r="B22" s="20">
        <f t="shared" si="3"/>
        <v>216.21270700000045</v>
      </c>
      <c r="C22" s="8">
        <f t="shared" ref="C22:C57" si="4">+B22/B21-1</f>
        <v>0.17376652978866214</v>
      </c>
      <c r="D22" s="21">
        <v>804.69200000000001</v>
      </c>
      <c r="E22" s="11">
        <v>0.26869001680145999</v>
      </c>
      <c r="F22" s="13">
        <v>1</v>
      </c>
      <c r="G22" s="11">
        <v>2.9559013752752321E-2</v>
      </c>
      <c r="H22" s="11">
        <v>0.31277350550365002</v>
      </c>
      <c r="I22" s="11">
        <v>8.7854737320140222E-2</v>
      </c>
      <c r="J22" s="11">
        <v>4.9898311584953198E-2</v>
      </c>
      <c r="K22" s="11">
        <v>8.5699999999999998E-2</v>
      </c>
      <c r="L22" s="12">
        <v>7.3688180736324789</v>
      </c>
      <c r="N22">
        <v>2015</v>
      </c>
      <c r="O22" s="11">
        <v>4.9898311584953198E-2</v>
      </c>
      <c r="P22" s="13">
        <v>1585.7584253</v>
      </c>
      <c r="Q22" s="8">
        <f t="shared" si="1"/>
        <v>8.6728445233554385E-2</v>
      </c>
      <c r="R22" s="14">
        <f t="shared" si="2"/>
        <v>3.6830133648601188E-2</v>
      </c>
    </row>
    <row r="23" spans="1:18" x14ac:dyDescent="0.3">
      <c r="A23">
        <f t="shared" si="0"/>
        <v>2016</v>
      </c>
      <c r="B23" s="20">
        <f t="shared" si="3"/>
        <v>226.73542999999717</v>
      </c>
      <c r="C23" s="8">
        <f t="shared" si="4"/>
        <v>4.8668383768936785E-2</v>
      </c>
      <c r="D23" s="21">
        <v>863.78200000000004</v>
      </c>
      <c r="E23" s="11">
        <v>0.26249149669708</v>
      </c>
      <c r="F23" s="13">
        <v>1</v>
      </c>
      <c r="G23" s="11">
        <v>2.0873825016279424E-2</v>
      </c>
      <c r="H23" s="11">
        <v>0.29993657573633004</v>
      </c>
      <c r="I23" s="11">
        <v>9.0320950572264275E-2</v>
      </c>
      <c r="J23" s="11">
        <v>7.5134602462768305E-2</v>
      </c>
      <c r="K23" s="11">
        <v>8.9200000000000002E-2</v>
      </c>
      <c r="L23" s="12">
        <v>7.4715797679545073</v>
      </c>
      <c r="N23">
        <v>2016</v>
      </c>
      <c r="O23" s="11">
        <v>7.5134602462768305E-2</v>
      </c>
      <c r="P23" s="13">
        <v>1757.3807475999999</v>
      </c>
      <c r="Q23" s="8">
        <f t="shared" si="1"/>
        <v>0.10822728075213073</v>
      </c>
      <c r="R23" s="14">
        <f t="shared" si="2"/>
        <v>3.3092678289362423E-2</v>
      </c>
    </row>
    <row r="24" spans="1:18" x14ac:dyDescent="0.3">
      <c r="A24">
        <f t="shared" si="0"/>
        <v>2017</v>
      </c>
      <c r="B24" s="20">
        <f t="shared" si="3"/>
        <v>248.15375800000396</v>
      </c>
      <c r="C24" s="8">
        <f t="shared" si="4"/>
        <v>9.4463966218279349E-2</v>
      </c>
      <c r="D24" s="21">
        <v>920.471</v>
      </c>
      <c r="E24" s="11">
        <v>0.26959432507923003</v>
      </c>
      <c r="F24" s="13">
        <v>1</v>
      </c>
      <c r="G24" s="11">
        <v>1.3593608678874602E-2</v>
      </c>
      <c r="H24" s="11">
        <v>0.29320490709620001</v>
      </c>
      <c r="I24" s="11">
        <v>8.1344911275792284E-2</v>
      </c>
      <c r="J24" s="11">
        <v>4.3143132569500704E-2</v>
      </c>
      <c r="K24" s="11">
        <v>9.0899999999999995E-2</v>
      </c>
      <c r="L24" s="12">
        <v>7.5362287500136391</v>
      </c>
      <c r="N24">
        <v>2017</v>
      </c>
      <c r="O24" s="11">
        <v>4.3143132569500704E-2</v>
      </c>
      <c r="P24" s="13">
        <v>1874.7465388999999</v>
      </c>
      <c r="Q24" s="8">
        <f t="shared" si="1"/>
        <v>6.6784498157432814E-2</v>
      </c>
      <c r="R24" s="14">
        <f t="shared" si="2"/>
        <v>2.364136558793211E-2</v>
      </c>
    </row>
    <row r="25" spans="1:18" x14ac:dyDescent="0.3">
      <c r="A25">
        <f t="shared" si="0"/>
        <v>2018</v>
      </c>
      <c r="B25" s="20">
        <f t="shared" si="3"/>
        <v>273.16964799972425</v>
      </c>
      <c r="C25" s="8">
        <f t="shared" si="4"/>
        <v>0.10080802403048783</v>
      </c>
      <c r="D25" s="21">
        <v>987.79099999899995</v>
      </c>
      <c r="E25" s="11">
        <v>0.27654599809069003</v>
      </c>
      <c r="F25" s="13">
        <v>1</v>
      </c>
      <c r="G25" s="11">
        <v>2.5643242827770366E-2</v>
      </c>
      <c r="H25" s="11">
        <v>0.34657894335931999</v>
      </c>
      <c r="I25" s="11">
        <v>7.1530694898284647E-2</v>
      </c>
      <c r="J25" s="11">
        <v>3.2405693293056703E-2</v>
      </c>
      <c r="K25" s="11">
        <v>9.3599999999999989E-2</v>
      </c>
      <c r="L25" s="12">
        <v>7.591259319459998</v>
      </c>
      <c r="N25">
        <v>2018</v>
      </c>
      <c r="O25" s="11">
        <v>3.2405693293056703E-2</v>
      </c>
      <c r="P25" s="13">
        <v>1980.8064118</v>
      </c>
      <c r="Q25" s="8">
        <f t="shared" si="1"/>
        <v>5.6572913030809024E-2</v>
      </c>
      <c r="R25" s="14">
        <f t="shared" si="2"/>
        <v>2.4167219737752321E-2</v>
      </c>
    </row>
    <row r="26" spans="1:18" x14ac:dyDescent="0.3">
      <c r="A26">
        <f t="shared" si="0"/>
        <v>2019</v>
      </c>
      <c r="B26" s="20">
        <f t="shared" si="3"/>
        <v>308.28814700029449</v>
      </c>
      <c r="C26" s="8">
        <f t="shared" si="4"/>
        <v>0.12855930099747281</v>
      </c>
      <c r="D26" s="21">
        <v>1060.068000001</v>
      </c>
      <c r="E26" s="11">
        <v>0.29081921820110002</v>
      </c>
      <c r="F26" s="13">
        <v>1</v>
      </c>
      <c r="G26" s="11">
        <v>3.1868553924553282E-2</v>
      </c>
      <c r="H26" s="11">
        <v>0.32878861580951996</v>
      </c>
      <c r="I26" s="11">
        <v>7.4675472586194239E-2</v>
      </c>
      <c r="J26" s="11">
        <v>3.5230193274144297E-2</v>
      </c>
      <c r="K26" s="11">
        <v>0.10279999999999999</v>
      </c>
      <c r="L26" s="12">
        <v>7.649405775669786</v>
      </c>
      <c r="N26">
        <v>2019</v>
      </c>
      <c r="O26" s="11">
        <v>3.5230193274144297E-2</v>
      </c>
      <c r="P26" s="13">
        <v>2099.3977055</v>
      </c>
      <c r="Q26" s="8">
        <f t="shared" si="1"/>
        <v>5.9870208917707224E-2</v>
      </c>
      <c r="R26" s="14">
        <f t="shared" si="2"/>
        <v>2.4640015643562926E-2</v>
      </c>
    </row>
    <row r="27" spans="1:18" x14ac:dyDescent="0.3">
      <c r="A27">
        <f t="shared" si="0"/>
        <v>2020</v>
      </c>
      <c r="B27" s="20">
        <f t="shared" si="3"/>
        <v>322.98188556593516</v>
      </c>
      <c r="C27" s="8">
        <f t="shared" si="4"/>
        <v>4.7662353251701983E-2</v>
      </c>
      <c r="D27" s="21">
        <v>997.74199999999996</v>
      </c>
      <c r="E27" s="11">
        <v>0.32371282913412003</v>
      </c>
      <c r="F27" s="13">
        <v>1</v>
      </c>
      <c r="G27" s="11">
        <v>-7.0481512078654301E-2</v>
      </c>
      <c r="H27" s="11">
        <v>0.33559739682890999</v>
      </c>
      <c r="I27" s="11">
        <v>8.3803573795324715E-2</v>
      </c>
      <c r="J27" s="11">
        <v>2.5266350008471199E-2</v>
      </c>
      <c r="K27" s="11">
        <v>0.1598</v>
      </c>
      <c r="L27" s="12">
        <v>7.680062336188807</v>
      </c>
      <c r="N27">
        <v>2020</v>
      </c>
      <c r="O27" s="11">
        <v>2.5266350008471199E-2</v>
      </c>
      <c r="P27" s="13">
        <v>2164.7547101999999</v>
      </c>
      <c r="Q27" s="8">
        <f t="shared" si="1"/>
        <v>3.1131311865673528E-2</v>
      </c>
      <c r="R27" s="14">
        <f t="shared" si="2"/>
        <v>5.8649618572023283E-3</v>
      </c>
    </row>
    <row r="28" spans="1:18" x14ac:dyDescent="0.3">
      <c r="A28">
        <f t="shared" si="0"/>
        <v>2021</v>
      </c>
      <c r="B28" s="20">
        <f t="shared" si="3"/>
        <v>363.31440552590908</v>
      </c>
      <c r="C28" s="8">
        <f t="shared" si="4"/>
        <v>0.12487548609514887</v>
      </c>
      <c r="D28" s="21">
        <v>1192.586000001</v>
      </c>
      <c r="E28" s="11">
        <v>0.30464419800803</v>
      </c>
      <c r="F28" s="13">
        <v>1</v>
      </c>
      <c r="G28" s="11">
        <v>0.10677013073826118</v>
      </c>
      <c r="H28" s="11">
        <v>0.34512741965308996</v>
      </c>
      <c r="I28" s="11">
        <v>2.6625114118376977E-2</v>
      </c>
      <c r="J28" s="11">
        <v>3.4950575739945304E-2</v>
      </c>
      <c r="K28" s="11">
        <v>0.13900000000000001</v>
      </c>
      <c r="L28" s="12">
        <v>7.7372190573105231</v>
      </c>
      <c r="N28">
        <v>2021</v>
      </c>
      <c r="O28" s="11">
        <v>3.4950575739945304E-2</v>
      </c>
      <c r="P28" s="13">
        <v>2292.0893427000001</v>
      </c>
      <c r="Q28" s="8">
        <f t="shared" si="1"/>
        <v>5.8821737123387896E-2</v>
      </c>
      <c r="R28" s="14">
        <f t="shared" si="2"/>
        <v>2.3871161383442592E-2</v>
      </c>
    </row>
    <row r="29" spans="1:18" ht="14.5" x14ac:dyDescent="0.35">
      <c r="A29" s="9">
        <f>+A28+1</f>
        <v>2022</v>
      </c>
      <c r="B29" s="20">
        <f t="shared" si="3"/>
        <v>508.68059283314665</v>
      </c>
      <c r="C29" s="8">
        <f t="shared" si="4"/>
        <v>0.40011126753098436</v>
      </c>
      <c r="D29" s="21">
        <v>1462.5224395289999</v>
      </c>
      <c r="E29" s="8">
        <f>+SUMPRODUCT($F$1:$L$1,F29:L29)</f>
        <v>0.34781045342248929</v>
      </c>
      <c r="F29">
        <v>1</v>
      </c>
      <c r="G29" s="16">
        <v>7.25656287395329E-2</v>
      </c>
      <c r="H29" s="15">
        <f>+AVERAGE(H24:H28)</f>
        <v>0.32985945654940801</v>
      </c>
      <c r="I29" s="16">
        <v>0.12</v>
      </c>
      <c r="J29" s="16">
        <v>0.13122699937169013</v>
      </c>
      <c r="K29" s="16">
        <v>0.11217890750000002</v>
      </c>
      <c r="L29">
        <f>+LN(P29)</f>
        <v>7.8158448556482476</v>
      </c>
      <c r="N29">
        <v>2022</v>
      </c>
      <c r="O29" s="11">
        <v>0.10177231354616501</v>
      </c>
      <c r="P29" s="13">
        <v>2479.5809562999998</v>
      </c>
      <c r="Q29" s="8">
        <f t="shared" si="1"/>
        <v>8.17994351734741E-2</v>
      </c>
      <c r="R29" s="14">
        <f t="shared" si="2"/>
        <v>-1.9972878372690905E-2</v>
      </c>
    </row>
    <row r="30" spans="1:18" ht="14.5" x14ac:dyDescent="0.35">
      <c r="A30" s="9">
        <f t="shared" ref="A30:A57" si="5">+A29+1</f>
        <v>2023</v>
      </c>
      <c r="B30" s="20">
        <f t="shared" si="3"/>
        <v>548.02174637181247</v>
      </c>
      <c r="C30" s="8">
        <f t="shared" si="4"/>
        <v>7.7339599923699431E-2</v>
      </c>
      <c r="D30" s="22">
        <v>1583.7682800395819</v>
      </c>
      <c r="E30" s="8">
        <f t="shared" ref="E30:E57" si="6">+SUMPRODUCT($F$1:$L$1,F30:L30)</f>
        <v>0.34602394382978563</v>
      </c>
      <c r="F30">
        <v>1</v>
      </c>
      <c r="G30" s="16">
        <v>1.246431370293789E-2</v>
      </c>
      <c r="H30" s="15">
        <f t="shared" ref="H30:H57" si="7">+AVERAGE(H25:H29)</f>
        <v>0.33719036644004957</v>
      </c>
      <c r="I30" s="16">
        <v>0.11654411764705883</v>
      </c>
      <c r="J30" s="16">
        <v>8.9595889133615089E-2</v>
      </c>
      <c r="K30" s="16">
        <v>0.11269858675096474</v>
      </c>
      <c r="L30">
        <f t="shared" ref="L30:L57" si="8">+LN(P30)</f>
        <v>7.9016517392326691</v>
      </c>
      <c r="N30">
        <v>2023</v>
      </c>
      <c r="O30" s="14">
        <f>+J30</f>
        <v>8.9595889133615089E-2</v>
      </c>
      <c r="P30" s="10">
        <f>+P29*(1+O30)</f>
        <v>2701.7412167584775</v>
      </c>
      <c r="Q30" s="18">
        <f>+O30+R30</f>
        <v>0.11846223610007776</v>
      </c>
      <c r="R30" s="17">
        <f>+_xlfn.PERCENTILE.EXC($R$4:$R$29,0.5)</f>
        <v>2.8866346966462675E-2</v>
      </c>
    </row>
    <row r="31" spans="1:18" ht="14.5" x14ac:dyDescent="0.35">
      <c r="A31" s="9">
        <f t="shared" si="5"/>
        <v>2024</v>
      </c>
      <c r="B31" s="20">
        <f t="shared" si="3"/>
        <v>558.74353922688772</v>
      </c>
      <c r="C31" s="8">
        <f t="shared" si="4"/>
        <v>1.9564539046231344E-2</v>
      </c>
      <c r="D31" s="22">
        <v>1660.8514745442235</v>
      </c>
      <c r="E31" s="8">
        <f t="shared" si="6"/>
        <v>0.33641993145727855</v>
      </c>
      <c r="F31">
        <v>1</v>
      </c>
      <c r="G31" s="16">
        <v>2.0901649395801965E-2</v>
      </c>
      <c r="H31" s="15">
        <f t="shared" si="7"/>
        <v>0.33531265105619551</v>
      </c>
      <c r="I31" s="16">
        <v>6.9677419354838704E-2</v>
      </c>
      <c r="J31" s="16">
        <v>4.5862001728959045E-2</v>
      </c>
      <c r="K31" s="16">
        <v>0.10792204703560859</v>
      </c>
      <c r="L31">
        <f t="shared" si="8"/>
        <v>7.946493166658513</v>
      </c>
      <c r="N31">
        <v>2024</v>
      </c>
      <c r="O31" s="14">
        <f t="shared" ref="O31:O57" si="9">+J31</f>
        <v>4.5862001728959045E-2</v>
      </c>
      <c r="P31">
        <f t="shared" ref="P31:P57" si="10">+P30*(1+O31)</f>
        <v>2825.6484771126547</v>
      </c>
      <c r="Q31" s="19">
        <f t="shared" ref="Q31:Q57" si="11">+O31+R31</f>
        <v>7.472834869542172E-2</v>
      </c>
      <c r="R31" s="14">
        <f>+R$30</f>
        <v>2.8866346966462675E-2</v>
      </c>
    </row>
    <row r="32" spans="1:18" ht="14.5" x14ac:dyDescent="0.35">
      <c r="A32" s="9">
        <f t="shared" si="5"/>
        <v>2025</v>
      </c>
      <c r="B32" s="20">
        <f t="shared" si="3"/>
        <v>604.30238549225567</v>
      </c>
      <c r="C32" s="8">
        <f t="shared" si="4"/>
        <v>8.1538027855151629E-2</v>
      </c>
      <c r="D32" s="22">
        <v>1794.9814911866051</v>
      </c>
      <c r="E32" s="8">
        <f t="shared" si="6"/>
        <v>0.33666218201100817</v>
      </c>
      <c r="F32">
        <v>1</v>
      </c>
      <c r="G32" s="16">
        <v>2.8144104837741452E-2</v>
      </c>
      <c r="H32" s="15">
        <f t="shared" si="7"/>
        <v>0.33661745810553056</v>
      </c>
      <c r="I32" s="16">
        <v>5.5E-2</v>
      </c>
      <c r="J32" s="16">
        <v>3.5778276503910224E-2</v>
      </c>
      <c r="K32" s="16">
        <v>0.10404666363636364</v>
      </c>
      <c r="L32">
        <f t="shared" si="8"/>
        <v>7.9816462687718897</v>
      </c>
      <c r="N32">
        <v>2025</v>
      </c>
      <c r="O32" s="14">
        <f t="shared" si="9"/>
        <v>3.5778276503910224E-2</v>
      </c>
      <c r="P32">
        <f t="shared" si="10"/>
        <v>2926.7453096296445</v>
      </c>
      <c r="Q32" s="19">
        <f t="shared" si="11"/>
        <v>6.4644623470372892E-2</v>
      </c>
      <c r="R32" s="14">
        <f t="shared" ref="R32:R57" si="12">+R$30</f>
        <v>2.8866346966462675E-2</v>
      </c>
    </row>
    <row r="33" spans="1:18" ht="14.5" x14ac:dyDescent="0.35">
      <c r="A33" s="9">
        <f t="shared" si="5"/>
        <v>2026</v>
      </c>
      <c r="B33" s="20">
        <f t="shared" si="3"/>
        <v>656.46412887063468</v>
      </c>
      <c r="C33" s="8">
        <f t="shared" si="4"/>
        <v>8.631728854733689E-2</v>
      </c>
      <c r="D33" s="22">
        <v>1935.0390701646108</v>
      </c>
      <c r="E33" s="8">
        <f t="shared" si="6"/>
        <v>0.33925109781622664</v>
      </c>
      <c r="F33">
        <v>1</v>
      </c>
      <c r="G33" s="16">
        <v>2.9799546687983333E-2</v>
      </c>
      <c r="H33" s="15">
        <f t="shared" si="7"/>
        <v>0.33682147036085469</v>
      </c>
      <c r="I33" s="16">
        <v>5.4038461538461542E-2</v>
      </c>
      <c r="J33" s="16">
        <v>3.191827692307693E-2</v>
      </c>
      <c r="K33" s="16">
        <v>9.9251900000000004E-2</v>
      </c>
      <c r="L33">
        <f t="shared" si="8"/>
        <v>8.0130657436676174</v>
      </c>
      <c r="N33">
        <v>2026</v>
      </c>
      <c r="O33" s="14">
        <f t="shared" si="9"/>
        <v>3.191827692307693E-2</v>
      </c>
      <c r="P33">
        <f t="shared" si="10"/>
        <v>3020.1619769057202</v>
      </c>
      <c r="Q33" s="19">
        <f t="shared" si="11"/>
        <v>6.0784623889539605E-2</v>
      </c>
      <c r="R33" s="14">
        <f t="shared" si="12"/>
        <v>2.8866346966462675E-2</v>
      </c>
    </row>
    <row r="34" spans="1:18" ht="14.5" x14ac:dyDescent="0.35">
      <c r="A34" s="9">
        <f t="shared" si="5"/>
        <v>2027</v>
      </c>
      <c r="B34" s="20">
        <f t="shared" si="3"/>
        <v>723.4265041126306</v>
      </c>
      <c r="C34" s="8">
        <f t="shared" si="4"/>
        <v>0.1020046218781161</v>
      </c>
      <c r="D34" s="22">
        <v>2104.7006016988939</v>
      </c>
      <c r="E34" s="8">
        <f t="shared" si="6"/>
        <v>0.34371943616526157</v>
      </c>
      <c r="F34">
        <v>1</v>
      </c>
      <c r="G34" s="16">
        <v>3.1519714334420773E-2</v>
      </c>
      <c r="H34" s="15">
        <f t="shared" si="7"/>
        <v>0.3351602805024077</v>
      </c>
      <c r="I34" s="16">
        <v>0.05</v>
      </c>
      <c r="J34" s="16">
        <v>3.1492250000001006E-2</v>
      </c>
      <c r="K34" s="16">
        <v>9.738815714285716E-2</v>
      </c>
      <c r="L34">
        <f t="shared" si="8"/>
        <v>8.044072283838462</v>
      </c>
      <c r="N34">
        <v>2027</v>
      </c>
      <c r="O34" s="14">
        <f t="shared" si="9"/>
        <v>3.1492250000001006E-2</v>
      </c>
      <c r="P34">
        <f t="shared" si="10"/>
        <v>3115.2736729229323</v>
      </c>
      <c r="Q34" s="19">
        <f t="shared" si="11"/>
        <v>6.035859696646368E-2</v>
      </c>
      <c r="R34" s="14">
        <f t="shared" si="12"/>
        <v>2.8866346966462675E-2</v>
      </c>
    </row>
    <row r="35" spans="1:18" ht="14.5" x14ac:dyDescent="0.35">
      <c r="A35" s="9">
        <f t="shared" si="5"/>
        <v>2028</v>
      </c>
      <c r="B35" s="20">
        <f t="shared" si="3"/>
        <v>755.53089553829125</v>
      </c>
      <c r="C35" s="8">
        <f t="shared" si="4"/>
        <v>4.4378235028920576E-2</v>
      </c>
      <c r="D35" s="23">
        <f>+D34*(1+G35)</f>
        <v>2171.0401634239265</v>
      </c>
      <c r="E35" s="8">
        <f t="shared" si="6"/>
        <v>0.34800410801555637</v>
      </c>
      <c r="F35">
        <v>1</v>
      </c>
      <c r="G35" s="14">
        <f t="shared" ref="G35:G57" si="13">+G$34</f>
        <v>3.1519714334420773E-2</v>
      </c>
      <c r="H35" s="15">
        <f t="shared" si="7"/>
        <v>0.3362204452930076</v>
      </c>
      <c r="I35" s="14">
        <f t="shared" ref="I35:K57" si="14">+I$34</f>
        <v>0.05</v>
      </c>
      <c r="J35" s="14">
        <f t="shared" si="14"/>
        <v>3.1492250000001006E-2</v>
      </c>
      <c r="K35" s="14">
        <f>+K$34</f>
        <v>9.738815714285716E-2</v>
      </c>
      <c r="L35">
        <f t="shared" si="8"/>
        <v>8.0750788240093048</v>
      </c>
      <c r="N35">
        <v>2028</v>
      </c>
      <c r="O35" s="14">
        <f t="shared" si="9"/>
        <v>3.1492250000001006E-2</v>
      </c>
      <c r="P35">
        <f t="shared" si="10"/>
        <v>3213.3806502490424</v>
      </c>
      <c r="Q35" s="19">
        <f t="shared" si="11"/>
        <v>6.035859696646368E-2</v>
      </c>
      <c r="R35" s="14">
        <f t="shared" si="12"/>
        <v>2.8866346966462675E-2</v>
      </c>
    </row>
    <row r="36" spans="1:18" ht="14.5" x14ac:dyDescent="0.35">
      <c r="A36" s="9">
        <f t="shared" si="5"/>
        <v>2029</v>
      </c>
      <c r="B36" s="20">
        <f t="shared" si="3"/>
        <v>789.80406446063512</v>
      </c>
      <c r="C36" s="8">
        <f t="shared" si="4"/>
        <v>4.5363027673309464E-2</v>
      </c>
      <c r="D36" s="9">
        <f t="shared" ref="D36:D57" si="15">+D35*(1+G36)</f>
        <v>2239.470729183603</v>
      </c>
      <c r="E36" s="8">
        <f t="shared" si="6"/>
        <v>0.35267443068950377</v>
      </c>
      <c r="F36">
        <v>1</v>
      </c>
      <c r="G36" s="14">
        <f t="shared" si="13"/>
        <v>3.1519714334420773E-2</v>
      </c>
      <c r="H36" s="15">
        <f t="shared" si="7"/>
        <v>0.33602646106359918</v>
      </c>
      <c r="I36" s="14">
        <f t="shared" si="14"/>
        <v>0.05</v>
      </c>
      <c r="J36" s="14">
        <f t="shared" si="14"/>
        <v>3.1492250000001006E-2</v>
      </c>
      <c r="K36" s="14">
        <f t="shared" si="14"/>
        <v>9.738815714285716E-2</v>
      </c>
      <c r="L36">
        <f t="shared" si="8"/>
        <v>8.1060853641801476</v>
      </c>
      <c r="N36">
        <v>2029</v>
      </c>
      <c r="O36" s="14">
        <f t="shared" si="9"/>
        <v>3.1492250000001006E-2</v>
      </c>
      <c r="P36">
        <f t="shared" si="10"/>
        <v>3314.5772370318509</v>
      </c>
      <c r="Q36" s="19">
        <f t="shared" si="11"/>
        <v>6.035859696646368E-2</v>
      </c>
      <c r="R36" s="14">
        <f t="shared" si="12"/>
        <v>2.8866346966462675E-2</v>
      </c>
    </row>
    <row r="37" spans="1:18" ht="14.5" x14ac:dyDescent="0.35">
      <c r="A37" s="9">
        <f t="shared" si="5"/>
        <v>2030</v>
      </c>
      <c r="B37" s="20">
        <f t="shared" si="3"/>
        <v>825.24797488034289</v>
      </c>
      <c r="C37" s="8">
        <f t="shared" si="4"/>
        <v>4.4876839731019524E-2</v>
      </c>
      <c r="D37" s="9">
        <f t="shared" si="15"/>
        <v>2310.0582068277672</v>
      </c>
      <c r="E37" s="8">
        <f t="shared" si="6"/>
        <v>0.35724120389745295</v>
      </c>
      <c r="F37">
        <v>1</v>
      </c>
      <c r="G37" s="14">
        <f t="shared" si="13"/>
        <v>3.1519714334420773E-2</v>
      </c>
      <c r="H37" s="15">
        <f t="shared" si="7"/>
        <v>0.33616922306507996</v>
      </c>
      <c r="I37" s="14">
        <f t="shared" si="14"/>
        <v>0.05</v>
      </c>
      <c r="J37" s="14">
        <f t="shared" si="14"/>
        <v>3.1492250000001006E-2</v>
      </c>
      <c r="K37" s="14">
        <f t="shared" si="14"/>
        <v>9.738815714285716E-2</v>
      </c>
      <c r="L37">
        <f t="shared" si="8"/>
        <v>8.1370919043509922</v>
      </c>
      <c r="N37">
        <v>2030</v>
      </c>
      <c r="O37" s="14">
        <f t="shared" si="9"/>
        <v>3.1492250000001006E-2</v>
      </c>
      <c r="P37">
        <f t="shared" si="10"/>
        <v>3418.9607320247706</v>
      </c>
      <c r="Q37" s="19">
        <f t="shared" si="11"/>
        <v>6.035859696646368E-2</v>
      </c>
      <c r="R37" s="14">
        <f t="shared" si="12"/>
        <v>2.8866346966462675E-2</v>
      </c>
    </row>
    <row r="38" spans="1:18" ht="14.5" x14ac:dyDescent="0.35">
      <c r="A38" s="9">
        <f t="shared" si="5"/>
        <v>2031</v>
      </c>
      <c r="B38" s="20">
        <f t="shared" si="3"/>
        <v>862.31187851568461</v>
      </c>
      <c r="C38" s="8">
        <f t="shared" si="4"/>
        <v>4.4912444214983749E-2</v>
      </c>
      <c r="D38" s="9">
        <f t="shared" si="15"/>
        <v>2382.8705816028628</v>
      </c>
      <c r="E38" s="8">
        <f t="shared" si="6"/>
        <v>0.36187944287584495</v>
      </c>
      <c r="F38">
        <v>1</v>
      </c>
      <c r="G38" s="14">
        <f t="shared" si="13"/>
        <v>3.1519714334420773E-2</v>
      </c>
      <c r="H38" s="15">
        <f t="shared" si="7"/>
        <v>0.33607957605698979</v>
      </c>
      <c r="I38" s="14">
        <f t="shared" si="14"/>
        <v>0.05</v>
      </c>
      <c r="J38" s="14">
        <f t="shared" si="14"/>
        <v>3.1492250000001006E-2</v>
      </c>
      <c r="K38" s="14">
        <f t="shared" si="14"/>
        <v>9.738815714285716E-2</v>
      </c>
      <c r="L38">
        <f t="shared" si="8"/>
        <v>8.168098444521835</v>
      </c>
      <c r="N38">
        <v>2031</v>
      </c>
      <c r="O38" s="14">
        <f t="shared" si="9"/>
        <v>3.1492250000001006E-2</v>
      </c>
      <c r="P38">
        <f t="shared" si="10"/>
        <v>3526.631498137881</v>
      </c>
      <c r="Q38" s="19">
        <f t="shared" si="11"/>
        <v>6.035859696646368E-2</v>
      </c>
      <c r="R38" s="14">
        <f t="shared" si="12"/>
        <v>2.8866346966462675E-2</v>
      </c>
    </row>
    <row r="39" spans="1:18" ht="14.5" x14ac:dyDescent="0.35">
      <c r="A39" s="9">
        <f t="shared" si="5"/>
        <v>2032</v>
      </c>
      <c r="B39" s="20">
        <f t="shared" si="3"/>
        <v>900.93678306832635</v>
      </c>
      <c r="C39" s="8">
        <f t="shared" si="4"/>
        <v>4.479226775714551E-2</v>
      </c>
      <c r="D39" s="9">
        <f t="shared" si="15"/>
        <v>2457.9779816308801</v>
      </c>
      <c r="E39" s="8">
        <f t="shared" si="6"/>
        <v>0.36653574189893701</v>
      </c>
      <c r="F39">
        <v>1</v>
      </c>
      <c r="G39" s="14">
        <f t="shared" si="13"/>
        <v>3.1519714334420773E-2</v>
      </c>
      <c r="H39" s="15">
        <f t="shared" si="7"/>
        <v>0.33593119719621684</v>
      </c>
      <c r="I39" s="14">
        <f t="shared" si="14"/>
        <v>0.05</v>
      </c>
      <c r="J39" s="14">
        <f t="shared" si="14"/>
        <v>3.1492250000001006E-2</v>
      </c>
      <c r="K39" s="14">
        <f t="shared" si="14"/>
        <v>9.738815714285716E-2</v>
      </c>
      <c r="L39">
        <f t="shared" si="8"/>
        <v>8.1991049846926778</v>
      </c>
      <c r="N39">
        <v>2032</v>
      </c>
      <c r="O39" s="14">
        <f t="shared" si="9"/>
        <v>3.1492250000001006E-2</v>
      </c>
      <c r="P39">
        <f t="shared" si="10"/>
        <v>3637.6930589351173</v>
      </c>
      <c r="Q39" s="19">
        <f t="shared" si="11"/>
        <v>6.035859696646368E-2</v>
      </c>
      <c r="R39" s="14">
        <f t="shared" si="12"/>
        <v>2.8866346966462675E-2</v>
      </c>
    </row>
    <row r="40" spans="1:18" ht="14.5" x14ac:dyDescent="0.35">
      <c r="A40" s="9">
        <f t="shared" si="5"/>
        <v>2033</v>
      </c>
      <c r="B40" s="20">
        <f t="shared" si="3"/>
        <v>940.90398610671775</v>
      </c>
      <c r="C40" s="8">
        <f t="shared" si="4"/>
        <v>4.4361828476216614E-2</v>
      </c>
      <c r="D40" s="9">
        <f t="shared" si="15"/>
        <v>2535.4527454521817</v>
      </c>
      <c r="E40" s="8">
        <f t="shared" si="6"/>
        <v>0.37109900304567245</v>
      </c>
      <c r="F40">
        <v>1</v>
      </c>
      <c r="G40" s="14">
        <f t="shared" si="13"/>
        <v>3.1519714334420773E-2</v>
      </c>
      <c r="H40" s="15">
        <f t="shared" si="7"/>
        <v>0.33608538053497872</v>
      </c>
      <c r="I40" s="14">
        <f t="shared" si="14"/>
        <v>0.05</v>
      </c>
      <c r="J40" s="14">
        <f t="shared" si="14"/>
        <v>3.1492250000001006E-2</v>
      </c>
      <c r="K40" s="14">
        <f t="shared" si="14"/>
        <v>9.738815714285716E-2</v>
      </c>
      <c r="L40">
        <f t="shared" si="8"/>
        <v>8.2301115248635224</v>
      </c>
      <c r="N40">
        <v>2033</v>
      </c>
      <c r="O40" s="14">
        <f t="shared" si="9"/>
        <v>3.1492250000001006E-2</v>
      </c>
      <c r="P40">
        <f t="shared" si="10"/>
        <v>3752.2521981703703</v>
      </c>
      <c r="Q40" s="19">
        <f t="shared" si="11"/>
        <v>6.035859696646368E-2</v>
      </c>
      <c r="R40" s="14">
        <f t="shared" si="12"/>
        <v>2.8866346966462675E-2</v>
      </c>
    </row>
    <row r="41" spans="1:18" ht="14.5" x14ac:dyDescent="0.35">
      <c r="A41" s="9">
        <f t="shared" si="5"/>
        <v>2034</v>
      </c>
      <c r="B41" s="20">
        <f t="shared" si="3"/>
        <v>982.64134774006232</v>
      </c>
      <c r="C41" s="8">
        <f t="shared" si="4"/>
        <v>4.4358789259726583E-2</v>
      </c>
      <c r="D41" s="9">
        <f t="shared" si="15"/>
        <v>2615.3694916972572</v>
      </c>
      <c r="E41" s="8">
        <f t="shared" si="6"/>
        <v>0.3757179820516956</v>
      </c>
      <c r="F41">
        <v>1</v>
      </c>
      <c r="G41" s="14">
        <f t="shared" si="13"/>
        <v>3.1519714334420773E-2</v>
      </c>
      <c r="H41" s="15">
        <f t="shared" si="7"/>
        <v>0.33605836758337287</v>
      </c>
      <c r="I41" s="14">
        <f t="shared" si="14"/>
        <v>0.05</v>
      </c>
      <c r="J41" s="14">
        <f t="shared" si="14"/>
        <v>3.1492250000001006E-2</v>
      </c>
      <c r="K41" s="14">
        <f t="shared" si="14"/>
        <v>9.738815714285716E-2</v>
      </c>
      <c r="L41">
        <f t="shared" si="8"/>
        <v>8.2611180650343652</v>
      </c>
      <c r="N41">
        <v>2034</v>
      </c>
      <c r="O41" s="14">
        <f t="shared" si="9"/>
        <v>3.1492250000001006E-2</v>
      </c>
      <c r="P41">
        <f t="shared" si="10"/>
        <v>3870.4190624582047</v>
      </c>
      <c r="Q41" s="19">
        <f t="shared" si="11"/>
        <v>6.035859696646368E-2</v>
      </c>
      <c r="R41" s="14">
        <f t="shared" si="12"/>
        <v>2.8866346966462675E-2</v>
      </c>
    </row>
    <row r="42" spans="1:18" ht="14.5" x14ac:dyDescent="0.35">
      <c r="A42" s="9">
        <f t="shared" si="5"/>
        <v>2035</v>
      </c>
      <c r="B42" s="20">
        <f t="shared" si="3"/>
        <v>1026.0473248106084</v>
      </c>
      <c r="C42" s="8">
        <f t="shared" si="4"/>
        <v>4.4172756591582152E-2</v>
      </c>
      <c r="D42" s="9">
        <f t="shared" si="15"/>
        <v>2697.8051909545143</v>
      </c>
      <c r="E42" s="8">
        <f t="shared" si="6"/>
        <v>0.38032669232413374</v>
      </c>
      <c r="F42">
        <v>1</v>
      </c>
      <c r="G42" s="14">
        <f t="shared" si="13"/>
        <v>3.1519714334420773E-2</v>
      </c>
      <c r="H42" s="15">
        <f t="shared" si="7"/>
        <v>0.33606474888732768</v>
      </c>
      <c r="I42" s="14">
        <f t="shared" si="14"/>
        <v>0.05</v>
      </c>
      <c r="J42" s="14">
        <f t="shared" si="14"/>
        <v>3.1492250000001006E-2</v>
      </c>
      <c r="K42" s="14">
        <f t="shared" si="14"/>
        <v>9.738815714285716E-2</v>
      </c>
      <c r="L42">
        <f t="shared" si="8"/>
        <v>8.292124605205208</v>
      </c>
      <c r="N42">
        <v>2035</v>
      </c>
      <c r="O42" s="14">
        <f t="shared" si="9"/>
        <v>3.1492250000001006E-2</v>
      </c>
      <c r="P42">
        <f t="shared" si="10"/>
        <v>3992.3072671779082</v>
      </c>
      <c r="Q42" s="19">
        <f t="shared" si="11"/>
        <v>6.035859696646368E-2</v>
      </c>
      <c r="R42" s="14">
        <f t="shared" si="12"/>
        <v>2.8866346966462675E-2</v>
      </c>
    </row>
    <row r="43" spans="1:18" ht="14.5" x14ac:dyDescent="0.35">
      <c r="A43" s="9">
        <f t="shared" si="5"/>
        <v>2036</v>
      </c>
      <c r="B43" s="20">
        <f t="shared" si="3"/>
        <v>1071.2366839954564</v>
      </c>
      <c r="C43" s="8">
        <f t="shared" si="4"/>
        <v>4.4042178262283516E-2</v>
      </c>
      <c r="D43" s="9">
        <f t="shared" si="15"/>
        <v>2782.8392399033182</v>
      </c>
      <c r="E43" s="8">
        <f t="shared" si="6"/>
        <v>0.3849437900094701</v>
      </c>
      <c r="F43">
        <v>1</v>
      </c>
      <c r="G43" s="14">
        <f t="shared" si="13"/>
        <v>3.1519714334420773E-2</v>
      </c>
      <c r="H43" s="15">
        <f t="shared" si="7"/>
        <v>0.33604385405177717</v>
      </c>
      <c r="I43" s="14">
        <f t="shared" si="14"/>
        <v>0.05</v>
      </c>
      <c r="J43" s="14">
        <f t="shared" si="14"/>
        <v>3.1492250000001006E-2</v>
      </c>
      <c r="K43" s="14">
        <f t="shared" si="14"/>
        <v>9.738815714285716E-2</v>
      </c>
      <c r="L43">
        <f t="shared" si="8"/>
        <v>8.3231311453760526</v>
      </c>
      <c r="N43">
        <v>2036</v>
      </c>
      <c r="O43" s="14">
        <f t="shared" si="9"/>
        <v>3.1492250000001006E-2</v>
      </c>
      <c r="P43">
        <f t="shared" si="10"/>
        <v>4118.0340057126959</v>
      </c>
      <c r="Q43" s="19">
        <f t="shared" si="11"/>
        <v>6.035859696646368E-2</v>
      </c>
      <c r="R43" s="14">
        <f t="shared" si="12"/>
        <v>2.8866346966462675E-2</v>
      </c>
    </row>
    <row r="44" spans="1:18" ht="14.5" x14ac:dyDescent="0.35">
      <c r="A44" s="9">
        <f t="shared" si="5"/>
        <v>2037</v>
      </c>
      <c r="B44" s="20">
        <f t="shared" si="3"/>
        <v>1118.2432469117648</v>
      </c>
      <c r="C44" s="8">
        <f t="shared" si="4"/>
        <v>4.3880650857647252E-2</v>
      </c>
      <c r="D44" s="9">
        <f t="shared" si="15"/>
        <v>2870.5535377836877</v>
      </c>
      <c r="E44" s="8">
        <f t="shared" si="6"/>
        <v>0.389556659436195</v>
      </c>
      <c r="F44">
        <v>1</v>
      </c>
      <c r="G44" s="14">
        <f t="shared" si="13"/>
        <v>3.1519714334420773E-2</v>
      </c>
      <c r="H44" s="15">
        <f t="shared" si="7"/>
        <v>0.33603670965073462</v>
      </c>
      <c r="I44" s="14">
        <f t="shared" si="14"/>
        <v>0.05</v>
      </c>
      <c r="J44" s="14">
        <f t="shared" si="14"/>
        <v>3.1492250000001006E-2</v>
      </c>
      <c r="K44" s="14">
        <f t="shared" si="14"/>
        <v>9.738815714285716E-2</v>
      </c>
      <c r="L44">
        <f t="shared" si="8"/>
        <v>8.3541376855468954</v>
      </c>
      <c r="N44">
        <v>2037</v>
      </c>
      <c r="O44" s="14">
        <f t="shared" si="9"/>
        <v>3.1492250000001006E-2</v>
      </c>
      <c r="P44">
        <f t="shared" si="10"/>
        <v>4247.720162129106</v>
      </c>
      <c r="Q44" s="19">
        <f t="shared" si="11"/>
        <v>6.035859696646368E-2</v>
      </c>
      <c r="R44" s="14">
        <f t="shared" si="12"/>
        <v>2.8866346966462675E-2</v>
      </c>
    </row>
    <row r="45" spans="1:18" ht="14.5" x14ac:dyDescent="0.35">
      <c r="A45" s="9">
        <f t="shared" si="5"/>
        <v>2038</v>
      </c>
      <c r="B45" s="20">
        <f t="shared" si="3"/>
        <v>1167.1230919128902</v>
      </c>
      <c r="C45" s="8">
        <f t="shared" si="4"/>
        <v>4.371128118691181E-2</v>
      </c>
      <c r="D45" s="9">
        <f t="shared" si="15"/>
        <v>2961.0325652762904</v>
      </c>
      <c r="E45" s="8">
        <f t="shared" si="6"/>
        <v>0.39416084294364639</v>
      </c>
      <c r="F45">
        <v>1</v>
      </c>
      <c r="G45" s="14">
        <f t="shared" si="13"/>
        <v>3.1519714334420773E-2</v>
      </c>
      <c r="H45" s="15">
        <f t="shared" si="7"/>
        <v>0.33605781214163821</v>
      </c>
      <c r="I45" s="14">
        <f t="shared" si="14"/>
        <v>0.05</v>
      </c>
      <c r="J45" s="14">
        <f t="shared" si="14"/>
        <v>3.1492250000001006E-2</v>
      </c>
      <c r="K45" s="14">
        <f t="shared" si="14"/>
        <v>9.738815714285716E-2</v>
      </c>
      <c r="L45">
        <f t="shared" si="8"/>
        <v>8.3851442257177382</v>
      </c>
      <c r="N45">
        <v>2038</v>
      </c>
      <c r="O45" s="14">
        <f t="shared" si="9"/>
        <v>3.1492250000001006E-2</v>
      </c>
      <c r="P45">
        <f t="shared" si="10"/>
        <v>4381.4904274049204</v>
      </c>
      <c r="Q45" s="19">
        <f t="shared" si="11"/>
        <v>6.035859696646368E-2</v>
      </c>
      <c r="R45" s="14">
        <f t="shared" si="12"/>
        <v>2.8866346966462675E-2</v>
      </c>
    </row>
    <row r="46" spans="1:18" ht="14.5" x14ac:dyDescent="0.35">
      <c r="A46" s="9">
        <f t="shared" si="5"/>
        <v>2039</v>
      </c>
      <c r="B46" s="20">
        <f t="shared" si="3"/>
        <v>1217.9983266111087</v>
      </c>
      <c r="C46" s="8">
        <f t="shared" si="4"/>
        <v>4.3590290562099288E-2</v>
      </c>
      <c r="D46" s="9">
        <f t="shared" si="15"/>
        <v>3054.363465868716</v>
      </c>
      <c r="E46" s="8">
        <f t="shared" si="6"/>
        <v>0.39877321092324158</v>
      </c>
      <c r="F46">
        <v>1</v>
      </c>
      <c r="G46" s="14">
        <f t="shared" si="13"/>
        <v>3.1519714334420773E-2</v>
      </c>
      <c r="H46" s="15">
        <f t="shared" si="7"/>
        <v>0.33605229846297008</v>
      </c>
      <c r="I46" s="14">
        <f t="shared" si="14"/>
        <v>0.05</v>
      </c>
      <c r="J46" s="14">
        <f t="shared" si="14"/>
        <v>3.1492250000001006E-2</v>
      </c>
      <c r="K46" s="14">
        <f t="shared" si="14"/>
        <v>9.738815714285716E-2</v>
      </c>
      <c r="L46">
        <f t="shared" si="8"/>
        <v>8.4161507658885828</v>
      </c>
      <c r="N46">
        <v>2039</v>
      </c>
      <c r="O46" s="14">
        <f t="shared" si="9"/>
        <v>3.1492250000001006E-2</v>
      </c>
      <c r="P46">
        <f t="shared" si="10"/>
        <v>4519.4734193173672</v>
      </c>
      <c r="Q46" s="19">
        <f t="shared" si="11"/>
        <v>6.035859696646368E-2</v>
      </c>
      <c r="R46" s="14">
        <f t="shared" si="12"/>
        <v>2.8866346966462675E-2</v>
      </c>
    </row>
    <row r="47" spans="1:18" ht="14.5" x14ac:dyDescent="0.35">
      <c r="A47" s="9">
        <f t="shared" si="5"/>
        <v>2040</v>
      </c>
      <c r="B47" s="20">
        <f t="shared" si="3"/>
        <v>1270.9170133383304</v>
      </c>
      <c r="C47" s="8">
        <f t="shared" si="4"/>
        <v>4.3447257332823952E-2</v>
      </c>
      <c r="D47" s="9">
        <f t="shared" si="15"/>
        <v>3150.6361297863896</v>
      </c>
      <c r="E47" s="8">
        <f t="shared" si="6"/>
        <v>0.40338425669755062</v>
      </c>
      <c r="F47">
        <v>1</v>
      </c>
      <c r="G47" s="14">
        <f t="shared" si="13"/>
        <v>3.1519714334420773E-2</v>
      </c>
      <c r="H47" s="15">
        <f t="shared" si="7"/>
        <v>0.33605108463888955</v>
      </c>
      <c r="I47" s="14">
        <f t="shared" si="14"/>
        <v>0.05</v>
      </c>
      <c r="J47" s="14">
        <f t="shared" si="14"/>
        <v>3.1492250000001006E-2</v>
      </c>
      <c r="K47" s="14">
        <f t="shared" si="14"/>
        <v>9.738815714285716E-2</v>
      </c>
      <c r="L47">
        <f t="shared" si="8"/>
        <v>8.4471573060594256</v>
      </c>
      <c r="N47">
        <v>2040</v>
      </c>
      <c r="O47" s="14">
        <f t="shared" si="9"/>
        <v>3.1492250000001006E-2</v>
      </c>
      <c r="P47">
        <f t="shared" si="10"/>
        <v>4661.8018061068688</v>
      </c>
      <c r="Q47" s="19">
        <f t="shared" si="11"/>
        <v>6.035859696646368E-2</v>
      </c>
      <c r="R47" s="14">
        <f t="shared" si="12"/>
        <v>2.8866346966462675E-2</v>
      </c>
    </row>
    <row r="48" spans="1:18" ht="14.5" x14ac:dyDescent="0.35">
      <c r="A48" s="9">
        <f t="shared" si="5"/>
        <v>2041</v>
      </c>
      <c r="B48" s="20">
        <f t="shared" si="3"/>
        <v>1325.963109821844</v>
      </c>
      <c r="C48" s="8">
        <f t="shared" si="4"/>
        <v>4.3312109213900163E-2</v>
      </c>
      <c r="D48" s="9">
        <f t="shared" si="15"/>
        <v>3249.9432805689617</v>
      </c>
      <c r="E48" s="8">
        <f t="shared" si="6"/>
        <v>0.40799576957223394</v>
      </c>
      <c r="F48">
        <v>1</v>
      </c>
      <c r="G48" s="14">
        <f t="shared" si="13"/>
        <v>3.1519714334420773E-2</v>
      </c>
      <c r="H48" s="15">
        <f t="shared" si="7"/>
        <v>0.33604835178920195</v>
      </c>
      <c r="I48" s="14">
        <f t="shared" si="14"/>
        <v>0.05</v>
      </c>
      <c r="J48" s="14">
        <f t="shared" si="14"/>
        <v>3.1492250000001006E-2</v>
      </c>
      <c r="K48" s="14">
        <f t="shared" si="14"/>
        <v>9.738815714285716E-2</v>
      </c>
      <c r="L48">
        <f t="shared" si="8"/>
        <v>8.4781638462302684</v>
      </c>
      <c r="N48">
        <v>2041</v>
      </c>
      <c r="O48" s="14">
        <f t="shared" si="9"/>
        <v>3.1492250000001006E-2</v>
      </c>
      <c r="P48">
        <f t="shared" si="10"/>
        <v>4808.6124340352426</v>
      </c>
      <c r="Q48" s="19">
        <f t="shared" si="11"/>
        <v>6.035859696646368E-2</v>
      </c>
      <c r="R48" s="14">
        <f t="shared" si="12"/>
        <v>2.8866346966462675E-2</v>
      </c>
    </row>
    <row r="49" spans="1:18" ht="14.5" x14ac:dyDescent="0.35">
      <c r="A49" s="9">
        <f t="shared" si="5"/>
        <v>2042</v>
      </c>
      <c r="B49" s="20">
        <f t="shared" si="3"/>
        <v>1383.2128899127276</v>
      </c>
      <c r="C49" s="8">
        <f t="shared" si="4"/>
        <v>4.3175997632826757E-2</v>
      </c>
      <c r="D49" s="9">
        <f t="shared" si="15"/>
        <v>3352.3805643755659</v>
      </c>
      <c r="E49" s="8">
        <f t="shared" si="6"/>
        <v>0.41260616548478679</v>
      </c>
      <c r="F49">
        <v>1</v>
      </c>
      <c r="G49" s="14">
        <f t="shared" si="13"/>
        <v>3.1519714334420773E-2</v>
      </c>
      <c r="H49" s="15">
        <f t="shared" si="7"/>
        <v>0.33604925133668689</v>
      </c>
      <c r="I49" s="14">
        <f t="shared" si="14"/>
        <v>0.05</v>
      </c>
      <c r="J49" s="14">
        <f t="shared" si="14"/>
        <v>3.1492250000001006E-2</v>
      </c>
      <c r="K49" s="14">
        <f t="shared" si="14"/>
        <v>9.738815714285716E-2</v>
      </c>
      <c r="L49">
        <f t="shared" si="8"/>
        <v>8.509170386401113</v>
      </c>
      <c r="N49">
        <v>2042</v>
      </c>
      <c r="O49" s="14">
        <f t="shared" si="9"/>
        <v>3.1492250000001006E-2</v>
      </c>
      <c r="P49">
        <f t="shared" si="10"/>
        <v>4960.0464589609937</v>
      </c>
      <c r="Q49" s="19">
        <f t="shared" si="11"/>
        <v>6.035859696646368E-2</v>
      </c>
      <c r="R49" s="14">
        <f t="shared" si="12"/>
        <v>2.8866346966462675E-2</v>
      </c>
    </row>
    <row r="50" spans="1:18" ht="14.5" x14ac:dyDescent="0.35">
      <c r="A50" s="9">
        <f t="shared" si="5"/>
        <v>2043</v>
      </c>
      <c r="B50" s="20">
        <f t="shared" si="3"/>
        <v>1442.7526184651674</v>
      </c>
      <c r="C50" s="8">
        <f t="shared" si="4"/>
        <v>4.3044515408034112E-2</v>
      </c>
      <c r="D50" s="9">
        <f t="shared" si="15"/>
        <v>3458.0466421049482</v>
      </c>
      <c r="E50" s="8">
        <f t="shared" si="6"/>
        <v>0.41721606669450506</v>
      </c>
      <c r="F50">
        <v>1</v>
      </c>
      <c r="G50" s="14">
        <f t="shared" si="13"/>
        <v>3.1519714334420773E-2</v>
      </c>
      <c r="H50" s="15">
        <f t="shared" si="7"/>
        <v>0.33605175967387735</v>
      </c>
      <c r="I50" s="14">
        <f t="shared" si="14"/>
        <v>0.05</v>
      </c>
      <c r="J50" s="14">
        <f t="shared" si="14"/>
        <v>3.1492250000001006E-2</v>
      </c>
      <c r="K50" s="14">
        <f t="shared" si="14"/>
        <v>9.738815714285716E-2</v>
      </c>
      <c r="L50">
        <f t="shared" si="8"/>
        <v>8.5401769265719558</v>
      </c>
      <c r="N50">
        <v>2043</v>
      </c>
      <c r="O50" s="14">
        <f t="shared" si="9"/>
        <v>3.1492250000001006E-2</v>
      </c>
      <c r="P50">
        <f t="shared" si="10"/>
        <v>5116.2494820582133</v>
      </c>
      <c r="Q50" s="19">
        <f t="shared" si="11"/>
        <v>6.035859696646368E-2</v>
      </c>
      <c r="R50" s="14">
        <f t="shared" si="12"/>
        <v>2.8866346966462675E-2</v>
      </c>
    </row>
    <row r="51" spans="1:18" ht="14.5" x14ac:dyDescent="0.35">
      <c r="A51" s="9">
        <f t="shared" si="5"/>
        <v>2044</v>
      </c>
      <c r="B51" s="20">
        <f t="shared" si="3"/>
        <v>1504.675565064683</v>
      </c>
      <c r="C51" s="8">
        <f t="shared" si="4"/>
        <v>4.2920002921492229E-2</v>
      </c>
      <c r="D51" s="9">
        <f t="shared" si="15"/>
        <v>3567.0432844191992</v>
      </c>
      <c r="E51" s="8">
        <f t="shared" si="6"/>
        <v>0.42182711144467666</v>
      </c>
      <c r="F51">
        <v>1</v>
      </c>
      <c r="G51" s="14">
        <f t="shared" si="13"/>
        <v>3.1519714334420773E-2</v>
      </c>
      <c r="H51" s="15">
        <f t="shared" si="7"/>
        <v>0.33605054918032512</v>
      </c>
      <c r="I51" s="14">
        <f t="shared" si="14"/>
        <v>0.05</v>
      </c>
      <c r="J51" s="14">
        <f t="shared" si="14"/>
        <v>3.1492250000001006E-2</v>
      </c>
      <c r="K51" s="14">
        <f t="shared" si="14"/>
        <v>9.738815714285716E-2</v>
      </c>
      <c r="L51">
        <f t="shared" si="8"/>
        <v>8.5711834667427986</v>
      </c>
      <c r="N51">
        <v>2044</v>
      </c>
      <c r="O51" s="14">
        <f t="shared" si="9"/>
        <v>3.1492250000001006E-2</v>
      </c>
      <c r="P51">
        <f t="shared" si="10"/>
        <v>5277.3716898095663</v>
      </c>
      <c r="Q51" s="19">
        <f t="shared" si="11"/>
        <v>6.035859696646368E-2</v>
      </c>
      <c r="R51" s="14">
        <f t="shared" si="12"/>
        <v>2.8866346966462675E-2</v>
      </c>
    </row>
    <row r="52" spans="1:18" ht="14.5" x14ac:dyDescent="0.35">
      <c r="A52" s="9">
        <f t="shared" si="5"/>
        <v>2045</v>
      </c>
      <c r="B52" s="20">
        <f t="shared" si="3"/>
        <v>1569.0677613316998</v>
      </c>
      <c r="C52" s="8">
        <f t="shared" si="4"/>
        <v>4.2794737790700088E-2</v>
      </c>
      <c r="D52" s="9">
        <f t="shared" si="15"/>
        <v>3679.4754697626063</v>
      </c>
      <c r="E52" s="8">
        <f t="shared" si="6"/>
        <v>0.42643789154896405</v>
      </c>
      <c r="F52">
        <v>1</v>
      </c>
      <c r="G52" s="14">
        <f t="shared" si="13"/>
        <v>3.1519714334420773E-2</v>
      </c>
      <c r="H52" s="15">
        <f t="shared" si="7"/>
        <v>0.33605019932379621</v>
      </c>
      <c r="I52" s="14">
        <f t="shared" si="14"/>
        <v>0.05</v>
      </c>
      <c r="J52" s="14">
        <f t="shared" si="14"/>
        <v>3.1492250000001006E-2</v>
      </c>
      <c r="K52" s="14">
        <f t="shared" si="14"/>
        <v>9.738815714285716E-2</v>
      </c>
      <c r="L52">
        <f t="shared" si="8"/>
        <v>8.6021900069136432</v>
      </c>
      <c r="N52">
        <v>2045</v>
      </c>
      <c r="O52" s="14">
        <f t="shared" si="9"/>
        <v>3.1492250000001006E-2</v>
      </c>
      <c r="P52">
        <f t="shared" si="10"/>
        <v>5443.567998407977</v>
      </c>
      <c r="Q52" s="19">
        <f t="shared" si="11"/>
        <v>6.035859696646368E-2</v>
      </c>
      <c r="R52" s="14">
        <f t="shared" si="12"/>
        <v>2.8866346966462675E-2</v>
      </c>
    </row>
    <row r="53" spans="1:18" ht="14.5" x14ac:dyDescent="0.35">
      <c r="A53" s="9">
        <f t="shared" si="5"/>
        <v>2046</v>
      </c>
      <c r="B53" s="20">
        <f t="shared" si="3"/>
        <v>1636.0241194686798</v>
      </c>
      <c r="C53" s="8">
        <f t="shared" si="4"/>
        <v>4.2672700177175837E-2</v>
      </c>
      <c r="D53" s="9">
        <f t="shared" si="15"/>
        <v>3795.4514854700324</v>
      </c>
      <c r="E53" s="8">
        <f t="shared" si="6"/>
        <v>0.43104861851924658</v>
      </c>
      <c r="F53">
        <v>1</v>
      </c>
      <c r="G53" s="14">
        <f t="shared" si="13"/>
        <v>3.1519714334420773E-2</v>
      </c>
      <c r="H53" s="15">
        <f t="shared" si="7"/>
        <v>0.33605002226077751</v>
      </c>
      <c r="I53" s="14">
        <f t="shared" si="14"/>
        <v>0.05</v>
      </c>
      <c r="J53" s="14">
        <f t="shared" si="14"/>
        <v>3.1492250000001006E-2</v>
      </c>
      <c r="K53" s="14">
        <f t="shared" si="14"/>
        <v>9.738815714285716E-2</v>
      </c>
      <c r="L53">
        <f t="shared" si="8"/>
        <v>8.633196547084486</v>
      </c>
      <c r="N53">
        <v>2046</v>
      </c>
      <c r="O53" s="14">
        <f t="shared" si="9"/>
        <v>3.1492250000001006E-2</v>
      </c>
      <c r="P53">
        <f t="shared" si="10"/>
        <v>5614.9982027058459</v>
      </c>
      <c r="Q53" s="19">
        <f t="shared" si="11"/>
        <v>6.035859696646368E-2</v>
      </c>
      <c r="R53" s="14">
        <f t="shared" si="12"/>
        <v>2.8866346966462675E-2</v>
      </c>
    </row>
    <row r="54" spans="1:18" ht="14.5" x14ac:dyDescent="0.35">
      <c r="A54" s="9">
        <f t="shared" si="5"/>
        <v>2047</v>
      </c>
      <c r="B54" s="20">
        <f t="shared" si="3"/>
        <v>1705.6418959091829</v>
      </c>
      <c r="C54" s="8">
        <f t="shared" si="4"/>
        <v>4.2553025723796933E-2</v>
      </c>
      <c r="D54" s="9">
        <f t="shared" si="15"/>
        <v>3915.0830320622008</v>
      </c>
      <c r="E54" s="8">
        <f t="shared" si="6"/>
        <v>0.43565918830864903</v>
      </c>
      <c r="F54">
        <v>1</v>
      </c>
      <c r="G54" s="14">
        <f t="shared" si="13"/>
        <v>3.1519714334420773E-2</v>
      </c>
      <c r="H54" s="15">
        <f t="shared" si="7"/>
        <v>0.33605035635509262</v>
      </c>
      <c r="I54" s="14">
        <f t="shared" si="14"/>
        <v>0.05</v>
      </c>
      <c r="J54" s="14">
        <f t="shared" si="14"/>
        <v>3.1492250000001006E-2</v>
      </c>
      <c r="K54" s="14">
        <f t="shared" si="14"/>
        <v>9.738815714285716E-2</v>
      </c>
      <c r="L54">
        <f t="shared" si="8"/>
        <v>8.6642030872553288</v>
      </c>
      <c r="N54">
        <v>2047</v>
      </c>
      <c r="O54" s="14">
        <f t="shared" si="9"/>
        <v>3.1492250000001006E-2</v>
      </c>
      <c r="P54">
        <f t="shared" si="10"/>
        <v>5791.8271298550144</v>
      </c>
      <c r="Q54" s="19">
        <f t="shared" si="11"/>
        <v>6.035859696646368E-2</v>
      </c>
      <c r="R54" s="14">
        <f t="shared" si="12"/>
        <v>2.8866346966462675E-2</v>
      </c>
    </row>
    <row r="55" spans="1:18" ht="14.5" x14ac:dyDescent="0.35">
      <c r="A55" s="9">
        <f t="shared" si="5"/>
        <v>2048</v>
      </c>
      <c r="B55" s="20">
        <f t="shared" si="3"/>
        <v>1778.0231001261445</v>
      </c>
      <c r="C55" s="8">
        <f t="shared" si="4"/>
        <v>4.2436342816485118E-2</v>
      </c>
      <c r="D55" s="9">
        <f t="shared" si="15"/>
        <v>4038.4853308283396</v>
      </c>
      <c r="E55" s="8">
        <f t="shared" si="6"/>
        <v>0.44026979287342161</v>
      </c>
      <c r="F55">
        <v>1</v>
      </c>
      <c r="G55" s="14">
        <f t="shared" si="13"/>
        <v>3.1519714334420773E-2</v>
      </c>
      <c r="H55" s="15">
        <f t="shared" si="7"/>
        <v>0.33605057735877375</v>
      </c>
      <c r="I55" s="14">
        <f t="shared" si="14"/>
        <v>0.05</v>
      </c>
      <c r="J55" s="14">
        <f t="shared" si="14"/>
        <v>3.1492250000001006E-2</v>
      </c>
      <c r="K55" s="14">
        <f t="shared" si="14"/>
        <v>9.738815714285716E-2</v>
      </c>
      <c r="L55">
        <f t="shared" si="8"/>
        <v>8.6952096274261734</v>
      </c>
      <c r="N55">
        <v>2048</v>
      </c>
      <c r="O55" s="14">
        <f t="shared" si="9"/>
        <v>3.1492250000001006E-2</v>
      </c>
      <c r="P55">
        <f t="shared" si="10"/>
        <v>5974.2247977851966</v>
      </c>
      <c r="Q55" s="19">
        <f t="shared" si="11"/>
        <v>6.035859696646368E-2</v>
      </c>
      <c r="R55" s="14">
        <f t="shared" si="12"/>
        <v>2.8866346966462675E-2</v>
      </c>
    </row>
    <row r="56" spans="1:18" ht="14.5" x14ac:dyDescent="0.35">
      <c r="A56" s="9">
        <f t="shared" si="5"/>
        <v>2049</v>
      </c>
      <c r="B56" s="20">
        <f t="shared" si="3"/>
        <v>1853.2732178608089</v>
      </c>
      <c r="C56" s="8">
        <f t="shared" si="4"/>
        <v>4.232235100282189E-2</v>
      </c>
      <c r="D56" s="9">
        <f t="shared" si="15"/>
        <v>4165.777234799798</v>
      </c>
      <c r="E56" s="8">
        <f t="shared" si="6"/>
        <v>0.44488053810920469</v>
      </c>
      <c r="F56">
        <v>1</v>
      </c>
      <c r="G56" s="14">
        <f t="shared" si="13"/>
        <v>3.1519714334420773E-2</v>
      </c>
      <c r="H56" s="15">
        <f t="shared" si="7"/>
        <v>0.33605034089575303</v>
      </c>
      <c r="I56" s="14">
        <f t="shared" si="14"/>
        <v>0.05</v>
      </c>
      <c r="J56" s="14">
        <f t="shared" si="14"/>
        <v>3.1492250000001006E-2</v>
      </c>
      <c r="K56" s="14">
        <f t="shared" si="14"/>
        <v>9.738815714285716E-2</v>
      </c>
      <c r="L56">
        <f t="shared" si="8"/>
        <v>8.7262161675970162</v>
      </c>
      <c r="N56">
        <v>2049</v>
      </c>
      <c r="O56" s="14">
        <f t="shared" si="9"/>
        <v>3.1492250000001006E-2</v>
      </c>
      <c r="P56">
        <f t="shared" si="10"/>
        <v>6162.3665786732536</v>
      </c>
      <c r="Q56" s="19">
        <f t="shared" si="11"/>
        <v>6.035859696646368E-2</v>
      </c>
      <c r="R56" s="14">
        <f t="shared" si="12"/>
        <v>2.8866346966462675E-2</v>
      </c>
    </row>
    <row r="57" spans="1:18" ht="14.5" x14ac:dyDescent="0.35">
      <c r="A57" s="9">
        <f t="shared" si="5"/>
        <v>2050</v>
      </c>
      <c r="B57" s="20">
        <f t="shared" si="3"/>
        <v>1931.5003501949079</v>
      </c>
      <c r="C57" s="8">
        <f t="shared" si="4"/>
        <v>4.2210253501852701E-2</v>
      </c>
      <c r="D57" s="9">
        <f t="shared" si="15"/>
        <v>4297.0813432215209</v>
      </c>
      <c r="E57" s="8">
        <f t="shared" si="6"/>
        <v>0.44949122344211023</v>
      </c>
      <c r="F57">
        <v>1</v>
      </c>
      <c r="G57" s="14">
        <f t="shared" si="13"/>
        <v>3.1519714334420773E-2</v>
      </c>
      <c r="H57" s="15">
        <f t="shared" si="7"/>
        <v>0.33605029923883867</v>
      </c>
      <c r="I57" s="14">
        <f t="shared" si="14"/>
        <v>0.05</v>
      </c>
      <c r="J57" s="14">
        <f t="shared" si="14"/>
        <v>3.1492250000001006E-2</v>
      </c>
      <c r="K57" s="14">
        <f t="shared" si="14"/>
        <v>9.738815714285716E-2</v>
      </c>
      <c r="L57">
        <f t="shared" si="8"/>
        <v>8.757222707767859</v>
      </c>
      <c r="N57">
        <v>2050</v>
      </c>
      <c r="O57" s="14">
        <f t="shared" si="9"/>
        <v>3.1492250000001006E-2</v>
      </c>
      <c r="P57">
        <f t="shared" si="10"/>
        <v>6356.4333675604821</v>
      </c>
      <c r="Q57" s="19">
        <f t="shared" si="11"/>
        <v>6.035859696646368E-2</v>
      </c>
      <c r="R57" s="14">
        <f t="shared" si="12"/>
        <v>2.8866346966462675E-2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A2A5-2909-42B5-B33D-2B4568B0006F}">
  <dimension ref="B1"/>
  <sheetViews>
    <sheetView tabSelected="1" workbookViewId="0">
      <selection activeCell="J2" sqref="J2"/>
    </sheetView>
  </sheetViews>
  <sheetFormatPr baseColWidth="10" defaultRowHeight="14" x14ac:dyDescent="0.3"/>
  <cols>
    <col min="1" max="1" width="1.83203125" style="24" customWidth="1"/>
    <col min="2" max="16384" width="10.6640625" style="24"/>
  </cols>
  <sheetData>
    <row r="1" spans="2:2" ht="18.5" x14ac:dyDescent="0.5">
      <c r="B1" s="25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resultados_reg</vt:lpstr>
      <vt:lpstr>deuda</vt:lpstr>
      <vt:lpstr>resumen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Gutierrez Velez</dc:creator>
  <cp:lastModifiedBy>Daniel Gutierrez Velez</cp:lastModifiedBy>
  <dcterms:created xsi:type="dcterms:W3CDTF">2023-06-29T18:32:18Z</dcterms:created>
  <dcterms:modified xsi:type="dcterms:W3CDTF">2023-06-29T18:59:23Z</dcterms:modified>
</cp:coreProperties>
</file>