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suramericana-my.sharepoint.com/personal/dgutierrezv_sura_com/Documents/Documents/GitHub/macro/Sectores/"/>
    </mc:Choice>
  </mc:AlternateContent>
  <xr:revisionPtr revIDLastSave="10" documentId="13_ncr:1_{018C2A9D-FF19-4AC8-944D-359739C57380}" xr6:coauthVersionLast="47" xr6:coauthVersionMax="47" xr10:uidLastSave="{31CFE6FE-282A-4090-A21C-4EFCD249C10A}"/>
  <bookViews>
    <workbookView xWindow="-120" yWindow="-120" windowWidth="20730" windowHeight="11310" activeTab="1" xr2:uid="{00000000-000D-0000-FFFF-FFFF00000000}"/>
  </bookViews>
  <sheets>
    <sheet name="arima" sheetId="1" r:id="rId1"/>
    <sheet name="perspectivas" sheetId="2" r:id="rId2"/>
  </sheets>
  <definedNames>
    <definedName name="_xlnm._FilterDatabase" localSheetId="1" hidden="1">perspectivas!$A$1:$F$29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C8" i="2"/>
  <c r="E8" i="2" s="1"/>
  <c r="D8" i="2"/>
  <c r="B24" i="2"/>
  <c r="C24" i="2"/>
  <c r="D24" i="2"/>
  <c r="B10" i="2"/>
  <c r="C10" i="2"/>
  <c r="D10" i="2"/>
  <c r="B3" i="2"/>
  <c r="C3" i="2"/>
  <c r="D3" i="2"/>
  <c r="B20" i="2"/>
  <c r="C20" i="2"/>
  <c r="D20" i="2"/>
  <c r="B15" i="2"/>
  <c r="C15" i="2"/>
  <c r="D15" i="2"/>
  <c r="B16" i="2"/>
  <c r="C16" i="2"/>
  <c r="E16" i="2" s="1"/>
  <c r="D16" i="2"/>
  <c r="B18" i="2"/>
  <c r="C18" i="2"/>
  <c r="D18" i="2"/>
  <c r="B23" i="2"/>
  <c r="C23" i="2"/>
  <c r="E23" i="2" s="1"/>
  <c r="D23" i="2"/>
  <c r="B19" i="2"/>
  <c r="C19" i="2"/>
  <c r="D19" i="2"/>
  <c r="B9" i="2"/>
  <c r="C9" i="2"/>
  <c r="D9" i="2"/>
  <c r="B21" i="2"/>
  <c r="C21" i="2"/>
  <c r="D21" i="2"/>
  <c r="B25" i="2"/>
  <c r="C25" i="2"/>
  <c r="E25" i="2" s="1"/>
  <c r="D25" i="2"/>
  <c r="B13" i="2"/>
  <c r="C13" i="2"/>
  <c r="D13" i="2"/>
  <c r="B4" i="2"/>
  <c r="C4" i="2"/>
  <c r="E4" i="2" s="1"/>
  <c r="D4" i="2"/>
  <c r="F4" i="2" s="1"/>
  <c r="B17" i="2"/>
  <c r="C17" i="2"/>
  <c r="D17" i="2"/>
  <c r="B7" i="2"/>
  <c r="C7" i="2"/>
  <c r="E7" i="2" s="1"/>
  <c r="D7" i="2"/>
  <c r="B6" i="2"/>
  <c r="C6" i="2"/>
  <c r="D6" i="2"/>
  <c r="F6" i="2" s="1"/>
  <c r="B22" i="2"/>
  <c r="C22" i="2"/>
  <c r="D22" i="2"/>
  <c r="B28" i="2"/>
  <c r="C28" i="2"/>
  <c r="D28" i="2"/>
  <c r="B29" i="2"/>
  <c r="C29" i="2"/>
  <c r="E29" i="2" s="1"/>
  <c r="D29" i="2"/>
  <c r="B26" i="2"/>
  <c r="C26" i="2"/>
  <c r="D26" i="2"/>
  <c r="B12" i="2"/>
  <c r="C12" i="2"/>
  <c r="E12" i="2" s="1"/>
  <c r="D12" i="2"/>
  <c r="F12" i="2" s="1"/>
  <c r="B5" i="2"/>
  <c r="C5" i="2"/>
  <c r="D5" i="2"/>
  <c r="F5" i="2" s="1"/>
  <c r="B2" i="2"/>
  <c r="C2" i="2"/>
  <c r="E2" i="2" s="1"/>
  <c r="D2" i="2"/>
  <c r="B11" i="2"/>
  <c r="C11" i="2"/>
  <c r="D11" i="2"/>
  <c r="B27" i="2"/>
  <c r="C27" i="2"/>
  <c r="E27" i="2" s="1"/>
  <c r="D27" i="2"/>
  <c r="D14" i="2"/>
  <c r="C14" i="2"/>
  <c r="B14" i="2"/>
  <c r="E22" i="2" l="1"/>
  <c r="F17" i="2"/>
  <c r="E9" i="2"/>
  <c r="F18" i="2"/>
  <c r="E10" i="2"/>
  <c r="F11" i="2"/>
  <c r="E11" i="2"/>
  <c r="F28" i="2"/>
  <c r="F21" i="2"/>
  <c r="F3" i="2"/>
  <c r="F2" i="2"/>
  <c r="E28" i="2"/>
  <c r="F7" i="2"/>
  <c r="F23" i="2"/>
  <c r="F8" i="2"/>
  <c r="F27" i="2"/>
  <c r="F22" i="2"/>
  <c r="F9" i="2"/>
  <c r="F10" i="2"/>
  <c r="E5" i="2"/>
  <c r="F29" i="2"/>
  <c r="E17" i="2"/>
  <c r="F25" i="2"/>
  <c r="E18" i="2"/>
  <c r="F20" i="2"/>
  <c r="F19" i="2"/>
  <c r="E20" i="2"/>
  <c r="F24" i="2"/>
  <c r="E6" i="2"/>
  <c r="E19" i="2"/>
  <c r="F16" i="2"/>
  <c r="E24" i="2"/>
  <c r="E14" i="2"/>
  <c r="E21" i="2"/>
  <c r="E3" i="2"/>
  <c r="F14" i="2"/>
  <c r="F26" i="2"/>
  <c r="F13" i="2"/>
  <c r="F15" i="2"/>
  <c r="E26" i="2"/>
  <c r="E13" i="2"/>
  <c r="E15" i="2"/>
</calcChain>
</file>

<file path=xl/sharedStrings.xml><?xml version="1.0" encoding="utf-8"?>
<sst xmlns="http://schemas.openxmlformats.org/spreadsheetml/2006/main" count="60" uniqueCount="32">
  <si>
    <t>Agropecuario</t>
  </si>
  <si>
    <t>Subsector Agrícola</t>
  </si>
  <si>
    <t>Ganadería, Silvicultura y Pesca</t>
  </si>
  <si>
    <t>Industrias</t>
  </si>
  <si>
    <t>Explotación de Minas y Canteras</t>
  </si>
  <si>
    <t>Manufactura Local</t>
  </si>
  <si>
    <t>Industrias de Alimentos</t>
  </si>
  <si>
    <t>Elaboración de Bebidas y Productos de Tabaco</t>
  </si>
  <si>
    <t>Fabricación de Productos de la Refinación de Petróleo y Quimicos</t>
  </si>
  <si>
    <t>Otras Manufacturas</t>
  </si>
  <si>
    <t>Manufactura Zonas Francas</t>
  </si>
  <si>
    <t>Construcción</t>
  </si>
  <si>
    <t>Servicios</t>
  </si>
  <si>
    <t>Energía y Agua</t>
  </si>
  <si>
    <t>Comercio</t>
  </si>
  <si>
    <t>Hoteles, Bares y Restaurantes</t>
  </si>
  <si>
    <t>Transporte y Almacenamiento</t>
  </si>
  <si>
    <t>Comunicaciones</t>
  </si>
  <si>
    <t>Intermediación Financiera, Seguros y Actividades Conexas</t>
  </si>
  <si>
    <t>Actividades Inmobiliarias y de Alquiler</t>
  </si>
  <si>
    <t>Enseñanza</t>
  </si>
  <si>
    <t>Enseñanza de Mercado</t>
  </si>
  <si>
    <t>Enseñanza No de Mercado</t>
  </si>
  <si>
    <t>Salud</t>
  </si>
  <si>
    <t>Salud de Mercado</t>
  </si>
  <si>
    <t>Salud No de Mercado</t>
  </si>
  <si>
    <t>Otras Actividades de Servicios de Mercado</t>
  </si>
  <si>
    <t>Administración Pública y Defensa; Seguridad Social de Afiliación Obligatoria y Otros Servicios</t>
  </si>
  <si>
    <t>año</t>
  </si>
  <si>
    <t>Sector</t>
  </si>
  <si>
    <t>CAGR25</t>
  </si>
  <si>
    <t>CAGR30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</si>
</sst>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/>
    </xf>
    <xf numFmtId="0" fontId="3" fillId="0" borderId="2" xfId="0" applyFont="1" applyBorder="1"/>
    <xf numFmtId="164" fontId="0" fillId="0" borderId="0" xfId="1" applyNumberFormat="1" applyFont="1"/>
    <xf numFmtId="0" fontId="0" fillId="0" borderId="0" xfId="0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Perspectivas Sectoriales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perspectivas!$E$1</c:f>
              <c:strCache>
                <c:ptCount val="1"/>
                <c:pt idx="0">
                  <c:v>CAGR25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perspectivas!$A$2:$A$10</c:f>
              <c:strCache>
                <c:ptCount val="9"/>
                <c:pt idx="0">
                  <c:v>Salud No de Mercado</c:v>
                </c:pt>
                <c:pt idx="1">
                  <c:v>Explotación de Minas y Canteras</c:v>
                </c:pt>
                <c:pt idx="2">
                  <c:v>Hoteles, Bares y Restaurantes</c:v>
                </c:pt>
                <c:pt idx="3">
                  <c:v>Salud de Mercado</c:v>
                </c:pt>
                <c:pt idx="4">
                  <c:v>Intermediación Financiera, Seguros y Actividades Conexas</c:v>
                </c:pt>
                <c:pt idx="5">
                  <c:v>Comunicaciones</c:v>
                </c:pt>
                <c:pt idx="6">
                  <c:v>Subsector Agrícola</c:v>
                </c:pt>
                <c:pt idx="7">
                  <c:v>Construcción</c:v>
                </c:pt>
                <c:pt idx="8">
                  <c:v>Industrias</c:v>
                </c:pt>
              </c:strCache>
            </c:strRef>
          </c:cat>
          <c:val>
            <c:numRef>
              <c:f>perspectivas!$E$2:$E$10</c:f>
              <c:numCache>
                <c:formatCode>0.0%</c:formatCode>
                <c:ptCount val="9"/>
                <c:pt idx="0">
                  <c:v>0.10347097494805779</c:v>
                </c:pt>
                <c:pt idx="1">
                  <c:v>0.14021942264926346</c:v>
                </c:pt>
                <c:pt idx="2">
                  <c:v>3.5394035141518287E-2</c:v>
                </c:pt>
                <c:pt idx="3">
                  <c:v>2.9430336628556431E-2</c:v>
                </c:pt>
                <c:pt idx="4">
                  <c:v>3.6963098637441849E-2</c:v>
                </c:pt>
                <c:pt idx="5">
                  <c:v>3.4169570295948581E-2</c:v>
                </c:pt>
                <c:pt idx="6">
                  <c:v>4.1309320263029914E-2</c:v>
                </c:pt>
                <c:pt idx="7">
                  <c:v>9.2367579545342693E-3</c:v>
                </c:pt>
                <c:pt idx="8">
                  <c:v>2.723507333490649E-2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6-4D5D-921C-6705A012DB60}"/>
            </c:ext>
          </c:extLst>
        </c:ser>
        <c:ser>
          <c:idx val="1"/>
          <c:order val="1"/>
          <c:tx>
            <c:strRef>
              <c:f>perspectivas!$F$1</c:f>
              <c:strCache>
                <c:ptCount val="1"/>
                <c:pt idx="0">
                  <c:v>CAGR30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perspectivas!$A$2:$A$10</c:f>
              <c:strCache>
                <c:ptCount val="9"/>
                <c:pt idx="0">
                  <c:v>Salud No de Mercado</c:v>
                </c:pt>
                <c:pt idx="1">
                  <c:v>Explotación de Minas y Canteras</c:v>
                </c:pt>
                <c:pt idx="2">
                  <c:v>Hoteles, Bares y Restaurantes</c:v>
                </c:pt>
                <c:pt idx="3">
                  <c:v>Salud de Mercado</c:v>
                </c:pt>
                <c:pt idx="4">
                  <c:v>Intermediación Financiera, Seguros y Actividades Conexas</c:v>
                </c:pt>
                <c:pt idx="5">
                  <c:v>Comunicaciones</c:v>
                </c:pt>
                <c:pt idx="6">
                  <c:v>Subsector Agrícola</c:v>
                </c:pt>
                <c:pt idx="7">
                  <c:v>Construcción</c:v>
                </c:pt>
                <c:pt idx="8">
                  <c:v>Industrias</c:v>
                </c:pt>
              </c:strCache>
            </c:strRef>
          </c:cat>
          <c:val>
            <c:numRef>
              <c:f>perspectivas!$F$2:$F$10</c:f>
              <c:numCache>
                <c:formatCode>0.0%</c:formatCode>
                <c:ptCount val="9"/>
                <c:pt idx="0">
                  <c:v>8.4475806837937428E-2</c:v>
                </c:pt>
                <c:pt idx="1">
                  <c:v>7.5022784279759724E-2</c:v>
                </c:pt>
                <c:pt idx="2">
                  <c:v>4.8666786910154913E-2</c:v>
                </c:pt>
                <c:pt idx="3">
                  <c:v>4.3642839263729361E-2</c:v>
                </c:pt>
                <c:pt idx="4">
                  <c:v>3.9572246301811553E-2</c:v>
                </c:pt>
                <c:pt idx="5">
                  <c:v>3.7988358844972758E-2</c:v>
                </c:pt>
                <c:pt idx="6">
                  <c:v>3.7454607868106393E-2</c:v>
                </c:pt>
                <c:pt idx="7">
                  <c:v>3.6286097377250526E-2</c:v>
                </c:pt>
                <c:pt idx="8">
                  <c:v>3.5591653436640502E-2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6-4D5D-921C-6705A012D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0019952"/>
        <c:axId val="1860018704"/>
      </c:barChart>
      <c:catAx>
        <c:axId val="186001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0018704"/>
        <c:crosses val="autoZero"/>
        <c:auto val="1"/>
        <c:lblAlgn val="ctr"/>
        <c:lblOffset val="100"/>
        <c:noMultiLvlLbl val="0"/>
      </c:catAx>
      <c:valAx>
        <c:axId val="18600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00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28575</xdr:rowOff>
    </xdr:from>
    <xdr:to>
      <xdr:col>12</xdr:col>
      <xdr:colOff>247650</xdr:colOff>
      <xdr:row>16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FDC394-9564-4C9B-8048-E109E55E1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"/>
  <sheetViews>
    <sheetView workbookViewId="0">
      <selection activeCell="A11" sqref="A11"/>
    </sheetView>
  </sheetViews>
  <sheetFormatPr baseColWidth="10" defaultColWidth="9.140625" defaultRowHeight="15" x14ac:dyDescent="0.25"/>
  <cols>
    <col min="2" max="2" width="12.85546875" bestFit="1" customWidth="1"/>
  </cols>
  <sheetData>
    <row r="1" spans="1:29" x14ac:dyDescent="0.25">
      <c r="A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s="1">
        <v>2021</v>
      </c>
      <c r="B2">
        <v>178.18317700971681</v>
      </c>
      <c r="C2">
        <v>202.16245136198941</v>
      </c>
      <c r="D2">
        <v>139.41244442369157</v>
      </c>
      <c r="E2">
        <v>193.31441452617887</v>
      </c>
      <c r="F2">
        <v>352.57544543066325</v>
      </c>
      <c r="G2">
        <v>162.11533022214815</v>
      </c>
      <c r="H2">
        <v>176.92514359632341</v>
      </c>
      <c r="I2">
        <v>161.44472920205271</v>
      </c>
      <c r="J2">
        <v>164.55572152329125</v>
      </c>
      <c r="K2">
        <v>150.25345772356442</v>
      </c>
      <c r="L2">
        <v>165.41267009681368</v>
      </c>
      <c r="M2">
        <v>222.32305036913215</v>
      </c>
      <c r="N2">
        <v>180.03489545904608</v>
      </c>
      <c r="O2">
        <v>149.59993530284027</v>
      </c>
      <c r="P2">
        <v>177.41044440853867</v>
      </c>
      <c r="Q2">
        <v>120.94699109031103</v>
      </c>
      <c r="R2">
        <v>203.7969748369448</v>
      </c>
      <c r="S2">
        <v>188.25256936292163</v>
      </c>
      <c r="T2">
        <v>246.45642634838418</v>
      </c>
      <c r="U2">
        <v>171.99779623633057</v>
      </c>
      <c r="V2">
        <v>154.17479814919739</v>
      </c>
      <c r="W2">
        <v>113.33467983907933</v>
      </c>
      <c r="X2">
        <v>196.44701055741373</v>
      </c>
      <c r="Y2">
        <v>235.00184599689501</v>
      </c>
      <c r="Z2">
        <v>240.46570389973755</v>
      </c>
      <c r="AA2">
        <v>213.68699151977154</v>
      </c>
      <c r="AB2">
        <v>179.4060829711737</v>
      </c>
      <c r="AC2">
        <v>144.98131133002533</v>
      </c>
    </row>
    <row r="3" spans="1:29" x14ac:dyDescent="0.25">
      <c r="A3" s="1">
        <v>2022</v>
      </c>
      <c r="B3" s="5">
        <v>191.6386354651643</v>
      </c>
      <c r="C3" s="5">
        <v>223.99474552997191</v>
      </c>
      <c r="D3" s="5">
        <v>141.7845514380214</v>
      </c>
      <c r="E3" s="5">
        <v>202.82224517349221</v>
      </c>
      <c r="F3" s="5">
        <v>327.52420466163659</v>
      </c>
      <c r="G3" s="5">
        <v>170.19531071922879</v>
      </c>
      <c r="H3" s="5">
        <v>185.65761640852409</v>
      </c>
      <c r="I3" s="5">
        <v>169.5617623548886</v>
      </c>
      <c r="J3" s="5">
        <v>179.39896205038849</v>
      </c>
      <c r="K3" s="5">
        <v>156.40547633440809</v>
      </c>
      <c r="L3" s="5">
        <v>176.84277086301421</v>
      </c>
      <c r="M3" s="5">
        <v>233.7984369614116</v>
      </c>
      <c r="N3" s="5">
        <v>174.82769519708569</v>
      </c>
      <c r="O3" s="5">
        <v>150.14771764591021</v>
      </c>
      <c r="P3" s="5">
        <v>191.7195108706664</v>
      </c>
      <c r="Q3" s="5">
        <v>126.0079927354909</v>
      </c>
      <c r="R3" s="5">
        <v>195.72479717580271</v>
      </c>
      <c r="S3" s="5">
        <v>197.04099864162509</v>
      </c>
      <c r="T3" s="5">
        <v>258.93916037946559</v>
      </c>
      <c r="U3" s="5">
        <v>175.63392075884681</v>
      </c>
      <c r="V3" s="5">
        <v>151.03600148961581</v>
      </c>
      <c r="W3" s="5">
        <v>99.159620128900585</v>
      </c>
      <c r="X3" s="5">
        <v>201.82460357369189</v>
      </c>
      <c r="Y3" s="5">
        <v>244.42690205004291</v>
      </c>
      <c r="Z3" s="5">
        <v>253.5780647981357</v>
      </c>
      <c r="AA3" s="5">
        <v>251.3801618318017</v>
      </c>
      <c r="AB3" s="5">
        <v>188.21601619174169</v>
      </c>
      <c r="AC3" s="5">
        <v>142.80614807677489</v>
      </c>
    </row>
    <row r="4" spans="1:29" x14ac:dyDescent="0.25">
      <c r="A4" s="1">
        <v>2023</v>
      </c>
      <c r="B4" s="5">
        <v>195.28469868732481</v>
      </c>
      <c r="C4" s="5">
        <v>224.69058951315961</v>
      </c>
      <c r="D4" s="5">
        <v>148.35433897261521</v>
      </c>
      <c r="E4" s="5">
        <v>205.84888506099031</v>
      </c>
      <c r="F4" s="5">
        <v>400.01195876042271</v>
      </c>
      <c r="G4" s="5">
        <v>173.84213163506499</v>
      </c>
      <c r="H4" s="5">
        <v>192.5890043712362</v>
      </c>
      <c r="I4" s="5">
        <v>175.7610992474913</v>
      </c>
      <c r="J4" s="5">
        <v>176.20183683109079</v>
      </c>
      <c r="K4" s="5">
        <v>158.76010067360639</v>
      </c>
      <c r="L4" s="5">
        <v>181.2537365930032</v>
      </c>
      <c r="M4" s="5">
        <v>231.09902090062809</v>
      </c>
      <c r="N4" s="5">
        <v>191.37487804178471</v>
      </c>
      <c r="O4" s="5">
        <v>144.6898789759214</v>
      </c>
      <c r="P4" s="5">
        <v>194.64408585058871</v>
      </c>
      <c r="Q4" s="5">
        <v>130.67498490814859</v>
      </c>
      <c r="R4" s="5">
        <v>218.4349885428351</v>
      </c>
      <c r="S4" s="5">
        <v>205.70004401459971</v>
      </c>
      <c r="T4" s="5">
        <v>262.21859915208461</v>
      </c>
      <c r="U4" s="5">
        <v>179.143558101872</v>
      </c>
      <c r="V4" s="5">
        <v>144.45142038656121</v>
      </c>
      <c r="W4" s="5">
        <v>87.309000764942184</v>
      </c>
      <c r="X4" s="5">
        <v>197.0635809316133</v>
      </c>
      <c r="Y4" s="5">
        <v>249.68044814139279</v>
      </c>
      <c r="Z4" s="5">
        <v>257.99977433389017</v>
      </c>
      <c r="AA4" s="5">
        <v>262.79062531003689</v>
      </c>
      <c r="AB4" s="5">
        <v>192.36310918479549</v>
      </c>
      <c r="AC4" s="5">
        <v>140.9853792510533</v>
      </c>
    </row>
    <row r="5" spans="1:29" x14ac:dyDescent="0.25">
      <c r="A5" s="1">
        <v>2024</v>
      </c>
      <c r="B5" s="5">
        <v>203.25958260905651</v>
      </c>
      <c r="C5" s="5">
        <v>241.99206776604771</v>
      </c>
      <c r="D5" s="5">
        <v>144.1751373741271</v>
      </c>
      <c r="E5" s="5">
        <v>204.41696548365971</v>
      </c>
      <c r="F5" s="5">
        <v>382.79958892200239</v>
      </c>
      <c r="G5" s="5">
        <v>173.98954426160751</v>
      </c>
      <c r="H5" s="5">
        <v>191.9356335485642</v>
      </c>
      <c r="I5" s="5">
        <v>175.3028104056215</v>
      </c>
      <c r="J5" s="5">
        <v>174.30622566524269</v>
      </c>
      <c r="K5" s="5">
        <v>160.00160144442739</v>
      </c>
      <c r="L5" s="5">
        <v>184.34130225503799</v>
      </c>
      <c r="M5" s="5">
        <v>225.38993477488029</v>
      </c>
      <c r="N5" s="5">
        <v>183.50905009468869</v>
      </c>
      <c r="O5" s="5">
        <v>147.63390535976771</v>
      </c>
      <c r="P5" s="5">
        <v>197.02275536450739</v>
      </c>
      <c r="Q5" s="5">
        <v>135.0903674344184</v>
      </c>
      <c r="R5" s="5">
        <v>205.47435710135559</v>
      </c>
      <c r="S5" s="5">
        <v>211.75734647971191</v>
      </c>
      <c r="T5" s="5">
        <v>274.54757118069222</v>
      </c>
      <c r="U5" s="5">
        <v>182.1575831027701</v>
      </c>
      <c r="V5" s="5">
        <v>138.19434115068569</v>
      </c>
      <c r="W5" s="5">
        <v>75.93966795780662</v>
      </c>
      <c r="X5" s="5">
        <v>192.34430634518819</v>
      </c>
      <c r="Y5" s="5">
        <v>257.95358534750108</v>
      </c>
      <c r="Z5" s="5">
        <v>267.83098563693142</v>
      </c>
      <c r="AA5" s="5">
        <v>302.73115325443081</v>
      </c>
      <c r="AB5" s="5">
        <v>199.79989877524321</v>
      </c>
      <c r="AC5" s="5">
        <v>137.30105480952491</v>
      </c>
    </row>
    <row r="6" spans="1:29" x14ac:dyDescent="0.25">
      <c r="A6" s="1">
        <v>2025</v>
      </c>
      <c r="B6" s="5">
        <v>202.6172435310514</v>
      </c>
      <c r="C6" s="5">
        <v>237.69471051080441</v>
      </c>
      <c r="D6" s="5">
        <v>147.41844174641969</v>
      </c>
      <c r="E6" s="5">
        <v>215.25021584565761</v>
      </c>
      <c r="F6" s="5">
        <v>595.94448009034159</v>
      </c>
      <c r="G6" s="5">
        <v>178.07400153439659</v>
      </c>
      <c r="H6" s="5">
        <v>199.66149569808741</v>
      </c>
      <c r="I6" s="5">
        <v>176.47898325935989</v>
      </c>
      <c r="J6" s="5">
        <v>183.46426163846721</v>
      </c>
      <c r="K6" s="5">
        <v>160.9963903106532</v>
      </c>
      <c r="L6" s="5">
        <v>185.5993815690056</v>
      </c>
      <c r="M6" s="5">
        <v>230.6517381625587</v>
      </c>
      <c r="N6" s="5">
        <v>199.94749655811361</v>
      </c>
      <c r="O6" s="5">
        <v>154.68269677455919</v>
      </c>
      <c r="P6" s="5">
        <v>195.8939557127388</v>
      </c>
      <c r="Q6" s="5">
        <v>139.00092914897871</v>
      </c>
      <c r="R6" s="5">
        <v>231.29926771731641</v>
      </c>
      <c r="S6" s="5">
        <v>215.331681440811</v>
      </c>
      <c r="T6" s="5">
        <v>284.96620207499728</v>
      </c>
      <c r="U6" s="5">
        <v>185.23772415903451</v>
      </c>
      <c r="V6" s="5">
        <v>135.0729568605131</v>
      </c>
      <c r="W6" s="5">
        <v>66.40736166121961</v>
      </c>
      <c r="X6" s="5">
        <v>192.55050176280241</v>
      </c>
      <c r="Y6" s="5">
        <v>263.05033454613073</v>
      </c>
      <c r="Z6" s="5">
        <v>270.0480181205541</v>
      </c>
      <c r="AA6" s="5">
        <v>316.82667647483379</v>
      </c>
      <c r="AB6" s="5">
        <v>203.80681223544241</v>
      </c>
      <c r="AC6" s="5">
        <v>137.19453056947211</v>
      </c>
    </row>
    <row r="7" spans="1:29" x14ac:dyDescent="0.25">
      <c r="A7" s="1">
        <v>2026</v>
      </c>
      <c r="B7" s="5">
        <v>209.862746243662</v>
      </c>
      <c r="C7" s="5">
        <v>250.22944517125379</v>
      </c>
      <c r="D7" s="5">
        <v>148.54381644653949</v>
      </c>
      <c r="E7" s="5">
        <v>226.23001617542411</v>
      </c>
      <c r="F7" s="5">
        <v>640.29972731787393</v>
      </c>
      <c r="G7" s="5">
        <v>185.04236484990739</v>
      </c>
      <c r="H7" s="5">
        <v>206.43725785408529</v>
      </c>
      <c r="I7" s="5">
        <v>183.29759695336091</v>
      </c>
      <c r="J7" s="5">
        <v>184.61137451283631</v>
      </c>
      <c r="K7" s="5">
        <v>169.60004575957541</v>
      </c>
      <c r="L7" s="5">
        <v>189.16617444947741</v>
      </c>
      <c r="M7" s="5">
        <v>243.19778732525401</v>
      </c>
      <c r="N7" s="5">
        <v>196.10598516281701</v>
      </c>
      <c r="O7" s="5">
        <v>156.467150934053</v>
      </c>
      <c r="P7" s="5">
        <v>203.1450847513872</v>
      </c>
      <c r="Q7" s="5">
        <v>149.7881087617711</v>
      </c>
      <c r="R7" s="5">
        <v>222.99795807580901</v>
      </c>
      <c r="S7" s="5">
        <v>218.51663862914381</v>
      </c>
      <c r="T7" s="5">
        <v>293.12464655007949</v>
      </c>
      <c r="U7" s="5">
        <v>191.5007354946014</v>
      </c>
      <c r="V7" s="5">
        <v>133.0054764839083</v>
      </c>
      <c r="W7" s="5">
        <v>54.244883729196133</v>
      </c>
      <c r="X7" s="5">
        <v>198.51535824611679</v>
      </c>
      <c r="Y7" s="5">
        <v>274.62478736750239</v>
      </c>
      <c r="Z7" s="5">
        <v>282.89849485330672</v>
      </c>
      <c r="AA7" s="5">
        <v>360.36463779226528</v>
      </c>
      <c r="AB7" s="5">
        <v>211.93643205774509</v>
      </c>
      <c r="AC7" s="5">
        <v>140.50953727827289</v>
      </c>
    </row>
    <row r="8" spans="1:29" x14ac:dyDescent="0.25">
      <c r="A8" s="1">
        <v>2027</v>
      </c>
      <c r="B8" s="5">
        <v>209.1528592413255</v>
      </c>
      <c r="C8" s="5">
        <v>245.7288284659422</v>
      </c>
      <c r="D8" s="5">
        <v>151.7431459841138</v>
      </c>
      <c r="E8" s="5">
        <v>237.42861963879491</v>
      </c>
      <c r="F8" s="5">
        <v>635.57250060698277</v>
      </c>
      <c r="G8" s="5">
        <v>191.2545823690464</v>
      </c>
      <c r="H8" s="5">
        <v>211.60781346789619</v>
      </c>
      <c r="I8" s="5">
        <v>195.2303388304137</v>
      </c>
      <c r="J8" s="5">
        <v>180.36867590021589</v>
      </c>
      <c r="K8" s="5">
        <v>177.84138939149699</v>
      </c>
      <c r="L8" s="5">
        <v>191.862990568893</v>
      </c>
      <c r="M8" s="5">
        <v>264.61288993732347</v>
      </c>
      <c r="N8" s="5">
        <v>215.9271683852449</v>
      </c>
      <c r="O8" s="5">
        <v>160.29822434018209</v>
      </c>
      <c r="P8" s="5">
        <v>213.96938567100739</v>
      </c>
      <c r="Q8" s="5">
        <v>158.03544803887519</v>
      </c>
      <c r="R8" s="5">
        <v>250.53228366531951</v>
      </c>
      <c r="S8" s="5">
        <v>226.93037004367989</v>
      </c>
      <c r="T8" s="5">
        <v>307.80065495795918</v>
      </c>
      <c r="U8" s="5">
        <v>195.58595153520309</v>
      </c>
      <c r="V8" s="5">
        <v>134.29650550143739</v>
      </c>
      <c r="W8" s="5">
        <v>40.656213943713709</v>
      </c>
      <c r="X8" s="5">
        <v>212.8674572827521</v>
      </c>
      <c r="Y8" s="5">
        <v>283.79747008938529</v>
      </c>
      <c r="Z8" s="5">
        <v>293.67709566448917</v>
      </c>
      <c r="AA8" s="5">
        <v>371.78220123792272</v>
      </c>
      <c r="AB8" s="5">
        <v>219.24332292266379</v>
      </c>
      <c r="AC8" s="5">
        <v>140.33001108652269</v>
      </c>
    </row>
    <row r="9" spans="1:29" x14ac:dyDescent="0.25">
      <c r="A9" s="1">
        <v>2028</v>
      </c>
      <c r="B9" s="5">
        <v>220.57413172195399</v>
      </c>
      <c r="C9" s="5">
        <v>262.99702037549002</v>
      </c>
      <c r="D9" s="5">
        <v>156.67804437530731</v>
      </c>
      <c r="E9" s="5">
        <v>247.73452478818231</v>
      </c>
      <c r="F9" s="5">
        <v>692.23490940574413</v>
      </c>
      <c r="G9" s="5">
        <v>195.3042026855473</v>
      </c>
      <c r="H9" s="5">
        <v>216.97935489119709</v>
      </c>
      <c r="I9" s="5">
        <v>195.8897288618399</v>
      </c>
      <c r="J9" s="5">
        <v>190.30387531727769</v>
      </c>
      <c r="K9" s="5">
        <v>180.3420195546116</v>
      </c>
      <c r="L9" s="5">
        <v>196.05793235412449</v>
      </c>
      <c r="M9" s="5">
        <v>279.39489034418909</v>
      </c>
      <c r="N9" s="5">
        <v>212.88051318817881</v>
      </c>
      <c r="O9" s="5">
        <v>154.19456560287</v>
      </c>
      <c r="P9" s="5">
        <v>223.71475796226619</v>
      </c>
      <c r="Q9" s="5">
        <v>166.71088680765209</v>
      </c>
      <c r="R9" s="5">
        <v>241.7416268658101</v>
      </c>
      <c r="S9" s="5">
        <v>235.95234430134991</v>
      </c>
      <c r="T9" s="5">
        <v>327.15071311392398</v>
      </c>
      <c r="U9" s="5">
        <v>202.41053604046189</v>
      </c>
      <c r="V9" s="5">
        <v>129.72716873215441</v>
      </c>
      <c r="W9" s="5">
        <v>31.025681173176562</v>
      </c>
      <c r="X9" s="5">
        <v>209.67908069737189</v>
      </c>
      <c r="Y9" s="5">
        <v>300.71220553322621</v>
      </c>
      <c r="Z9" s="5">
        <v>317.66749558670119</v>
      </c>
      <c r="AA9" s="5">
        <v>411.50223773429337</v>
      </c>
      <c r="AB9" s="5">
        <v>230.62991794537669</v>
      </c>
      <c r="AC9" s="5">
        <v>135.23762556340179</v>
      </c>
    </row>
    <row r="10" spans="1:29" x14ac:dyDescent="0.25">
      <c r="A10" s="1">
        <v>2029</v>
      </c>
      <c r="B10" s="5">
        <v>225.56121167482181</v>
      </c>
      <c r="C10" s="5">
        <v>265.40938019491512</v>
      </c>
      <c r="D10" s="5">
        <v>162.41978276084939</v>
      </c>
      <c r="E10" s="5">
        <v>252.50601771585579</v>
      </c>
      <c r="F10" s="5">
        <v>706.53245405147379</v>
      </c>
      <c r="G10" s="5">
        <v>198.5208418637279</v>
      </c>
      <c r="H10" s="5">
        <v>224.91124633024069</v>
      </c>
      <c r="I10" s="5">
        <v>198.99106686496921</v>
      </c>
      <c r="J10" s="5">
        <v>197.34205608940701</v>
      </c>
      <c r="K10" s="5">
        <v>176.84393912884451</v>
      </c>
      <c r="L10" s="5">
        <v>200.51845763145201</v>
      </c>
      <c r="M10" s="5">
        <v>287.11962026117232</v>
      </c>
      <c r="N10" s="5">
        <v>230.41272172042119</v>
      </c>
      <c r="O10" s="5">
        <v>162.89815358630631</v>
      </c>
      <c r="P10" s="5">
        <v>227.47449887494969</v>
      </c>
      <c r="Q10" s="5">
        <v>176.60279980187011</v>
      </c>
      <c r="R10" s="5">
        <v>268.59197813081272</v>
      </c>
      <c r="S10" s="5">
        <v>242.2749982937263</v>
      </c>
      <c r="T10" s="5">
        <v>334.88218074084278</v>
      </c>
      <c r="U10" s="5">
        <v>208.55132721469431</v>
      </c>
      <c r="V10" s="5">
        <v>124.4555015444227</v>
      </c>
      <c r="W10" s="5">
        <v>18.397959913825439</v>
      </c>
      <c r="X10" s="5">
        <v>208.06292342183431</v>
      </c>
      <c r="Y10" s="5">
        <v>304.18359711183291</v>
      </c>
      <c r="Z10" s="5">
        <v>328.93468819493449</v>
      </c>
      <c r="AA10" s="5">
        <v>406.74146684433413</v>
      </c>
      <c r="AB10" s="5">
        <v>236.43008092286391</v>
      </c>
      <c r="AC10" s="5">
        <v>130.40364434741991</v>
      </c>
    </row>
    <row r="11" spans="1:29" x14ac:dyDescent="0.25">
      <c r="A11" s="1">
        <v>2030</v>
      </c>
      <c r="B11" s="5">
        <v>237.2995326376732</v>
      </c>
      <c r="C11" s="5">
        <v>281.46372478388969</v>
      </c>
      <c r="D11" s="5">
        <v>170.06277206621121</v>
      </c>
      <c r="E11" s="5">
        <v>264.82629942157598</v>
      </c>
      <c r="F11" s="5">
        <v>676.10022929933689</v>
      </c>
      <c r="G11" s="5">
        <v>206.28993022641691</v>
      </c>
      <c r="H11" s="5">
        <v>231.23790737965771</v>
      </c>
      <c r="I11" s="5">
        <v>207.1373371870576</v>
      </c>
      <c r="J11" s="5">
        <v>210.02134773712169</v>
      </c>
      <c r="K11" s="5">
        <v>184.28429258905979</v>
      </c>
      <c r="L11" s="5">
        <v>210.933271299133</v>
      </c>
      <c r="M11" s="5">
        <v>306.40901486286492</v>
      </c>
      <c r="N11" s="5">
        <v>228.9102984197921</v>
      </c>
      <c r="O11" s="5">
        <v>165.6875567236313</v>
      </c>
      <c r="P11" s="5">
        <v>239.122057509369</v>
      </c>
      <c r="Q11" s="5">
        <v>185.49520545786419</v>
      </c>
      <c r="R11" s="5">
        <v>260.19156962330032</v>
      </c>
      <c r="S11" s="5">
        <v>263.31358031519608</v>
      </c>
      <c r="T11" s="5">
        <v>349.48797356934102</v>
      </c>
      <c r="U11" s="5">
        <v>214.79294647087519</v>
      </c>
      <c r="V11" s="5">
        <v>119.3843457832245</v>
      </c>
      <c r="W11" s="5">
        <v>6.4283895862480236</v>
      </c>
      <c r="X11" s="5">
        <v>206.24191824734669</v>
      </c>
      <c r="Y11" s="5">
        <v>320.07221821211061</v>
      </c>
      <c r="Z11" s="5">
        <v>353.19961635745392</v>
      </c>
      <c r="AA11" s="5">
        <v>443.36039588779653</v>
      </c>
      <c r="AB11" s="5">
        <v>244.54279334103859</v>
      </c>
      <c r="AC11" s="5">
        <v>128.94917155746859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439A-6919-42B9-A472-3091C6060329}">
  <dimension ref="A1:F29"/>
  <sheetViews>
    <sheetView tabSelected="1" topLeftCell="D1" workbookViewId="0">
      <selection activeCell="H1" sqref="H1"/>
    </sheetView>
  </sheetViews>
  <sheetFormatPr baseColWidth="10" defaultRowHeight="15" x14ac:dyDescent="0.25"/>
  <cols>
    <col min="1" max="1" width="84.7109375" bestFit="1" customWidth="1"/>
    <col min="2" max="2" width="14.28515625" customWidth="1"/>
  </cols>
  <sheetData>
    <row r="1" spans="1:6" x14ac:dyDescent="0.25">
      <c r="A1" s="3" t="s">
        <v>29</v>
      </c>
      <c r="B1" s="3">
        <v>2021</v>
      </c>
      <c r="C1" s="3">
        <v>2025</v>
      </c>
      <c r="D1" s="3">
        <v>2030</v>
      </c>
      <c r="E1" s="3" t="s">
        <v>30</v>
      </c>
      <c r="F1" s="3" t="s">
        <v>31</v>
      </c>
    </row>
    <row r="2" spans="1:6" x14ac:dyDescent="0.25">
      <c r="A2" s="2" t="s">
        <v>25</v>
      </c>
      <c r="B2" s="2">
        <f>+_xlfn.XLOOKUP(A2,arima!$A$1:$AC$1,arima!$A$2:$AC$2,"")</f>
        <v>213.68699151977154</v>
      </c>
      <c r="C2">
        <f>+_xlfn.XLOOKUP(A2,arima!$A$1:$AC$1,arima!$A$6:$AC$6,"")</f>
        <v>316.82667647483379</v>
      </c>
      <c r="D2">
        <f>+_xlfn.XLOOKUP(A2,arima!$A$1:$AC$1,arima!$A$11:$AC$11,"")</f>
        <v>443.36039588779653</v>
      </c>
      <c r="E2" s="4">
        <f>+((C2/B2)^(1/4))-1</f>
        <v>0.10347097494805779</v>
      </c>
      <c r="F2" s="4">
        <f>+((D2/B2)^(1/9))-1</f>
        <v>8.4475806837937428E-2</v>
      </c>
    </row>
    <row r="3" spans="1:6" x14ac:dyDescent="0.25">
      <c r="A3" s="2" t="s">
        <v>4</v>
      </c>
      <c r="B3" s="2">
        <f>+_xlfn.XLOOKUP(A3,arima!$A$1:$AC$1,arima!$A$2:$AC$2,"")</f>
        <v>352.57544543066325</v>
      </c>
      <c r="C3">
        <f>+_xlfn.XLOOKUP(A3,arima!$A$1:$AC$1,arima!$A$6:$AC$6,"")</f>
        <v>595.94448009034159</v>
      </c>
      <c r="D3">
        <f>+_xlfn.XLOOKUP(A3,arima!$A$1:$AC$1,arima!$A$11:$AC$11,"")</f>
        <v>676.10022929933689</v>
      </c>
      <c r="E3" s="4">
        <f>+((C3/B3)^(1/4))-1</f>
        <v>0.14021942264926346</v>
      </c>
      <c r="F3" s="4">
        <f>+((D3/B3)^(1/9))-1</f>
        <v>7.5022784279759724E-2</v>
      </c>
    </row>
    <row r="4" spans="1:6" x14ac:dyDescent="0.25">
      <c r="A4" s="2" t="s">
        <v>15</v>
      </c>
      <c r="B4" s="2">
        <f>+_xlfn.XLOOKUP(A4,arima!$A$1:$AC$1,arima!$A$2:$AC$2,"")</f>
        <v>120.94699109031103</v>
      </c>
      <c r="C4">
        <f>+_xlfn.XLOOKUP(A4,arima!$A$1:$AC$1,arima!$A$6:$AC$6,"")</f>
        <v>139.00092914897871</v>
      </c>
      <c r="D4">
        <f>+_xlfn.XLOOKUP(A4,arima!$A$1:$AC$1,arima!$A$11:$AC$11,"")</f>
        <v>185.49520545786419</v>
      </c>
      <c r="E4" s="4">
        <f>+((C4/B4)^(1/4))-1</f>
        <v>3.5394035141518287E-2</v>
      </c>
      <c r="F4" s="4">
        <f>+((D4/B4)^(1/9))-1</f>
        <v>4.8666786910154913E-2</v>
      </c>
    </row>
    <row r="5" spans="1:6" x14ac:dyDescent="0.25">
      <c r="A5" s="2" t="s">
        <v>24</v>
      </c>
      <c r="B5" s="2">
        <f>+_xlfn.XLOOKUP(A5,arima!$A$1:$AC$1,arima!$A$2:$AC$2,"")</f>
        <v>240.46570389973755</v>
      </c>
      <c r="C5">
        <f>+_xlfn.XLOOKUP(A5,arima!$A$1:$AC$1,arima!$A$6:$AC$6,"")</f>
        <v>270.0480181205541</v>
      </c>
      <c r="D5">
        <f>+_xlfn.XLOOKUP(A5,arima!$A$1:$AC$1,arima!$A$11:$AC$11,"")</f>
        <v>353.19961635745392</v>
      </c>
      <c r="E5" s="4">
        <f>+((C5/B5)^(1/4))-1</f>
        <v>2.9430336628556431E-2</v>
      </c>
      <c r="F5" s="4">
        <f>+((D5/B5)^(1/9))-1</f>
        <v>4.3642839263729361E-2</v>
      </c>
    </row>
    <row r="6" spans="1:6" x14ac:dyDescent="0.25">
      <c r="A6" s="2" t="s">
        <v>18</v>
      </c>
      <c r="B6" s="2">
        <f>+_xlfn.XLOOKUP(A6,arima!$A$1:$AC$1,arima!$A$2:$AC$2,"")</f>
        <v>246.45642634838418</v>
      </c>
      <c r="C6">
        <f>+_xlfn.XLOOKUP(A6,arima!$A$1:$AC$1,arima!$A$6:$AC$6,"")</f>
        <v>284.96620207499728</v>
      </c>
      <c r="D6">
        <f>+_xlfn.XLOOKUP(A6,arima!$A$1:$AC$1,arima!$A$11:$AC$11,"")</f>
        <v>349.48797356934102</v>
      </c>
      <c r="E6" s="4">
        <f>+((C6/B6)^(1/4))-1</f>
        <v>3.6963098637441849E-2</v>
      </c>
      <c r="F6" s="4">
        <f>+((D6/B6)^(1/9))-1</f>
        <v>3.9572246301811553E-2</v>
      </c>
    </row>
    <row r="7" spans="1:6" x14ac:dyDescent="0.25">
      <c r="A7" s="2" t="s">
        <v>17</v>
      </c>
      <c r="B7" s="2">
        <f>+_xlfn.XLOOKUP(A7,arima!$A$1:$AC$1,arima!$A$2:$AC$2,"")</f>
        <v>188.25256936292163</v>
      </c>
      <c r="C7">
        <f>+_xlfn.XLOOKUP(A7,arima!$A$1:$AC$1,arima!$A$6:$AC$6,"")</f>
        <v>215.331681440811</v>
      </c>
      <c r="D7">
        <f>+_xlfn.XLOOKUP(A7,arima!$A$1:$AC$1,arima!$A$11:$AC$11,"")</f>
        <v>263.31358031519608</v>
      </c>
      <c r="E7" s="4">
        <f>+((C7/B7)^(1/4))-1</f>
        <v>3.4169570295948581E-2</v>
      </c>
      <c r="F7" s="4">
        <f>+((D7/B7)^(1/9))-1</f>
        <v>3.7988358844972758E-2</v>
      </c>
    </row>
    <row r="8" spans="1:6" x14ac:dyDescent="0.25">
      <c r="A8" s="2" t="s">
        <v>1</v>
      </c>
      <c r="B8" s="2">
        <f>+_xlfn.XLOOKUP(A8,arima!$A$1:$AC$1,arima!$A$2:$AC$2,"")</f>
        <v>202.16245136198941</v>
      </c>
      <c r="C8">
        <f>+_xlfn.XLOOKUP(A8,arima!$A$1:$AC$1,arima!$A$6:$AC$6,"")</f>
        <v>237.69471051080441</v>
      </c>
      <c r="D8">
        <f>+_xlfn.XLOOKUP(A8,arima!$A$1:$AC$1,arima!$A$11:$AC$11,"")</f>
        <v>281.46372478388969</v>
      </c>
      <c r="E8" s="4">
        <f>+((C8/B8)^(1/4))-1</f>
        <v>4.1309320263029914E-2</v>
      </c>
      <c r="F8" s="4">
        <f>+((D8/B8)^(1/9))-1</f>
        <v>3.7454607868106393E-2</v>
      </c>
    </row>
    <row r="9" spans="1:6" x14ac:dyDescent="0.25">
      <c r="A9" s="2" t="s">
        <v>11</v>
      </c>
      <c r="B9" s="2">
        <f>+_xlfn.XLOOKUP(A9,arima!$A$1:$AC$1,arima!$A$2:$AC$2,"")</f>
        <v>222.32305036913215</v>
      </c>
      <c r="C9">
        <f>+_xlfn.XLOOKUP(A9,arima!$A$1:$AC$1,arima!$A$6:$AC$6,"")</f>
        <v>230.6517381625587</v>
      </c>
      <c r="D9">
        <f>+_xlfn.XLOOKUP(A9,arima!$A$1:$AC$1,arima!$A$11:$AC$11,"")</f>
        <v>306.40901486286492</v>
      </c>
      <c r="E9" s="4">
        <f>+((C9/B9)^(1/4))-1</f>
        <v>9.2367579545342693E-3</v>
      </c>
      <c r="F9" s="4">
        <f>+((D9/B9)^(1/9))-1</f>
        <v>3.6286097377250526E-2</v>
      </c>
    </row>
    <row r="10" spans="1:6" x14ac:dyDescent="0.25">
      <c r="A10" s="2" t="s">
        <v>3</v>
      </c>
      <c r="B10" s="2">
        <f>+_xlfn.XLOOKUP(A10,arima!$A$1:$AC$1,arima!$A$2:$AC$2,"")</f>
        <v>193.31441452617887</v>
      </c>
      <c r="C10">
        <f>+_xlfn.XLOOKUP(A10,arima!$A$1:$AC$1,arima!$A$6:$AC$6,"")</f>
        <v>215.25021584565761</v>
      </c>
      <c r="D10">
        <f>+_xlfn.XLOOKUP(A10,arima!$A$1:$AC$1,arima!$A$11:$AC$11,"")</f>
        <v>264.82629942157598</v>
      </c>
      <c r="E10" s="4">
        <f>+((C10/B10)^(1/4))-1</f>
        <v>2.723507333490649E-2</v>
      </c>
      <c r="F10" s="4">
        <f>+((D10/B10)^(1/9))-1</f>
        <v>3.5591653436640502E-2</v>
      </c>
    </row>
    <row r="11" spans="1:6" x14ac:dyDescent="0.25">
      <c r="A11" s="2" t="s">
        <v>26</v>
      </c>
      <c r="B11" s="2">
        <f>+_xlfn.XLOOKUP(A11,arima!$A$1:$AC$1,arima!$A$2:$AC$2,"")</f>
        <v>179.4060829711737</v>
      </c>
      <c r="C11">
        <f>+_xlfn.XLOOKUP(A11,arima!$A$1:$AC$1,arima!$A$6:$AC$6,"")</f>
        <v>203.80681223544241</v>
      </c>
      <c r="D11">
        <f>+_xlfn.XLOOKUP(A11,arima!$A$1:$AC$1,arima!$A$11:$AC$11,"")</f>
        <v>244.54279334103859</v>
      </c>
      <c r="E11" s="4">
        <f>+((C11/B11)^(1/4))-1</f>
        <v>3.239378871412657E-2</v>
      </c>
      <c r="F11" s="4">
        <f>+((D11/B11)^(1/9))-1</f>
        <v>3.5014446478474737E-2</v>
      </c>
    </row>
    <row r="12" spans="1:6" x14ac:dyDescent="0.25">
      <c r="A12" s="2" t="s">
        <v>23</v>
      </c>
      <c r="B12" s="2">
        <f>+_xlfn.XLOOKUP(A12,arima!$A$1:$AC$1,arima!$A$2:$AC$2,"")</f>
        <v>235.00184599689501</v>
      </c>
      <c r="C12">
        <f>+_xlfn.XLOOKUP(A12,arima!$A$1:$AC$1,arima!$A$6:$AC$6,"")</f>
        <v>263.05033454613073</v>
      </c>
      <c r="D12">
        <f>+_xlfn.XLOOKUP(A12,arima!$A$1:$AC$1,arima!$A$11:$AC$11,"")</f>
        <v>320.07221821211061</v>
      </c>
      <c r="E12" s="4">
        <f>+((C12/B12)^(1/4))-1</f>
        <v>2.8589048841792142E-2</v>
      </c>
      <c r="F12" s="4">
        <f>+((D12/B12)^(1/9))-1</f>
        <v>3.4924153651643586E-2</v>
      </c>
    </row>
    <row r="13" spans="1:6" x14ac:dyDescent="0.25">
      <c r="A13" s="2" t="s">
        <v>14</v>
      </c>
      <c r="B13" s="2">
        <f>+_xlfn.XLOOKUP(A13,arima!$A$1:$AC$1,arima!$A$2:$AC$2,"")</f>
        <v>177.41044440853867</v>
      </c>
      <c r="C13">
        <f>+_xlfn.XLOOKUP(A13,arima!$A$1:$AC$1,arima!$A$6:$AC$6,"")</f>
        <v>195.8939557127388</v>
      </c>
      <c r="D13">
        <f>+_xlfn.XLOOKUP(A13,arima!$A$1:$AC$1,arima!$A$11:$AC$11,"")</f>
        <v>239.122057509369</v>
      </c>
      <c r="E13" s="4">
        <f>+((C13/B13)^(1/4))-1</f>
        <v>2.5086379651849677E-2</v>
      </c>
      <c r="F13" s="4">
        <f>+((D13/B13)^(1/9))-1</f>
        <v>3.3723751490247755E-2</v>
      </c>
    </row>
    <row r="14" spans="1:6" x14ac:dyDescent="0.25">
      <c r="A14" s="2" t="s">
        <v>0</v>
      </c>
      <c r="B14" s="2">
        <f>+_xlfn.XLOOKUP(A14,arima!$A$1:$AC$1,arima!$A$2:$AC$2,"")</f>
        <v>178.18317700971681</v>
      </c>
      <c r="C14">
        <f>+_xlfn.XLOOKUP(A14,arima!$A$1:$AC$1,arima!$A$6:$AC$6,"")</f>
        <v>202.6172435310514</v>
      </c>
      <c r="D14">
        <f>+_xlfn.XLOOKUP(A14,arima!$A$1:$AC$1,arima!$A$11:$AC$11,"")</f>
        <v>237.2995326376732</v>
      </c>
      <c r="E14" s="4">
        <f>+((C14/B14)^(1/4))-1</f>
        <v>3.2648280361455839E-2</v>
      </c>
      <c r="F14" s="4">
        <f>+((D14/B14)^(1/9))-1</f>
        <v>3.2346705297977341E-2</v>
      </c>
    </row>
    <row r="15" spans="1:6" x14ac:dyDescent="0.25">
      <c r="A15" s="2" t="s">
        <v>6</v>
      </c>
      <c r="B15" s="2">
        <f>+_xlfn.XLOOKUP(A15,arima!$A$1:$AC$1,arima!$A$2:$AC$2,"")</f>
        <v>176.92514359632341</v>
      </c>
      <c r="C15">
        <f>+_xlfn.XLOOKUP(A15,arima!$A$1:$AC$1,arima!$A$6:$AC$6,"")</f>
        <v>199.66149569808741</v>
      </c>
      <c r="D15">
        <f>+_xlfn.XLOOKUP(A15,arima!$A$1:$AC$1,arima!$A$11:$AC$11,"")</f>
        <v>231.23790737965771</v>
      </c>
      <c r="E15" s="4">
        <f>+((C15/B15)^(1/4))-1</f>
        <v>3.0685558262397272E-2</v>
      </c>
      <c r="F15" s="4">
        <f>+((D15/B15)^(1/9))-1</f>
        <v>3.0193559402577952E-2</v>
      </c>
    </row>
    <row r="16" spans="1:6" x14ac:dyDescent="0.25">
      <c r="A16" s="2" t="s">
        <v>7</v>
      </c>
      <c r="B16" s="2">
        <f>+_xlfn.XLOOKUP(A16,arima!$A$1:$AC$1,arima!$A$2:$AC$2,"")</f>
        <v>161.44472920205271</v>
      </c>
      <c r="C16">
        <f>+_xlfn.XLOOKUP(A16,arima!$A$1:$AC$1,arima!$A$6:$AC$6,"")</f>
        <v>176.47898325935989</v>
      </c>
      <c r="D16">
        <f>+_xlfn.XLOOKUP(A16,arima!$A$1:$AC$1,arima!$A$11:$AC$11,"")</f>
        <v>207.1373371870576</v>
      </c>
      <c r="E16" s="4">
        <f>+((C16/B16)^(1/4))-1</f>
        <v>2.2509332523308334E-2</v>
      </c>
      <c r="F16" s="4">
        <f>+((D16/B16)^(1/9))-1</f>
        <v>2.8077980709704464E-2</v>
      </c>
    </row>
    <row r="17" spans="1:6" x14ac:dyDescent="0.25">
      <c r="A17" s="2" t="s">
        <v>16</v>
      </c>
      <c r="B17" s="2">
        <f>+_xlfn.XLOOKUP(A17,arima!$A$1:$AC$1,arima!$A$2:$AC$2,"")</f>
        <v>203.7969748369448</v>
      </c>
      <c r="C17">
        <f>+_xlfn.XLOOKUP(A17,arima!$A$1:$AC$1,arima!$A$6:$AC$6,"")</f>
        <v>231.29926771731641</v>
      </c>
      <c r="D17">
        <f>+_xlfn.XLOOKUP(A17,arima!$A$1:$AC$1,arima!$A$11:$AC$11,"")</f>
        <v>260.19156962330032</v>
      </c>
      <c r="E17" s="4">
        <f>+((C17/B17)^(1/4))-1</f>
        <v>3.2153123563160468E-2</v>
      </c>
      <c r="F17" s="4">
        <f>+((D17/B17)^(1/9))-1</f>
        <v>2.751551337618019E-2</v>
      </c>
    </row>
    <row r="18" spans="1:6" x14ac:dyDescent="0.25">
      <c r="A18" s="2" t="s">
        <v>8</v>
      </c>
      <c r="B18" s="2">
        <f>+_xlfn.XLOOKUP(A18,arima!$A$1:$AC$1,arima!$A$2:$AC$2,"")</f>
        <v>164.55572152329125</v>
      </c>
      <c r="C18">
        <f>+_xlfn.XLOOKUP(A18,arima!$A$1:$AC$1,arima!$A$6:$AC$6,"")</f>
        <v>183.46426163846721</v>
      </c>
      <c r="D18">
        <f>+_xlfn.XLOOKUP(A18,arima!$A$1:$AC$1,arima!$A$11:$AC$11,"")</f>
        <v>210.02134773712169</v>
      </c>
      <c r="E18" s="4">
        <f>+((C18/B18)^(1/4))-1</f>
        <v>2.7565755424488581E-2</v>
      </c>
      <c r="F18" s="4">
        <f>+((D18/B18)^(1/9))-1</f>
        <v>2.7477387192635261E-2</v>
      </c>
    </row>
    <row r="19" spans="1:6" x14ac:dyDescent="0.25">
      <c r="A19" s="2" t="s">
        <v>10</v>
      </c>
      <c r="B19" s="2">
        <f>+_xlfn.XLOOKUP(A19,arima!$A$1:$AC$1,arima!$A$2:$AC$2,"")</f>
        <v>165.41267009681368</v>
      </c>
      <c r="C19">
        <f>+_xlfn.XLOOKUP(A19,arima!$A$1:$AC$1,arima!$A$6:$AC$6,"")</f>
        <v>185.5993815690056</v>
      </c>
      <c r="D19">
        <f>+_xlfn.XLOOKUP(A19,arima!$A$1:$AC$1,arima!$A$11:$AC$11,"")</f>
        <v>210.933271299133</v>
      </c>
      <c r="E19" s="4">
        <f>+((C19/B19)^(1/4))-1</f>
        <v>2.9205120324823808E-2</v>
      </c>
      <c r="F19" s="4">
        <f>+((D19/B19)^(1/9))-1</f>
        <v>2.7379041232607371E-2</v>
      </c>
    </row>
    <row r="20" spans="1:6" x14ac:dyDescent="0.25">
      <c r="A20" s="2" t="s">
        <v>5</v>
      </c>
      <c r="B20" s="2">
        <f>+_xlfn.XLOOKUP(A20,arima!$A$1:$AC$1,arima!$A$2:$AC$2,"")</f>
        <v>162.11533022214815</v>
      </c>
      <c r="C20">
        <f>+_xlfn.XLOOKUP(A20,arima!$A$1:$AC$1,arima!$A$6:$AC$6,"")</f>
        <v>178.07400153439659</v>
      </c>
      <c r="D20">
        <f>+_xlfn.XLOOKUP(A20,arima!$A$1:$AC$1,arima!$A$11:$AC$11,"")</f>
        <v>206.28993022641691</v>
      </c>
      <c r="E20" s="4">
        <f>+((C20/B20)^(1/4))-1</f>
        <v>2.3750455881256682E-2</v>
      </c>
      <c r="F20" s="4">
        <f>+((D20/B20)^(1/9))-1</f>
        <v>2.713662657970084E-2</v>
      </c>
    </row>
    <row r="21" spans="1:6" x14ac:dyDescent="0.25">
      <c r="A21" s="2" t="s">
        <v>12</v>
      </c>
      <c r="B21" s="2">
        <f>+_xlfn.XLOOKUP(A21,arima!$A$1:$AC$1,arima!$A$2:$AC$2,"")</f>
        <v>180.03489545904608</v>
      </c>
      <c r="C21">
        <f>+_xlfn.XLOOKUP(A21,arima!$A$1:$AC$1,arima!$A$6:$AC$6,"")</f>
        <v>199.94749655811361</v>
      </c>
      <c r="D21">
        <f>+_xlfn.XLOOKUP(A21,arima!$A$1:$AC$1,arima!$A$11:$AC$11,"")</f>
        <v>228.9102984197921</v>
      </c>
      <c r="E21" s="4">
        <f>+((C21/B21)^(1/4))-1</f>
        <v>2.6572958309880379E-2</v>
      </c>
      <c r="F21" s="4">
        <f>+((D21/B21)^(1/9))-1</f>
        <v>2.7045889961675451E-2</v>
      </c>
    </row>
    <row r="22" spans="1:6" x14ac:dyDescent="0.25">
      <c r="A22" s="2" t="s">
        <v>19</v>
      </c>
      <c r="B22" s="2">
        <f>+_xlfn.XLOOKUP(A22,arima!$A$1:$AC$1,arima!$A$2:$AC$2,"")</f>
        <v>171.99779623633057</v>
      </c>
      <c r="C22">
        <f>+_xlfn.XLOOKUP(A22,arima!$A$1:$AC$1,arima!$A$6:$AC$6,"")</f>
        <v>185.23772415903451</v>
      </c>
      <c r="D22">
        <f>+_xlfn.XLOOKUP(A22,arima!$A$1:$AC$1,arima!$A$11:$AC$11,"")</f>
        <v>214.79294647087519</v>
      </c>
      <c r="E22" s="4">
        <f>+((C22/B22)^(1/4))-1</f>
        <v>1.8712507936444966E-2</v>
      </c>
      <c r="F22" s="4">
        <f>+((D22/B22)^(1/9))-1</f>
        <v>2.4995370082203205E-2</v>
      </c>
    </row>
    <row r="23" spans="1:6" x14ac:dyDescent="0.25">
      <c r="A23" s="2" t="s">
        <v>9</v>
      </c>
      <c r="B23" s="2">
        <f>+_xlfn.XLOOKUP(A23,arima!$A$1:$AC$1,arima!$A$2:$AC$2,"")</f>
        <v>150.25345772356442</v>
      </c>
      <c r="C23">
        <f>+_xlfn.XLOOKUP(A23,arima!$A$1:$AC$1,arima!$A$6:$AC$6,"")</f>
        <v>160.9963903106532</v>
      </c>
      <c r="D23">
        <f>+_xlfn.XLOOKUP(A23,arima!$A$1:$AC$1,arima!$A$11:$AC$11,"")</f>
        <v>184.28429258905979</v>
      </c>
      <c r="E23" s="4">
        <f>+((C23/B23)^(1/4))-1</f>
        <v>1.7414483908836598E-2</v>
      </c>
      <c r="F23" s="4">
        <f>+((D23/B23)^(1/9))-1</f>
        <v>2.2943243787026946E-2</v>
      </c>
    </row>
    <row r="24" spans="1:6" x14ac:dyDescent="0.25">
      <c r="A24" s="2" t="s">
        <v>2</v>
      </c>
      <c r="B24" s="2">
        <f>+_xlfn.XLOOKUP(A24,arima!$A$1:$AC$1,arima!$A$2:$AC$2,"")</f>
        <v>139.41244442369157</v>
      </c>
      <c r="C24">
        <f>+_xlfn.XLOOKUP(A24,arima!$A$1:$AC$1,arima!$A$6:$AC$6,"")</f>
        <v>147.41844174641969</v>
      </c>
      <c r="D24">
        <f>+_xlfn.XLOOKUP(A24,arima!$A$1:$AC$1,arima!$A$11:$AC$11,"")</f>
        <v>170.06277206621121</v>
      </c>
      <c r="E24" s="4">
        <f>+((C24/B24)^(1/4))-1</f>
        <v>1.4057469873509865E-2</v>
      </c>
      <c r="F24" s="4">
        <f>+((D24/B24)^(1/9))-1</f>
        <v>2.2326799791517082E-2</v>
      </c>
    </row>
    <row r="25" spans="1:6" x14ac:dyDescent="0.25">
      <c r="A25" s="2" t="s">
        <v>13</v>
      </c>
      <c r="B25" s="2">
        <f>+_xlfn.XLOOKUP(A25,arima!$A$1:$AC$1,arima!$A$2:$AC$2,"")</f>
        <v>149.59993530284027</v>
      </c>
      <c r="C25">
        <f>+_xlfn.XLOOKUP(A25,arima!$A$1:$AC$1,arima!$A$6:$AC$6,"")</f>
        <v>154.68269677455919</v>
      </c>
      <c r="D25">
        <f>+_xlfn.XLOOKUP(A25,arima!$A$1:$AC$1,arima!$A$11:$AC$11,"")</f>
        <v>165.6875567236313</v>
      </c>
      <c r="E25" s="4">
        <f>+((C25/B25)^(1/4))-1</f>
        <v>8.3877991213885394E-3</v>
      </c>
      <c r="F25" s="4">
        <f>+((D25/B25)^(1/9))-1</f>
        <v>1.1413441185803563E-2</v>
      </c>
    </row>
    <row r="26" spans="1:6" x14ac:dyDescent="0.25">
      <c r="A26" s="2" t="s">
        <v>22</v>
      </c>
      <c r="B26" s="2">
        <f>+_xlfn.XLOOKUP(A26,arima!$A$1:$AC$1,arima!$A$2:$AC$2,"")</f>
        <v>196.44701055741373</v>
      </c>
      <c r="C26">
        <f>+_xlfn.XLOOKUP(A26,arima!$A$1:$AC$1,arima!$A$6:$AC$6,"")</f>
        <v>192.55050176280241</v>
      </c>
      <c r="D26">
        <f>+_xlfn.XLOOKUP(A26,arima!$A$1:$AC$1,arima!$A$11:$AC$11,"")</f>
        <v>206.24191824734669</v>
      </c>
      <c r="E26" s="4">
        <f>+((C26/B26)^(1/4))-1</f>
        <v>-4.9960436565817945E-3</v>
      </c>
      <c r="F26" s="4">
        <f>+((D26/B26)^(1/9))-1</f>
        <v>5.4209863953129656E-3</v>
      </c>
    </row>
    <row r="27" spans="1:6" x14ac:dyDescent="0.25">
      <c r="A27" s="2" t="s">
        <v>27</v>
      </c>
      <c r="B27" s="2">
        <f>+_xlfn.XLOOKUP(A27,arima!$A$1:$AC$1,arima!$A$2:$AC$2,"")</f>
        <v>144.98131133002533</v>
      </c>
      <c r="C27">
        <f>+_xlfn.XLOOKUP(A27,arima!$A$1:$AC$1,arima!$A$6:$AC$6,"")</f>
        <v>137.19453056947211</v>
      </c>
      <c r="D27">
        <f>+_xlfn.XLOOKUP(A27,arima!$A$1:$AC$1,arima!$A$11:$AC$11,"")</f>
        <v>128.94917155746859</v>
      </c>
      <c r="E27" s="4">
        <f>+((C27/B27)^(1/4))-1</f>
        <v>-1.3706448606272903E-2</v>
      </c>
      <c r="F27" s="4">
        <f>+((D27/B27)^(1/9))-1</f>
        <v>-1.2936323616732026E-2</v>
      </c>
    </row>
    <row r="28" spans="1:6" x14ac:dyDescent="0.25">
      <c r="A28" s="2" t="s">
        <v>20</v>
      </c>
      <c r="B28" s="2">
        <f>+_xlfn.XLOOKUP(A28,arima!$A$1:$AC$1,arima!$A$2:$AC$2,"")</f>
        <v>154.17479814919739</v>
      </c>
      <c r="C28">
        <f>+_xlfn.XLOOKUP(A28,arima!$A$1:$AC$1,arima!$A$6:$AC$6,"")</f>
        <v>135.0729568605131</v>
      </c>
      <c r="D28">
        <f>+_xlfn.XLOOKUP(A28,arima!$A$1:$AC$1,arima!$A$11:$AC$11,"")</f>
        <v>119.3843457832245</v>
      </c>
      <c r="E28" s="4">
        <f>+((C28/B28)^(1/4))-1</f>
        <v>-3.2527220635841347E-2</v>
      </c>
      <c r="F28" s="4">
        <f>+((D28/B28)^(1/9))-1</f>
        <v>-2.8015514716583811E-2</v>
      </c>
    </row>
    <row r="29" spans="1:6" x14ac:dyDescent="0.25">
      <c r="A29" s="2" t="s">
        <v>21</v>
      </c>
      <c r="B29" s="2">
        <f>+_xlfn.XLOOKUP(A29,arima!$A$1:$AC$1,arima!$A$2:$AC$2,"")</f>
        <v>113.33467983907933</v>
      </c>
      <c r="C29">
        <f>+_xlfn.XLOOKUP(A29,arima!$A$1:$AC$1,arima!$A$6:$AC$6,"")</f>
        <v>66.40736166121961</v>
      </c>
      <c r="D29">
        <f>+_xlfn.XLOOKUP(A29,arima!$A$1:$AC$1,arima!$A$11:$AC$11,"")</f>
        <v>6.4283895862480236</v>
      </c>
      <c r="E29" s="4">
        <f>+((C29/B29)^(1/4))-1</f>
        <v>-0.12509005924138228</v>
      </c>
      <c r="F29" s="4">
        <f>+((D29/B29)^(1/9))-1</f>
        <v>-0.27301308128086166</v>
      </c>
    </row>
  </sheetData>
  <autoFilter ref="A1:F29" xr:uid="{8932439A-6919-42B9-A472-3091C6060329}">
    <sortState xmlns:xlrd2="http://schemas.microsoft.com/office/spreadsheetml/2017/richdata2" ref="A2:F29">
      <sortCondition descending="1" ref="F1:F2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arima</vt:lpstr>
      <vt:lpstr>perspectivas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Gutierrez Velez</cp:lastModifiedBy>
  <dcterms:created xsi:type="dcterms:W3CDTF">2022-08-12T19:35:45Z</dcterms:created>
  <dcterms:modified xsi:type="dcterms:W3CDTF">2022-08-18T16:38:19Z</dcterms:modified>
</cp:coreProperties>
</file>