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ocuments\GitHub\stochastic_finance\2_implied_dividend\"/>
    </mc:Choice>
  </mc:AlternateContent>
  <xr:revisionPtr revIDLastSave="0" documentId="13_ncr:1_{EB6B3EF7-76B3-444E-977C-512CC19F58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8" r:id="rId1"/>
    <sheet name="dividend_calculator" sheetId="7" r:id="rId2"/>
    <sheet name="bootstrap" sheetId="20" r:id="rId3"/>
    <sheet name="1m" sheetId="6" r:id="rId4"/>
    <sheet name="3m" sheetId="17" r:id="rId5"/>
    <sheet name="6m" sheetId="18" r:id="rId6"/>
    <sheet name="1y" sheetId="19" r:id="rId7"/>
    <sheet name="financials" sheetId="22" r:id="rId8"/>
    <sheet name="market" sheetId="21" r:id="rId9"/>
    <sheet name="declared_dividend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0" l="1"/>
  <c r="E19" i="20"/>
  <c r="E10" i="11"/>
  <c r="F10" i="11"/>
  <c r="F64" i="7"/>
  <c r="E64" i="7"/>
  <c r="D64" i="7"/>
  <c r="C64" i="7"/>
  <c r="F60" i="7"/>
  <c r="E60" i="7"/>
  <c r="D60" i="7"/>
  <c r="C60" i="7"/>
  <c r="Y6" i="21" l="1"/>
  <c r="D18" i="22"/>
  <c r="E16" i="22"/>
  <c r="E15" i="22"/>
  <c r="E7" i="22"/>
  <c r="E9" i="22"/>
  <c r="E10" i="22"/>
  <c r="E12" i="22"/>
  <c r="E13" i="22"/>
  <c r="E14" i="22"/>
  <c r="E6" i="22"/>
  <c r="C8" i="22"/>
  <c r="C11" i="22" s="1"/>
  <c r="D8" i="22"/>
  <c r="F49" i="7"/>
  <c r="E49" i="7"/>
  <c r="D49" i="7"/>
  <c r="F45" i="7"/>
  <c r="E45" i="7"/>
  <c r="D45" i="7"/>
  <c r="C45" i="7"/>
  <c r="F39" i="7"/>
  <c r="E39" i="7"/>
  <c r="D39" i="7"/>
  <c r="C39" i="7"/>
  <c r="F53" i="7"/>
  <c r="E53" i="7"/>
  <c r="D53" i="7"/>
  <c r="C53" i="7"/>
  <c r="C49" i="7"/>
  <c r="F43" i="7"/>
  <c r="D43" i="7"/>
  <c r="C43" i="7"/>
  <c r="B43" i="7"/>
  <c r="C42" i="7"/>
  <c r="B42" i="7"/>
  <c r="B41" i="7"/>
  <c r="F40" i="7"/>
  <c r="E40" i="7"/>
  <c r="D40" i="7"/>
  <c r="C40" i="7"/>
  <c r="E4" i="7"/>
  <c r="H195" i="21"/>
  <c r="I195" i="21"/>
  <c r="J195" i="21"/>
  <c r="H196" i="21"/>
  <c r="I196" i="21"/>
  <c r="J196" i="21"/>
  <c r="H197" i="21"/>
  <c r="I197" i="21"/>
  <c r="J197" i="21"/>
  <c r="H198" i="21"/>
  <c r="I198" i="21"/>
  <c r="J198" i="21"/>
  <c r="H199" i="21"/>
  <c r="I199" i="21"/>
  <c r="J199" i="21"/>
  <c r="H200" i="21"/>
  <c r="I200" i="21"/>
  <c r="J200" i="21"/>
  <c r="H201" i="21"/>
  <c r="I201" i="21"/>
  <c r="J201" i="21"/>
  <c r="H202" i="21"/>
  <c r="I202" i="21"/>
  <c r="J202" i="21"/>
  <c r="H203" i="21"/>
  <c r="I203" i="21"/>
  <c r="J203" i="21"/>
  <c r="H204" i="21"/>
  <c r="I204" i="21"/>
  <c r="J204" i="21"/>
  <c r="H205" i="21"/>
  <c r="I205" i="21"/>
  <c r="J205" i="21"/>
  <c r="H206" i="21"/>
  <c r="I206" i="21"/>
  <c r="J206" i="21"/>
  <c r="H207" i="21"/>
  <c r="I207" i="21"/>
  <c r="J207" i="21"/>
  <c r="H208" i="21"/>
  <c r="I208" i="21"/>
  <c r="J208" i="21"/>
  <c r="H209" i="21"/>
  <c r="I209" i="21"/>
  <c r="J209" i="21"/>
  <c r="H210" i="21"/>
  <c r="I210" i="21"/>
  <c r="J210" i="21"/>
  <c r="H211" i="21"/>
  <c r="I211" i="21"/>
  <c r="J211" i="21"/>
  <c r="H212" i="21"/>
  <c r="I212" i="21"/>
  <c r="J212" i="21"/>
  <c r="H213" i="21"/>
  <c r="I213" i="21"/>
  <c r="J213" i="21"/>
  <c r="H214" i="21"/>
  <c r="I214" i="21"/>
  <c r="J214" i="21"/>
  <c r="H215" i="21"/>
  <c r="I215" i="21"/>
  <c r="J215" i="21"/>
  <c r="H216" i="21"/>
  <c r="I216" i="21"/>
  <c r="J216" i="21"/>
  <c r="H217" i="21"/>
  <c r="I217" i="21"/>
  <c r="J217" i="21"/>
  <c r="H218" i="21"/>
  <c r="I218" i="21"/>
  <c r="J218" i="21"/>
  <c r="H219" i="21"/>
  <c r="I219" i="21"/>
  <c r="J219" i="21"/>
  <c r="H220" i="21"/>
  <c r="I220" i="21"/>
  <c r="J220" i="21"/>
  <c r="H221" i="21"/>
  <c r="I221" i="21"/>
  <c r="J221" i="21"/>
  <c r="H222" i="21"/>
  <c r="I222" i="21"/>
  <c r="J222" i="21"/>
  <c r="H223" i="21"/>
  <c r="I223" i="21"/>
  <c r="J223" i="21"/>
  <c r="H224" i="21"/>
  <c r="I224" i="21"/>
  <c r="J224" i="21"/>
  <c r="H225" i="21"/>
  <c r="I225" i="21"/>
  <c r="J225" i="21"/>
  <c r="H226" i="21"/>
  <c r="I226" i="21"/>
  <c r="J226" i="21"/>
  <c r="H227" i="21"/>
  <c r="I227" i="21"/>
  <c r="J227" i="21"/>
  <c r="H228" i="21"/>
  <c r="I228" i="21"/>
  <c r="J228" i="21"/>
  <c r="H229" i="21"/>
  <c r="I229" i="21"/>
  <c r="J229" i="21"/>
  <c r="H230" i="21"/>
  <c r="I230" i="21"/>
  <c r="J230" i="21"/>
  <c r="H231" i="21"/>
  <c r="I231" i="21"/>
  <c r="J231" i="21"/>
  <c r="H232" i="21"/>
  <c r="I232" i="21"/>
  <c r="J232" i="21"/>
  <c r="H233" i="21"/>
  <c r="I233" i="21"/>
  <c r="J233" i="21"/>
  <c r="H234" i="21"/>
  <c r="I234" i="21"/>
  <c r="J234" i="21"/>
  <c r="H235" i="21"/>
  <c r="I235" i="21"/>
  <c r="J235" i="21"/>
  <c r="H236" i="21"/>
  <c r="I236" i="21"/>
  <c r="J236" i="21"/>
  <c r="H237" i="21"/>
  <c r="I237" i="21"/>
  <c r="J237" i="21"/>
  <c r="H238" i="21"/>
  <c r="I238" i="21"/>
  <c r="J238" i="21"/>
  <c r="H239" i="21"/>
  <c r="I239" i="21"/>
  <c r="J239" i="21"/>
  <c r="H240" i="21"/>
  <c r="I240" i="21"/>
  <c r="J240" i="21"/>
  <c r="H241" i="21"/>
  <c r="I241" i="21"/>
  <c r="J241" i="21"/>
  <c r="H242" i="21"/>
  <c r="I242" i="21"/>
  <c r="J242" i="21"/>
  <c r="H243" i="21"/>
  <c r="I243" i="21"/>
  <c r="J243" i="21"/>
  <c r="H244" i="21"/>
  <c r="I244" i="21"/>
  <c r="J244" i="21"/>
  <c r="H245" i="21"/>
  <c r="I245" i="21"/>
  <c r="J245" i="21"/>
  <c r="H246" i="21"/>
  <c r="I246" i="21"/>
  <c r="J246" i="21"/>
  <c r="H247" i="21"/>
  <c r="I247" i="21"/>
  <c r="J247" i="21"/>
  <c r="H248" i="21"/>
  <c r="I248" i="21"/>
  <c r="J248" i="21"/>
  <c r="H249" i="21"/>
  <c r="I249" i="21"/>
  <c r="J249" i="21"/>
  <c r="H250" i="21"/>
  <c r="I250" i="21"/>
  <c r="J250" i="21"/>
  <c r="H251" i="21"/>
  <c r="I251" i="21"/>
  <c r="J251" i="21"/>
  <c r="J194" i="21"/>
  <c r="I194" i="21"/>
  <c r="H194" i="21"/>
  <c r="C17" i="20"/>
  <c r="C19" i="20"/>
  <c r="C20" i="20"/>
  <c r="C22" i="20"/>
  <c r="C23" i="20"/>
  <c r="C24" i="20"/>
  <c r="C25" i="20"/>
  <c r="C26" i="20"/>
  <c r="C15" i="20"/>
  <c r="C5" i="7"/>
  <c r="F9" i="7" s="1"/>
  <c r="K15" i="20"/>
  <c r="L15" i="20" s="1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J16" i="20"/>
  <c r="I16" i="20"/>
  <c r="H16" i="20"/>
  <c r="G18" i="20"/>
  <c r="C27" i="7"/>
  <c r="E8" i="22" l="1"/>
  <c r="D11" i="22"/>
  <c r="E11" i="22" s="1"/>
  <c r="F25" i="7"/>
  <c r="F41" i="7"/>
  <c r="F4" i="20"/>
  <c r="F6" i="20" s="1"/>
  <c r="C27" i="20" s="1"/>
  <c r="D9" i="7"/>
  <c r="E9" i="7"/>
  <c r="C9" i="7"/>
  <c r="G27" i="20"/>
  <c r="G21" i="20"/>
  <c r="K17" i="20"/>
  <c r="D21" i="7"/>
  <c r="C20" i="7"/>
  <c r="D16" i="7"/>
  <c r="C16" i="7"/>
  <c r="C15" i="7"/>
  <c r="F24" i="7"/>
  <c r="E24" i="7"/>
  <c r="D24" i="7"/>
  <c r="C24" i="7"/>
  <c r="F19" i="7"/>
  <c r="E19" i="7"/>
  <c r="D19" i="7"/>
  <c r="C19" i="7"/>
  <c r="F14" i="7"/>
  <c r="E14" i="7"/>
  <c r="D14" i="7"/>
  <c r="C14" i="7"/>
  <c r="F16" i="7"/>
  <c r="E11" i="7"/>
  <c r="F10" i="7"/>
  <c r="F42" i="7" s="1"/>
  <c r="E10" i="7"/>
  <c r="D10" i="7"/>
  <c r="B22" i="7"/>
  <c r="B21" i="7"/>
  <c r="B20" i="7"/>
  <c r="B17" i="7"/>
  <c r="B16" i="7"/>
  <c r="B15" i="7"/>
  <c r="F26" i="7"/>
  <c r="F65" i="7" s="1"/>
  <c r="C21" i="7"/>
  <c r="C4" i="7"/>
  <c r="F11" i="11"/>
  <c r="C10" i="11"/>
  <c r="C46" i="7" l="1"/>
  <c r="C50" i="7"/>
  <c r="B46" i="7"/>
  <c r="B50" i="7"/>
  <c r="D51" i="7"/>
  <c r="D47" i="7"/>
  <c r="B51" i="7"/>
  <c r="B47" i="7"/>
  <c r="C51" i="7"/>
  <c r="C47" i="7"/>
  <c r="E15" i="7"/>
  <c r="E42" i="7"/>
  <c r="C4" i="20"/>
  <c r="C25" i="7"/>
  <c r="C26" i="7" s="1"/>
  <c r="C65" i="7" s="1"/>
  <c r="C41" i="7"/>
  <c r="E21" i="7"/>
  <c r="E43" i="7"/>
  <c r="F5" i="20"/>
  <c r="E25" i="7"/>
  <c r="E26" i="7" s="1"/>
  <c r="E65" i="7" s="1"/>
  <c r="E41" i="7"/>
  <c r="E4" i="20"/>
  <c r="D25" i="7"/>
  <c r="D26" i="7" s="1"/>
  <c r="D65" i="7" s="1"/>
  <c r="D41" i="7"/>
  <c r="D4" i="20"/>
  <c r="D15" i="7"/>
  <c r="D42" i="7"/>
  <c r="K19" i="20"/>
  <c r="K20" i="20"/>
  <c r="C28" i="7"/>
  <c r="C29" i="7" s="1"/>
  <c r="E16" i="7"/>
  <c r="E20" i="7"/>
  <c r="F20" i="7"/>
  <c r="F21" i="7"/>
  <c r="F15" i="7"/>
  <c r="D20" i="7"/>
  <c r="D27" i="7"/>
  <c r="E27" i="7"/>
  <c r="F27" i="7"/>
  <c r="C12" i="7"/>
  <c r="D29" i="7" l="1"/>
  <c r="C30" i="7"/>
  <c r="C31" i="7" s="1"/>
  <c r="C32" i="7"/>
  <c r="F29" i="7"/>
  <c r="D46" i="7"/>
  <c r="D50" i="7"/>
  <c r="F46" i="7"/>
  <c r="F50" i="7"/>
  <c r="E46" i="7"/>
  <c r="E50" i="7"/>
  <c r="F51" i="7"/>
  <c r="F47" i="7"/>
  <c r="E51" i="7"/>
  <c r="E47" i="7"/>
  <c r="D28" i="7"/>
  <c r="C6" i="20"/>
  <c r="C16" i="20" s="1"/>
  <c r="K16" i="20" s="1"/>
  <c r="C5" i="20"/>
  <c r="E6" i="20"/>
  <c r="C21" i="20" s="1"/>
  <c r="K21" i="20" s="1"/>
  <c r="E5" i="20"/>
  <c r="D6" i="20"/>
  <c r="C18" i="20" s="1"/>
  <c r="K18" i="20" s="1"/>
  <c r="D5" i="20"/>
  <c r="C54" i="7"/>
  <c r="K22" i="20"/>
  <c r="E28" i="7"/>
  <c r="E29" i="7" s="1"/>
  <c r="F28" i="7"/>
  <c r="C17" i="7"/>
  <c r="C61" i="7" s="1"/>
  <c r="D12" i="7"/>
  <c r="E12" i="7"/>
  <c r="F12" i="7"/>
  <c r="C22" i="7"/>
  <c r="E30" i="7" l="1"/>
  <c r="E31" i="7" s="1"/>
  <c r="E32" i="7"/>
  <c r="C62" i="7"/>
  <c r="C34" i="7"/>
  <c r="C35" i="7" s="1"/>
  <c r="D30" i="7"/>
  <c r="D31" i="7" s="1"/>
  <c r="D32" i="7"/>
  <c r="F30" i="7"/>
  <c r="F31" i="7" s="1"/>
  <c r="F32" i="7"/>
  <c r="F54" i="7"/>
  <c r="E54" i="7"/>
  <c r="D54" i="7"/>
  <c r="C7" i="20"/>
  <c r="L22" i="20"/>
  <c r="L20" i="20"/>
  <c r="L19" i="20"/>
  <c r="L17" i="20"/>
  <c r="F7" i="20"/>
  <c r="E7" i="20"/>
  <c r="K23" i="20"/>
  <c r="D7" i="20"/>
  <c r="F17" i="7"/>
  <c r="F61" i="7" s="1"/>
  <c r="F22" i="7"/>
  <c r="E22" i="7"/>
  <c r="E17" i="7"/>
  <c r="E61" i="7" s="1"/>
  <c r="D17" i="7"/>
  <c r="D61" i="7" s="1"/>
  <c r="D22" i="7"/>
  <c r="D62" i="7" s="1"/>
  <c r="F62" i="7" l="1"/>
  <c r="F34" i="7"/>
  <c r="E62" i="7"/>
  <c r="E34" i="7"/>
  <c r="D34" i="7"/>
  <c r="D56" i="7" s="1"/>
  <c r="D66" i="7" s="1"/>
  <c r="C8" i="20"/>
  <c r="D8" i="20"/>
  <c r="D55" i="7"/>
  <c r="D63" i="7" s="1"/>
  <c r="E8" i="20"/>
  <c r="E55" i="7"/>
  <c r="E63" i="7" s="1"/>
  <c r="F8" i="20"/>
  <c r="F55" i="7"/>
  <c r="F63" i="7" s="1"/>
  <c r="C9" i="20"/>
  <c r="C55" i="7"/>
  <c r="C63" i="7" s="1"/>
  <c r="L23" i="20"/>
  <c r="E56" i="7"/>
  <c r="E66" i="7" s="1"/>
  <c r="F56" i="7"/>
  <c r="F66" i="7" s="1"/>
  <c r="K24" i="20"/>
  <c r="L24" i="20" s="1"/>
  <c r="C56" i="7" l="1"/>
  <c r="C66" i="7" s="1"/>
  <c r="K25" i="20"/>
  <c r="L25" i="20" s="1"/>
  <c r="E35" i="7"/>
  <c r="E9" i="20"/>
  <c r="D35" i="7"/>
  <c r="D9" i="20"/>
  <c r="F35" i="7"/>
  <c r="F9" i="20"/>
  <c r="C57" i="7" l="1"/>
  <c r="C67" i="7" s="1"/>
  <c r="C10" i="20"/>
  <c r="D16" i="20" s="1"/>
  <c r="F10" i="20"/>
  <c r="D27" i="20" s="1"/>
  <c r="L27" i="20" s="1"/>
  <c r="F57" i="7"/>
  <c r="F67" i="7" s="1"/>
  <c r="D10" i="20"/>
  <c r="D18" i="20" s="1"/>
  <c r="L18" i="20" s="1"/>
  <c r="D57" i="7"/>
  <c r="D67" i="7" s="1"/>
  <c r="E10" i="20"/>
  <c r="D21" i="20" s="1"/>
  <c r="L21" i="20" s="1"/>
  <c r="E57" i="7"/>
  <c r="E67" i="7" s="1"/>
  <c r="K27" i="20"/>
  <c r="K26" i="20"/>
  <c r="L26" i="20" s="1"/>
  <c r="E18" i="20" l="1"/>
  <c r="E27" i="20"/>
  <c r="F18" i="20"/>
  <c r="F27" i="20"/>
  <c r="F21" i="20"/>
  <c r="E21" i="20"/>
  <c r="E16" i="20"/>
  <c r="L16" i="20"/>
</calcChain>
</file>

<file path=xl/sharedStrings.xml><?xml version="1.0" encoding="utf-8"?>
<sst xmlns="http://schemas.openxmlformats.org/spreadsheetml/2006/main" count="762" uniqueCount="458">
  <si>
    <t>Volume</t>
  </si>
  <si>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</si>
  <si>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</si>
  <si>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</si>
  <si>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</si>
  <si>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</si>
  <si>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</si>
  <si>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</si>
  <si>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</si>
  <si>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Open Interest</t>
  </si>
  <si>
    <t>Implied Volatility</t>
  </si>
  <si>
    <t>-</t>
  </si>
  <si>
    <t>call</t>
  </si>
  <si>
    <t>put</t>
  </si>
  <si>
    <t>2024-03-14 9:32AM EDT</t>
  </si>
  <si>
    <t>last updated</t>
  </si>
  <si>
    <t>author</t>
  </si>
  <si>
    <t>Daniel Gutierrez</t>
  </si>
  <si>
    <t>index</t>
  </si>
  <si>
    <t>sheet</t>
  </si>
  <si>
    <t>Options 1m</t>
  </si>
  <si>
    <t>K2 - K1</t>
  </si>
  <si>
    <t>D(0,T)</t>
  </si>
  <si>
    <t>K ATM</t>
  </si>
  <si>
    <t>last price</t>
  </si>
  <si>
    <t>nearest strike</t>
  </si>
  <si>
    <t>source</t>
  </si>
  <si>
    <t>https://newsroom.wf.com/English/news-releases/news-release-details/2024/Wells-Fargo--Company-Declares-Cash-Dividends-on-Preferred-Stock/default.aspx#:~:text=This%20dividend%20equals%20%240.29375%20per,close%20of%20business%20on%20Feb.</t>
  </si>
  <si>
    <t>Declared Dividend</t>
  </si>
  <si>
    <t>source2</t>
  </si>
  <si>
    <t>https://www.investing.com/equities/wells-fargo-dividends</t>
  </si>
  <si>
    <t>Ex-Dividend Date</t>
  </si>
  <si>
    <t>Dividend</t>
  </si>
  <si>
    <t>Payment Date</t>
  </si>
  <si>
    <t>WFC240621C00020000</t>
  </si>
  <si>
    <t>2024-02-21 3:03PM EDT</t>
  </si>
  <si>
    <t>WFC240621C00022500</t>
  </si>
  <si>
    <t>2023-12-19 4:00PM EDT</t>
  </si>
  <si>
    <t>WFC240621C00025000</t>
  </si>
  <si>
    <t>2024-02-23 3:54PM EDT</t>
  </si>
  <si>
    <t>WFC240621C00027500</t>
  </si>
  <si>
    <t>2023-12-15 11:10AM EDT</t>
  </si>
  <si>
    <t>WFC240621C00030000</t>
  </si>
  <si>
    <t>2024-02-21 4:58PM EDT</t>
  </si>
  <si>
    <t>WFC240621C00032500</t>
  </si>
  <si>
    <t>2024-03-01 2:26PM EDT</t>
  </si>
  <si>
    <t>WFC240621C00035000</t>
  </si>
  <si>
    <t>2024-03-12 10:38AM EDT</t>
  </si>
  <si>
    <t>WFC240621C00037500</t>
  </si>
  <si>
    <t>2024-03-12 11:51AM EDT</t>
  </si>
  <si>
    <t>WFC240621C00040000</t>
  </si>
  <si>
    <t>2024-03-13 1:43PM EDT</t>
  </si>
  <si>
    <t>WFC240621C00042500</t>
  </si>
  <si>
    <t>2024-03-15 1:19PM EDT</t>
  </si>
  <si>
    <t>WFC240621C00045000</t>
  </si>
  <si>
    <t>WFC240621C00047500</t>
  </si>
  <si>
    <t>WFC240621C00050000</t>
  </si>
  <si>
    <t>WFC240621C00052500</t>
  </si>
  <si>
    <t>WFC240621C00055000</t>
  </si>
  <si>
    <t>WFC240621C00057500</t>
  </si>
  <si>
    <t>WFC240621C00060000</t>
  </si>
  <si>
    <t>WFC240621C00062500</t>
  </si>
  <si>
    <t>WFC240621C00065000</t>
  </si>
  <si>
    <t>WFC240621C00067500</t>
  </si>
  <si>
    <t>WFC240621C00070000</t>
  </si>
  <si>
    <t>WFC240621C00075000</t>
  </si>
  <si>
    <t>2024-03-14 12:46PM EDT</t>
  </si>
  <si>
    <t>WFC240621P00020000</t>
  </si>
  <si>
    <t>2024-01-22 10:35AM EDT</t>
  </si>
  <si>
    <t>WFC240621P00022500</t>
  </si>
  <si>
    <t>2024-02-09 12:19PM EDT</t>
  </si>
  <si>
    <t>WFC240621P00025000</t>
  </si>
  <si>
    <t>2024-02-29 3:00PM EDT</t>
  </si>
  <si>
    <t>WFC240621P00027500</t>
  </si>
  <si>
    <t>2024-02-27 11:39AM EDT</t>
  </si>
  <si>
    <t>WFC240621P00030000</t>
  </si>
  <si>
    <t>WFC240621P00032500</t>
  </si>
  <si>
    <t>2024-03-15 3:08PM EDT</t>
  </si>
  <si>
    <t>WFC240621P00035000</t>
  </si>
  <si>
    <t>2024-03-15 1:40PM EDT</t>
  </si>
  <si>
    <t>WFC240621P00037500</t>
  </si>
  <si>
    <t>WFC240621P00040000</t>
  </si>
  <si>
    <t>2024-03-14 2:25PM EDT</t>
  </si>
  <si>
    <t>WFC240621P00042500</t>
  </si>
  <si>
    <t>WFC240621P00045000</t>
  </si>
  <si>
    <t>WFC240621P00047500</t>
  </si>
  <si>
    <t>WFC240621P00050000</t>
  </si>
  <si>
    <t>WFC240621P00052500</t>
  </si>
  <si>
    <t>WFC240621P00055000</t>
  </si>
  <si>
    <t>WFC240621P00057500</t>
  </si>
  <si>
    <t>WFC240621P00060000</t>
  </si>
  <si>
    <t>WFC240621P00062500</t>
  </si>
  <si>
    <t>WFC240621P00070000</t>
  </si>
  <si>
    <t>2023-03-22 11:46AM EDT</t>
  </si>
  <si>
    <t>WFC240920C00022500</t>
  </si>
  <si>
    <t>2024-01-11 11:37AM EDT</t>
  </si>
  <si>
    <t>WFC240920C00025000</t>
  </si>
  <si>
    <t>2023-11-01 12:37PM EDT</t>
  </si>
  <si>
    <t>WFC240920C00030000</t>
  </si>
  <si>
    <t>2024-03-06 2:27PM EDT</t>
  </si>
  <si>
    <t>WFC240920C00032500</t>
  </si>
  <si>
    <t>2024-03-05 11:32AM EDT</t>
  </si>
  <si>
    <t>WFC240920C00035000</t>
  </si>
  <si>
    <t>2024-03-12 11:17AM EDT</t>
  </si>
  <si>
    <t>WFC240920C00037500</t>
  </si>
  <si>
    <t>2024-02-22 11:52AM EDT</t>
  </si>
  <si>
    <t>WFC240920C00040000</t>
  </si>
  <si>
    <t>2024-03-01 12:08PM EDT</t>
  </si>
  <si>
    <t>WFC240920C00042500</t>
  </si>
  <si>
    <t>2024-03-05 12:58PM EDT</t>
  </si>
  <si>
    <t>WFC240920C00045000</t>
  </si>
  <si>
    <t>2024-03-06 12:31PM EDT</t>
  </si>
  <si>
    <t>WFC240920C00047500</t>
  </si>
  <si>
    <t>2024-03-15 2:19PM EDT</t>
  </si>
  <si>
    <t>WFC240920C00050000</t>
  </si>
  <si>
    <t>WFC240920C00052500</t>
  </si>
  <si>
    <t>WFC240920C00055000</t>
  </si>
  <si>
    <t>WFC240920C00057500</t>
  </si>
  <si>
    <t>WFC240920C00060000</t>
  </si>
  <si>
    <t>WFC240920C00062500</t>
  </si>
  <si>
    <t>2024-03-15 2:09PM EDT</t>
  </si>
  <si>
    <t>WFC240920C00065000</t>
  </si>
  <si>
    <t>2024-03-14 3:17PM EDT</t>
  </si>
  <si>
    <t>WFC240920C00067500</t>
  </si>
  <si>
    <t>WFC240920C00070000</t>
  </si>
  <si>
    <t>WFC240920C00075000</t>
  </si>
  <si>
    <t>WFC240920C00080000</t>
  </si>
  <si>
    <t>2024-03-12 9:33AM EDT</t>
  </si>
  <si>
    <t>WFC240920C00085000</t>
  </si>
  <si>
    <t>2024-03-13 11:52AM EDT</t>
  </si>
  <si>
    <t>WFC240920P00020000</t>
  </si>
  <si>
    <t>WFC240920P00022500</t>
  </si>
  <si>
    <t>2024-03-07 4:34PM EDT</t>
  </si>
  <si>
    <t>WFC240920P00025000</t>
  </si>
  <si>
    <t>WFC240920P00027500</t>
  </si>
  <si>
    <t>2024-03-13 1:29PM EDT</t>
  </si>
  <si>
    <t>WFC240920P00030000</t>
  </si>
  <si>
    <t>2024-03-14 10:04AM EDT</t>
  </si>
  <si>
    <t>WFC240920P00032500</t>
  </si>
  <si>
    <t>WFC240920P00035000</t>
  </si>
  <si>
    <t>2024-03-14 12:09PM EDT</t>
  </si>
  <si>
    <t>WFC240920P00037500</t>
  </si>
  <si>
    <t>2024-03-14 2:08PM EDT</t>
  </si>
  <si>
    <t>WFC240920P00040000</t>
  </si>
  <si>
    <t>2024-03-14 12:44PM EDT</t>
  </si>
  <si>
    <t>WFC240920P00042500</t>
  </si>
  <si>
    <t>WFC240920P00045000</t>
  </si>
  <si>
    <t>2024-03-15 1:51PM EDT</t>
  </si>
  <si>
    <t>WFC240920P00047500</t>
  </si>
  <si>
    <t>WFC240920P00050000</t>
  </si>
  <si>
    <t>2024-03-14 3:44PM EDT</t>
  </si>
  <si>
    <t>WFC240920P00052500</t>
  </si>
  <si>
    <t>WFC240920P00055000</t>
  </si>
  <si>
    <t>WFC240920P00057500</t>
  </si>
  <si>
    <t>WFC240920P00060000</t>
  </si>
  <si>
    <t>WFC240920P00062500</t>
  </si>
  <si>
    <t>2024-03-04 11:49AM EDT</t>
  </si>
  <si>
    <t>WFC240920P00065000</t>
  </si>
  <si>
    <t>2024-03-05 3:33PM EDT</t>
  </si>
  <si>
    <t>WFC240920P00070000</t>
  </si>
  <si>
    <t>2024-03-14 1:09PM EDT</t>
  </si>
  <si>
    <t>WFC240920P00080000</t>
  </si>
  <si>
    <t>2024-02-29 3:43PM EDT</t>
  </si>
  <si>
    <t>WFC250321C00027500</t>
  </si>
  <si>
    <t>2024-02-20 3:18PM EDT</t>
  </si>
  <si>
    <t>WFC250321C00030000</t>
  </si>
  <si>
    <t>2024-02-28 2:13PM EDT</t>
  </si>
  <si>
    <t>WFC250321C00032500</t>
  </si>
  <si>
    <t>2024-02-20 3:50PM EDT</t>
  </si>
  <si>
    <t>WFC250321C00035000</t>
  </si>
  <si>
    <t>2024-02-23 1:29PM EDT</t>
  </si>
  <si>
    <t>WFC250321C00037500</t>
  </si>
  <si>
    <t>2024-02-28 10:59AM EDT</t>
  </si>
  <si>
    <t>WFC250321C00040000</t>
  </si>
  <si>
    <t>2024-02-23 12:10PM EDT</t>
  </si>
  <si>
    <t>WFC250321C00042500</t>
  </si>
  <si>
    <t>2024-02-12 1:34PM EDT</t>
  </si>
  <si>
    <t>WFC250321C00045000</t>
  </si>
  <si>
    <t>WFC250321C00047500</t>
  </si>
  <si>
    <t>2024-03-06 2:48PM EDT</t>
  </si>
  <si>
    <t>WFC250321C00050000</t>
  </si>
  <si>
    <t>2024-03-13 9:32AM EDT</t>
  </si>
  <si>
    <t>WFC250321C00052500</t>
  </si>
  <si>
    <t>2024-03-13 11:40AM EDT</t>
  </si>
  <si>
    <t>WFC250321C00055000</t>
  </si>
  <si>
    <t>WFC250321C00057500</t>
  </si>
  <si>
    <t>2024-03-13 2:00PM EDT</t>
  </si>
  <si>
    <t>WFC250321C00060000</t>
  </si>
  <si>
    <t>2024-03-14 3:50PM EDT</t>
  </si>
  <si>
    <t>WFC250321C00062500</t>
  </si>
  <si>
    <t>2024-03-11 3:30PM EDT</t>
  </si>
  <si>
    <t>WFC250321C00065000</t>
  </si>
  <si>
    <t>2024-03-15 12:57PM EDT</t>
  </si>
  <si>
    <t>WFC250321C00070000</t>
  </si>
  <si>
    <t>WFC250321C00075000</t>
  </si>
  <si>
    <t>2024-03-15 10:23AM EDT</t>
  </si>
  <si>
    <t>WFC250321C00080000</t>
  </si>
  <si>
    <t>WFC250321C00085000</t>
  </si>
  <si>
    <t>2024-03-14 11:20AM EDT</t>
  </si>
  <si>
    <t>WFC250321P00025000</t>
  </si>
  <si>
    <t>WFC250321P00027500</t>
  </si>
  <si>
    <t>WFC250321P00030000</t>
  </si>
  <si>
    <t>WFC250321P00032500</t>
  </si>
  <si>
    <t>WFC250321P00035000</t>
  </si>
  <si>
    <t>2024-03-12 2:39PM EDT</t>
  </si>
  <si>
    <t>WFC250321P00037500</t>
  </si>
  <si>
    <t>2024-03-07 3:31PM EDT</t>
  </si>
  <si>
    <t>WFC250321P00040000</t>
  </si>
  <si>
    <t>2024-03-13 9:35AM EDT</t>
  </si>
  <si>
    <t>WFC250321P00042500</t>
  </si>
  <si>
    <t>2024-03-12 3:08PM EDT</t>
  </si>
  <si>
    <t>WFC250321P00045000</t>
  </si>
  <si>
    <t>WFC250321P00047500</t>
  </si>
  <si>
    <t>2024-03-04 2:54PM EDT</t>
  </si>
  <si>
    <t>WFC250321P00050000</t>
  </si>
  <si>
    <t>WFC250321P00052500</t>
  </si>
  <si>
    <t>2024-03-05 4:47PM EDT</t>
  </si>
  <si>
    <t>WFC250321P00055000</t>
  </si>
  <si>
    <t>WFC250321P00057500</t>
  </si>
  <si>
    <t>2024-03-11 10:06AM EDT</t>
  </si>
  <si>
    <t>WFC250321P00060000</t>
  </si>
  <si>
    <t>2024-03-13 10:00AM EDT</t>
  </si>
  <si>
    <t>WFC250321P00062500</t>
  </si>
  <si>
    <t>2024-03-05 10:31AM EDT</t>
  </si>
  <si>
    <t>WFC250321P00065000</t>
  </si>
  <si>
    <t>2024-03-15 3:36PM EDT</t>
  </si>
  <si>
    <t>WFC250321P00070000</t>
  </si>
  <si>
    <t>2024-02-28 1:58PM EDT</t>
  </si>
  <si>
    <t>dT</t>
  </si>
  <si>
    <t>months</t>
  </si>
  <si>
    <t>asset</t>
  </si>
  <si>
    <t>Wells Fargo</t>
  </si>
  <si>
    <t>WFC240419C00020000</t>
  </si>
  <si>
    <t>2024-01-08 3:52PM EDT</t>
  </si>
  <si>
    <t>WFC240419C00022500</t>
  </si>
  <si>
    <t>2024-01-18 12:19PM EDT</t>
  </si>
  <si>
    <t>WFC240419C00025000</t>
  </si>
  <si>
    <t>WFC240419C00027500</t>
  </si>
  <si>
    <t>2024-01-17 2:03PM EDT</t>
  </si>
  <si>
    <t>WFC240419C00030000</t>
  </si>
  <si>
    <t>2024-03-15 3:32PM EDT</t>
  </si>
  <si>
    <t>WFC240419C00032500</t>
  </si>
  <si>
    <t>2024-01-30 10:58AM EDT</t>
  </si>
  <si>
    <t>WFC240419C00035000</t>
  </si>
  <si>
    <t>2024-02-01 10:39AM EDT</t>
  </si>
  <si>
    <t>WFC240419C00037500</t>
  </si>
  <si>
    <t>2024-03-15 9:35AM EDT</t>
  </si>
  <si>
    <t>WFC240419C00040000</t>
  </si>
  <si>
    <t>2024-03-13 10:51AM EDT</t>
  </si>
  <si>
    <t>WFC240419C00042500</t>
  </si>
  <si>
    <t>2024-03-13 3:48PM EDT</t>
  </si>
  <si>
    <t>WFC240419C00045000</t>
  </si>
  <si>
    <t>2024-03-15 2:21PM EDT</t>
  </si>
  <si>
    <t>WFC240419C00047500</t>
  </si>
  <si>
    <t>2024-03-18 11:22AM EDT</t>
  </si>
  <si>
    <t>WFC240419C00050000</t>
  </si>
  <si>
    <t>2024-03-18 3:58PM EDT</t>
  </si>
  <si>
    <t>WFC240419C00052500</t>
  </si>
  <si>
    <t>2024-03-18 3:54PM EDT</t>
  </si>
  <si>
    <t>WFC240419C00055000</t>
  </si>
  <si>
    <t>2024-03-18 3:11PM EDT</t>
  </si>
  <si>
    <t>WFC240419C00057500</t>
  </si>
  <si>
    <t>2024-03-18 3:59PM EDT</t>
  </si>
  <si>
    <t>WFC240419C00060000</t>
  </si>
  <si>
    <t>WFC240419C00062500</t>
  </si>
  <si>
    <t>WFC240419C00065000</t>
  </si>
  <si>
    <t>2024-03-18 3:17PM EDT</t>
  </si>
  <si>
    <t>WFC240419C00067500</t>
  </si>
  <si>
    <t>WFC240419C00070000</t>
  </si>
  <si>
    <t>2024-03-18 12:19PM EDT</t>
  </si>
  <si>
    <t>WFC240419C00075000</t>
  </si>
  <si>
    <t>2024-03-18 9:33AM EDT</t>
  </si>
  <si>
    <t>WFC240419C00080000</t>
  </si>
  <si>
    <t>2024-03-15 2:10PM EDT</t>
  </si>
  <si>
    <t>WFC240419P00020000</t>
  </si>
  <si>
    <t>2024-03-04 12:26PM EDT</t>
  </si>
  <si>
    <t>WFC240419P00022500</t>
  </si>
  <si>
    <t>WFC240419P00025000</t>
  </si>
  <si>
    <t>2024-03-15 10:21AM EDT</t>
  </si>
  <si>
    <t>WFC240419P00027500</t>
  </si>
  <si>
    <t>2024-01-09 11:27AM EDT</t>
  </si>
  <si>
    <t>WFC240419P00030000</t>
  </si>
  <si>
    <t>2024-03-18 10:48AM EDT</t>
  </si>
  <si>
    <t>WFC240419P00032500</t>
  </si>
  <si>
    <t>2024-03-14 1:52PM EDT</t>
  </si>
  <si>
    <t>WFC240419P00035000</t>
  </si>
  <si>
    <t>2024-03-14 10:59AM EDT</t>
  </si>
  <si>
    <t>WFC240419P00037500</t>
  </si>
  <si>
    <t>2024-03-18 2:43PM EDT</t>
  </si>
  <si>
    <t>WFC240419P00040000</t>
  </si>
  <si>
    <t>2024-03-18 2:40PM EDT</t>
  </si>
  <si>
    <t>WFC240419P00042500</t>
  </si>
  <si>
    <t>2024-03-15 1:58PM EDT</t>
  </si>
  <si>
    <t>WFC240419P00045000</t>
  </si>
  <si>
    <t>2024-03-18 3:08PM EDT</t>
  </si>
  <si>
    <t>WFC240419P00047500</t>
  </si>
  <si>
    <t>2024-03-18 1:04PM EDT</t>
  </si>
  <si>
    <t>WFC240419P00050000</t>
  </si>
  <si>
    <t>2024-03-18 3:49PM EDT</t>
  </si>
  <si>
    <t>WFC240419P00052500</t>
  </si>
  <si>
    <t>2024-03-18 3:16PM EDT</t>
  </si>
  <si>
    <t>WFC240419P00055000</t>
  </si>
  <si>
    <t>WFC240419P00057500</t>
  </si>
  <si>
    <t>2024-03-18 3:53PM EDT</t>
  </si>
  <si>
    <t>WFC240419P00060000</t>
  </si>
  <si>
    <t>2024-03-18 11:45AM EDT</t>
  </si>
  <si>
    <t>WFC240419P00062500</t>
  </si>
  <si>
    <t>2024-03-18 3:35PM EDT</t>
  </si>
  <si>
    <t>WFC240419P00065000</t>
  </si>
  <si>
    <t>2024-03-18 1:21PM EDT</t>
  </si>
  <si>
    <t>WFC240419P00070000</t>
  </si>
  <si>
    <t>2024-01-23 11:11AM EDT</t>
  </si>
  <si>
    <t>WFC240419P00075000</t>
  </si>
  <si>
    <t>2024-01-10 11:09AM EDT</t>
  </si>
  <si>
    <t>WFC240419P00080000</t>
  </si>
  <si>
    <t>2024-03-06 11:20AM EDT</t>
  </si>
  <si>
    <t>2024-03-18 10:05AM EDT</t>
  </si>
  <si>
    <t>2024-03-18 12:56PM EDT</t>
  </si>
  <si>
    <t>2024-03-18 1:22PM EDT</t>
  </si>
  <si>
    <t>2024-03-18 12:55PM EDT</t>
  </si>
  <si>
    <t>2024-03-18 3:43PM EDT</t>
  </si>
  <si>
    <t>2024-03-18 2:37PM EDT</t>
  </si>
  <si>
    <t>2024-03-18 1:35PM EDT</t>
  </si>
  <si>
    <t>2024-03-18 10:54AM EDT</t>
  </si>
  <si>
    <t>2024-03-18 2:31PM EDT</t>
  </si>
  <si>
    <t>2024-03-18 12:59PM EDT</t>
  </si>
  <si>
    <t>2024-03-18 1:40PM EDT</t>
  </si>
  <si>
    <t>2024-03-18 2:39PM EDT</t>
  </si>
  <si>
    <t>2024-03-18 3:56PM EDT</t>
  </si>
  <si>
    <t>2024-03-18 2:44PM EDT</t>
  </si>
  <si>
    <t>2024-03-18 3:50PM EDT</t>
  </si>
  <si>
    <t>2024-03-18 2:48PM EDT</t>
  </si>
  <si>
    <t>2024-03-18 2:49PM EDT</t>
  </si>
  <si>
    <t>2024-03-18 2:45PM EDT</t>
  </si>
  <si>
    <t>2024-03-18 10:22AM EDT</t>
  </si>
  <si>
    <t>2024-03-18 12:00PM EDT</t>
  </si>
  <si>
    <t>2024-03-18 10:26AM EDT</t>
  </si>
  <si>
    <t>2024-03-18 2:11PM EDT</t>
  </si>
  <si>
    <t>2024-03-18 2:59PM EDT</t>
  </si>
  <si>
    <t>2024-03-18 1:00PM EDT</t>
  </si>
  <si>
    <t>2024-03-05 12:55PM EDT</t>
  </si>
  <si>
    <t>2024-03-18 1:19PM EDT</t>
  </si>
  <si>
    <t>2024-03-15 12:43PM EDT</t>
  </si>
  <si>
    <t>2024-03-18 1:10PM EDT</t>
  </si>
  <si>
    <t>2024-03-18 10:46AM EDT</t>
  </si>
  <si>
    <t>2024-03-18 11:35AM EDT</t>
  </si>
  <si>
    <t>2024-03-15 9:42AM EDT</t>
  </si>
  <si>
    <t>2024-03-18 12:01PM EDT</t>
  </si>
  <si>
    <t>2024-03-18 9:59AM EDT</t>
  </si>
  <si>
    <t>2024-03-18 10:21AM EDT</t>
  </si>
  <si>
    <t>2024-03-18 11:53AM EDT</t>
  </si>
  <si>
    <t>2024-03-18 1:07PM EDT</t>
  </si>
  <si>
    <t>2024-03-18 11:04AM EDT</t>
  </si>
  <si>
    <t>Maturity</t>
  </si>
  <si>
    <t>1M</t>
  </si>
  <si>
    <t>3M</t>
  </si>
  <si>
    <t>6M</t>
  </si>
  <si>
    <t>12M</t>
  </si>
  <si>
    <t>Call</t>
  </si>
  <si>
    <t>Put</t>
  </si>
  <si>
    <t>r</t>
  </si>
  <si>
    <t>div</t>
  </si>
  <si>
    <t>CK1 - CK2 + PK2 - PK1</t>
  </si>
  <si>
    <t>yield</t>
  </si>
  <si>
    <t>Boostrap Dividend payment</t>
  </si>
  <si>
    <t>r compound</t>
  </si>
  <si>
    <t>T</t>
  </si>
  <si>
    <t>Months</t>
  </si>
  <si>
    <t>Dividend Yield</t>
  </si>
  <si>
    <t>Forward Dividend Yield</t>
  </si>
  <si>
    <t>X</t>
  </si>
  <si>
    <t>Intercept</t>
  </si>
  <si>
    <t>Bootstraped</t>
  </si>
  <si>
    <t>Dividend Yield With Forward</t>
  </si>
  <si>
    <t>Delta months from 0</t>
  </si>
  <si>
    <t>X^2</t>
  </si>
  <si>
    <t>dividend</t>
  </si>
  <si>
    <t>base date</t>
  </si>
  <si>
    <t>Round Months</t>
  </si>
  <si>
    <t>Date</t>
  </si>
  <si>
    <t>SP500</t>
  </si>
  <si>
    <t>XLF</t>
  </si>
  <si>
    <t>WFC</t>
  </si>
  <si>
    <t>Target</t>
  </si>
  <si>
    <t>Upside</t>
  </si>
  <si>
    <t>Analysts</t>
  </si>
  <si>
    <t>Source</t>
  </si>
  <si>
    <t>https://finance.yahoo.com/quote/WFC/analysis</t>
  </si>
  <si>
    <t>https://finance.yahoo.com/quote/WFC/history</t>
  </si>
  <si>
    <t>As of 25/03/2024</t>
  </si>
  <si>
    <t>Strong Buy</t>
  </si>
  <si>
    <t>Buy</t>
  </si>
  <si>
    <t>Hold</t>
  </si>
  <si>
    <t>Underperform</t>
  </si>
  <si>
    <t>Sell</t>
  </si>
  <si>
    <t>K1(-)</t>
  </si>
  <si>
    <t>K2(+)</t>
  </si>
  <si>
    <t>Implied dividend</t>
  </si>
  <si>
    <t>Dividend yield</t>
  </si>
  <si>
    <t>Dividends</t>
  </si>
  <si>
    <t>Expiry</t>
  </si>
  <si>
    <t>Prices Call</t>
  </si>
  <si>
    <t>Prices Put</t>
  </si>
  <si>
    <t>Box Spread Discount</t>
  </si>
  <si>
    <t>Implied interes rate</t>
  </si>
  <si>
    <t>Financials</t>
  </si>
  <si>
    <t>Implied Dividend</t>
  </si>
  <si>
    <t>Net Interest Income</t>
  </si>
  <si>
    <t>Noninterest income</t>
  </si>
  <si>
    <t>Provisions</t>
  </si>
  <si>
    <t>Noninterest expense</t>
  </si>
  <si>
    <t>Pre-tax income</t>
  </si>
  <si>
    <t>Taxes</t>
  </si>
  <si>
    <t>Net Income</t>
  </si>
  <si>
    <t>EPS</t>
  </si>
  <si>
    <t>ROE</t>
  </si>
  <si>
    <t>ROTCE</t>
  </si>
  <si>
    <t>USD mm</t>
  </si>
  <si>
    <t>Total revenue</t>
  </si>
  <si>
    <t>2022A</t>
  </si>
  <si>
    <t>2023A</t>
  </si>
  <si>
    <t>Var</t>
  </si>
  <si>
    <t>Book Value</t>
  </si>
  <si>
    <t>P/B</t>
  </si>
  <si>
    <t>https://www.wellsfargo.com/assets/pdf/about/investor-relations/earnings/fourth-quarter-2023-financial-results.pdf</t>
  </si>
  <si>
    <t>#</t>
  </si>
  <si>
    <t>Recommendation</t>
  </si>
  <si>
    <t>Market Valuation</t>
  </si>
  <si>
    <t>Ratio</t>
  </si>
  <si>
    <t>Value</t>
  </si>
  <si>
    <t>WFC TTM PE</t>
  </si>
  <si>
    <t>SP500 TTM PE</t>
  </si>
  <si>
    <t>XLF TTM PE</t>
  </si>
  <si>
    <t>https://finance.yahoo.com/quote/XLF/</t>
  </si>
  <si>
    <t>Call Put Parity</t>
  </si>
  <si>
    <t>Call ATM price c</t>
  </si>
  <si>
    <t>Put ATM price p</t>
  </si>
  <si>
    <t>Underlying price S</t>
  </si>
  <si>
    <t>Implied interest rate r</t>
  </si>
  <si>
    <t>Time to maturity T</t>
  </si>
  <si>
    <t>1/D(0,T)</t>
  </si>
  <si>
    <t>Yield (right ax.)</t>
  </si>
  <si>
    <t>Bootstrap Curve</t>
  </si>
  <si>
    <t>Dividend calculation - Box spread</t>
  </si>
  <si>
    <t>Bootstrap for dividend policy</t>
  </si>
  <si>
    <t>1M options</t>
  </si>
  <si>
    <t>3M options</t>
  </si>
  <si>
    <t>6M options</t>
  </si>
  <si>
    <t>1Y options</t>
  </si>
  <si>
    <t>Financial statements</t>
  </si>
  <si>
    <t>Market data</t>
  </si>
  <si>
    <t>Declared dividend</t>
  </si>
  <si>
    <t>home</t>
  </si>
  <si>
    <t>Report Tables</t>
  </si>
  <si>
    <t>Options 6m</t>
  </si>
  <si>
    <t>Options 3m</t>
  </si>
  <si>
    <t>Options 1y</t>
  </si>
  <si>
    <t>Implied Divided Analysis - Box Spread +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</si>
</sst>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0.000"/>
    <numFmt numFmtId="166" formatCode="0.0%"/>
    <numFmt numFmtId="167" formatCode="0.00\x"/>
  </numFmts>
  <fonts count="3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indexed="9"/>
      <name val="Calibri"/>
      <family val="2"/>
    </font>
    <font>
      <u/>
      <sz val="11"/>
      <color theme="10"/>
      <name val="Arial"/>
      <family val="2"/>
      <scheme val="minor"/>
    </font>
    <font>
      <b/>
      <sz val="14"/>
      <color rgb="FF002060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rgb="FF0070C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7"/>
      <color rgb="FF333333"/>
      <name val="Inherit"/>
    </font>
    <font>
      <sz val="7"/>
      <color rgb="FF333333"/>
      <name val="Arial"/>
      <family val="2"/>
      <scheme val="minor"/>
    </font>
    <font>
      <b/>
      <sz val="10"/>
      <color theme="4"/>
      <name val="Arial"/>
      <family val="2"/>
    </font>
    <font>
      <sz val="11"/>
      <color rgb="FFC0000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4"/>
      <color theme="4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medium">
        <color rgb="FFBABABA"/>
      </left>
      <right/>
      <top style="medium">
        <color rgb="FFDADADA"/>
      </top>
      <bottom style="medium">
        <color rgb="FFBABABA"/>
      </bottom>
      <diagonal/>
    </border>
    <border>
      <left/>
      <right/>
      <top style="medium">
        <color rgb="FFDADAD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DADADA"/>
      </top>
      <bottom style="medium">
        <color rgb="FFBABABA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0"/>
    <xf numFmtId="0" fontId="19" fillId="0" borderId="0" applyNumberFormat="0" applyFill="0" applyBorder="0" applyAlignment="0" applyProtection="0"/>
  </cellStyleXfs>
  <cellXfs count="90">
    <xf numFmtId="0" fontId="0" fillId="0" borderId="0" xfId="0"/>
    <xf numFmtId="0" fontId="20" fillId="35" borderId="0" xfId="0" applyFont="1" applyFill="1"/>
    <xf numFmtId="0" fontId="0" fillId="35" borderId="0" xfId="0" applyFill="1"/>
    <xf numFmtId="0" fontId="21" fillId="35" borderId="0" xfId="0" applyFont="1" applyFill="1"/>
    <xf numFmtId="14" fontId="0" fillId="35" borderId="0" xfId="0" applyNumberFormat="1" applyFill="1" applyAlignment="1">
      <alignment horizontal="right"/>
    </xf>
    <xf numFmtId="0" fontId="0" fillId="35" borderId="0" xfId="0" applyFill="1" applyAlignment="1">
      <alignment horizontal="right"/>
    </xf>
    <xf numFmtId="0" fontId="22" fillId="35" borderId="11" xfId="0" applyFont="1" applyFill="1" applyBorder="1"/>
    <xf numFmtId="0" fontId="0" fillId="36" borderId="0" xfId="0" applyFill="1"/>
    <xf numFmtId="0" fontId="23" fillId="35" borderId="0" xfId="0" applyFont="1" applyFill="1"/>
    <xf numFmtId="0" fontId="24" fillId="35" borderId="0" xfId="0" applyFont="1" applyFill="1" applyAlignment="1">
      <alignment horizontal="right" vertical="center"/>
    </xf>
    <xf numFmtId="0" fontId="24" fillId="35" borderId="10" xfId="0" applyFont="1" applyFill="1" applyBorder="1" applyAlignment="1">
      <alignment horizontal="right" vertical="center"/>
    </xf>
    <xf numFmtId="0" fontId="25" fillId="35" borderId="0" xfId="44" applyFont="1" applyFill="1" applyBorder="1" applyAlignment="1">
      <alignment horizontal="left" vertical="center"/>
    </xf>
    <xf numFmtId="0" fontId="25" fillId="35" borderId="10" xfId="44" applyFont="1" applyFill="1" applyBorder="1" applyAlignment="1">
      <alignment horizontal="left" vertical="center"/>
    </xf>
    <xf numFmtId="0" fontId="25" fillId="35" borderId="0" xfId="44" applyFont="1" applyFill="1" applyBorder="1" applyAlignment="1">
      <alignment horizontal="right" vertical="center"/>
    </xf>
    <xf numFmtId="0" fontId="25" fillId="35" borderId="10" xfId="44" applyFont="1" applyFill="1" applyBorder="1" applyAlignment="1">
      <alignment horizontal="right" vertical="center"/>
    </xf>
    <xf numFmtId="0" fontId="26" fillId="37" borderId="0" xfId="0" applyFont="1" applyFill="1"/>
    <xf numFmtId="0" fontId="27" fillId="38" borderId="0" xfId="0" applyFont="1" applyFill="1"/>
    <xf numFmtId="0" fontId="28" fillId="35" borderId="11" xfId="0" applyFont="1" applyFill="1" applyBorder="1"/>
    <xf numFmtId="2" fontId="0" fillId="35" borderId="0" xfId="0" applyNumberFormat="1" applyFill="1"/>
    <xf numFmtId="2" fontId="26" fillId="37" borderId="0" xfId="0" applyNumberFormat="1" applyFont="1" applyFill="1"/>
    <xf numFmtId="0" fontId="16" fillId="35" borderId="0" xfId="0" applyFont="1" applyFill="1"/>
    <xf numFmtId="0" fontId="25" fillId="35" borderId="0" xfId="44" applyFont="1" applyFill="1"/>
    <xf numFmtId="0" fontId="30" fillId="34" borderId="12" xfId="0" applyFont="1" applyFill="1" applyBorder="1" applyAlignment="1">
      <alignment horizontal="right" vertical="center" wrapText="1"/>
    </xf>
    <xf numFmtId="15" fontId="30" fillId="34" borderId="12" xfId="0" applyNumberFormat="1" applyFont="1" applyFill="1" applyBorder="1" applyAlignment="1">
      <alignment horizontal="right" vertical="center" wrapText="1"/>
    </xf>
    <xf numFmtId="0" fontId="30" fillId="34" borderId="13" xfId="0" applyFont="1" applyFill="1" applyBorder="1" applyAlignment="1">
      <alignment horizontal="right" vertical="center" wrapText="1"/>
    </xf>
    <xf numFmtId="15" fontId="30" fillId="34" borderId="13" xfId="0" applyNumberFormat="1" applyFont="1" applyFill="1" applyBorder="1" applyAlignment="1">
      <alignment horizontal="right" vertical="center" wrapText="1"/>
    </xf>
    <xf numFmtId="0" fontId="29" fillId="34" borderId="14" xfId="0" applyFont="1" applyFill="1" applyBorder="1" applyAlignment="1">
      <alignment horizontal="left" vertical="center"/>
    </xf>
    <xf numFmtId="0" fontId="29" fillId="34" borderId="12" xfId="0" applyFont="1" applyFill="1" applyBorder="1" applyAlignment="1">
      <alignment horizontal="right" vertical="center"/>
    </xf>
    <xf numFmtId="0" fontId="29" fillId="34" borderId="15" xfId="0" applyFont="1" applyFill="1" applyBorder="1" applyAlignment="1">
      <alignment horizontal="right" vertical="center"/>
    </xf>
    <xf numFmtId="15" fontId="29" fillId="34" borderId="14" xfId="0" applyNumberFormat="1" applyFont="1" applyFill="1" applyBorder="1" applyAlignment="1">
      <alignment horizontal="left" vertical="center" wrapText="1"/>
    </xf>
    <xf numFmtId="10" fontId="30" fillId="34" borderId="15" xfId="0" applyNumberFormat="1" applyFont="1" applyFill="1" applyBorder="1" applyAlignment="1">
      <alignment horizontal="right" vertical="center" wrapText="1"/>
    </xf>
    <xf numFmtId="15" fontId="29" fillId="34" borderId="16" xfId="0" applyNumberFormat="1" applyFont="1" applyFill="1" applyBorder="1" applyAlignment="1">
      <alignment horizontal="left" vertical="center" wrapText="1"/>
    </xf>
    <xf numFmtId="10" fontId="30" fillId="34" borderId="17" xfId="0" applyNumberFormat="1" applyFont="1" applyFill="1" applyBorder="1" applyAlignment="1">
      <alignment horizontal="right" vertical="center" wrapText="1"/>
    </xf>
    <xf numFmtId="15" fontId="29" fillId="34" borderId="18" xfId="0" applyNumberFormat="1" applyFont="1" applyFill="1" applyBorder="1" applyAlignment="1">
      <alignment horizontal="left" vertical="center" wrapText="1"/>
    </xf>
    <xf numFmtId="0" fontId="30" fillId="34" borderId="19" xfId="0" applyFont="1" applyFill="1" applyBorder="1" applyAlignment="1">
      <alignment horizontal="right" vertical="center" wrapText="1"/>
    </xf>
    <xf numFmtId="15" fontId="30" fillId="34" borderId="19" xfId="0" applyNumberFormat="1" applyFont="1" applyFill="1" applyBorder="1" applyAlignment="1">
      <alignment horizontal="right" vertical="center" wrapText="1"/>
    </xf>
    <xf numFmtId="10" fontId="30" fillId="34" borderId="20" xfId="0" applyNumberFormat="1" applyFont="1" applyFill="1" applyBorder="1" applyAlignment="1">
      <alignment horizontal="right" vertical="center" wrapText="1"/>
    </xf>
    <xf numFmtId="0" fontId="31" fillId="35" borderId="11" xfId="0" applyFont="1" applyFill="1" applyBorder="1" applyAlignment="1">
      <alignment horizontal="left"/>
    </xf>
    <xf numFmtId="0" fontId="31" fillId="35" borderId="11" xfId="0" applyFont="1" applyFill="1" applyBorder="1" applyAlignment="1">
      <alignment horizontal="right"/>
    </xf>
    <xf numFmtId="0" fontId="31" fillId="35" borderId="11" xfId="0" applyFont="1" applyFill="1" applyBorder="1" applyAlignment="1">
      <alignment horizontal="center"/>
    </xf>
    <xf numFmtId="0" fontId="28" fillId="35" borderId="0" xfId="0" applyFont="1" applyFill="1"/>
    <xf numFmtId="165" fontId="16" fillId="35" borderId="0" xfId="1" applyNumberFormat="1" applyFont="1" applyFill="1"/>
    <xf numFmtId="166" fontId="0" fillId="35" borderId="0" xfId="1" applyNumberFormat="1" applyFont="1" applyFill="1"/>
    <xf numFmtId="15" fontId="29" fillId="39" borderId="16" xfId="0" applyNumberFormat="1" applyFont="1" applyFill="1" applyBorder="1" applyAlignment="1">
      <alignment horizontal="left" vertical="center" wrapText="1"/>
    </xf>
    <xf numFmtId="0" fontId="29" fillId="39" borderId="12" xfId="0" applyFont="1" applyFill="1" applyBorder="1" applyAlignment="1">
      <alignment horizontal="right" vertical="center"/>
    </xf>
    <xf numFmtId="166" fontId="24" fillId="35" borderId="0" xfId="1" applyNumberFormat="1" applyFont="1" applyFill="1" applyAlignment="1">
      <alignment horizontal="right" vertical="center"/>
    </xf>
    <xf numFmtId="166" fontId="24" fillId="35" borderId="10" xfId="1" applyNumberFormat="1" applyFont="1" applyFill="1" applyBorder="1" applyAlignment="1">
      <alignment horizontal="right" vertical="center"/>
    </xf>
    <xf numFmtId="2" fontId="27" fillId="38" borderId="0" xfId="0" applyNumberFormat="1" applyFont="1" applyFill="1"/>
    <xf numFmtId="165" fontId="0" fillId="35" borderId="0" xfId="0" applyNumberFormat="1" applyFill="1"/>
    <xf numFmtId="2" fontId="27" fillId="35" borderId="0" xfId="0" applyNumberFormat="1" applyFont="1" applyFill="1"/>
    <xf numFmtId="0" fontId="27" fillId="35" borderId="0" xfId="0" applyFont="1" applyFill="1"/>
    <xf numFmtId="0" fontId="0" fillId="35" borderId="0" xfId="0" quotePrefix="1" applyFill="1"/>
    <xf numFmtId="166" fontId="27" fillId="38" borderId="0" xfId="1" applyNumberFormat="1" applyFont="1" applyFill="1"/>
    <xf numFmtId="0" fontId="28" fillId="35" borderId="11" xfId="0" applyFont="1" applyFill="1" applyBorder="1" applyAlignment="1">
      <alignment horizontal="center" vertical="center" wrapText="1"/>
    </xf>
    <xf numFmtId="10" fontId="0" fillId="35" borderId="0" xfId="1" applyNumberFormat="1" applyFont="1" applyFill="1"/>
    <xf numFmtId="10" fontId="32" fillId="35" borderId="0" xfId="1" applyNumberFormat="1" applyFont="1" applyFill="1"/>
    <xf numFmtId="10" fontId="26" fillId="37" borderId="0" xfId="1" applyNumberFormat="1" applyFont="1" applyFill="1"/>
    <xf numFmtId="14" fontId="26" fillId="37" borderId="0" xfId="0" applyNumberFormat="1" applyFont="1" applyFill="1"/>
    <xf numFmtId="14" fontId="27" fillId="38" borderId="0" xfId="0" applyNumberFormat="1" applyFont="1" applyFill="1"/>
    <xf numFmtId="2" fontId="27" fillId="38" borderId="0" xfId="1" applyNumberFormat="1" applyFont="1" applyFill="1"/>
    <xf numFmtId="165" fontId="32" fillId="35" borderId="0" xfId="0" applyNumberFormat="1" applyFont="1" applyFill="1"/>
    <xf numFmtId="14" fontId="0" fillId="35" borderId="0" xfId="0" applyNumberFormat="1" applyFill="1"/>
    <xf numFmtId="0" fontId="26" fillId="35" borderId="0" xfId="0" applyFont="1" applyFill="1"/>
    <xf numFmtId="0" fontId="28" fillId="35" borderId="11" xfId="0" applyFont="1" applyFill="1" applyBorder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" fontId="0" fillId="36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166" fontId="0" fillId="36" borderId="0" xfId="0" applyNumberFormat="1" applyFill="1" applyAlignment="1">
      <alignment horizontal="center" vertical="center"/>
    </xf>
    <xf numFmtId="165" fontId="16" fillId="35" borderId="0" xfId="0" applyNumberFormat="1" applyFont="1" applyFill="1" applyAlignment="1">
      <alignment horizontal="center" vertical="center"/>
    </xf>
    <xf numFmtId="0" fontId="28" fillId="35" borderId="11" xfId="0" applyFont="1" applyFill="1" applyBorder="1" applyAlignment="1">
      <alignment horizontal="center"/>
    </xf>
    <xf numFmtId="3" fontId="0" fillId="35" borderId="0" xfId="0" applyNumberFormat="1" applyFill="1"/>
    <xf numFmtId="166" fontId="0" fillId="35" borderId="0" xfId="0" applyNumberFormat="1" applyFill="1"/>
    <xf numFmtId="10" fontId="0" fillId="35" borderId="0" xfId="0" applyNumberFormat="1" applyFill="1"/>
    <xf numFmtId="166" fontId="33" fillId="35" borderId="0" xfId="1" applyNumberFormat="1" applyFont="1" applyFill="1"/>
    <xf numFmtId="3" fontId="16" fillId="35" borderId="0" xfId="0" applyNumberFormat="1" applyFont="1" applyFill="1"/>
    <xf numFmtId="166" fontId="34" fillId="35" borderId="0" xfId="1" applyNumberFormat="1" applyFont="1" applyFill="1"/>
    <xf numFmtId="0" fontId="16" fillId="35" borderId="9" xfId="18" applyFill="1"/>
    <xf numFmtId="3" fontId="16" fillId="35" borderId="9" xfId="18" applyNumberFormat="1" applyFill="1"/>
    <xf numFmtId="166" fontId="35" fillId="35" borderId="9" xfId="18" applyNumberFormat="1" applyFont="1" applyFill="1"/>
    <xf numFmtId="167" fontId="0" fillId="35" borderId="0" xfId="0" applyNumberFormat="1" applyFill="1"/>
    <xf numFmtId="0" fontId="36" fillId="35" borderId="0" xfId="0" applyFont="1" applyFill="1"/>
    <xf numFmtId="0" fontId="0" fillId="40" borderId="0" xfId="0" applyFill="1"/>
    <xf numFmtId="167" fontId="26" fillId="37" borderId="0" xfId="0" applyNumberFormat="1" applyFont="1" applyFill="1"/>
    <xf numFmtId="2" fontId="0" fillId="36" borderId="0" xfId="0" applyNumberFormat="1" applyFill="1"/>
    <xf numFmtId="2" fontId="16" fillId="35" borderId="0" xfId="0" applyNumberFormat="1" applyFont="1" applyFill="1" applyAlignment="1">
      <alignment horizontal="center" vertical="center"/>
    </xf>
    <xf numFmtId="15" fontId="0" fillId="35" borderId="0" xfId="0" applyNumberFormat="1" applyFill="1"/>
    <xf numFmtId="10" fontId="29" fillId="39" borderId="15" xfId="1" applyNumberFormat="1" applyFont="1" applyFill="1" applyBorder="1" applyAlignment="1">
      <alignment horizontal="right" vertical="center"/>
    </xf>
    <xf numFmtId="0" fontId="25" fillId="36" borderId="0" xfId="44" applyFont="1" applyFill="1"/>
    <xf numFmtId="0" fontId="25" fillId="37" borderId="0" xfId="44" applyFont="1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lp_column_header" xfId="43" xr:uid="{00000000-0005-0000-0000-000012000000}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bootstrap!$E$14</c:f>
              <c:strCache>
                <c:ptCount val="1"/>
                <c:pt idx="0">
                  <c:v>Dividend Yield With Forward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952077865266842"/>
                  <c:y val="3.1080775477477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</a:schemeClr>
                      </a:solidFill>
                      <a:latin typeface="Barlow" panose="000005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bootstrap!$C$15:$C$27</c:f>
              <c:numCache>
                <c:formatCode>0.000</c:formatCode>
                <c:ptCount val="13"/>
                <c:pt idx="0">
                  <c:v>0</c:v>
                </c:pt>
                <c:pt idx="1">
                  <c:v>8.4931506849315067E-2</c:v>
                </c:pt>
                <c:pt idx="2">
                  <c:v>0.16666666666666666</c:v>
                </c:pt>
                <c:pt idx="3">
                  <c:v>0.25753424657534246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0.50684931506849318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1.0054794520547945</c:v>
                </c:pt>
              </c:numCache>
            </c:numRef>
          </c:xVal>
          <c:yVal>
            <c:numRef>
              <c:f>bootstrap!$E$15:$E$27</c:f>
              <c:numCache>
                <c:formatCode>0.00%</c:formatCode>
                <c:ptCount val="13"/>
                <c:pt idx="0">
                  <c:v>0</c:v>
                </c:pt>
                <c:pt idx="1">
                  <c:v>1.8051353066759028E-2</c:v>
                </c:pt>
                <c:pt idx="3">
                  <c:v>2.0905660377358446E-2</c:v>
                </c:pt>
                <c:pt idx="4">
                  <c:v>2.2310160800034347E-2</c:v>
                </c:pt>
                <c:pt idx="6">
                  <c:v>6.1828630777219985E-2</c:v>
                </c:pt>
                <c:pt idx="9">
                  <c:v>0.10410071009136268</c:v>
                </c:pt>
                <c:pt idx="12">
                  <c:v>0.14295308983901719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C-4617-B3CE-616DB9AA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96960"/>
        <c:axId val="1320997920"/>
      </c:scatterChart>
      <c:valAx>
        <c:axId val="1320996960"/>
        <c:scaling>
          <c:orientation val="minMax"/>
          <c:max val="1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Time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320997920"/>
        <c:crosses val="autoZero"/>
        <c:crossBetween val="midCat"/>
      </c:valAx>
      <c:valAx>
        <c:axId val="13209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Dividend</a:t>
                </a:r>
                <a:r>
                  <a:rPr lang="en-US" baseline="0"/>
                  <a:t> Yield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3209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50000"/>
            </a:schemeClr>
          </a:solidFill>
          <a:latin typeface="Barlow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r>
              <a:rPr lang="en-US"/>
              <a:t>Bootstrapped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50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bootstrap!$L$14</c:f>
              <c:strCache>
                <c:ptCount val="1"/>
                <c:pt idx="0">
                  <c:v>Bootstrap Curve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bootstrap!$B$15:$B$27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bootstrap!$L$15:$L$27</c:f>
              <c:numCache>
                <c:formatCode>0.00%</c:formatCode>
                <c:ptCount val="13"/>
                <c:pt idx="0">
                  <c:v>2E-3</c:v>
                </c:pt>
                <c:pt idx="1">
                  <c:v>1.8051353066759028E-2</c:v>
                </c:pt>
                <c:pt idx="2">
                  <c:v>1.5994444444444443E-2</c:v>
                </c:pt>
                <c:pt idx="3">
                  <c:v>2.0905660377358446E-2</c:v>
                </c:pt>
                <c:pt idx="4">
                  <c:v>3.3977777777777773E-2</c:v>
                </c:pt>
                <c:pt idx="5">
                  <c:v>4.4465277777777784E-2</c:v>
                </c:pt>
                <c:pt idx="6">
                  <c:v>6.1828630777219985E-2</c:v>
                </c:pt>
                <c:pt idx="7">
                  <c:v>6.8431944444444448E-2</c:v>
                </c:pt>
                <c:pt idx="8">
                  <c:v>8.1911111111111101E-2</c:v>
                </c:pt>
                <c:pt idx="9">
                  <c:v>9.6387499999999987E-2</c:v>
                </c:pt>
                <c:pt idx="10">
                  <c:v>0.11186111111111112</c:v>
                </c:pt>
                <c:pt idx="11">
                  <c:v>0.12833194444444443</c:v>
                </c:pt>
                <c:pt idx="12">
                  <c:v>0.14295308983901719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9-4DA1-B5BC-47908BBD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69104"/>
        <c:axId val="1416757104"/>
      </c:scatterChart>
      <c:valAx>
        <c:axId val="14167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6757104"/>
        <c:crosses val="autoZero"/>
        <c:crossBetween val="midCat"/>
      </c:valAx>
      <c:valAx>
        <c:axId val="14167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67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>
              <a:lumMod val="50000"/>
            </a:schemeClr>
          </a:solidFill>
          <a:latin typeface="Barlow" panose="00000500000000000000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r>
              <a:rPr lang="en-US"/>
              <a:t>Dividend Yield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bootstrap!$D$14</c:f>
              <c:strCache>
                <c:ptCount val="1"/>
                <c:pt idx="0">
                  <c:v>Dividend Yield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0E57-4973-BD87-934141B5D8C3}"/>
              </c:ext>
            </c:extLst>
          </c:dPt>
          <c:xVal>
            <c:numRef>
              <c:f>bootstrap!$B$15:$B$27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bootstrap!$D$15:$D$27</c:f>
              <c:numCache>
                <c:formatCode>0.00%</c:formatCode>
                <c:ptCount val="13"/>
                <c:pt idx="1">
                  <c:v>1.8051353066759028E-2</c:v>
                </c:pt>
                <c:pt idx="3">
                  <c:v>2.0905660377358446E-2</c:v>
                </c:pt>
                <c:pt idx="6">
                  <c:v>6.1828630777219985E-2</c:v>
                </c:pt>
                <c:pt idx="12">
                  <c:v>0.14295308983901719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7-4973-BD87-934141B5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66704"/>
        <c:axId val="1416775344"/>
      </c:scatterChart>
      <c:valAx>
        <c:axId val="141676670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6775344"/>
        <c:crosses val="autoZero"/>
        <c:crossBetween val="midCat"/>
      </c:valAx>
      <c:valAx>
        <c:axId val="1416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Dividend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4167667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chemeClr val="tx1">
              <a:lumMod val="50000"/>
            </a:schemeClr>
          </a:solidFill>
          <a:latin typeface="Barlow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WFC vs Market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market!$H$1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market!$G$194:$G$251</c:f>
              <c:numCache>
                <c:formatCode>m/d/yyyy</c:formatCode>
                <c:ptCount val="5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</c:numCache>
            </c:numRef>
          </c:cat>
          <c:val>
            <c:numRef>
              <c:f>market!$H$194:$H$251</c:f>
              <c:numCache>
                <c:formatCode>General</c:formatCode>
                <c:ptCount val="58"/>
                <c:pt idx="0">
                  <c:v>100</c:v>
                </c:pt>
                <c:pt idx="1">
                  <c:v>99.44036457760717</c:v>
                </c:pt>
                <c:pt idx="2">
                  <c:v>98.628267431336823</c:v>
                </c:pt>
                <c:pt idx="3">
                  <c:v>98.310576420091166</c:v>
                </c:pt>
                <c:pt idx="4">
                  <c:v>98.445228202144435</c:v>
                </c:pt>
                <c:pt idx="5">
                  <c:v>99.850625035337785</c:v>
                </c:pt>
                <c:pt idx="6">
                  <c:v>99.699144286659845</c:v>
                </c:pt>
                <c:pt idx="7">
                  <c:v>100.26298536788865</c:v>
                </c:pt>
                <c:pt idx="8">
                  <c:v>100.21880336854281</c:v>
                </c:pt>
                <c:pt idx="9">
                  <c:v>100.28823219450875</c:v>
                </c:pt>
                <c:pt idx="10">
                  <c:v>99.920047318980181</c:v>
                </c:pt>
                <c:pt idx="11">
                  <c:v>99.364624097746841</c:v>
                </c:pt>
                <c:pt idx="12">
                  <c:v>100.24825585399884</c:v>
                </c:pt>
                <c:pt idx="13">
                  <c:v>101.49796627967831</c:v>
                </c:pt>
                <c:pt idx="14">
                  <c:v>101.71257074275142</c:v>
                </c:pt>
                <c:pt idx="15">
                  <c:v>102.00921425493206</c:v>
                </c:pt>
                <c:pt idx="16">
                  <c:v>102.12072520542364</c:v>
                </c:pt>
                <c:pt idx="17">
                  <c:v>102.67614863769967</c:v>
                </c:pt>
                <c:pt idx="18">
                  <c:v>102.54570884576322</c:v>
                </c:pt>
                <c:pt idx="19">
                  <c:v>103.35780599203352</c:v>
                </c:pt>
                <c:pt idx="20">
                  <c:v>103.27786618461813</c:v>
                </c:pt>
                <c:pt idx="21">
                  <c:v>101.59264826354524</c:v>
                </c:pt>
                <c:pt idx="22">
                  <c:v>102.92230482792097</c:v>
                </c:pt>
                <c:pt idx="23">
                  <c:v>104.00580520207541</c:v>
                </c:pt>
                <c:pt idx="24">
                  <c:v>103.62710301381655</c:v>
                </c:pt>
                <c:pt idx="25">
                  <c:v>103.92796505843755</c:v>
                </c:pt>
                <c:pt idx="26">
                  <c:v>104.79476784806489</c:v>
                </c:pt>
                <c:pt idx="27">
                  <c:v>104.8410493001456</c:v>
                </c:pt>
                <c:pt idx="28">
                  <c:v>105.4469727169427</c:v>
                </c:pt>
                <c:pt idx="29">
                  <c:v>105.40068472253846</c:v>
                </c:pt>
                <c:pt idx="30">
                  <c:v>103.94899989494084</c:v>
                </c:pt>
                <c:pt idx="31">
                  <c:v>104.89364894844422</c:v>
                </c:pt>
                <c:pt idx="32">
                  <c:v>105.6173886383464</c:v>
                </c:pt>
                <c:pt idx="33">
                  <c:v>105.09141790256911</c:v>
                </c:pt>
                <c:pt idx="34">
                  <c:v>104.5128473074505</c:v>
                </c:pt>
                <c:pt idx="35">
                  <c:v>104.607516417713</c:v>
                </c:pt>
                <c:pt idx="36">
                  <c:v>106.77242362248249</c:v>
                </c:pt>
                <c:pt idx="37">
                  <c:v>106.84605810728441</c:v>
                </c:pt>
                <c:pt idx="38">
                  <c:v>106.45473240019415</c:v>
                </c:pt>
                <c:pt idx="39">
                  <c:v>106.65250135431901</c:v>
                </c:pt>
                <c:pt idx="40">
                  <c:v>106.51154424965226</c:v>
                </c:pt>
                <c:pt idx="41">
                  <c:v>106.89444555442351</c:v>
                </c:pt>
                <c:pt idx="42">
                  <c:v>107.89799978988168</c:v>
                </c:pt>
                <c:pt idx="43">
                  <c:v>107.78228951183502</c:v>
                </c:pt>
                <c:pt idx="44">
                  <c:v>106.70509446029408</c:v>
                </c:pt>
                <c:pt idx="45">
                  <c:v>107.24579492100386</c:v>
                </c:pt>
                <c:pt idx="46">
                  <c:v>108.31035991138984</c:v>
                </c:pt>
                <c:pt idx="47">
                  <c:v>107.66026103757042</c:v>
                </c:pt>
                <c:pt idx="48">
                  <c:v>107.56769159108548</c:v>
                </c:pt>
                <c:pt idx="49">
                  <c:v>108.72483257027999</c:v>
                </c:pt>
                <c:pt idx="50">
                  <c:v>108.55441664887631</c:v>
                </c:pt>
                <c:pt idx="51">
                  <c:v>108.33981872812674</c:v>
                </c:pt>
                <c:pt idx="52">
                  <c:v>107.59589470378417</c:v>
                </c:pt>
                <c:pt idx="53">
                  <c:v>108.23535364906721</c:v>
                </c:pt>
                <c:pt idx="54">
                  <c:v>108.83683313982513</c:v>
                </c:pt>
                <c:pt idx="55">
                  <c:v>109.84349793357228</c:v>
                </c:pt>
                <c:pt idx="56">
                  <c:v>110.20649812320049</c:v>
                </c:pt>
                <c:pt idx="57">
                  <c:v>109.99756796508132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7-4AEB-B4C3-C6B7388A42DB}"/>
            </c:ext>
          </c:extLst>
        </c:ser>
        <c:ser>
          <c:idx val="1"/>
          <c:order val="1"/>
          <c:tx>
            <c:strRef>
              <c:f>market!$I$1</c:f>
              <c:strCache>
                <c:ptCount val="1"/>
                <c:pt idx="0">
                  <c:v>XLF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market!$G$194:$G$251</c:f>
              <c:numCache>
                <c:formatCode>m/d/yyyy</c:formatCode>
                <c:ptCount val="5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</c:numCache>
            </c:numRef>
          </c:cat>
          <c:val>
            <c:numRef>
              <c:f>market!$I$194:$I$251</c:f>
              <c:numCache>
                <c:formatCode>General</c:formatCode>
                <c:ptCount val="58"/>
                <c:pt idx="0">
                  <c:v>100</c:v>
                </c:pt>
                <c:pt idx="1">
                  <c:v>100.42552430372808</c:v>
                </c:pt>
                <c:pt idx="2">
                  <c:v>99.574465017920261</c:v>
                </c:pt>
                <c:pt idx="3">
                  <c:v>99.973400226087406</c:v>
                </c:pt>
                <c:pt idx="4">
                  <c:v>100.39893520816712</c:v>
                </c:pt>
                <c:pt idx="5">
                  <c:v>101.03723901608066</c:v>
                </c:pt>
                <c:pt idx="6">
                  <c:v>100.39893520816712</c:v>
                </c:pt>
                <c:pt idx="7">
                  <c:v>100.55851516452738</c:v>
                </c:pt>
                <c:pt idx="8">
                  <c:v>100.18616905192121</c:v>
                </c:pt>
                <c:pt idx="9">
                  <c:v>100</c:v>
                </c:pt>
                <c:pt idx="10">
                  <c:v>99.308509992200797</c:v>
                </c:pt>
                <c:pt idx="11">
                  <c:v>99.122340940279585</c:v>
                </c:pt>
                <c:pt idx="12">
                  <c:v>99.281920896639832</c:v>
                </c:pt>
                <c:pt idx="13">
                  <c:v>100.87765905972041</c:v>
                </c:pt>
                <c:pt idx="14">
                  <c:v>101.35638291127371</c:v>
                </c:pt>
                <c:pt idx="15">
                  <c:v>101.51595218928233</c:v>
                </c:pt>
                <c:pt idx="16">
                  <c:v>101.91489807580108</c:v>
                </c:pt>
                <c:pt idx="17">
                  <c:v>102.42021102291537</c:v>
                </c:pt>
                <c:pt idx="18">
                  <c:v>102.79255713552151</c:v>
                </c:pt>
                <c:pt idx="19">
                  <c:v>103.05851216124098</c:v>
                </c:pt>
                <c:pt idx="20">
                  <c:v>104.36170620304112</c:v>
                </c:pt>
                <c:pt idx="21">
                  <c:v>103.08510392638985</c:v>
                </c:pt>
                <c:pt idx="22">
                  <c:v>103.2446812131622</c:v>
                </c:pt>
                <c:pt idx="23">
                  <c:v>103.67021619524192</c:v>
                </c:pt>
                <c:pt idx="24">
                  <c:v>103.05851216124098</c:v>
                </c:pt>
                <c:pt idx="25">
                  <c:v>103.27128098707479</c:v>
                </c:pt>
                <c:pt idx="26">
                  <c:v>104.04255162949644</c:v>
                </c:pt>
                <c:pt idx="27">
                  <c:v>103.64362709968096</c:v>
                </c:pt>
                <c:pt idx="28">
                  <c:v>103.9361712209614</c:v>
                </c:pt>
                <c:pt idx="29">
                  <c:v>104.41488706375095</c:v>
                </c:pt>
                <c:pt idx="30">
                  <c:v>103.0053232917674</c:v>
                </c:pt>
                <c:pt idx="31">
                  <c:v>103.98936276002286</c:v>
                </c:pt>
                <c:pt idx="32">
                  <c:v>105.77128065337631</c:v>
                </c:pt>
                <c:pt idx="33">
                  <c:v>105.39894521912179</c:v>
                </c:pt>
                <c:pt idx="34">
                  <c:v>105.1063877499018</c:v>
                </c:pt>
                <c:pt idx="35">
                  <c:v>105.42553431468275</c:v>
                </c:pt>
                <c:pt idx="36">
                  <c:v>106.64892903474508</c:v>
                </c:pt>
                <c:pt idx="37">
                  <c:v>107.18085243412358</c:v>
                </c:pt>
                <c:pt idx="38">
                  <c:v>106.64892903474508</c:v>
                </c:pt>
                <c:pt idx="39">
                  <c:v>106.94148650396507</c:v>
                </c:pt>
                <c:pt idx="40">
                  <c:v>107.34042972089593</c:v>
                </c:pt>
                <c:pt idx="41">
                  <c:v>107.28723017307071</c:v>
                </c:pt>
                <c:pt idx="42">
                  <c:v>107.15426333856261</c:v>
                </c:pt>
                <c:pt idx="43">
                  <c:v>107.42021035551836</c:v>
                </c:pt>
                <c:pt idx="44">
                  <c:v>107.44681012943099</c:v>
                </c:pt>
                <c:pt idx="45">
                  <c:v>108.00532262437044</c:v>
                </c:pt>
                <c:pt idx="46">
                  <c:v>107.8457453375981</c:v>
                </c:pt>
                <c:pt idx="47">
                  <c:v>108.0319117199314</c:v>
                </c:pt>
                <c:pt idx="48">
                  <c:v>108.21808077185263</c:v>
                </c:pt>
                <c:pt idx="49">
                  <c:v>108.67021552784495</c:v>
                </c:pt>
                <c:pt idx="50">
                  <c:v>109.46808327459128</c:v>
                </c:pt>
                <c:pt idx="51">
                  <c:v>108.59043489322249</c:v>
                </c:pt>
                <c:pt idx="52">
                  <c:v>108.48404647592372</c:v>
                </c:pt>
                <c:pt idx="53">
                  <c:v>109.1060551192485</c:v>
                </c:pt>
                <c:pt idx="54">
                  <c:v>109.63997537038198</c:v>
                </c:pt>
                <c:pt idx="55">
                  <c:v>110.9480761147565</c:v>
                </c:pt>
                <c:pt idx="56">
                  <c:v>111.85573867297187</c:v>
                </c:pt>
                <c:pt idx="57">
                  <c:v>110.57432579891089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7-4AEB-B4C3-C6B7388A42DB}"/>
            </c:ext>
          </c:extLst>
        </c:ser>
        <c:ser>
          <c:idx val="2"/>
          <c:order val="2"/>
          <c:tx>
            <c:strRef>
              <c:f>market!$J$1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market!$G$194:$G$251</c:f>
              <c:numCache>
                <c:formatCode>m/d/yyyy</c:formatCode>
                <c:ptCount val="5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</c:numCache>
            </c:numRef>
          </c:cat>
          <c:val>
            <c:numRef>
              <c:f>market!$J$194:$J$251</c:f>
              <c:numCache>
                <c:formatCode>General</c:formatCode>
                <c:ptCount val="58"/>
                <c:pt idx="0">
                  <c:v>100</c:v>
                </c:pt>
                <c:pt idx="1">
                  <c:v>100.2234868648451</c:v>
                </c:pt>
                <c:pt idx="2">
                  <c:v>98.902880059532677</c:v>
                </c:pt>
                <c:pt idx="3">
                  <c:v>100.12189244044269</c:v>
                </c:pt>
                <c:pt idx="4">
                  <c:v>101.42217872410284</c:v>
                </c:pt>
                <c:pt idx="5">
                  <c:v>101.42217872410284</c:v>
                </c:pt>
                <c:pt idx="6">
                  <c:v>100.1422170540244</c:v>
                </c:pt>
                <c:pt idx="7">
                  <c:v>99.715563845986495</c:v>
                </c:pt>
                <c:pt idx="8">
                  <c:v>99.634291989201074</c:v>
                </c:pt>
                <c:pt idx="9">
                  <c:v>96.302317722035966</c:v>
                </c:pt>
                <c:pt idx="10">
                  <c:v>95.123927970747943</c:v>
                </c:pt>
                <c:pt idx="11">
                  <c:v>94.819175387011626</c:v>
                </c:pt>
                <c:pt idx="12">
                  <c:v>94.351883181633909</c:v>
                </c:pt>
                <c:pt idx="13">
                  <c:v>97.765129305584438</c:v>
                </c:pt>
                <c:pt idx="14">
                  <c:v>98.598127475796346</c:v>
                </c:pt>
                <c:pt idx="15">
                  <c:v>99.796825472948285</c:v>
                </c:pt>
                <c:pt idx="16">
                  <c:v>100.54855587830423</c:v>
                </c:pt>
                <c:pt idx="17">
                  <c:v>101.34091505117635</c:v>
                </c:pt>
                <c:pt idx="18">
                  <c:v>102.23486251055667</c:v>
                </c:pt>
                <c:pt idx="19">
                  <c:v>102.29580975376038</c:v>
                </c:pt>
                <c:pt idx="20">
                  <c:v>104.00243076977091</c:v>
                </c:pt>
                <c:pt idx="21">
                  <c:v>101.95042635654316</c:v>
                </c:pt>
                <c:pt idx="22">
                  <c:v>99.69986106671935</c:v>
                </c:pt>
                <c:pt idx="23">
                  <c:v>100.5796258986235</c:v>
                </c:pt>
                <c:pt idx="24">
                  <c:v>99.638484170923334</c:v>
                </c:pt>
                <c:pt idx="25">
                  <c:v>98.799638633526342</c:v>
                </c:pt>
                <c:pt idx="26">
                  <c:v>99.188369885379728</c:v>
                </c:pt>
                <c:pt idx="27">
                  <c:v>98.922390379153697</c:v>
                </c:pt>
                <c:pt idx="28">
                  <c:v>98.329066746693897</c:v>
                </c:pt>
                <c:pt idx="29">
                  <c:v>100.08859027260803</c:v>
                </c:pt>
                <c:pt idx="30">
                  <c:v>98.69734244322315</c:v>
                </c:pt>
                <c:pt idx="31">
                  <c:v>99.290666075682935</c:v>
                </c:pt>
                <c:pt idx="32">
                  <c:v>106.47200635362069</c:v>
                </c:pt>
                <c:pt idx="33">
                  <c:v>106.20602889335937</c:v>
                </c:pt>
                <c:pt idx="34">
                  <c:v>105.91959383180919</c:v>
                </c:pt>
                <c:pt idx="35">
                  <c:v>107.74050243737823</c:v>
                </c:pt>
                <c:pt idx="36">
                  <c:v>109.19313534641806</c:v>
                </c:pt>
                <c:pt idx="37">
                  <c:v>110.19566215377314</c:v>
                </c:pt>
                <c:pt idx="38">
                  <c:v>110.74807262961994</c:v>
                </c:pt>
                <c:pt idx="39">
                  <c:v>112.13932864286373</c:v>
                </c:pt>
                <c:pt idx="40">
                  <c:v>111.95519181758146</c:v>
                </c:pt>
                <c:pt idx="41">
                  <c:v>113.73517908267863</c:v>
                </c:pt>
                <c:pt idx="42">
                  <c:v>112.65081982420335</c:v>
                </c:pt>
                <c:pt idx="43">
                  <c:v>114.18529336822223</c:v>
                </c:pt>
                <c:pt idx="44">
                  <c:v>115.80159936336125</c:v>
                </c:pt>
                <c:pt idx="45">
                  <c:v>116.84504751118826</c:v>
                </c:pt>
                <c:pt idx="46">
                  <c:v>116.61998934543409</c:v>
                </c:pt>
                <c:pt idx="47">
                  <c:v>116.7632068762092</c:v>
                </c:pt>
                <c:pt idx="48">
                  <c:v>116.80412617071639</c:v>
                </c:pt>
                <c:pt idx="49">
                  <c:v>117.86802987386751</c:v>
                </c:pt>
                <c:pt idx="50">
                  <c:v>118.29768042022806</c:v>
                </c:pt>
                <c:pt idx="51">
                  <c:v>117.37699424785202</c:v>
                </c:pt>
                <c:pt idx="52">
                  <c:v>117.66342726343748</c:v>
                </c:pt>
                <c:pt idx="53">
                  <c:v>118.19538218396015</c:v>
                </c:pt>
                <c:pt idx="54">
                  <c:v>116.64044490075824</c:v>
                </c:pt>
                <c:pt idx="55">
                  <c:v>117.23377671707694</c:v>
                </c:pt>
                <c:pt idx="56">
                  <c:v>118.35905527005937</c:v>
                </c:pt>
                <c:pt idx="57">
                  <c:v>116.88596680569543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7-4AEB-B4C3-C6B7388A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56224"/>
        <c:axId val="1872257184"/>
      </c:lineChart>
      <c:dateAx>
        <c:axId val="18722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7184"/>
        <c:crosses val="autoZero"/>
        <c:auto val="1"/>
        <c:lblOffset val="100"/>
        <c:baseTimeUnit val="days"/>
      </c:dateAx>
      <c:valAx>
        <c:axId val="187225718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B-48D2-B9FB-0A1E3EA03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5-4426-84E3-028F2BC04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B-48D2-B9FB-0A1E3EA03B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B-48D2-B9FB-0A1E3EA03B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B-48D2-B9FB-0A1E3EA03BB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75-4426-84E3-028F2BC04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market!$P$6:$P$10</c:f>
              <c:strCache>
                <c:ptCount val="5"/>
                <c:pt idx="0">
                  <c:v>Strong Buy</c:v>
                </c:pt>
                <c:pt idx="1">
                  <c:v>Buy</c:v>
                </c:pt>
                <c:pt idx="2">
                  <c:v>Hold</c:v>
                </c:pt>
                <c:pt idx="3">
                  <c:v>Underperform</c:v>
                </c:pt>
                <c:pt idx="4">
                  <c:v>Sell</c:v>
                </c:pt>
              </c:strCache>
            </c:strRef>
          </c:cat>
          <c:val>
            <c:numRef>
              <c:f>market!$Q$6:$Q$10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5-4426-84E3-028F2BC04A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Recent</a:t>
            </a:r>
            <a:r>
              <a:rPr lang="en-US" baseline="0"/>
              <a:t> Historic Dividend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declared_dividend!$B$10:$B$28</c:f>
              <c:numCache>
                <c:formatCode>d\-mmm\-yy</c:formatCode>
                <c:ptCount val="19"/>
                <c:pt idx="0">
                  <c:v>45414</c:v>
                </c:pt>
                <c:pt idx="1">
                  <c:v>45323</c:v>
                </c:pt>
                <c:pt idx="2">
                  <c:v>45232</c:v>
                </c:pt>
                <c:pt idx="3">
                  <c:v>45141</c:v>
                </c:pt>
                <c:pt idx="4">
                  <c:v>45050</c:v>
                </c:pt>
                <c:pt idx="5">
                  <c:v>44959</c:v>
                </c:pt>
                <c:pt idx="6">
                  <c:v>44868</c:v>
                </c:pt>
                <c:pt idx="7">
                  <c:v>44777</c:v>
                </c:pt>
                <c:pt idx="8">
                  <c:v>44686</c:v>
                </c:pt>
                <c:pt idx="9">
                  <c:v>44595</c:v>
                </c:pt>
                <c:pt idx="10">
                  <c:v>44504</c:v>
                </c:pt>
                <c:pt idx="11">
                  <c:v>44413</c:v>
                </c:pt>
                <c:pt idx="12">
                  <c:v>44322</c:v>
                </c:pt>
                <c:pt idx="13">
                  <c:v>44231</c:v>
                </c:pt>
                <c:pt idx="14">
                  <c:v>44140</c:v>
                </c:pt>
                <c:pt idx="15">
                  <c:v>44049</c:v>
                </c:pt>
                <c:pt idx="16">
                  <c:v>43958</c:v>
                </c:pt>
                <c:pt idx="17">
                  <c:v>43867</c:v>
                </c:pt>
                <c:pt idx="18">
                  <c:v>43776</c:v>
                </c:pt>
              </c:numCache>
            </c:numRef>
          </c:xVal>
          <c:yVal>
            <c:numRef>
              <c:f>declared_dividend!$C$10:$C$28</c:f>
              <c:numCache>
                <c:formatCode>General</c:formatCode>
                <c:ptCount val="1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0.25</c:v>
                </c:pt>
                <c:pt idx="9">
                  <c:v>0.25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C-487D-8244-13D6E96B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43408"/>
        <c:axId val="968743888"/>
      </c:scatterChart>
      <c:valAx>
        <c:axId val="9687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43888"/>
        <c:crosses val="autoZero"/>
        <c:crossBetween val="midCat"/>
      </c:valAx>
      <c:valAx>
        <c:axId val="968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declared_dividend!$C$9</c:f>
              <c:strCache>
                <c:ptCount val="1"/>
                <c:pt idx="0">
                  <c:v>Dividend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declared_dividend!$B$10:$B$28</c:f>
              <c:numCache>
                <c:formatCode>d\-mmm\-yy</c:formatCode>
                <c:ptCount val="19"/>
                <c:pt idx="0">
                  <c:v>45414</c:v>
                </c:pt>
                <c:pt idx="1">
                  <c:v>45323</c:v>
                </c:pt>
                <c:pt idx="2">
                  <c:v>45232</c:v>
                </c:pt>
                <c:pt idx="3">
                  <c:v>45141</c:v>
                </c:pt>
                <c:pt idx="4">
                  <c:v>45050</c:v>
                </c:pt>
                <c:pt idx="5">
                  <c:v>44959</c:v>
                </c:pt>
                <c:pt idx="6">
                  <c:v>44868</c:v>
                </c:pt>
                <c:pt idx="7">
                  <c:v>44777</c:v>
                </c:pt>
                <c:pt idx="8">
                  <c:v>44686</c:v>
                </c:pt>
                <c:pt idx="9">
                  <c:v>44595</c:v>
                </c:pt>
                <c:pt idx="10">
                  <c:v>44504</c:v>
                </c:pt>
                <c:pt idx="11">
                  <c:v>44413</c:v>
                </c:pt>
                <c:pt idx="12">
                  <c:v>44322</c:v>
                </c:pt>
                <c:pt idx="13">
                  <c:v>44231</c:v>
                </c:pt>
                <c:pt idx="14">
                  <c:v>44140</c:v>
                </c:pt>
                <c:pt idx="15">
                  <c:v>44049</c:v>
                </c:pt>
                <c:pt idx="16">
                  <c:v>43958</c:v>
                </c:pt>
                <c:pt idx="17">
                  <c:v>43867</c:v>
                </c:pt>
                <c:pt idx="18">
                  <c:v>43776</c:v>
                </c:pt>
              </c:numCache>
            </c:numRef>
          </c:cat>
          <c:val>
            <c:numRef>
              <c:f>declared_dividend!$C$10:$C$28</c:f>
              <c:numCache>
                <c:formatCode>General</c:formatCode>
                <c:ptCount val="1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0.25</c:v>
                </c:pt>
                <c:pt idx="9">
                  <c:v>0.25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9-4DD3-9BAF-447A61F8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861152"/>
        <c:axId val="972882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declared_dividend!$D$9</c15:sqref>
                        </c15:formulaRef>
                      </c:ext>
                    </c:extLst>
                    <c:strCache>
                      <c:ptCount val="1"/>
                      <c:pt idx="0">
                        <c:v>Payment 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declared_dividend!$B$10:$B$28</c15:sqref>
                        </c15:formulaRef>
                      </c:ext>
                    </c:extLst>
                    <c:numCache>
                      <c:formatCode>d\-mmm\-yy</c:formatCode>
                      <c:ptCount val="19"/>
                      <c:pt idx="0">
                        <c:v>45414</c:v>
                      </c:pt>
                      <c:pt idx="1">
                        <c:v>45323</c:v>
                      </c:pt>
                      <c:pt idx="2">
                        <c:v>45232</c:v>
                      </c:pt>
                      <c:pt idx="3">
                        <c:v>45141</c:v>
                      </c:pt>
                      <c:pt idx="4">
                        <c:v>45050</c:v>
                      </c:pt>
                      <c:pt idx="5">
                        <c:v>44959</c:v>
                      </c:pt>
                      <c:pt idx="6">
                        <c:v>44868</c:v>
                      </c:pt>
                      <c:pt idx="7">
                        <c:v>44777</c:v>
                      </c:pt>
                      <c:pt idx="8">
                        <c:v>44686</c:v>
                      </c:pt>
                      <c:pt idx="9">
                        <c:v>44595</c:v>
                      </c:pt>
                      <c:pt idx="10">
                        <c:v>44504</c:v>
                      </c:pt>
                      <c:pt idx="11">
                        <c:v>44413</c:v>
                      </c:pt>
                      <c:pt idx="12">
                        <c:v>44322</c:v>
                      </c:pt>
                      <c:pt idx="13">
                        <c:v>44231</c:v>
                      </c:pt>
                      <c:pt idx="14">
                        <c:v>44140</c:v>
                      </c:pt>
                      <c:pt idx="15">
                        <c:v>44049</c:v>
                      </c:pt>
                      <c:pt idx="16">
                        <c:v>43958</c:v>
                      </c:pt>
                      <c:pt idx="17">
                        <c:v>43867</c:v>
                      </c:pt>
                      <c:pt idx="18">
                        <c:v>43776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declared_dividend!$D$10:$D$28</c15:sqref>
                        </c15:formulaRef>
                      </c:ext>
                    </c:extLst>
                    <c:numCache>
                      <c:formatCode>d\-mmm\-yy</c:formatCode>
                      <c:ptCount val="19"/>
                      <c:pt idx="1">
                        <c:v>45352</c:v>
                      </c:pt>
                      <c:pt idx="2">
                        <c:v>45261</c:v>
                      </c:pt>
                      <c:pt idx="3">
                        <c:v>45170</c:v>
                      </c:pt>
                      <c:pt idx="4">
                        <c:v>45078</c:v>
                      </c:pt>
                      <c:pt idx="5">
                        <c:v>44986</c:v>
                      </c:pt>
                      <c:pt idx="6">
                        <c:v>44896</c:v>
                      </c:pt>
                      <c:pt idx="7">
                        <c:v>44805</c:v>
                      </c:pt>
                      <c:pt idx="8">
                        <c:v>44713</c:v>
                      </c:pt>
                      <c:pt idx="9">
                        <c:v>44621</c:v>
                      </c:pt>
                      <c:pt idx="10">
                        <c:v>44531</c:v>
                      </c:pt>
                      <c:pt idx="11">
                        <c:v>44440</c:v>
                      </c:pt>
                      <c:pt idx="12">
                        <c:v>44348</c:v>
                      </c:pt>
                      <c:pt idx="13">
                        <c:v>44256</c:v>
                      </c:pt>
                      <c:pt idx="14">
                        <c:v>44166</c:v>
                      </c:pt>
                      <c:pt idx="15">
                        <c:v>44075</c:v>
                      </c:pt>
                      <c:pt idx="16">
                        <c:v>43983</c:v>
                      </c:pt>
                      <c:pt idx="17">
                        <c:v>43891</c:v>
                      </c:pt>
                      <c:pt idx="18">
                        <c:v>43800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59-4DD3-9BAF-447A61F8CC7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declared_dividend!$E$9</c:f>
              <c:strCache>
                <c:ptCount val="1"/>
                <c:pt idx="0">
                  <c:v>Yield (right ax.)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declared_dividend!$B$10:$B$28</c:f>
              <c:numCache>
                <c:formatCode>d\-mmm\-yy</c:formatCode>
                <c:ptCount val="19"/>
                <c:pt idx="0">
                  <c:v>45414</c:v>
                </c:pt>
                <c:pt idx="1">
                  <c:v>45323</c:v>
                </c:pt>
                <c:pt idx="2">
                  <c:v>45232</c:v>
                </c:pt>
                <c:pt idx="3">
                  <c:v>45141</c:v>
                </c:pt>
                <c:pt idx="4">
                  <c:v>45050</c:v>
                </c:pt>
                <c:pt idx="5">
                  <c:v>44959</c:v>
                </c:pt>
                <c:pt idx="6">
                  <c:v>44868</c:v>
                </c:pt>
                <c:pt idx="7">
                  <c:v>44777</c:v>
                </c:pt>
                <c:pt idx="8">
                  <c:v>44686</c:v>
                </c:pt>
                <c:pt idx="9">
                  <c:v>44595</c:v>
                </c:pt>
                <c:pt idx="10">
                  <c:v>44504</c:v>
                </c:pt>
                <c:pt idx="11">
                  <c:v>44413</c:v>
                </c:pt>
                <c:pt idx="12">
                  <c:v>44322</c:v>
                </c:pt>
                <c:pt idx="13">
                  <c:v>44231</c:v>
                </c:pt>
                <c:pt idx="14">
                  <c:v>44140</c:v>
                </c:pt>
                <c:pt idx="15">
                  <c:v>44049</c:v>
                </c:pt>
                <c:pt idx="16">
                  <c:v>43958</c:v>
                </c:pt>
                <c:pt idx="17">
                  <c:v>43867</c:v>
                </c:pt>
                <c:pt idx="18">
                  <c:v>43776</c:v>
                </c:pt>
              </c:numCache>
            </c:numRef>
          </c:cat>
          <c:val>
            <c:numRef>
              <c:f>declared_dividend!$E$10:$E$28</c:f>
              <c:numCache>
                <c:formatCode>0.00%</c:formatCode>
                <c:ptCount val="19"/>
                <c:pt idx="0">
                  <c:v>2.4234031504240954E-2</c:v>
                </c:pt>
                <c:pt idx="1">
                  <c:v>2.7900000000000001E-2</c:v>
                </c:pt>
                <c:pt idx="2">
                  <c:v>3.5299999999999998E-2</c:v>
                </c:pt>
                <c:pt idx="3">
                  <c:v>3.1E-2</c:v>
                </c:pt>
                <c:pt idx="4">
                  <c:v>3.1E-2</c:v>
                </c:pt>
                <c:pt idx="5">
                  <c:v>2.5399999999999999E-2</c:v>
                </c:pt>
                <c:pt idx="6">
                  <c:v>2.5600000000000001E-2</c:v>
                </c:pt>
                <c:pt idx="7">
                  <c:v>2.7300000000000001E-2</c:v>
                </c:pt>
                <c:pt idx="8">
                  <c:v>2.1700000000000001E-2</c:v>
                </c:pt>
                <c:pt idx="9">
                  <c:v>1.7899999999999999E-2</c:v>
                </c:pt>
                <c:pt idx="10">
                  <c:v>1.54E-2</c:v>
                </c:pt>
                <c:pt idx="11">
                  <c:v>1.7299999999999999E-2</c:v>
                </c:pt>
                <c:pt idx="12">
                  <c:v>8.6999999999999994E-3</c:v>
                </c:pt>
                <c:pt idx="13">
                  <c:v>1.26E-2</c:v>
                </c:pt>
                <c:pt idx="14">
                  <c:v>1.83E-2</c:v>
                </c:pt>
                <c:pt idx="15">
                  <c:v>1.6400000000000001E-2</c:v>
                </c:pt>
                <c:pt idx="16">
                  <c:v>7.9699999999999993E-2</c:v>
                </c:pt>
                <c:pt idx="17">
                  <c:v>4.2200000000000001E-2</c:v>
                </c:pt>
                <c:pt idx="18">
                  <c:v>3.7900000000000003E-2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9-4DD3-9BAF-447A61F8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856352"/>
        <c:axId val="972876032"/>
      </c:lineChart>
      <c:dateAx>
        <c:axId val="97286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82752"/>
        <c:crosses val="autoZero"/>
        <c:auto val="1"/>
        <c:lblOffset val="100"/>
        <c:baseTimeUnit val="months"/>
      </c:dateAx>
      <c:valAx>
        <c:axId val="972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61152"/>
        <c:crosses val="autoZero"/>
        <c:crossBetween val="between"/>
      </c:valAx>
      <c:valAx>
        <c:axId val="972876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56352"/>
        <c:crosses val="max"/>
        <c:crossBetween val="between"/>
      </c:valAx>
      <c:dateAx>
        <c:axId val="97285635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9728760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407670</xdr:colOff>
      <xdr:row>27</xdr:row>
      <xdr:rowOff>38100</xdr:rowOff>
    </xdr:from>
    <xdr:to>
      <xdr:col>18</xdr:col>
      <xdr:colOff>422910</xdr:colOff>
      <xdr:row>42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81BBB-1AB9-8FF5-4D3F-DB7F2A46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44</xdr:row>
      <xdr:rowOff>99060</xdr:rowOff>
    </xdr:from>
    <xdr:to>
      <xdr:col>18</xdr:col>
      <xdr:colOff>449580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E0FB7-DF4C-4DB2-B576-3EA53C97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437029</xdr:colOff>
      <xdr:row>12</xdr:row>
      <xdr:rowOff>127746</xdr:rowOff>
    </xdr:from>
    <xdr:to>
      <xdr:col>18</xdr:col>
      <xdr:colOff>435908</xdr:colOff>
      <xdr:row>25</xdr:row>
      <xdr:rowOff>162485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C2CBE-CDAC-39D1-756C-8E461AD8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4</xdr:row>
      <xdr:rowOff>60960</xdr:rowOff>
    </xdr:from>
    <xdr:to>
      <xdr:col>12</xdr:col>
      <xdr:colOff>434340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91A62-D071-2115-8034-BBB5F93B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575310</xdr:colOff>
      <xdr:row>11</xdr:row>
      <xdr:rowOff>15240</xdr:rowOff>
    </xdr:from>
    <xdr:to>
      <xdr:col>21</xdr:col>
      <xdr:colOff>453390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6A392-2DDD-7565-5FC4-C83CB951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613410</xdr:colOff>
      <xdr:row>8</xdr:row>
      <xdr:rowOff>83820</xdr:rowOff>
    </xdr:from>
    <xdr:to>
      <xdr:col>14</xdr:col>
      <xdr:colOff>491490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E989F-4F56-B7A8-9384-07620293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647098</xdr:colOff>
      <xdr:row>24</xdr:row>
      <xdr:rowOff>401</xdr:rowOff>
    </xdr:from>
    <xdr:to>
      <xdr:col>14</xdr:col>
      <xdr:colOff>525178</xdr:colOff>
      <xdr:row>39</xdr:row>
      <xdr:rowOff>110690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B700D-BFB0-0A6D-667E-177AA613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investing.com/equities/wells-fargo-dividends" TargetMode="External"/><Relationship Id="rId1" Type="http://schemas.openxmlformats.org/officeDocument/2006/relationships/hyperlink" Target="https://newsroom.wf.com/English/news-releases/news-release-details/2024/Wells-Fargo--Company-Declares-Cash-Dividends-on-Preferred-Stock/default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WFC/options?strike=50&amp;straddle=false" TargetMode="External"/><Relationship Id="rId21" Type="http://schemas.openxmlformats.org/officeDocument/2006/relationships/hyperlink" Target="https://finance.yahoo.com/quote/WFC240419C00045000" TargetMode="External"/><Relationship Id="rId42" Type="http://schemas.openxmlformats.org/officeDocument/2006/relationships/hyperlink" Target="https://finance.yahoo.com/quote/WFC/options?strike=70&amp;straddle=false" TargetMode="External"/><Relationship Id="rId47" Type="http://schemas.openxmlformats.org/officeDocument/2006/relationships/hyperlink" Target="https://finance.yahoo.com/quote/WFC240419P00020000" TargetMode="External"/><Relationship Id="rId63" Type="http://schemas.openxmlformats.org/officeDocument/2006/relationships/hyperlink" Target="https://finance.yahoo.com/quote/WFC240419P00040000" TargetMode="External"/><Relationship Id="rId68" Type="http://schemas.openxmlformats.org/officeDocument/2006/relationships/hyperlink" Target="https://finance.yahoo.com/quote/WFC/options?strike=45&amp;straddle=false" TargetMode="External"/><Relationship Id="rId84" Type="http://schemas.openxmlformats.org/officeDocument/2006/relationships/hyperlink" Target="https://finance.yahoo.com/quote/WFC/options?strike=65&amp;straddle=false" TargetMode="External"/><Relationship Id="rId89" Type="http://schemas.openxmlformats.org/officeDocument/2006/relationships/hyperlink" Target="https://finance.yahoo.com/quote/WFC240419P00080000" TargetMode="External"/><Relationship Id="rId16" Type="http://schemas.openxmlformats.org/officeDocument/2006/relationships/hyperlink" Target="https://finance.yahoo.com/quote/WFC/options?strike=37.5&amp;straddle=false" TargetMode="External"/><Relationship Id="rId11" Type="http://schemas.openxmlformats.org/officeDocument/2006/relationships/hyperlink" Target="https://finance.yahoo.com/quote/WFC240419C00032500" TargetMode="External"/><Relationship Id="rId32" Type="http://schemas.openxmlformats.org/officeDocument/2006/relationships/hyperlink" Target="https://finance.yahoo.com/quote/WFC/options?strike=57.5&amp;straddle=false" TargetMode="External"/><Relationship Id="rId37" Type="http://schemas.openxmlformats.org/officeDocument/2006/relationships/hyperlink" Target="https://finance.yahoo.com/quote/WFC240419C00065000" TargetMode="External"/><Relationship Id="rId53" Type="http://schemas.openxmlformats.org/officeDocument/2006/relationships/hyperlink" Target="https://finance.yahoo.com/quote/WFC240419P00027500" TargetMode="External"/><Relationship Id="rId58" Type="http://schemas.openxmlformats.org/officeDocument/2006/relationships/hyperlink" Target="https://finance.yahoo.com/quote/WFC/options?strike=32.5&amp;straddle=false" TargetMode="External"/><Relationship Id="rId74" Type="http://schemas.openxmlformats.org/officeDocument/2006/relationships/hyperlink" Target="https://finance.yahoo.com/quote/WFC/options?strike=52.5&amp;straddle=false" TargetMode="External"/><Relationship Id="rId79" Type="http://schemas.openxmlformats.org/officeDocument/2006/relationships/hyperlink" Target="https://finance.yahoo.com/quote/WFC240419P00060000" TargetMode="External"/><Relationship Id="rId5" Type="http://schemas.openxmlformats.org/officeDocument/2006/relationships/hyperlink" Target="https://finance.yahoo.com/quote/WFC240419C00025000" TargetMode="External"/><Relationship Id="rId90" Type="http://schemas.openxmlformats.org/officeDocument/2006/relationships/hyperlink" Target="https://finance.yahoo.com/quote/WFC/options?strike=80&amp;straddle=false" TargetMode="External"/><Relationship Id="rId14" Type="http://schemas.openxmlformats.org/officeDocument/2006/relationships/hyperlink" Target="https://finance.yahoo.com/quote/WFC/options?strike=35&amp;straddle=false" TargetMode="External"/><Relationship Id="rId22" Type="http://schemas.openxmlformats.org/officeDocument/2006/relationships/hyperlink" Target="https://finance.yahoo.com/quote/WFC/options?strike=45&amp;straddle=false" TargetMode="External"/><Relationship Id="rId27" Type="http://schemas.openxmlformats.org/officeDocument/2006/relationships/hyperlink" Target="https://finance.yahoo.com/quote/WFC240419C00052500" TargetMode="External"/><Relationship Id="rId30" Type="http://schemas.openxmlformats.org/officeDocument/2006/relationships/hyperlink" Target="https://finance.yahoo.com/quote/WFC/options?strike=55&amp;straddle=false" TargetMode="External"/><Relationship Id="rId35" Type="http://schemas.openxmlformats.org/officeDocument/2006/relationships/hyperlink" Target="https://finance.yahoo.com/quote/WFC240419C00062500" TargetMode="External"/><Relationship Id="rId43" Type="http://schemas.openxmlformats.org/officeDocument/2006/relationships/hyperlink" Target="https://finance.yahoo.com/quote/WFC240419C00075000" TargetMode="External"/><Relationship Id="rId48" Type="http://schemas.openxmlformats.org/officeDocument/2006/relationships/hyperlink" Target="https://finance.yahoo.com/quote/WFC/options?strike=20&amp;straddle=false" TargetMode="External"/><Relationship Id="rId56" Type="http://schemas.openxmlformats.org/officeDocument/2006/relationships/hyperlink" Target="https://finance.yahoo.com/quote/WFC/options?strike=30&amp;straddle=false" TargetMode="External"/><Relationship Id="rId64" Type="http://schemas.openxmlformats.org/officeDocument/2006/relationships/hyperlink" Target="https://finance.yahoo.com/quote/WFC/options?strike=40&amp;straddle=false" TargetMode="External"/><Relationship Id="rId69" Type="http://schemas.openxmlformats.org/officeDocument/2006/relationships/hyperlink" Target="https://finance.yahoo.com/quote/WFC240419P00047500" TargetMode="External"/><Relationship Id="rId77" Type="http://schemas.openxmlformats.org/officeDocument/2006/relationships/hyperlink" Target="https://finance.yahoo.com/quote/WFC240419P00057500" TargetMode="External"/><Relationship Id="rId8" Type="http://schemas.openxmlformats.org/officeDocument/2006/relationships/hyperlink" Target="https://finance.yahoo.com/quote/WFC/options?strike=27.5&amp;straddle=false" TargetMode="External"/><Relationship Id="rId51" Type="http://schemas.openxmlformats.org/officeDocument/2006/relationships/hyperlink" Target="https://finance.yahoo.com/quote/WFC240419P00025000" TargetMode="External"/><Relationship Id="rId72" Type="http://schemas.openxmlformats.org/officeDocument/2006/relationships/hyperlink" Target="https://finance.yahoo.com/quote/WFC/options?strike=50&amp;straddle=false" TargetMode="External"/><Relationship Id="rId80" Type="http://schemas.openxmlformats.org/officeDocument/2006/relationships/hyperlink" Target="https://finance.yahoo.com/quote/WFC/options?strike=60&amp;straddle=false" TargetMode="External"/><Relationship Id="rId85" Type="http://schemas.openxmlformats.org/officeDocument/2006/relationships/hyperlink" Target="https://finance.yahoo.com/quote/WFC240419P00070000" TargetMode="External"/><Relationship Id="rId3" Type="http://schemas.openxmlformats.org/officeDocument/2006/relationships/hyperlink" Target="https://finance.yahoo.com/quote/WFC240419C00022500" TargetMode="External"/><Relationship Id="rId12" Type="http://schemas.openxmlformats.org/officeDocument/2006/relationships/hyperlink" Target="https://finance.yahoo.com/quote/WFC/options?strike=32.5&amp;straddle=false" TargetMode="External"/><Relationship Id="rId17" Type="http://schemas.openxmlformats.org/officeDocument/2006/relationships/hyperlink" Target="https://finance.yahoo.com/quote/WFC240419C00040000" TargetMode="External"/><Relationship Id="rId25" Type="http://schemas.openxmlformats.org/officeDocument/2006/relationships/hyperlink" Target="https://finance.yahoo.com/quote/WFC240419C00050000" TargetMode="External"/><Relationship Id="rId33" Type="http://schemas.openxmlformats.org/officeDocument/2006/relationships/hyperlink" Target="https://finance.yahoo.com/quote/WFC240419C00060000" TargetMode="External"/><Relationship Id="rId38" Type="http://schemas.openxmlformats.org/officeDocument/2006/relationships/hyperlink" Target="https://finance.yahoo.com/quote/WFC/options?strike=65&amp;straddle=false" TargetMode="External"/><Relationship Id="rId46" Type="http://schemas.openxmlformats.org/officeDocument/2006/relationships/hyperlink" Target="https://finance.yahoo.com/quote/WFC/options?strike=80&amp;straddle=false" TargetMode="External"/><Relationship Id="rId59" Type="http://schemas.openxmlformats.org/officeDocument/2006/relationships/hyperlink" Target="https://finance.yahoo.com/quote/WFC240419P00035000" TargetMode="External"/><Relationship Id="rId67" Type="http://schemas.openxmlformats.org/officeDocument/2006/relationships/hyperlink" Target="https://finance.yahoo.com/quote/WFC240419P00045000" TargetMode="External"/><Relationship Id="rId20" Type="http://schemas.openxmlformats.org/officeDocument/2006/relationships/hyperlink" Target="https://finance.yahoo.com/quote/WFC/options?strike=42.5&amp;straddle=false" TargetMode="External"/><Relationship Id="rId41" Type="http://schemas.openxmlformats.org/officeDocument/2006/relationships/hyperlink" Target="https://finance.yahoo.com/quote/WFC240419C00070000" TargetMode="External"/><Relationship Id="rId54" Type="http://schemas.openxmlformats.org/officeDocument/2006/relationships/hyperlink" Target="https://finance.yahoo.com/quote/WFC/options?strike=27.5&amp;straddle=false" TargetMode="External"/><Relationship Id="rId62" Type="http://schemas.openxmlformats.org/officeDocument/2006/relationships/hyperlink" Target="https://finance.yahoo.com/quote/WFC/options?strike=37.5&amp;straddle=false" TargetMode="External"/><Relationship Id="rId70" Type="http://schemas.openxmlformats.org/officeDocument/2006/relationships/hyperlink" Target="https://finance.yahoo.com/quote/WFC/options?strike=47.5&amp;straddle=false" TargetMode="External"/><Relationship Id="rId75" Type="http://schemas.openxmlformats.org/officeDocument/2006/relationships/hyperlink" Target="https://finance.yahoo.com/quote/WFC240419P00055000" TargetMode="External"/><Relationship Id="rId83" Type="http://schemas.openxmlformats.org/officeDocument/2006/relationships/hyperlink" Target="https://finance.yahoo.com/quote/WFC240419P00065000" TargetMode="External"/><Relationship Id="rId88" Type="http://schemas.openxmlformats.org/officeDocument/2006/relationships/hyperlink" Target="https://finance.yahoo.com/quote/WFC/options?strike=75&amp;straddle=false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https://finance.yahoo.com/quote/WFC240419C00020000" TargetMode="External"/><Relationship Id="rId6" Type="http://schemas.openxmlformats.org/officeDocument/2006/relationships/hyperlink" Target="https://finance.yahoo.com/quote/WFC/options?strike=25&amp;straddle=false" TargetMode="External"/><Relationship Id="rId15" Type="http://schemas.openxmlformats.org/officeDocument/2006/relationships/hyperlink" Target="https://finance.yahoo.com/quote/WFC240419C00037500" TargetMode="External"/><Relationship Id="rId23" Type="http://schemas.openxmlformats.org/officeDocument/2006/relationships/hyperlink" Target="https://finance.yahoo.com/quote/WFC240419C00047500" TargetMode="External"/><Relationship Id="rId28" Type="http://schemas.openxmlformats.org/officeDocument/2006/relationships/hyperlink" Target="https://finance.yahoo.com/quote/WFC/options?strike=52.5&amp;straddle=false" TargetMode="External"/><Relationship Id="rId36" Type="http://schemas.openxmlformats.org/officeDocument/2006/relationships/hyperlink" Target="https://finance.yahoo.com/quote/WFC/options?strike=62.5&amp;straddle=false" TargetMode="External"/><Relationship Id="rId49" Type="http://schemas.openxmlformats.org/officeDocument/2006/relationships/hyperlink" Target="https://finance.yahoo.com/quote/WFC240419P00022500" TargetMode="External"/><Relationship Id="rId57" Type="http://schemas.openxmlformats.org/officeDocument/2006/relationships/hyperlink" Target="https://finance.yahoo.com/quote/WFC240419P00032500" TargetMode="External"/><Relationship Id="rId10" Type="http://schemas.openxmlformats.org/officeDocument/2006/relationships/hyperlink" Target="https://finance.yahoo.com/quote/WFC/options?strike=30&amp;straddle=false" TargetMode="External"/><Relationship Id="rId31" Type="http://schemas.openxmlformats.org/officeDocument/2006/relationships/hyperlink" Target="https://finance.yahoo.com/quote/WFC240419C00057500" TargetMode="External"/><Relationship Id="rId44" Type="http://schemas.openxmlformats.org/officeDocument/2006/relationships/hyperlink" Target="https://finance.yahoo.com/quote/WFC/options?strike=75&amp;straddle=false" TargetMode="External"/><Relationship Id="rId52" Type="http://schemas.openxmlformats.org/officeDocument/2006/relationships/hyperlink" Target="https://finance.yahoo.com/quote/WFC/options?strike=25&amp;straddle=false" TargetMode="External"/><Relationship Id="rId60" Type="http://schemas.openxmlformats.org/officeDocument/2006/relationships/hyperlink" Target="https://finance.yahoo.com/quote/WFC/options?strike=35&amp;straddle=false" TargetMode="External"/><Relationship Id="rId65" Type="http://schemas.openxmlformats.org/officeDocument/2006/relationships/hyperlink" Target="https://finance.yahoo.com/quote/WFC240419P00042500" TargetMode="External"/><Relationship Id="rId73" Type="http://schemas.openxmlformats.org/officeDocument/2006/relationships/hyperlink" Target="https://finance.yahoo.com/quote/WFC240419P00052500" TargetMode="External"/><Relationship Id="rId78" Type="http://schemas.openxmlformats.org/officeDocument/2006/relationships/hyperlink" Target="https://finance.yahoo.com/quote/WFC/options?strike=57.5&amp;straddle=false" TargetMode="External"/><Relationship Id="rId81" Type="http://schemas.openxmlformats.org/officeDocument/2006/relationships/hyperlink" Target="https://finance.yahoo.com/quote/WFC240419P00062500" TargetMode="External"/><Relationship Id="rId86" Type="http://schemas.openxmlformats.org/officeDocument/2006/relationships/hyperlink" Target="https://finance.yahoo.com/quote/WFC/options?strike=70&amp;straddle=false" TargetMode="External"/><Relationship Id="rId4" Type="http://schemas.openxmlformats.org/officeDocument/2006/relationships/hyperlink" Target="https://finance.yahoo.com/quote/WFC/options?strike=22.5&amp;straddle=false" TargetMode="External"/><Relationship Id="rId9" Type="http://schemas.openxmlformats.org/officeDocument/2006/relationships/hyperlink" Target="https://finance.yahoo.com/quote/WFC240419C00030000" TargetMode="External"/><Relationship Id="rId13" Type="http://schemas.openxmlformats.org/officeDocument/2006/relationships/hyperlink" Target="https://finance.yahoo.com/quote/WFC240419C00035000" TargetMode="External"/><Relationship Id="rId18" Type="http://schemas.openxmlformats.org/officeDocument/2006/relationships/hyperlink" Target="https://finance.yahoo.com/quote/WFC/options?strike=40&amp;straddle=false" TargetMode="External"/><Relationship Id="rId39" Type="http://schemas.openxmlformats.org/officeDocument/2006/relationships/hyperlink" Target="https://finance.yahoo.com/quote/WFC240419C00067500" TargetMode="External"/><Relationship Id="rId34" Type="http://schemas.openxmlformats.org/officeDocument/2006/relationships/hyperlink" Target="https://finance.yahoo.com/quote/WFC/options?strike=60&amp;straddle=false" TargetMode="External"/><Relationship Id="rId50" Type="http://schemas.openxmlformats.org/officeDocument/2006/relationships/hyperlink" Target="https://finance.yahoo.com/quote/WFC/options?strike=22.5&amp;straddle=false" TargetMode="External"/><Relationship Id="rId55" Type="http://schemas.openxmlformats.org/officeDocument/2006/relationships/hyperlink" Target="https://finance.yahoo.com/quote/WFC240419P00030000" TargetMode="External"/><Relationship Id="rId76" Type="http://schemas.openxmlformats.org/officeDocument/2006/relationships/hyperlink" Target="https://finance.yahoo.com/quote/WFC/options?strike=55&amp;straddle=false" TargetMode="External"/><Relationship Id="rId7" Type="http://schemas.openxmlformats.org/officeDocument/2006/relationships/hyperlink" Target="https://finance.yahoo.com/quote/WFC240419C00027500" TargetMode="External"/><Relationship Id="rId71" Type="http://schemas.openxmlformats.org/officeDocument/2006/relationships/hyperlink" Target="https://finance.yahoo.com/quote/WFC240419P00050000" TargetMode="External"/><Relationship Id="rId2" Type="http://schemas.openxmlformats.org/officeDocument/2006/relationships/hyperlink" Target="https://finance.yahoo.com/quote/WFC/options?strike=20&amp;straddle=false" TargetMode="External"/><Relationship Id="rId29" Type="http://schemas.openxmlformats.org/officeDocument/2006/relationships/hyperlink" Target="https://finance.yahoo.com/quote/WFC240419C00055000" TargetMode="External"/><Relationship Id="rId24" Type="http://schemas.openxmlformats.org/officeDocument/2006/relationships/hyperlink" Target="https://finance.yahoo.com/quote/WFC/options?strike=47.5&amp;straddle=false" TargetMode="External"/><Relationship Id="rId40" Type="http://schemas.openxmlformats.org/officeDocument/2006/relationships/hyperlink" Target="https://finance.yahoo.com/quote/WFC/options?strike=67.5&amp;straddle=false" TargetMode="External"/><Relationship Id="rId45" Type="http://schemas.openxmlformats.org/officeDocument/2006/relationships/hyperlink" Target="https://finance.yahoo.com/quote/WFC240419C00080000" TargetMode="External"/><Relationship Id="rId66" Type="http://schemas.openxmlformats.org/officeDocument/2006/relationships/hyperlink" Target="https://finance.yahoo.com/quote/WFC/options?strike=42.5&amp;straddle=false" TargetMode="External"/><Relationship Id="rId87" Type="http://schemas.openxmlformats.org/officeDocument/2006/relationships/hyperlink" Target="https://finance.yahoo.com/quote/WFC240419P00075000" TargetMode="External"/><Relationship Id="rId61" Type="http://schemas.openxmlformats.org/officeDocument/2006/relationships/hyperlink" Target="https://finance.yahoo.com/quote/WFC240419P00037500" TargetMode="External"/><Relationship Id="rId82" Type="http://schemas.openxmlformats.org/officeDocument/2006/relationships/hyperlink" Target="https://finance.yahoo.com/quote/WFC/options?strike=62.5&amp;straddle=false" TargetMode="External"/><Relationship Id="rId19" Type="http://schemas.openxmlformats.org/officeDocument/2006/relationships/hyperlink" Target="https://finance.yahoo.com/quote/WFC240419C00042500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WFC/options?strike=50&amp;straddle=false" TargetMode="External"/><Relationship Id="rId21" Type="http://schemas.openxmlformats.org/officeDocument/2006/relationships/hyperlink" Target="https://finance.yahoo.com/quote/WFC240621C00045000" TargetMode="External"/><Relationship Id="rId42" Type="http://schemas.openxmlformats.org/officeDocument/2006/relationships/hyperlink" Target="https://finance.yahoo.com/quote/WFC/options?strike=70&amp;straddle=false" TargetMode="External"/><Relationship Id="rId47" Type="http://schemas.openxmlformats.org/officeDocument/2006/relationships/hyperlink" Target="https://finance.yahoo.com/quote/WFC240621P00022500" TargetMode="External"/><Relationship Id="rId63" Type="http://schemas.openxmlformats.org/officeDocument/2006/relationships/hyperlink" Target="https://finance.yahoo.com/quote/WFC240621P00042500" TargetMode="External"/><Relationship Id="rId68" Type="http://schemas.openxmlformats.org/officeDocument/2006/relationships/hyperlink" Target="https://finance.yahoo.com/quote/WFC/options?strike=47.5&amp;straddle=false" TargetMode="External"/><Relationship Id="rId16" Type="http://schemas.openxmlformats.org/officeDocument/2006/relationships/hyperlink" Target="https://finance.yahoo.com/quote/WFC/options?strike=37.5&amp;straddle=false" TargetMode="External"/><Relationship Id="rId11" Type="http://schemas.openxmlformats.org/officeDocument/2006/relationships/hyperlink" Target="https://finance.yahoo.com/quote/WFC240621C00032500" TargetMode="External"/><Relationship Id="rId32" Type="http://schemas.openxmlformats.org/officeDocument/2006/relationships/hyperlink" Target="https://finance.yahoo.com/quote/WFC/options?strike=57.5&amp;straddle=false" TargetMode="External"/><Relationship Id="rId37" Type="http://schemas.openxmlformats.org/officeDocument/2006/relationships/hyperlink" Target="https://finance.yahoo.com/quote/WFC240621C00065000" TargetMode="External"/><Relationship Id="rId53" Type="http://schemas.openxmlformats.org/officeDocument/2006/relationships/hyperlink" Target="https://finance.yahoo.com/quote/WFC240621P00030000" TargetMode="External"/><Relationship Id="rId58" Type="http://schemas.openxmlformats.org/officeDocument/2006/relationships/hyperlink" Target="https://finance.yahoo.com/quote/WFC/options?strike=35&amp;straddle=false" TargetMode="External"/><Relationship Id="rId74" Type="http://schemas.openxmlformats.org/officeDocument/2006/relationships/hyperlink" Target="https://finance.yahoo.com/quote/WFC/options?strike=55&amp;straddle=false" TargetMode="External"/><Relationship Id="rId79" Type="http://schemas.openxmlformats.org/officeDocument/2006/relationships/hyperlink" Target="https://finance.yahoo.com/quote/WFC240621P00062500" TargetMode="External"/><Relationship Id="rId5" Type="http://schemas.openxmlformats.org/officeDocument/2006/relationships/hyperlink" Target="https://finance.yahoo.com/quote/WFC240621C00025000" TargetMode="External"/><Relationship Id="rId61" Type="http://schemas.openxmlformats.org/officeDocument/2006/relationships/hyperlink" Target="https://finance.yahoo.com/quote/WFC240621P00040000" TargetMode="External"/><Relationship Id="rId82" Type="http://schemas.openxmlformats.org/officeDocument/2006/relationships/hyperlink" Target="https://finance.yahoo.com/quote/WFC/options?strike=70&amp;straddle=false" TargetMode="External"/><Relationship Id="rId19" Type="http://schemas.openxmlformats.org/officeDocument/2006/relationships/hyperlink" Target="https://finance.yahoo.com/quote/WFC240621C00042500" TargetMode="External"/><Relationship Id="rId14" Type="http://schemas.openxmlformats.org/officeDocument/2006/relationships/hyperlink" Target="https://finance.yahoo.com/quote/WFC/options?strike=35&amp;straddle=false" TargetMode="External"/><Relationship Id="rId22" Type="http://schemas.openxmlformats.org/officeDocument/2006/relationships/hyperlink" Target="https://finance.yahoo.com/quote/WFC/options?strike=45&amp;straddle=false" TargetMode="External"/><Relationship Id="rId27" Type="http://schemas.openxmlformats.org/officeDocument/2006/relationships/hyperlink" Target="https://finance.yahoo.com/quote/WFC240621C00052500" TargetMode="External"/><Relationship Id="rId30" Type="http://schemas.openxmlformats.org/officeDocument/2006/relationships/hyperlink" Target="https://finance.yahoo.com/quote/WFC/options?strike=55&amp;straddle=false" TargetMode="External"/><Relationship Id="rId35" Type="http://schemas.openxmlformats.org/officeDocument/2006/relationships/hyperlink" Target="https://finance.yahoo.com/quote/WFC240621C00062500" TargetMode="External"/><Relationship Id="rId43" Type="http://schemas.openxmlformats.org/officeDocument/2006/relationships/hyperlink" Target="https://finance.yahoo.com/quote/WFC240621C00075000" TargetMode="External"/><Relationship Id="rId48" Type="http://schemas.openxmlformats.org/officeDocument/2006/relationships/hyperlink" Target="https://finance.yahoo.com/quote/WFC/options?strike=22.5&amp;straddle=false" TargetMode="External"/><Relationship Id="rId56" Type="http://schemas.openxmlformats.org/officeDocument/2006/relationships/hyperlink" Target="https://finance.yahoo.com/quote/WFC/options?strike=32.5&amp;straddle=false" TargetMode="External"/><Relationship Id="rId64" Type="http://schemas.openxmlformats.org/officeDocument/2006/relationships/hyperlink" Target="https://finance.yahoo.com/quote/WFC/options?strike=42.5&amp;straddle=false" TargetMode="External"/><Relationship Id="rId69" Type="http://schemas.openxmlformats.org/officeDocument/2006/relationships/hyperlink" Target="https://finance.yahoo.com/quote/WFC240621P00050000" TargetMode="External"/><Relationship Id="rId77" Type="http://schemas.openxmlformats.org/officeDocument/2006/relationships/hyperlink" Target="https://finance.yahoo.com/quote/WFC240621P00060000" TargetMode="External"/><Relationship Id="rId8" Type="http://schemas.openxmlformats.org/officeDocument/2006/relationships/hyperlink" Target="https://finance.yahoo.com/quote/WFC/options?strike=27.5&amp;straddle=false" TargetMode="External"/><Relationship Id="rId51" Type="http://schemas.openxmlformats.org/officeDocument/2006/relationships/hyperlink" Target="https://finance.yahoo.com/quote/WFC240621P00027500" TargetMode="External"/><Relationship Id="rId72" Type="http://schemas.openxmlformats.org/officeDocument/2006/relationships/hyperlink" Target="https://finance.yahoo.com/quote/WFC/options?strike=52.5&amp;straddle=false" TargetMode="External"/><Relationship Id="rId80" Type="http://schemas.openxmlformats.org/officeDocument/2006/relationships/hyperlink" Target="https://finance.yahoo.com/quote/WFC/options?strike=62.5&amp;straddle=false" TargetMode="External"/><Relationship Id="rId3" Type="http://schemas.openxmlformats.org/officeDocument/2006/relationships/hyperlink" Target="https://finance.yahoo.com/quote/WFC240621C00022500" TargetMode="External"/><Relationship Id="rId12" Type="http://schemas.openxmlformats.org/officeDocument/2006/relationships/hyperlink" Target="https://finance.yahoo.com/quote/WFC/options?strike=32.5&amp;straddle=false" TargetMode="External"/><Relationship Id="rId17" Type="http://schemas.openxmlformats.org/officeDocument/2006/relationships/hyperlink" Target="https://finance.yahoo.com/quote/WFC240621C00040000" TargetMode="External"/><Relationship Id="rId25" Type="http://schemas.openxmlformats.org/officeDocument/2006/relationships/hyperlink" Target="https://finance.yahoo.com/quote/WFC240621C00050000" TargetMode="External"/><Relationship Id="rId33" Type="http://schemas.openxmlformats.org/officeDocument/2006/relationships/hyperlink" Target="https://finance.yahoo.com/quote/WFC240621C00060000" TargetMode="External"/><Relationship Id="rId38" Type="http://schemas.openxmlformats.org/officeDocument/2006/relationships/hyperlink" Target="https://finance.yahoo.com/quote/WFC/options?strike=65&amp;straddle=false" TargetMode="External"/><Relationship Id="rId46" Type="http://schemas.openxmlformats.org/officeDocument/2006/relationships/hyperlink" Target="https://finance.yahoo.com/quote/WFC/options?strike=20&amp;straddle=false" TargetMode="External"/><Relationship Id="rId59" Type="http://schemas.openxmlformats.org/officeDocument/2006/relationships/hyperlink" Target="https://finance.yahoo.com/quote/WFC240621P00037500" TargetMode="External"/><Relationship Id="rId67" Type="http://schemas.openxmlformats.org/officeDocument/2006/relationships/hyperlink" Target="https://finance.yahoo.com/quote/WFC240621P00047500" TargetMode="External"/><Relationship Id="rId20" Type="http://schemas.openxmlformats.org/officeDocument/2006/relationships/hyperlink" Target="https://finance.yahoo.com/quote/WFC/options?strike=42.5&amp;straddle=false" TargetMode="External"/><Relationship Id="rId41" Type="http://schemas.openxmlformats.org/officeDocument/2006/relationships/hyperlink" Target="https://finance.yahoo.com/quote/WFC240621C00070000" TargetMode="External"/><Relationship Id="rId54" Type="http://schemas.openxmlformats.org/officeDocument/2006/relationships/hyperlink" Target="https://finance.yahoo.com/quote/WFC/options?strike=30&amp;straddle=false" TargetMode="External"/><Relationship Id="rId62" Type="http://schemas.openxmlformats.org/officeDocument/2006/relationships/hyperlink" Target="https://finance.yahoo.com/quote/WFC/options?strike=40&amp;straddle=false" TargetMode="External"/><Relationship Id="rId70" Type="http://schemas.openxmlformats.org/officeDocument/2006/relationships/hyperlink" Target="https://finance.yahoo.com/quote/WFC/options?strike=50&amp;straddle=false" TargetMode="External"/><Relationship Id="rId75" Type="http://schemas.openxmlformats.org/officeDocument/2006/relationships/hyperlink" Target="https://finance.yahoo.com/quote/WFC240621P00057500" TargetMode="External"/><Relationship Id="rId83" Type="http://schemas.openxmlformats.org/officeDocument/2006/relationships/printerSettings" Target="../printerSettings/printerSettings3.bin"/><Relationship Id="rId1" Type="http://schemas.openxmlformats.org/officeDocument/2006/relationships/hyperlink" Target="https://finance.yahoo.com/quote/WFC240621C00020000" TargetMode="External"/><Relationship Id="rId6" Type="http://schemas.openxmlformats.org/officeDocument/2006/relationships/hyperlink" Target="https://finance.yahoo.com/quote/WFC/options?strike=25&amp;straddle=false" TargetMode="External"/><Relationship Id="rId15" Type="http://schemas.openxmlformats.org/officeDocument/2006/relationships/hyperlink" Target="https://finance.yahoo.com/quote/WFC240621C00037500" TargetMode="External"/><Relationship Id="rId23" Type="http://schemas.openxmlformats.org/officeDocument/2006/relationships/hyperlink" Target="https://finance.yahoo.com/quote/WFC240621C00047500" TargetMode="External"/><Relationship Id="rId28" Type="http://schemas.openxmlformats.org/officeDocument/2006/relationships/hyperlink" Target="https://finance.yahoo.com/quote/WFC/options?strike=52.5&amp;straddle=false" TargetMode="External"/><Relationship Id="rId36" Type="http://schemas.openxmlformats.org/officeDocument/2006/relationships/hyperlink" Target="https://finance.yahoo.com/quote/WFC/options?strike=62.5&amp;straddle=false" TargetMode="External"/><Relationship Id="rId49" Type="http://schemas.openxmlformats.org/officeDocument/2006/relationships/hyperlink" Target="https://finance.yahoo.com/quote/WFC240621P00025000" TargetMode="External"/><Relationship Id="rId57" Type="http://schemas.openxmlformats.org/officeDocument/2006/relationships/hyperlink" Target="https://finance.yahoo.com/quote/WFC240621P00035000" TargetMode="External"/><Relationship Id="rId10" Type="http://schemas.openxmlformats.org/officeDocument/2006/relationships/hyperlink" Target="https://finance.yahoo.com/quote/WFC/options?strike=30&amp;straddle=false" TargetMode="External"/><Relationship Id="rId31" Type="http://schemas.openxmlformats.org/officeDocument/2006/relationships/hyperlink" Target="https://finance.yahoo.com/quote/WFC240621C00057500" TargetMode="External"/><Relationship Id="rId44" Type="http://schemas.openxmlformats.org/officeDocument/2006/relationships/hyperlink" Target="https://finance.yahoo.com/quote/WFC/options?strike=75&amp;straddle=false" TargetMode="External"/><Relationship Id="rId52" Type="http://schemas.openxmlformats.org/officeDocument/2006/relationships/hyperlink" Target="https://finance.yahoo.com/quote/WFC/options?strike=27.5&amp;straddle=false" TargetMode="External"/><Relationship Id="rId60" Type="http://schemas.openxmlformats.org/officeDocument/2006/relationships/hyperlink" Target="https://finance.yahoo.com/quote/WFC/options?strike=37.5&amp;straddle=false" TargetMode="External"/><Relationship Id="rId65" Type="http://schemas.openxmlformats.org/officeDocument/2006/relationships/hyperlink" Target="https://finance.yahoo.com/quote/WFC240621P00045000" TargetMode="External"/><Relationship Id="rId73" Type="http://schemas.openxmlformats.org/officeDocument/2006/relationships/hyperlink" Target="https://finance.yahoo.com/quote/WFC240621P00055000" TargetMode="External"/><Relationship Id="rId78" Type="http://schemas.openxmlformats.org/officeDocument/2006/relationships/hyperlink" Target="https://finance.yahoo.com/quote/WFC/options?strike=60&amp;straddle=false" TargetMode="External"/><Relationship Id="rId81" Type="http://schemas.openxmlformats.org/officeDocument/2006/relationships/hyperlink" Target="https://finance.yahoo.com/quote/WFC240621P00070000" TargetMode="External"/><Relationship Id="rId4" Type="http://schemas.openxmlformats.org/officeDocument/2006/relationships/hyperlink" Target="https://finance.yahoo.com/quote/WFC/options?strike=22.5&amp;straddle=false" TargetMode="External"/><Relationship Id="rId9" Type="http://schemas.openxmlformats.org/officeDocument/2006/relationships/hyperlink" Target="https://finance.yahoo.com/quote/WFC240621C00030000" TargetMode="External"/><Relationship Id="rId13" Type="http://schemas.openxmlformats.org/officeDocument/2006/relationships/hyperlink" Target="https://finance.yahoo.com/quote/WFC240621C00035000" TargetMode="External"/><Relationship Id="rId18" Type="http://schemas.openxmlformats.org/officeDocument/2006/relationships/hyperlink" Target="https://finance.yahoo.com/quote/WFC/options?strike=40&amp;straddle=false" TargetMode="External"/><Relationship Id="rId39" Type="http://schemas.openxmlformats.org/officeDocument/2006/relationships/hyperlink" Target="https://finance.yahoo.com/quote/WFC240621C00067500" TargetMode="External"/><Relationship Id="rId34" Type="http://schemas.openxmlformats.org/officeDocument/2006/relationships/hyperlink" Target="https://finance.yahoo.com/quote/WFC/options?strike=60&amp;straddle=false" TargetMode="External"/><Relationship Id="rId50" Type="http://schemas.openxmlformats.org/officeDocument/2006/relationships/hyperlink" Target="https://finance.yahoo.com/quote/WFC/options?strike=25&amp;straddle=false" TargetMode="External"/><Relationship Id="rId55" Type="http://schemas.openxmlformats.org/officeDocument/2006/relationships/hyperlink" Target="https://finance.yahoo.com/quote/WFC240621P00032500" TargetMode="External"/><Relationship Id="rId76" Type="http://schemas.openxmlformats.org/officeDocument/2006/relationships/hyperlink" Target="https://finance.yahoo.com/quote/WFC/options?strike=57.5&amp;straddle=false" TargetMode="External"/><Relationship Id="rId7" Type="http://schemas.openxmlformats.org/officeDocument/2006/relationships/hyperlink" Target="https://finance.yahoo.com/quote/WFC240621C00027500" TargetMode="External"/><Relationship Id="rId71" Type="http://schemas.openxmlformats.org/officeDocument/2006/relationships/hyperlink" Target="https://finance.yahoo.com/quote/WFC240621P00052500" TargetMode="External"/><Relationship Id="rId2" Type="http://schemas.openxmlformats.org/officeDocument/2006/relationships/hyperlink" Target="https://finance.yahoo.com/quote/WFC/options?strike=20&amp;straddle=false" TargetMode="External"/><Relationship Id="rId29" Type="http://schemas.openxmlformats.org/officeDocument/2006/relationships/hyperlink" Target="https://finance.yahoo.com/quote/WFC240621C00055000" TargetMode="External"/><Relationship Id="rId24" Type="http://schemas.openxmlformats.org/officeDocument/2006/relationships/hyperlink" Target="https://finance.yahoo.com/quote/WFC/options?strike=47.5&amp;straddle=false" TargetMode="External"/><Relationship Id="rId40" Type="http://schemas.openxmlformats.org/officeDocument/2006/relationships/hyperlink" Target="https://finance.yahoo.com/quote/WFC/options?strike=67.5&amp;straddle=false" TargetMode="External"/><Relationship Id="rId45" Type="http://schemas.openxmlformats.org/officeDocument/2006/relationships/hyperlink" Target="https://finance.yahoo.com/quote/WFC240621P00020000" TargetMode="External"/><Relationship Id="rId66" Type="http://schemas.openxmlformats.org/officeDocument/2006/relationships/hyperlink" Target="https://finance.yahoo.com/quote/WFC/options?strike=45&amp;straddle=fals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WFC/options?strike=55&amp;straddle=false" TargetMode="External"/><Relationship Id="rId21" Type="http://schemas.openxmlformats.org/officeDocument/2006/relationships/hyperlink" Target="https://finance.yahoo.com/quote/WFC240920C00050000" TargetMode="External"/><Relationship Id="rId42" Type="http://schemas.openxmlformats.org/officeDocument/2006/relationships/hyperlink" Target="https://finance.yahoo.com/quote/WFC/options?strike=80&amp;straddle=false" TargetMode="External"/><Relationship Id="rId47" Type="http://schemas.openxmlformats.org/officeDocument/2006/relationships/hyperlink" Target="https://finance.yahoo.com/quote/WFC240920P00022500" TargetMode="External"/><Relationship Id="rId63" Type="http://schemas.openxmlformats.org/officeDocument/2006/relationships/hyperlink" Target="https://finance.yahoo.com/quote/WFC240920P00042500" TargetMode="External"/><Relationship Id="rId68" Type="http://schemas.openxmlformats.org/officeDocument/2006/relationships/hyperlink" Target="https://finance.yahoo.com/quote/WFC/options?strike=47.5&amp;straddle=false" TargetMode="External"/><Relationship Id="rId84" Type="http://schemas.openxmlformats.org/officeDocument/2006/relationships/hyperlink" Target="https://finance.yahoo.com/quote/WFC/options?strike=70&amp;straddle=false" TargetMode="External"/><Relationship Id="rId16" Type="http://schemas.openxmlformats.org/officeDocument/2006/relationships/hyperlink" Target="https://finance.yahoo.com/quote/WFC/options?strike=42.5&amp;straddle=false" TargetMode="External"/><Relationship Id="rId11" Type="http://schemas.openxmlformats.org/officeDocument/2006/relationships/hyperlink" Target="https://finance.yahoo.com/quote/WFC240920C00037500" TargetMode="External"/><Relationship Id="rId32" Type="http://schemas.openxmlformats.org/officeDocument/2006/relationships/hyperlink" Target="https://finance.yahoo.com/quote/WFC/options?strike=62.5&amp;straddle=false" TargetMode="External"/><Relationship Id="rId37" Type="http://schemas.openxmlformats.org/officeDocument/2006/relationships/hyperlink" Target="https://finance.yahoo.com/quote/WFC240920C00070000" TargetMode="External"/><Relationship Id="rId53" Type="http://schemas.openxmlformats.org/officeDocument/2006/relationships/hyperlink" Target="https://finance.yahoo.com/quote/WFC240920P00030000" TargetMode="External"/><Relationship Id="rId58" Type="http://schemas.openxmlformats.org/officeDocument/2006/relationships/hyperlink" Target="https://finance.yahoo.com/quote/WFC/options?strike=35&amp;straddle=false" TargetMode="External"/><Relationship Id="rId74" Type="http://schemas.openxmlformats.org/officeDocument/2006/relationships/hyperlink" Target="https://finance.yahoo.com/quote/WFC/options?strike=55&amp;straddle=false" TargetMode="External"/><Relationship Id="rId79" Type="http://schemas.openxmlformats.org/officeDocument/2006/relationships/hyperlink" Target="https://finance.yahoo.com/quote/WFC240920P00062500" TargetMode="External"/><Relationship Id="rId5" Type="http://schemas.openxmlformats.org/officeDocument/2006/relationships/hyperlink" Target="https://finance.yahoo.com/quote/WFC240920C00030000" TargetMode="External"/><Relationship Id="rId19" Type="http://schemas.openxmlformats.org/officeDocument/2006/relationships/hyperlink" Target="https://finance.yahoo.com/quote/WFC240920C00047500" TargetMode="External"/><Relationship Id="rId14" Type="http://schemas.openxmlformats.org/officeDocument/2006/relationships/hyperlink" Target="https://finance.yahoo.com/quote/WFC/options?strike=40&amp;straddle=false" TargetMode="External"/><Relationship Id="rId22" Type="http://schemas.openxmlformats.org/officeDocument/2006/relationships/hyperlink" Target="https://finance.yahoo.com/quote/WFC/options?strike=50&amp;straddle=false" TargetMode="External"/><Relationship Id="rId27" Type="http://schemas.openxmlformats.org/officeDocument/2006/relationships/hyperlink" Target="https://finance.yahoo.com/quote/WFC240920C00057500" TargetMode="External"/><Relationship Id="rId30" Type="http://schemas.openxmlformats.org/officeDocument/2006/relationships/hyperlink" Target="https://finance.yahoo.com/quote/WFC/options?strike=60&amp;straddle=false" TargetMode="External"/><Relationship Id="rId35" Type="http://schemas.openxmlformats.org/officeDocument/2006/relationships/hyperlink" Target="https://finance.yahoo.com/quote/WFC240920C00067500" TargetMode="External"/><Relationship Id="rId43" Type="http://schemas.openxmlformats.org/officeDocument/2006/relationships/hyperlink" Target="https://finance.yahoo.com/quote/WFC240920C00085000" TargetMode="External"/><Relationship Id="rId48" Type="http://schemas.openxmlformats.org/officeDocument/2006/relationships/hyperlink" Target="https://finance.yahoo.com/quote/WFC/options?strike=22.5&amp;straddle=false" TargetMode="External"/><Relationship Id="rId56" Type="http://schemas.openxmlformats.org/officeDocument/2006/relationships/hyperlink" Target="https://finance.yahoo.com/quote/WFC/options?strike=32.5&amp;straddle=false" TargetMode="External"/><Relationship Id="rId64" Type="http://schemas.openxmlformats.org/officeDocument/2006/relationships/hyperlink" Target="https://finance.yahoo.com/quote/WFC/options?strike=42.5&amp;straddle=false" TargetMode="External"/><Relationship Id="rId69" Type="http://schemas.openxmlformats.org/officeDocument/2006/relationships/hyperlink" Target="https://finance.yahoo.com/quote/WFC240920P00050000" TargetMode="External"/><Relationship Id="rId77" Type="http://schemas.openxmlformats.org/officeDocument/2006/relationships/hyperlink" Target="https://finance.yahoo.com/quote/WFC240920P00060000" TargetMode="External"/><Relationship Id="rId8" Type="http://schemas.openxmlformats.org/officeDocument/2006/relationships/hyperlink" Target="https://finance.yahoo.com/quote/WFC/options?strike=32.5&amp;straddle=false" TargetMode="External"/><Relationship Id="rId51" Type="http://schemas.openxmlformats.org/officeDocument/2006/relationships/hyperlink" Target="https://finance.yahoo.com/quote/WFC240920P00027500" TargetMode="External"/><Relationship Id="rId72" Type="http://schemas.openxmlformats.org/officeDocument/2006/relationships/hyperlink" Target="https://finance.yahoo.com/quote/WFC/options?strike=52.5&amp;straddle=false" TargetMode="External"/><Relationship Id="rId80" Type="http://schemas.openxmlformats.org/officeDocument/2006/relationships/hyperlink" Target="https://finance.yahoo.com/quote/WFC/options?strike=62.5&amp;straddle=false" TargetMode="External"/><Relationship Id="rId85" Type="http://schemas.openxmlformats.org/officeDocument/2006/relationships/hyperlink" Target="https://finance.yahoo.com/quote/WFC240920P00080000" TargetMode="External"/><Relationship Id="rId3" Type="http://schemas.openxmlformats.org/officeDocument/2006/relationships/hyperlink" Target="https://finance.yahoo.com/quote/WFC240920C00025000" TargetMode="External"/><Relationship Id="rId12" Type="http://schemas.openxmlformats.org/officeDocument/2006/relationships/hyperlink" Target="https://finance.yahoo.com/quote/WFC/options?strike=37.5&amp;straddle=false" TargetMode="External"/><Relationship Id="rId17" Type="http://schemas.openxmlformats.org/officeDocument/2006/relationships/hyperlink" Target="https://finance.yahoo.com/quote/WFC240920C00045000" TargetMode="External"/><Relationship Id="rId25" Type="http://schemas.openxmlformats.org/officeDocument/2006/relationships/hyperlink" Target="https://finance.yahoo.com/quote/WFC240920C00055000" TargetMode="External"/><Relationship Id="rId33" Type="http://schemas.openxmlformats.org/officeDocument/2006/relationships/hyperlink" Target="https://finance.yahoo.com/quote/WFC240920C00065000" TargetMode="External"/><Relationship Id="rId38" Type="http://schemas.openxmlformats.org/officeDocument/2006/relationships/hyperlink" Target="https://finance.yahoo.com/quote/WFC/options?strike=70&amp;straddle=false" TargetMode="External"/><Relationship Id="rId46" Type="http://schemas.openxmlformats.org/officeDocument/2006/relationships/hyperlink" Target="https://finance.yahoo.com/quote/WFC/options?strike=20&amp;straddle=false" TargetMode="External"/><Relationship Id="rId59" Type="http://schemas.openxmlformats.org/officeDocument/2006/relationships/hyperlink" Target="https://finance.yahoo.com/quote/WFC240920P00037500" TargetMode="External"/><Relationship Id="rId67" Type="http://schemas.openxmlformats.org/officeDocument/2006/relationships/hyperlink" Target="https://finance.yahoo.com/quote/WFC240920P00047500" TargetMode="External"/><Relationship Id="rId20" Type="http://schemas.openxmlformats.org/officeDocument/2006/relationships/hyperlink" Target="https://finance.yahoo.com/quote/WFC/options?strike=47.5&amp;straddle=false" TargetMode="External"/><Relationship Id="rId41" Type="http://schemas.openxmlformats.org/officeDocument/2006/relationships/hyperlink" Target="https://finance.yahoo.com/quote/WFC240920C00080000" TargetMode="External"/><Relationship Id="rId54" Type="http://schemas.openxmlformats.org/officeDocument/2006/relationships/hyperlink" Target="https://finance.yahoo.com/quote/WFC/options?strike=30&amp;straddle=false" TargetMode="External"/><Relationship Id="rId62" Type="http://schemas.openxmlformats.org/officeDocument/2006/relationships/hyperlink" Target="https://finance.yahoo.com/quote/WFC/options?strike=40&amp;straddle=false" TargetMode="External"/><Relationship Id="rId70" Type="http://schemas.openxmlformats.org/officeDocument/2006/relationships/hyperlink" Target="https://finance.yahoo.com/quote/WFC/options?strike=50&amp;straddle=false" TargetMode="External"/><Relationship Id="rId75" Type="http://schemas.openxmlformats.org/officeDocument/2006/relationships/hyperlink" Target="https://finance.yahoo.com/quote/WFC240920P00057500" TargetMode="External"/><Relationship Id="rId83" Type="http://schemas.openxmlformats.org/officeDocument/2006/relationships/hyperlink" Target="https://finance.yahoo.com/quote/WFC240920P00070000" TargetMode="External"/><Relationship Id="rId1" Type="http://schemas.openxmlformats.org/officeDocument/2006/relationships/hyperlink" Target="https://finance.yahoo.com/quote/WFC240920C00022500" TargetMode="External"/><Relationship Id="rId6" Type="http://schemas.openxmlformats.org/officeDocument/2006/relationships/hyperlink" Target="https://finance.yahoo.com/quote/WFC/options?strike=30&amp;straddle=false" TargetMode="External"/><Relationship Id="rId15" Type="http://schemas.openxmlformats.org/officeDocument/2006/relationships/hyperlink" Target="https://finance.yahoo.com/quote/WFC240920C00042500" TargetMode="External"/><Relationship Id="rId23" Type="http://schemas.openxmlformats.org/officeDocument/2006/relationships/hyperlink" Target="https://finance.yahoo.com/quote/WFC240920C00052500" TargetMode="External"/><Relationship Id="rId28" Type="http://schemas.openxmlformats.org/officeDocument/2006/relationships/hyperlink" Target="https://finance.yahoo.com/quote/WFC/options?strike=57.5&amp;straddle=false" TargetMode="External"/><Relationship Id="rId36" Type="http://schemas.openxmlformats.org/officeDocument/2006/relationships/hyperlink" Target="https://finance.yahoo.com/quote/WFC/options?strike=67.5&amp;straddle=false" TargetMode="External"/><Relationship Id="rId49" Type="http://schemas.openxmlformats.org/officeDocument/2006/relationships/hyperlink" Target="https://finance.yahoo.com/quote/WFC240920P00025000" TargetMode="External"/><Relationship Id="rId57" Type="http://schemas.openxmlformats.org/officeDocument/2006/relationships/hyperlink" Target="https://finance.yahoo.com/quote/WFC240920P00035000" TargetMode="External"/><Relationship Id="rId10" Type="http://schemas.openxmlformats.org/officeDocument/2006/relationships/hyperlink" Target="https://finance.yahoo.com/quote/WFC/options?strike=35&amp;straddle=false" TargetMode="External"/><Relationship Id="rId31" Type="http://schemas.openxmlformats.org/officeDocument/2006/relationships/hyperlink" Target="https://finance.yahoo.com/quote/WFC240920C00062500" TargetMode="External"/><Relationship Id="rId44" Type="http://schemas.openxmlformats.org/officeDocument/2006/relationships/hyperlink" Target="https://finance.yahoo.com/quote/WFC/options?strike=85&amp;straddle=false" TargetMode="External"/><Relationship Id="rId52" Type="http://schemas.openxmlformats.org/officeDocument/2006/relationships/hyperlink" Target="https://finance.yahoo.com/quote/WFC/options?strike=27.5&amp;straddle=false" TargetMode="External"/><Relationship Id="rId60" Type="http://schemas.openxmlformats.org/officeDocument/2006/relationships/hyperlink" Target="https://finance.yahoo.com/quote/WFC/options?strike=37.5&amp;straddle=false" TargetMode="External"/><Relationship Id="rId65" Type="http://schemas.openxmlformats.org/officeDocument/2006/relationships/hyperlink" Target="https://finance.yahoo.com/quote/WFC240920P00045000" TargetMode="External"/><Relationship Id="rId73" Type="http://schemas.openxmlformats.org/officeDocument/2006/relationships/hyperlink" Target="https://finance.yahoo.com/quote/WFC240920P00055000" TargetMode="External"/><Relationship Id="rId78" Type="http://schemas.openxmlformats.org/officeDocument/2006/relationships/hyperlink" Target="https://finance.yahoo.com/quote/WFC/options?strike=60&amp;straddle=false" TargetMode="External"/><Relationship Id="rId81" Type="http://schemas.openxmlformats.org/officeDocument/2006/relationships/hyperlink" Target="https://finance.yahoo.com/quote/WFC240920P00065000" TargetMode="External"/><Relationship Id="rId86" Type="http://schemas.openxmlformats.org/officeDocument/2006/relationships/hyperlink" Target="https://finance.yahoo.com/quote/WFC/options?strike=80&amp;straddle=false" TargetMode="External"/><Relationship Id="rId4" Type="http://schemas.openxmlformats.org/officeDocument/2006/relationships/hyperlink" Target="https://finance.yahoo.com/quote/WFC/options?strike=25&amp;straddle=false" TargetMode="External"/><Relationship Id="rId9" Type="http://schemas.openxmlformats.org/officeDocument/2006/relationships/hyperlink" Target="https://finance.yahoo.com/quote/WFC240920C00035000" TargetMode="External"/><Relationship Id="rId13" Type="http://schemas.openxmlformats.org/officeDocument/2006/relationships/hyperlink" Target="https://finance.yahoo.com/quote/WFC240920C00040000" TargetMode="External"/><Relationship Id="rId18" Type="http://schemas.openxmlformats.org/officeDocument/2006/relationships/hyperlink" Target="https://finance.yahoo.com/quote/WFC/options?strike=45&amp;straddle=false" TargetMode="External"/><Relationship Id="rId39" Type="http://schemas.openxmlformats.org/officeDocument/2006/relationships/hyperlink" Target="https://finance.yahoo.com/quote/WFC240920C00075000" TargetMode="External"/><Relationship Id="rId34" Type="http://schemas.openxmlformats.org/officeDocument/2006/relationships/hyperlink" Target="https://finance.yahoo.com/quote/WFC/options?strike=65&amp;straddle=false" TargetMode="External"/><Relationship Id="rId50" Type="http://schemas.openxmlformats.org/officeDocument/2006/relationships/hyperlink" Target="https://finance.yahoo.com/quote/WFC/options?strike=25&amp;straddle=false" TargetMode="External"/><Relationship Id="rId55" Type="http://schemas.openxmlformats.org/officeDocument/2006/relationships/hyperlink" Target="https://finance.yahoo.com/quote/WFC240920P00032500" TargetMode="External"/><Relationship Id="rId76" Type="http://schemas.openxmlformats.org/officeDocument/2006/relationships/hyperlink" Target="https://finance.yahoo.com/quote/WFC/options?strike=57.5&amp;straddle=false" TargetMode="External"/><Relationship Id="rId7" Type="http://schemas.openxmlformats.org/officeDocument/2006/relationships/hyperlink" Target="https://finance.yahoo.com/quote/WFC240920C00032500" TargetMode="External"/><Relationship Id="rId71" Type="http://schemas.openxmlformats.org/officeDocument/2006/relationships/hyperlink" Target="https://finance.yahoo.com/quote/WFC240920P00052500" TargetMode="External"/><Relationship Id="rId2" Type="http://schemas.openxmlformats.org/officeDocument/2006/relationships/hyperlink" Target="https://finance.yahoo.com/quote/WFC/options?strike=22.5&amp;straddle=false" TargetMode="External"/><Relationship Id="rId29" Type="http://schemas.openxmlformats.org/officeDocument/2006/relationships/hyperlink" Target="https://finance.yahoo.com/quote/WFC240920C00060000" TargetMode="External"/><Relationship Id="rId24" Type="http://schemas.openxmlformats.org/officeDocument/2006/relationships/hyperlink" Target="https://finance.yahoo.com/quote/WFC/options?strike=52.5&amp;straddle=false" TargetMode="External"/><Relationship Id="rId40" Type="http://schemas.openxmlformats.org/officeDocument/2006/relationships/hyperlink" Target="https://finance.yahoo.com/quote/WFC/options?strike=75&amp;straddle=false" TargetMode="External"/><Relationship Id="rId45" Type="http://schemas.openxmlformats.org/officeDocument/2006/relationships/hyperlink" Target="https://finance.yahoo.com/quote/WFC240920P00020000" TargetMode="External"/><Relationship Id="rId66" Type="http://schemas.openxmlformats.org/officeDocument/2006/relationships/hyperlink" Target="https://finance.yahoo.com/quote/WFC/options?strike=45&amp;straddle=false" TargetMode="External"/><Relationship Id="rId87" Type="http://schemas.openxmlformats.org/officeDocument/2006/relationships/printerSettings" Target="../printerSettings/printerSettings4.bin"/><Relationship Id="rId61" Type="http://schemas.openxmlformats.org/officeDocument/2006/relationships/hyperlink" Target="https://finance.yahoo.com/quote/WFC240920P00040000" TargetMode="External"/><Relationship Id="rId82" Type="http://schemas.openxmlformats.org/officeDocument/2006/relationships/hyperlink" Target="https://finance.yahoo.com/quote/WFC/options?strike=65&amp;straddle=fals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WFC/options?strike=57.5&amp;straddle=false" TargetMode="External"/><Relationship Id="rId21" Type="http://schemas.openxmlformats.org/officeDocument/2006/relationships/hyperlink" Target="https://finance.yahoo.com/quote/WFC250321C00052500" TargetMode="External"/><Relationship Id="rId42" Type="http://schemas.openxmlformats.org/officeDocument/2006/relationships/hyperlink" Target="https://finance.yahoo.com/quote/WFC/options?strike=25&amp;straddle=false" TargetMode="External"/><Relationship Id="rId47" Type="http://schemas.openxmlformats.org/officeDocument/2006/relationships/hyperlink" Target="https://finance.yahoo.com/quote/WFC250321P00032500" TargetMode="External"/><Relationship Id="rId63" Type="http://schemas.openxmlformats.org/officeDocument/2006/relationships/hyperlink" Target="https://finance.yahoo.com/quote/WFC250321P00052500" TargetMode="External"/><Relationship Id="rId68" Type="http://schemas.openxmlformats.org/officeDocument/2006/relationships/hyperlink" Target="https://finance.yahoo.com/quote/WFC/options?strike=57.5&amp;straddle=false" TargetMode="External"/><Relationship Id="rId16" Type="http://schemas.openxmlformats.org/officeDocument/2006/relationships/hyperlink" Target="https://finance.yahoo.com/quote/WFC/options?strike=45&amp;straddle=false" TargetMode="External"/><Relationship Id="rId11" Type="http://schemas.openxmlformats.org/officeDocument/2006/relationships/hyperlink" Target="https://finance.yahoo.com/quote/WFC250321C00040000" TargetMode="External"/><Relationship Id="rId24" Type="http://schemas.openxmlformats.org/officeDocument/2006/relationships/hyperlink" Target="https://finance.yahoo.com/quote/WFC/options?strike=55&amp;straddle=false" TargetMode="External"/><Relationship Id="rId32" Type="http://schemas.openxmlformats.org/officeDocument/2006/relationships/hyperlink" Target="https://finance.yahoo.com/quote/WFC/options?strike=65&amp;straddle=false" TargetMode="External"/><Relationship Id="rId37" Type="http://schemas.openxmlformats.org/officeDocument/2006/relationships/hyperlink" Target="https://finance.yahoo.com/quote/WFC250321C00080000" TargetMode="External"/><Relationship Id="rId40" Type="http://schemas.openxmlformats.org/officeDocument/2006/relationships/hyperlink" Target="https://finance.yahoo.com/quote/WFC/options?strike=85&amp;straddle=false" TargetMode="External"/><Relationship Id="rId45" Type="http://schemas.openxmlformats.org/officeDocument/2006/relationships/hyperlink" Target="https://finance.yahoo.com/quote/WFC250321P00030000" TargetMode="External"/><Relationship Id="rId53" Type="http://schemas.openxmlformats.org/officeDocument/2006/relationships/hyperlink" Target="https://finance.yahoo.com/quote/WFC250321P00040000" TargetMode="External"/><Relationship Id="rId58" Type="http://schemas.openxmlformats.org/officeDocument/2006/relationships/hyperlink" Target="https://finance.yahoo.com/quote/WFC/options?strike=45&amp;straddle=false" TargetMode="External"/><Relationship Id="rId66" Type="http://schemas.openxmlformats.org/officeDocument/2006/relationships/hyperlink" Target="https://finance.yahoo.com/quote/WFC/options?strike=55&amp;straddle=false" TargetMode="External"/><Relationship Id="rId74" Type="http://schemas.openxmlformats.org/officeDocument/2006/relationships/hyperlink" Target="https://finance.yahoo.com/quote/WFC/options?strike=65&amp;straddle=false" TargetMode="External"/><Relationship Id="rId5" Type="http://schemas.openxmlformats.org/officeDocument/2006/relationships/hyperlink" Target="https://finance.yahoo.com/quote/WFC250321C00032500" TargetMode="External"/><Relationship Id="rId61" Type="http://schemas.openxmlformats.org/officeDocument/2006/relationships/hyperlink" Target="https://finance.yahoo.com/quote/WFC250321P00050000" TargetMode="External"/><Relationship Id="rId19" Type="http://schemas.openxmlformats.org/officeDocument/2006/relationships/hyperlink" Target="https://finance.yahoo.com/quote/WFC250321C00050000" TargetMode="External"/><Relationship Id="rId14" Type="http://schemas.openxmlformats.org/officeDocument/2006/relationships/hyperlink" Target="https://finance.yahoo.com/quote/WFC/options?strike=42.5&amp;straddle=false" TargetMode="External"/><Relationship Id="rId22" Type="http://schemas.openxmlformats.org/officeDocument/2006/relationships/hyperlink" Target="https://finance.yahoo.com/quote/WFC/options?strike=52.5&amp;straddle=false" TargetMode="External"/><Relationship Id="rId27" Type="http://schemas.openxmlformats.org/officeDocument/2006/relationships/hyperlink" Target="https://finance.yahoo.com/quote/WFC250321C00060000" TargetMode="External"/><Relationship Id="rId30" Type="http://schemas.openxmlformats.org/officeDocument/2006/relationships/hyperlink" Target="https://finance.yahoo.com/quote/WFC/options?strike=62.5&amp;straddle=false" TargetMode="External"/><Relationship Id="rId35" Type="http://schemas.openxmlformats.org/officeDocument/2006/relationships/hyperlink" Target="https://finance.yahoo.com/quote/WFC250321C00075000" TargetMode="External"/><Relationship Id="rId43" Type="http://schemas.openxmlformats.org/officeDocument/2006/relationships/hyperlink" Target="https://finance.yahoo.com/quote/WFC250321P00027500" TargetMode="External"/><Relationship Id="rId48" Type="http://schemas.openxmlformats.org/officeDocument/2006/relationships/hyperlink" Target="https://finance.yahoo.com/quote/WFC/options?strike=32.5&amp;straddle=false" TargetMode="External"/><Relationship Id="rId56" Type="http://schemas.openxmlformats.org/officeDocument/2006/relationships/hyperlink" Target="https://finance.yahoo.com/quote/WFC/options?strike=42.5&amp;straddle=false" TargetMode="External"/><Relationship Id="rId64" Type="http://schemas.openxmlformats.org/officeDocument/2006/relationships/hyperlink" Target="https://finance.yahoo.com/quote/WFC/options?strike=52.5&amp;straddle=false" TargetMode="External"/><Relationship Id="rId69" Type="http://schemas.openxmlformats.org/officeDocument/2006/relationships/hyperlink" Target="https://finance.yahoo.com/quote/WFC250321P00060000" TargetMode="External"/><Relationship Id="rId77" Type="http://schemas.openxmlformats.org/officeDocument/2006/relationships/printerSettings" Target="../printerSettings/printerSettings5.bin"/><Relationship Id="rId8" Type="http://schemas.openxmlformats.org/officeDocument/2006/relationships/hyperlink" Target="https://finance.yahoo.com/quote/WFC/options?strike=35&amp;straddle=false" TargetMode="External"/><Relationship Id="rId51" Type="http://schemas.openxmlformats.org/officeDocument/2006/relationships/hyperlink" Target="https://finance.yahoo.com/quote/WFC250321P00037500" TargetMode="External"/><Relationship Id="rId72" Type="http://schemas.openxmlformats.org/officeDocument/2006/relationships/hyperlink" Target="https://finance.yahoo.com/quote/WFC/options?strike=62.5&amp;straddle=false" TargetMode="External"/><Relationship Id="rId3" Type="http://schemas.openxmlformats.org/officeDocument/2006/relationships/hyperlink" Target="https://finance.yahoo.com/quote/WFC250321C00030000" TargetMode="External"/><Relationship Id="rId12" Type="http://schemas.openxmlformats.org/officeDocument/2006/relationships/hyperlink" Target="https://finance.yahoo.com/quote/WFC/options?strike=40&amp;straddle=false" TargetMode="External"/><Relationship Id="rId17" Type="http://schemas.openxmlformats.org/officeDocument/2006/relationships/hyperlink" Target="https://finance.yahoo.com/quote/WFC250321C00047500" TargetMode="External"/><Relationship Id="rId25" Type="http://schemas.openxmlformats.org/officeDocument/2006/relationships/hyperlink" Target="https://finance.yahoo.com/quote/WFC250321C00057500" TargetMode="External"/><Relationship Id="rId33" Type="http://schemas.openxmlformats.org/officeDocument/2006/relationships/hyperlink" Target="https://finance.yahoo.com/quote/WFC250321C00070000" TargetMode="External"/><Relationship Id="rId38" Type="http://schemas.openxmlformats.org/officeDocument/2006/relationships/hyperlink" Target="https://finance.yahoo.com/quote/WFC/options?strike=80&amp;straddle=false" TargetMode="External"/><Relationship Id="rId46" Type="http://schemas.openxmlformats.org/officeDocument/2006/relationships/hyperlink" Target="https://finance.yahoo.com/quote/WFC/options?strike=30&amp;straddle=false" TargetMode="External"/><Relationship Id="rId59" Type="http://schemas.openxmlformats.org/officeDocument/2006/relationships/hyperlink" Target="https://finance.yahoo.com/quote/WFC250321P00047500" TargetMode="External"/><Relationship Id="rId67" Type="http://schemas.openxmlformats.org/officeDocument/2006/relationships/hyperlink" Target="https://finance.yahoo.com/quote/WFC250321P00057500" TargetMode="External"/><Relationship Id="rId20" Type="http://schemas.openxmlformats.org/officeDocument/2006/relationships/hyperlink" Target="https://finance.yahoo.com/quote/WFC/options?strike=50&amp;straddle=false" TargetMode="External"/><Relationship Id="rId41" Type="http://schemas.openxmlformats.org/officeDocument/2006/relationships/hyperlink" Target="https://finance.yahoo.com/quote/WFC250321P00025000" TargetMode="External"/><Relationship Id="rId54" Type="http://schemas.openxmlformats.org/officeDocument/2006/relationships/hyperlink" Target="https://finance.yahoo.com/quote/WFC/options?strike=40&amp;straddle=false" TargetMode="External"/><Relationship Id="rId62" Type="http://schemas.openxmlformats.org/officeDocument/2006/relationships/hyperlink" Target="https://finance.yahoo.com/quote/WFC/options?strike=50&amp;straddle=false" TargetMode="External"/><Relationship Id="rId70" Type="http://schemas.openxmlformats.org/officeDocument/2006/relationships/hyperlink" Target="https://finance.yahoo.com/quote/WFC/options?strike=60&amp;straddle=false" TargetMode="External"/><Relationship Id="rId75" Type="http://schemas.openxmlformats.org/officeDocument/2006/relationships/hyperlink" Target="https://finance.yahoo.com/quote/WFC250321P00070000" TargetMode="External"/><Relationship Id="rId1" Type="http://schemas.openxmlformats.org/officeDocument/2006/relationships/hyperlink" Target="https://finance.yahoo.com/quote/WFC250321C00027500" TargetMode="External"/><Relationship Id="rId6" Type="http://schemas.openxmlformats.org/officeDocument/2006/relationships/hyperlink" Target="https://finance.yahoo.com/quote/WFC/options?strike=32.5&amp;straddle=false" TargetMode="External"/><Relationship Id="rId15" Type="http://schemas.openxmlformats.org/officeDocument/2006/relationships/hyperlink" Target="https://finance.yahoo.com/quote/WFC250321C00045000" TargetMode="External"/><Relationship Id="rId23" Type="http://schemas.openxmlformats.org/officeDocument/2006/relationships/hyperlink" Target="https://finance.yahoo.com/quote/WFC250321C00055000" TargetMode="External"/><Relationship Id="rId28" Type="http://schemas.openxmlformats.org/officeDocument/2006/relationships/hyperlink" Target="https://finance.yahoo.com/quote/WFC/options?strike=60&amp;straddle=false" TargetMode="External"/><Relationship Id="rId36" Type="http://schemas.openxmlformats.org/officeDocument/2006/relationships/hyperlink" Target="https://finance.yahoo.com/quote/WFC/options?strike=75&amp;straddle=false" TargetMode="External"/><Relationship Id="rId49" Type="http://schemas.openxmlformats.org/officeDocument/2006/relationships/hyperlink" Target="https://finance.yahoo.com/quote/WFC250321P00035000" TargetMode="External"/><Relationship Id="rId57" Type="http://schemas.openxmlformats.org/officeDocument/2006/relationships/hyperlink" Target="https://finance.yahoo.com/quote/WFC250321P00045000" TargetMode="External"/><Relationship Id="rId10" Type="http://schemas.openxmlformats.org/officeDocument/2006/relationships/hyperlink" Target="https://finance.yahoo.com/quote/WFC/options?strike=37.5&amp;straddle=false" TargetMode="External"/><Relationship Id="rId31" Type="http://schemas.openxmlformats.org/officeDocument/2006/relationships/hyperlink" Target="https://finance.yahoo.com/quote/WFC250321C00065000" TargetMode="External"/><Relationship Id="rId44" Type="http://schemas.openxmlformats.org/officeDocument/2006/relationships/hyperlink" Target="https://finance.yahoo.com/quote/WFC/options?strike=27.5&amp;straddle=false" TargetMode="External"/><Relationship Id="rId52" Type="http://schemas.openxmlformats.org/officeDocument/2006/relationships/hyperlink" Target="https://finance.yahoo.com/quote/WFC/options?strike=37.5&amp;straddle=false" TargetMode="External"/><Relationship Id="rId60" Type="http://schemas.openxmlformats.org/officeDocument/2006/relationships/hyperlink" Target="https://finance.yahoo.com/quote/WFC/options?strike=47.5&amp;straddle=false" TargetMode="External"/><Relationship Id="rId65" Type="http://schemas.openxmlformats.org/officeDocument/2006/relationships/hyperlink" Target="https://finance.yahoo.com/quote/WFC250321P00055000" TargetMode="External"/><Relationship Id="rId73" Type="http://schemas.openxmlformats.org/officeDocument/2006/relationships/hyperlink" Target="https://finance.yahoo.com/quote/WFC250321P00065000" TargetMode="External"/><Relationship Id="rId4" Type="http://schemas.openxmlformats.org/officeDocument/2006/relationships/hyperlink" Target="https://finance.yahoo.com/quote/WFC/options?strike=30&amp;straddle=false" TargetMode="External"/><Relationship Id="rId9" Type="http://schemas.openxmlformats.org/officeDocument/2006/relationships/hyperlink" Target="https://finance.yahoo.com/quote/WFC250321C00037500" TargetMode="External"/><Relationship Id="rId13" Type="http://schemas.openxmlformats.org/officeDocument/2006/relationships/hyperlink" Target="https://finance.yahoo.com/quote/WFC250321C00042500" TargetMode="External"/><Relationship Id="rId18" Type="http://schemas.openxmlformats.org/officeDocument/2006/relationships/hyperlink" Target="https://finance.yahoo.com/quote/WFC/options?strike=47.5&amp;straddle=false" TargetMode="External"/><Relationship Id="rId39" Type="http://schemas.openxmlformats.org/officeDocument/2006/relationships/hyperlink" Target="https://finance.yahoo.com/quote/WFC250321C00085000" TargetMode="External"/><Relationship Id="rId34" Type="http://schemas.openxmlformats.org/officeDocument/2006/relationships/hyperlink" Target="https://finance.yahoo.com/quote/WFC/options?strike=70&amp;straddle=false" TargetMode="External"/><Relationship Id="rId50" Type="http://schemas.openxmlformats.org/officeDocument/2006/relationships/hyperlink" Target="https://finance.yahoo.com/quote/WFC/options?strike=35&amp;straddle=false" TargetMode="External"/><Relationship Id="rId55" Type="http://schemas.openxmlformats.org/officeDocument/2006/relationships/hyperlink" Target="https://finance.yahoo.com/quote/WFC250321P00042500" TargetMode="External"/><Relationship Id="rId76" Type="http://schemas.openxmlformats.org/officeDocument/2006/relationships/hyperlink" Target="https://finance.yahoo.com/quote/WFC/options?strike=70&amp;straddle=false" TargetMode="External"/><Relationship Id="rId7" Type="http://schemas.openxmlformats.org/officeDocument/2006/relationships/hyperlink" Target="https://finance.yahoo.com/quote/WFC250321C00035000" TargetMode="External"/><Relationship Id="rId71" Type="http://schemas.openxmlformats.org/officeDocument/2006/relationships/hyperlink" Target="https://finance.yahoo.com/quote/WFC250321P00062500" TargetMode="External"/><Relationship Id="rId2" Type="http://schemas.openxmlformats.org/officeDocument/2006/relationships/hyperlink" Target="https://finance.yahoo.com/quote/WFC/options?strike=27.5&amp;straddle=false" TargetMode="External"/><Relationship Id="rId29" Type="http://schemas.openxmlformats.org/officeDocument/2006/relationships/hyperlink" Target="https://finance.yahoo.com/quote/WFC250321C000625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llsfargo.com/assets/pdf/about/investor-relations/earnings/fourth-quarter-2023-financial-result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XLF/" TargetMode="External"/><Relationship Id="rId2" Type="http://schemas.openxmlformats.org/officeDocument/2006/relationships/hyperlink" Target="https://finance.yahoo.com/quote/WFC/analysis" TargetMode="External"/><Relationship Id="rId1" Type="http://schemas.openxmlformats.org/officeDocument/2006/relationships/hyperlink" Target="https://finance.yahoo.com/quote/WFC/history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353F-AFAD-45C6-9130-70B30BEBB204}">
  <dimension ref="B1:C16"/>
  <sheetViews>
    <sheetView tabSelected="1" workbookViewId="0"/>
  </sheetViews>
  <sheetFormatPr defaultRowHeight="13.8"/>
  <cols>
    <col min="1" max="1" width="2" style="2" customWidth="1"/>
    <col min="2" max="2" width="12" style="2" customWidth="1"/>
    <col min="3" max="3" width="56.8984375" style="2" customWidth="1"/>
    <col min="4" max="16384" width="8.796875" style="2"/>
  </cols>
  <sheetData>
    <row r="1" spans="2:3" ht="17.399999999999999">
      <c r="B1" s="1" t="s">
        <v>457</v>
      </c>
    </row>
    <row r="2" spans="2:3" ht="17.399999999999999">
      <c r="B2" s="1"/>
    </row>
    <row r="3" spans="2:3">
      <c r="B3" s="3" t="s">
        <v>15</v>
      </c>
      <c r="C3" s="4">
        <v>45370</v>
      </c>
    </row>
    <row r="4" spans="2:3">
      <c r="B4" s="3" t="s">
        <v>16</v>
      </c>
      <c r="C4" s="5" t="s">
        <v>17</v>
      </c>
    </row>
    <row r="5" spans="2:3">
      <c r="B5" s="3" t="s">
        <v>230</v>
      </c>
      <c r="C5" s="5" t="s">
        <v>231</v>
      </c>
    </row>
    <row r="7" spans="2:3">
      <c r="B7" s="6" t="s">
        <v>18</v>
      </c>
      <c r="C7" s="6" t="s">
        <v>19</v>
      </c>
    </row>
    <row r="8" spans="2:3">
      <c r="B8" s="2">
        <v>1</v>
      </c>
      <c r="C8" s="21" t="s">
        <v>443</v>
      </c>
    </row>
    <row r="9" spans="2:3">
      <c r="B9" s="7">
        <v>2</v>
      </c>
      <c r="C9" s="88" t="s">
        <v>444</v>
      </c>
    </row>
    <row r="10" spans="2:3">
      <c r="B10" s="2">
        <v>3</v>
      </c>
      <c r="C10" s="21" t="s">
        <v>445</v>
      </c>
    </row>
    <row r="11" spans="2:3">
      <c r="B11" s="7">
        <v>4</v>
      </c>
      <c r="C11" s="88" t="s">
        <v>446</v>
      </c>
    </row>
    <row r="12" spans="2:3">
      <c r="B12" s="2">
        <v>5</v>
      </c>
      <c r="C12" s="21" t="s">
        <v>447</v>
      </c>
    </row>
    <row r="13" spans="2:3">
      <c r="B13" s="7">
        <v>6</v>
      </c>
      <c r="C13" s="88" t="s">
        <v>448</v>
      </c>
    </row>
    <row r="14" spans="2:3">
      <c r="B14" s="2">
        <v>7</v>
      </c>
      <c r="C14" s="21" t="s">
        <v>449</v>
      </c>
    </row>
    <row r="15" spans="2:3">
      <c r="B15" s="7">
        <v>8</v>
      </c>
      <c r="C15" s="88" t="s">
        <v>450</v>
      </c>
    </row>
    <row r="16" spans="2:3">
      <c r="B16" s="2">
        <v>9</v>
      </c>
      <c r="C16" s="21" t="s">
        <v>451</v>
      </c>
    </row>
  </sheetData>
  <hyperlinks>
    <hyperlink ref="C8" location="dividend_calculator!A1" display="Dividend calculation - Box spread" xr:uid="{7475123A-3241-446F-BE2C-01CDC5C54ABD}"/>
    <hyperlink ref="C9" location="bootstrap!A1" display="Bootstrap for dividend policy" xr:uid="{6DF0958D-97B7-4DD0-A9B8-A6D523533C80}"/>
    <hyperlink ref="C10" location="'1m'!A1" display="1M options" xr:uid="{F9AAD37D-D657-4AB8-8904-CC4F01C06152}"/>
    <hyperlink ref="C11" location="'3m'!A1" display="3M options" xr:uid="{5A2320C8-8ABE-4FDA-BAE8-64341DF9902D}"/>
    <hyperlink ref="C12" location="'6m'!A1" display="6M options" xr:uid="{DCA15E25-5224-47B5-8DDF-E145AD885E44}"/>
    <hyperlink ref="C13" location="'1y'!A1" display="1Y options" xr:uid="{BD1D6A0A-71DA-4E94-8F12-A65D57BCD7E7}"/>
    <hyperlink ref="C14" location="financials!A1" display="Financial statements" xr:uid="{2433D346-305A-421D-973E-24863DF95109}"/>
    <hyperlink ref="C15" location="market!A1" display="Market data" xr:uid="{E374859D-A6A2-440A-9F70-3C3F501BB369}"/>
    <hyperlink ref="C16" location="declared_dividend!A1" display="Declared dividend" xr:uid="{98839EB9-FA29-45E7-BF7B-92758D6186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C3F9-78AA-486E-A76B-BDA7208DC8AC}">
  <dimension ref="B1:O28"/>
  <sheetViews>
    <sheetView zoomScale="76" workbookViewId="0">
      <selection activeCell="O1" sqref="O1"/>
    </sheetView>
  </sheetViews>
  <sheetFormatPr defaultRowHeight="13.8"/>
  <cols>
    <col min="1" max="1" width="2" style="2" customWidth="1"/>
    <col min="2" max="16384" width="8.796875" style="2"/>
  </cols>
  <sheetData>
    <row r="1" spans="2:15" ht="17.399999999999999">
      <c r="B1" s="1" t="s">
        <v>28</v>
      </c>
      <c r="O1" s="89" t="s">
        <v>452</v>
      </c>
    </row>
    <row r="4" spans="2:15">
      <c r="B4" s="2" t="s">
        <v>26</v>
      </c>
      <c r="C4" s="21" t="s">
        <v>27</v>
      </c>
    </row>
    <row r="5" spans="2:15">
      <c r="B5" s="2" t="s">
        <v>29</v>
      </c>
      <c r="C5" s="21" t="s">
        <v>30</v>
      </c>
    </row>
    <row r="8" spans="2:15" ht="14.4" thickBot="1">
      <c r="B8" s="86"/>
    </row>
    <row r="9" spans="2:15" ht="14.4" thickBot="1">
      <c r="B9" s="26" t="s">
        <v>31</v>
      </c>
      <c r="C9" s="27" t="s">
        <v>32</v>
      </c>
      <c r="D9" s="27" t="s">
        <v>33</v>
      </c>
      <c r="E9" s="28" t="s">
        <v>441</v>
      </c>
    </row>
    <row r="10" spans="2:15" ht="14.4" thickBot="1">
      <c r="B10" s="43">
        <v>45414</v>
      </c>
      <c r="C10" s="44">
        <f>+C11</f>
        <v>0.35</v>
      </c>
      <c r="D10" s="44"/>
      <c r="E10" s="87">
        <f>+C10*4/F10</f>
        <v>2.4234031504240954E-2</v>
      </c>
      <c r="F10" s="2">
        <f>+dividend_calculator!C3</f>
        <v>57.77</v>
      </c>
    </row>
    <row r="11" spans="2:15" ht="14.4" thickBot="1">
      <c r="B11" s="29">
        <v>45323</v>
      </c>
      <c r="C11" s="22">
        <v>0.35</v>
      </c>
      <c r="D11" s="23">
        <v>45352</v>
      </c>
      <c r="E11" s="30">
        <v>2.7900000000000001E-2</v>
      </c>
      <c r="F11" s="2">
        <f>+C11/E11*4</f>
        <v>50.179211469534046</v>
      </c>
    </row>
    <row r="12" spans="2:15" ht="14.4" thickBot="1">
      <c r="B12" s="31">
        <v>45232</v>
      </c>
      <c r="C12" s="24">
        <v>0.35</v>
      </c>
      <c r="D12" s="25">
        <v>45261</v>
      </c>
      <c r="E12" s="32">
        <v>3.5299999999999998E-2</v>
      </c>
    </row>
    <row r="13" spans="2:15" ht="14.4" thickBot="1">
      <c r="B13" s="31">
        <v>45141</v>
      </c>
      <c r="C13" s="24">
        <v>0.35</v>
      </c>
      <c r="D13" s="25">
        <v>45170</v>
      </c>
      <c r="E13" s="32">
        <v>3.1E-2</v>
      </c>
    </row>
    <row r="14" spans="2:15" ht="14.4" thickBot="1">
      <c r="B14" s="31">
        <v>45050</v>
      </c>
      <c r="C14" s="24">
        <v>0.3</v>
      </c>
      <c r="D14" s="25">
        <v>45078</v>
      </c>
      <c r="E14" s="32">
        <v>3.1E-2</v>
      </c>
    </row>
    <row r="15" spans="2:15" ht="14.4" thickBot="1">
      <c r="B15" s="31">
        <v>44959</v>
      </c>
      <c r="C15" s="24">
        <v>0.3</v>
      </c>
      <c r="D15" s="25">
        <v>44986</v>
      </c>
      <c r="E15" s="32">
        <v>2.5399999999999999E-2</v>
      </c>
    </row>
    <row r="16" spans="2:15" ht="14.4" thickBot="1">
      <c r="B16" s="31">
        <v>44868</v>
      </c>
      <c r="C16" s="24">
        <v>0.3</v>
      </c>
      <c r="D16" s="25">
        <v>44896</v>
      </c>
      <c r="E16" s="32">
        <v>2.5600000000000001E-2</v>
      </c>
    </row>
    <row r="17" spans="2:5" ht="14.4" thickBot="1">
      <c r="B17" s="31">
        <v>44777</v>
      </c>
      <c r="C17" s="24">
        <v>0.3</v>
      </c>
      <c r="D17" s="25">
        <v>44805</v>
      </c>
      <c r="E17" s="32">
        <v>2.7300000000000001E-2</v>
      </c>
    </row>
    <row r="18" spans="2:5" ht="14.4" thickBot="1">
      <c r="B18" s="31">
        <v>44686</v>
      </c>
      <c r="C18" s="24">
        <v>0.25</v>
      </c>
      <c r="D18" s="25">
        <v>44713</v>
      </c>
      <c r="E18" s="32">
        <v>2.1700000000000001E-2</v>
      </c>
    </row>
    <row r="19" spans="2:5" ht="14.4" thickBot="1">
      <c r="B19" s="31">
        <v>44595</v>
      </c>
      <c r="C19" s="24">
        <v>0.25</v>
      </c>
      <c r="D19" s="25">
        <v>44621</v>
      </c>
      <c r="E19" s="32">
        <v>1.7899999999999999E-2</v>
      </c>
    </row>
    <row r="20" spans="2:5" ht="14.4" thickBot="1">
      <c r="B20" s="31">
        <v>44504</v>
      </c>
      <c r="C20" s="24">
        <v>0.2</v>
      </c>
      <c r="D20" s="25">
        <v>44531</v>
      </c>
      <c r="E20" s="32">
        <v>1.54E-2</v>
      </c>
    </row>
    <row r="21" spans="2:5" ht="14.4" thickBot="1">
      <c r="B21" s="31">
        <v>44413</v>
      </c>
      <c r="C21" s="24">
        <v>0.2</v>
      </c>
      <c r="D21" s="25">
        <v>44440</v>
      </c>
      <c r="E21" s="32">
        <v>1.7299999999999999E-2</v>
      </c>
    </row>
    <row r="22" spans="2:5" ht="14.4" thickBot="1">
      <c r="B22" s="31">
        <v>44322</v>
      </c>
      <c r="C22" s="24">
        <v>0.1</v>
      </c>
      <c r="D22" s="25">
        <v>44348</v>
      </c>
      <c r="E22" s="32">
        <v>8.6999999999999994E-3</v>
      </c>
    </row>
    <row r="23" spans="2:5" ht="14.4" thickBot="1">
      <c r="B23" s="31">
        <v>44231</v>
      </c>
      <c r="C23" s="24">
        <v>0.1</v>
      </c>
      <c r="D23" s="25">
        <v>44256</v>
      </c>
      <c r="E23" s="32">
        <v>1.26E-2</v>
      </c>
    </row>
    <row r="24" spans="2:5" ht="14.4" thickBot="1">
      <c r="B24" s="31">
        <v>44140</v>
      </c>
      <c r="C24" s="24">
        <v>0.1</v>
      </c>
      <c r="D24" s="25">
        <v>44166</v>
      </c>
      <c r="E24" s="32">
        <v>1.83E-2</v>
      </c>
    </row>
    <row r="25" spans="2:5" ht="14.4" thickBot="1">
      <c r="B25" s="31">
        <v>44049</v>
      </c>
      <c r="C25" s="24">
        <v>0.1</v>
      </c>
      <c r="D25" s="25">
        <v>44075</v>
      </c>
      <c r="E25" s="32">
        <v>1.6400000000000001E-2</v>
      </c>
    </row>
    <row r="26" spans="2:5" ht="14.4" thickBot="1">
      <c r="B26" s="31">
        <v>43958</v>
      </c>
      <c r="C26" s="24">
        <v>0.51</v>
      </c>
      <c r="D26" s="25">
        <v>43983</v>
      </c>
      <c r="E26" s="32">
        <v>7.9699999999999993E-2</v>
      </c>
    </row>
    <row r="27" spans="2:5" ht="14.4" thickBot="1">
      <c r="B27" s="31">
        <v>43867</v>
      </c>
      <c r="C27" s="24">
        <v>0.51</v>
      </c>
      <c r="D27" s="25">
        <v>43891</v>
      </c>
      <c r="E27" s="32">
        <v>4.2200000000000001E-2</v>
      </c>
    </row>
    <row r="28" spans="2:5" ht="14.4" thickBot="1">
      <c r="B28" s="33">
        <v>43776</v>
      </c>
      <c r="C28" s="34">
        <v>0.51</v>
      </c>
      <c r="D28" s="35">
        <v>43800</v>
      </c>
      <c r="E28" s="36">
        <v>3.7900000000000003E-2</v>
      </c>
    </row>
  </sheetData>
  <hyperlinks>
    <hyperlink ref="C4" r:id="rId1" location=":~:text=This%20dividend%20equals%20%240.29375%20per,close%20of%20business%20on%20Feb." xr:uid="{7B50CE82-8888-4879-B894-C0513D71BE14}"/>
    <hyperlink ref="C5" r:id="rId2" xr:uid="{1DB2DD5F-F315-4C57-8D19-AA0EDEC942D2}"/>
    <hyperlink ref="O1" location="home!A1" display="home" xr:uid="{FB7E545A-7EB7-4882-A9CE-1B85B7E184E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67"/>
  <sheetViews>
    <sheetView workbookViewId="0">
      <selection activeCell="O1" sqref="O1"/>
    </sheetView>
  </sheetViews>
  <sheetFormatPr defaultRowHeight="13.8" outlineLevelRow="1"/>
  <cols>
    <col min="1" max="1" width="2" style="2" customWidth="1"/>
    <col min="2" max="2" width="21.3984375" style="2" customWidth="1"/>
    <col min="3" max="3" width="9.09765625" style="2" bestFit="1" customWidth="1"/>
    <col min="4" max="16384" width="8.796875" style="2"/>
  </cols>
  <sheetData>
    <row r="1" spans="2:15" ht="17.399999999999999">
      <c r="B1" s="1" t="s">
        <v>406</v>
      </c>
      <c r="C1" s="1"/>
      <c r="O1" s="89" t="s">
        <v>452</v>
      </c>
    </row>
    <row r="3" spans="2:15">
      <c r="B3" s="2" t="s">
        <v>24</v>
      </c>
      <c r="C3" s="15">
        <v>57.77</v>
      </c>
      <c r="D3" s="2" t="s">
        <v>383</v>
      </c>
      <c r="E3" s="15">
        <v>56.71</v>
      </c>
      <c r="F3" s="2" t="s">
        <v>389</v>
      </c>
    </row>
    <row r="4" spans="2:15">
      <c r="B4" s="2" t="s">
        <v>25</v>
      </c>
      <c r="C4" s="18">
        <f>+_xlfn.XLOOKUP(C3,'1m'!D:D,'1m'!D:D,"",-1)</f>
        <v>57.5</v>
      </c>
      <c r="D4" s="2" t="s">
        <v>384</v>
      </c>
      <c r="E4" s="54">
        <f>+E3/C3-1</f>
        <v>-1.834862385321101E-2</v>
      </c>
    </row>
    <row r="5" spans="2:15">
      <c r="B5" s="2" t="s">
        <v>377</v>
      </c>
      <c r="C5" s="58">
        <f>+home!C3</f>
        <v>45370</v>
      </c>
    </row>
    <row r="7" spans="2:15">
      <c r="B7" s="17" t="s">
        <v>3</v>
      </c>
      <c r="C7" s="17" t="s">
        <v>354</v>
      </c>
      <c r="D7" s="17" t="s">
        <v>355</v>
      </c>
      <c r="E7" s="17" t="s">
        <v>356</v>
      </c>
      <c r="F7" s="17" t="s">
        <v>357</v>
      </c>
    </row>
    <row r="8" spans="2:15">
      <c r="B8" s="8" t="s">
        <v>353</v>
      </c>
      <c r="C8" s="57">
        <v>45401</v>
      </c>
      <c r="D8" s="57">
        <v>45464</v>
      </c>
      <c r="E8" s="57">
        <v>45555</v>
      </c>
      <c r="F8" s="57">
        <v>45737</v>
      </c>
    </row>
    <row r="9" spans="2:15">
      <c r="B9" s="8" t="s">
        <v>367</v>
      </c>
      <c r="C9" s="18">
        <f>+(C8-$C$5)/365*12</f>
        <v>1.0191780821917809</v>
      </c>
      <c r="D9" s="18">
        <f>+(D8-$C$5)/365*12</f>
        <v>3.0904109589041093</v>
      </c>
      <c r="E9" s="18">
        <f>+(E8-$C$5)/365*12</f>
        <v>6.0821917808219181</v>
      </c>
      <c r="F9" s="18">
        <f>+(F8-$C$5)/365*12</f>
        <v>12.065753424657533</v>
      </c>
    </row>
    <row r="10" spans="2:15">
      <c r="B10" s="8" t="s">
        <v>395</v>
      </c>
      <c r="C10" s="19">
        <v>57.5</v>
      </c>
      <c r="D10" s="18">
        <f>+$C10</f>
        <v>57.5</v>
      </c>
      <c r="E10" s="18">
        <f t="shared" ref="E10:F12" si="0">+$C10</f>
        <v>57.5</v>
      </c>
      <c r="F10" s="18">
        <f t="shared" si="0"/>
        <v>57.5</v>
      </c>
    </row>
    <row r="11" spans="2:15">
      <c r="B11" s="8" t="s">
        <v>396</v>
      </c>
      <c r="C11" s="19">
        <v>65</v>
      </c>
      <c r="D11" s="19">
        <v>62.5</v>
      </c>
      <c r="E11" s="18">
        <f t="shared" si="0"/>
        <v>65</v>
      </c>
      <c r="F11" s="19">
        <v>62.5</v>
      </c>
    </row>
    <row r="12" spans="2:15">
      <c r="B12" s="8" t="s">
        <v>23</v>
      </c>
      <c r="C12" s="18">
        <f>+$C$4</f>
        <v>57.5</v>
      </c>
      <c r="D12" s="18">
        <f>+$C12</f>
        <v>57.5</v>
      </c>
      <c r="E12" s="18">
        <f t="shared" si="0"/>
        <v>57.5</v>
      </c>
      <c r="F12" s="18">
        <f t="shared" si="0"/>
        <v>57.5</v>
      </c>
    </row>
    <row r="13" spans="2:15">
      <c r="B13" s="8"/>
      <c r="C13" s="18"/>
      <c r="F13" s="8"/>
    </row>
    <row r="14" spans="2:15">
      <c r="B14" s="17" t="s">
        <v>358</v>
      </c>
      <c r="C14" s="17" t="str">
        <f>+C$7</f>
        <v>1M</v>
      </c>
      <c r="D14" s="17" t="str">
        <f t="shared" ref="D14:F14" si="1">+D$7</f>
        <v>3M</v>
      </c>
      <c r="E14" s="17" t="str">
        <f t="shared" si="1"/>
        <v>6M</v>
      </c>
      <c r="F14" s="17" t="str">
        <f t="shared" si="1"/>
        <v>12M</v>
      </c>
    </row>
    <row r="15" spans="2:15">
      <c r="B15" s="2" t="str">
        <f>+B10</f>
        <v>K1(-)</v>
      </c>
      <c r="C15" s="16">
        <f>+_xlfn.XLOOKUP(C10,'1m'!$D:$D,'1m'!$E:$E,"")</f>
        <v>2.11</v>
      </c>
      <c r="D15" s="16">
        <f>+_xlfn.XLOOKUP(D10,'3m'!$D:$D,'3m'!$E:$E,"")</f>
        <v>3.15</v>
      </c>
      <c r="E15" s="16">
        <f>+_xlfn.XLOOKUP($E10,'6m'!$D:$D,'6m'!$E:$E,"")</f>
        <v>4.5</v>
      </c>
      <c r="F15" s="16">
        <f>+_xlfn.XLOOKUP($F10,'1y'!$D:$D,'1y'!$E:$E,"")</f>
        <v>7.07</v>
      </c>
    </row>
    <row r="16" spans="2:15">
      <c r="B16" s="2" t="str">
        <f>+B11</f>
        <v>K2(+)</v>
      </c>
      <c r="C16" s="16">
        <f>+_xlfn.XLOOKUP(C11,'1m'!$D:$D,'1m'!$E:$E,"")</f>
        <v>0.17</v>
      </c>
      <c r="D16" s="16">
        <f>+_xlfn.XLOOKUP(D11,'3m'!$D:$D,'3m'!$E:$E,"")</f>
        <v>1.22</v>
      </c>
      <c r="E16" s="16">
        <f>+_xlfn.XLOOKUP($E11,'6m'!$D:$D,'6m'!$E:$E,"")</f>
        <v>1.81</v>
      </c>
      <c r="F16" s="16">
        <f>+_xlfn.XLOOKUP($F11,'1y'!$D:$D,'1y'!$E:$E,"")</f>
        <v>4.43</v>
      </c>
    </row>
    <row r="17" spans="2:6">
      <c r="B17" s="2" t="str">
        <f>+B12</f>
        <v>K ATM</v>
      </c>
      <c r="C17" s="16">
        <f>+_xlfn.XLOOKUP(C12,'1m'!$D:$D,'1m'!$E:$E,"")</f>
        <v>2.11</v>
      </c>
      <c r="D17" s="16">
        <f>+_xlfn.XLOOKUP(D12,'3m'!$D:$D,'3m'!$E:$E,"")</f>
        <v>3.15</v>
      </c>
      <c r="E17" s="16">
        <f>+_xlfn.XLOOKUP($E12,'6m'!$D:$D,'6m'!$E:$E,"")</f>
        <v>4.5</v>
      </c>
      <c r="F17" s="16">
        <f>+_xlfn.XLOOKUP($F12,'1y'!$D:$D,'1y'!$E:$E,"")</f>
        <v>7.07</v>
      </c>
    </row>
    <row r="18" spans="2:6">
      <c r="C18" s="50"/>
    </row>
    <row r="19" spans="2:6">
      <c r="B19" s="17" t="s">
        <v>359</v>
      </c>
      <c r="C19" s="17" t="str">
        <f t="shared" ref="C19:F19" si="2">+C$7</f>
        <v>1M</v>
      </c>
      <c r="D19" s="17" t="str">
        <f t="shared" si="2"/>
        <v>3M</v>
      </c>
      <c r="E19" s="17" t="str">
        <f t="shared" si="2"/>
        <v>6M</v>
      </c>
      <c r="F19" s="17" t="str">
        <f t="shared" si="2"/>
        <v>12M</v>
      </c>
    </row>
    <row r="20" spans="2:6">
      <c r="B20" s="2" t="str">
        <f>+B10</f>
        <v>K1(-)</v>
      </c>
      <c r="C20" s="47">
        <f>+_xlfn.XLOOKUP($C10,'1m'!$P:$P,'1m'!$Q:$Q,"")</f>
        <v>1.66</v>
      </c>
      <c r="D20" s="47">
        <f>+_xlfn.XLOOKUP($D10,'3m'!$P:$P,'3m'!$Q:$Q,"")</f>
        <v>2.6</v>
      </c>
      <c r="E20" s="47">
        <f>+_xlfn.XLOOKUP($E10,'6m'!$P:$P,'6m'!$Q:$Q,"")</f>
        <v>3.7</v>
      </c>
      <c r="F20" s="47">
        <f>+_xlfn.XLOOKUP($F10,'1y'!$P:$P,'1y'!$Q:$Q,"")</f>
        <v>5.6</v>
      </c>
    </row>
    <row r="21" spans="2:6">
      <c r="B21" s="2" t="str">
        <f>+B11</f>
        <v>K2(+)</v>
      </c>
      <c r="C21" s="47">
        <f>+_xlfn.XLOOKUP($C11,'1m'!$P:$P,'1m'!$Q:$Q,"")</f>
        <v>7.38</v>
      </c>
      <c r="D21" s="47">
        <f>+_xlfn.XLOOKUP($D11,'3m'!$P:$P,'3m'!$Q:$Q,"")</f>
        <v>5.8</v>
      </c>
      <c r="E21" s="47">
        <f>+_xlfn.XLOOKUP($E11,'6m'!$P:$P,'6m'!$Q:$Q,"")</f>
        <v>9.0500000000000007</v>
      </c>
      <c r="F21" s="47">
        <f>+_xlfn.XLOOKUP($F11,'1y'!$P:$P,'1y'!$Q:$Q,"")</f>
        <v>8.8000000000000007</v>
      </c>
    </row>
    <row r="22" spans="2:6">
      <c r="B22" s="2" t="str">
        <f>+B12</f>
        <v>K ATM</v>
      </c>
      <c r="C22" s="47">
        <f>+_xlfn.XLOOKUP($C12,'1m'!$P:$P,'1m'!$Q:$Q,"")</f>
        <v>1.66</v>
      </c>
      <c r="D22" s="47">
        <f>+_xlfn.XLOOKUP($D12,'3m'!$P:$P,'3m'!$Q:$Q,"")</f>
        <v>2.6</v>
      </c>
      <c r="E22" s="47">
        <f>+_xlfn.XLOOKUP($E12,'6m'!$P:$P,'6m'!$Q:$Q,"")</f>
        <v>3.7</v>
      </c>
      <c r="F22" s="47">
        <f>+_xlfn.XLOOKUP($F12,'1y'!$P:$P,'1y'!$Q:$Q,"")</f>
        <v>5.6</v>
      </c>
    </row>
    <row r="23" spans="2:6">
      <c r="C23" s="49"/>
    </row>
    <row r="24" spans="2:6">
      <c r="B24" s="17" t="s">
        <v>353</v>
      </c>
      <c r="C24" s="17" t="str">
        <f t="shared" ref="C24:F24" si="3">+C$7</f>
        <v>1M</v>
      </c>
      <c r="D24" s="17" t="str">
        <f t="shared" si="3"/>
        <v>3M</v>
      </c>
      <c r="E24" s="17" t="str">
        <f t="shared" si="3"/>
        <v>6M</v>
      </c>
      <c r="F24" s="17" t="str">
        <f t="shared" si="3"/>
        <v>12M</v>
      </c>
    </row>
    <row r="25" spans="2:6">
      <c r="B25" s="8" t="s">
        <v>229</v>
      </c>
      <c r="C25" s="18">
        <f>+C9</f>
        <v>1.0191780821917809</v>
      </c>
      <c r="D25" s="18">
        <f>+D9</f>
        <v>3.0904109589041093</v>
      </c>
      <c r="E25" s="18">
        <f>+E9</f>
        <v>6.0821917808219181</v>
      </c>
      <c r="F25" s="18">
        <f>+F9</f>
        <v>12.065753424657533</v>
      </c>
    </row>
    <row r="26" spans="2:6">
      <c r="B26" s="8" t="s">
        <v>228</v>
      </c>
      <c r="C26" s="18">
        <f>+C25/12</f>
        <v>8.4931506849315067E-2</v>
      </c>
      <c r="D26" s="18">
        <f>+D25/12</f>
        <v>0.25753424657534246</v>
      </c>
      <c r="E26" s="18">
        <f>+E25/12</f>
        <v>0.50684931506849318</v>
      </c>
      <c r="F26" s="18">
        <f>+F25/12</f>
        <v>1.0054794520547945</v>
      </c>
    </row>
    <row r="27" spans="2:6">
      <c r="B27" s="8" t="s">
        <v>21</v>
      </c>
      <c r="C27" s="18">
        <f>+C11-C10</f>
        <v>7.5</v>
      </c>
      <c r="D27" s="18">
        <f t="shared" ref="D27:F27" si="4">+D11-D10</f>
        <v>5</v>
      </c>
      <c r="E27" s="18">
        <f t="shared" si="4"/>
        <v>7.5</v>
      </c>
      <c r="F27" s="18">
        <f t="shared" si="4"/>
        <v>5</v>
      </c>
    </row>
    <row r="28" spans="2:6">
      <c r="B28" s="8" t="s">
        <v>362</v>
      </c>
      <c r="C28" s="18">
        <f>+C15-C16+C21-C20</f>
        <v>7.66</v>
      </c>
      <c r="D28" s="18">
        <f t="shared" ref="D28:F28" si="5">+D15-D16+D21-D20</f>
        <v>5.129999999999999</v>
      </c>
      <c r="E28" s="18">
        <f t="shared" si="5"/>
        <v>8.0399999999999991</v>
      </c>
      <c r="F28" s="18">
        <f t="shared" si="5"/>
        <v>5.8400000000000016</v>
      </c>
    </row>
    <row r="29" spans="2:6">
      <c r="B29" s="20" t="s">
        <v>22</v>
      </c>
      <c r="C29" s="41">
        <f>+C27/C28</f>
        <v>0.97911227154046998</v>
      </c>
      <c r="D29" s="41">
        <f>+D27/D28</f>
        <v>0.97465886939571167</v>
      </c>
      <c r="E29" s="41">
        <f>+E27/E28</f>
        <v>0.93283582089552253</v>
      </c>
      <c r="F29" s="41">
        <f>+F27/F28</f>
        <v>0.85616438356164359</v>
      </c>
    </row>
    <row r="30" spans="2:6">
      <c r="B30" s="20" t="s">
        <v>440</v>
      </c>
      <c r="C30" s="41">
        <f>1/C29</f>
        <v>1.0213333333333334</v>
      </c>
      <c r="D30" s="41">
        <f>1/D29</f>
        <v>1.0259999999999998</v>
      </c>
      <c r="E30" s="41">
        <f>1/E29</f>
        <v>1.0719999999999998</v>
      </c>
      <c r="F30" s="41">
        <f>1/F29</f>
        <v>1.1680000000000004</v>
      </c>
    </row>
    <row r="31" spans="2:6" hidden="1" outlineLevel="1">
      <c r="B31" s="2" t="s">
        <v>360</v>
      </c>
      <c r="C31" s="42">
        <f>+(C30-1)/C26</f>
        <v>0.25118279569892582</v>
      </c>
      <c r="D31" s="42">
        <f>+(D30-1)/D26</f>
        <v>0.10095744680850986</v>
      </c>
      <c r="E31" s="42">
        <f>+(E30-1)/E26</f>
        <v>0.14205405405405375</v>
      </c>
      <c r="F31" s="42">
        <f>+(F30-1)/F26</f>
        <v>0.16708446866485052</v>
      </c>
    </row>
    <row r="32" spans="2:6" collapsed="1">
      <c r="B32" s="51" t="s">
        <v>365</v>
      </c>
      <c r="C32" s="42">
        <f>+LN(C29)/-C26</f>
        <v>0.24854101844309148</v>
      </c>
      <c r="D32" s="42">
        <f>+LN(D29)/-D26</f>
        <v>9.9667314502455653E-2</v>
      </c>
      <c r="E32" s="42">
        <f>+LN(E29)/-E26</f>
        <v>0.13717304252293341</v>
      </c>
      <c r="F32" s="42">
        <f>+LN(F29)/-F26</f>
        <v>0.15444660165722884</v>
      </c>
    </row>
    <row r="33" spans="2:6">
      <c r="B33" s="51"/>
    </row>
    <row r="34" spans="2:6">
      <c r="B34" s="2" t="s">
        <v>376</v>
      </c>
      <c r="C34" s="48">
        <f>+(C22+$C$3-C17-(C12*EXP(-C32*C26)))/EXP(-C32*C26)</f>
        <v>1.042826666666669</v>
      </c>
      <c r="D34" s="48">
        <f>+(D22+$C$3-D17-(D12*EXP(-D32*D26)))/EXP(-D32*D26)</f>
        <v>1.2077199999999975</v>
      </c>
      <c r="E34" s="48">
        <f>+(E22+$C$3-E17-(E12*EXP(-E32*E26)))/EXP(-E32*E26)</f>
        <v>3.5718399999999986</v>
      </c>
      <c r="F34" s="48">
        <f>+(F22+$C$3-F17-(F12*EXP(-F32*F26)))/EXP(-F32*F26)</f>
        <v>8.2584000000000231</v>
      </c>
    </row>
    <row r="35" spans="2:6">
      <c r="B35" s="2" t="s">
        <v>363</v>
      </c>
      <c r="C35" s="42">
        <f>+C34/$C$3</f>
        <v>1.8051353066759028E-2</v>
      </c>
      <c r="D35" s="42">
        <f>+D34/$C$3</f>
        <v>2.0905660377358446E-2</v>
      </c>
      <c r="E35" s="42">
        <f>+E34/$C$3</f>
        <v>6.1828630777219985E-2</v>
      </c>
      <c r="F35" s="42">
        <f>+F34/$C$3</f>
        <v>0.14295308983901719</v>
      </c>
    </row>
    <row r="36" spans="2:6">
      <c r="C36" s="54"/>
      <c r="D36" s="54"/>
      <c r="E36" s="54"/>
      <c r="F36" s="54"/>
    </row>
    <row r="37" spans="2:6" ht="17.399999999999999">
      <c r="B37" s="1" t="s">
        <v>453</v>
      </c>
    </row>
    <row r="39" spans="2:6">
      <c r="B39" s="17" t="s">
        <v>353</v>
      </c>
      <c r="C39" s="63" t="str">
        <f t="shared" ref="C39:F39" si="6">+C$7</f>
        <v>1M</v>
      </c>
      <c r="D39" s="63" t="str">
        <f t="shared" si="6"/>
        <v>3M</v>
      </c>
      <c r="E39" s="63" t="str">
        <f t="shared" si="6"/>
        <v>6M</v>
      </c>
      <c r="F39" s="63" t="str">
        <f t="shared" si="6"/>
        <v>12M</v>
      </c>
    </row>
    <row r="40" spans="2:6" hidden="1" outlineLevel="1">
      <c r="B40" s="2" t="s">
        <v>400</v>
      </c>
      <c r="C40" s="64">
        <f t="shared" ref="C40:F40" si="7">+C8</f>
        <v>45401</v>
      </c>
      <c r="D40" s="64">
        <f t="shared" si="7"/>
        <v>45464</v>
      </c>
      <c r="E40" s="64">
        <f t="shared" si="7"/>
        <v>45555</v>
      </c>
      <c r="F40" s="64">
        <f t="shared" si="7"/>
        <v>45737</v>
      </c>
    </row>
    <row r="41" spans="2:6" hidden="1" outlineLevel="1">
      <c r="B41" s="7" t="str">
        <f t="shared" ref="B41:F41" si="8">+B9</f>
        <v>Months</v>
      </c>
      <c r="C41" s="65">
        <f t="shared" si="8"/>
        <v>1.0191780821917809</v>
      </c>
      <c r="D41" s="65">
        <f t="shared" si="8"/>
        <v>3.0904109589041093</v>
      </c>
      <c r="E41" s="65">
        <f t="shared" si="8"/>
        <v>6.0821917808219181</v>
      </c>
      <c r="F41" s="65">
        <f t="shared" si="8"/>
        <v>12.065753424657533</v>
      </c>
    </row>
    <row r="42" spans="2:6" collapsed="1">
      <c r="B42" s="2" t="str">
        <f t="shared" ref="B42:F42" si="9">+B10</f>
        <v>K1(-)</v>
      </c>
      <c r="C42" s="66">
        <f t="shared" si="9"/>
        <v>57.5</v>
      </c>
      <c r="D42" s="66">
        <f t="shared" si="9"/>
        <v>57.5</v>
      </c>
      <c r="E42" s="66">
        <f t="shared" si="9"/>
        <v>57.5</v>
      </c>
      <c r="F42" s="66">
        <f t="shared" si="9"/>
        <v>57.5</v>
      </c>
    </row>
    <row r="43" spans="2:6">
      <c r="B43" s="7" t="str">
        <f t="shared" ref="B43:F43" si="10">+B11</f>
        <v>K2(+)</v>
      </c>
      <c r="C43" s="67">
        <f t="shared" si="10"/>
        <v>65</v>
      </c>
      <c r="D43" s="67">
        <f t="shared" si="10"/>
        <v>62.5</v>
      </c>
      <c r="E43" s="67">
        <f t="shared" si="10"/>
        <v>65</v>
      </c>
      <c r="F43" s="67">
        <f t="shared" si="10"/>
        <v>62.5</v>
      </c>
    </row>
    <row r="44" spans="2:6" hidden="1" outlineLevel="1">
      <c r="C44" s="66"/>
      <c r="D44" s="66"/>
      <c r="E44" s="66"/>
      <c r="F44" s="66"/>
    </row>
    <row r="45" spans="2:6" hidden="1" outlineLevel="1">
      <c r="B45" s="17" t="s">
        <v>401</v>
      </c>
      <c r="C45" s="63" t="str">
        <f t="shared" ref="C45:F45" si="11">+C$7</f>
        <v>1M</v>
      </c>
      <c r="D45" s="63" t="str">
        <f t="shared" si="11"/>
        <v>3M</v>
      </c>
      <c r="E45" s="63" t="str">
        <f t="shared" si="11"/>
        <v>6M</v>
      </c>
      <c r="F45" s="63" t="str">
        <f t="shared" si="11"/>
        <v>12M</v>
      </c>
    </row>
    <row r="46" spans="2:6" hidden="1" outlineLevel="1">
      <c r="B46" s="2" t="str">
        <f>+B20</f>
        <v>K1(-)</v>
      </c>
      <c r="C46" s="66">
        <f t="shared" ref="C46:F46" si="12">+C20</f>
        <v>1.66</v>
      </c>
      <c r="D46" s="66">
        <f t="shared" si="12"/>
        <v>2.6</v>
      </c>
      <c r="E46" s="66">
        <f t="shared" si="12"/>
        <v>3.7</v>
      </c>
      <c r="F46" s="66">
        <f t="shared" si="12"/>
        <v>5.6</v>
      </c>
    </row>
    <row r="47" spans="2:6" hidden="1" outlineLevel="1">
      <c r="B47" s="7" t="str">
        <f t="shared" ref="B47:F47" si="13">+B21</f>
        <v>K2(+)</v>
      </c>
      <c r="C47" s="67">
        <f t="shared" si="13"/>
        <v>7.38</v>
      </c>
      <c r="D47" s="67">
        <f t="shared" si="13"/>
        <v>5.8</v>
      </c>
      <c r="E47" s="67">
        <f t="shared" si="13"/>
        <v>9.0500000000000007</v>
      </c>
      <c r="F47" s="67">
        <f t="shared" si="13"/>
        <v>8.8000000000000007</v>
      </c>
    </row>
    <row r="48" spans="2:6" hidden="1" outlineLevel="1">
      <c r="C48" s="66"/>
      <c r="D48" s="66"/>
      <c r="E48" s="66"/>
      <c r="F48" s="66"/>
    </row>
    <row r="49" spans="2:6" hidden="1" outlineLevel="1">
      <c r="B49" s="17" t="s">
        <v>402</v>
      </c>
      <c r="C49" s="63" t="str">
        <f>+C$7</f>
        <v>1M</v>
      </c>
      <c r="D49" s="63" t="str">
        <f t="shared" ref="D49:F49" si="14">+D$7</f>
        <v>3M</v>
      </c>
      <c r="E49" s="63" t="str">
        <f t="shared" si="14"/>
        <v>6M</v>
      </c>
      <c r="F49" s="63" t="str">
        <f t="shared" si="14"/>
        <v>12M</v>
      </c>
    </row>
    <row r="50" spans="2:6" hidden="1" outlineLevel="1">
      <c r="B50" s="2" t="str">
        <f t="shared" ref="B50:F50" si="15">+B20</f>
        <v>K1(-)</v>
      </c>
      <c r="C50" s="66">
        <f t="shared" si="15"/>
        <v>1.66</v>
      </c>
      <c r="D50" s="66">
        <f t="shared" si="15"/>
        <v>2.6</v>
      </c>
      <c r="E50" s="66">
        <f t="shared" si="15"/>
        <v>3.7</v>
      </c>
      <c r="F50" s="66">
        <f t="shared" si="15"/>
        <v>5.6</v>
      </c>
    </row>
    <row r="51" spans="2:6" hidden="1" outlineLevel="1">
      <c r="B51" s="7" t="str">
        <f t="shared" ref="B51:F51" si="16">+B21</f>
        <v>K2(+)</v>
      </c>
      <c r="C51" s="67">
        <f t="shared" si="16"/>
        <v>7.38</v>
      </c>
      <c r="D51" s="67">
        <f t="shared" si="16"/>
        <v>5.8</v>
      </c>
      <c r="E51" s="67">
        <f t="shared" si="16"/>
        <v>9.0500000000000007</v>
      </c>
      <c r="F51" s="67">
        <f t="shared" si="16"/>
        <v>8.8000000000000007</v>
      </c>
    </row>
    <row r="52" spans="2:6" hidden="1" outlineLevel="1">
      <c r="C52" s="66"/>
      <c r="D52" s="66"/>
      <c r="E52" s="66"/>
      <c r="F52" s="66"/>
    </row>
    <row r="53" spans="2:6" hidden="1" outlineLevel="1">
      <c r="B53" s="17" t="s">
        <v>399</v>
      </c>
      <c r="C53" s="63" t="str">
        <f t="shared" ref="C53:F53" si="17">+C$7</f>
        <v>1M</v>
      </c>
      <c r="D53" s="63" t="str">
        <f t="shared" si="17"/>
        <v>3M</v>
      </c>
      <c r="E53" s="63" t="str">
        <f t="shared" si="17"/>
        <v>6M</v>
      </c>
      <c r="F53" s="63" t="str">
        <f t="shared" si="17"/>
        <v>12M</v>
      </c>
    </row>
    <row r="54" spans="2:6" hidden="1" outlineLevel="1">
      <c r="B54" s="20" t="s">
        <v>403</v>
      </c>
      <c r="C54" s="69">
        <f>+C29</f>
        <v>0.97911227154046998</v>
      </c>
      <c r="D54" s="69">
        <f t="shared" ref="D54:F54" si="18">+D29</f>
        <v>0.97465886939571167</v>
      </c>
      <c r="E54" s="69">
        <f t="shared" si="18"/>
        <v>0.93283582089552253</v>
      </c>
      <c r="F54" s="69">
        <f t="shared" si="18"/>
        <v>0.85616438356164359</v>
      </c>
    </row>
    <row r="55" spans="2:6" hidden="1" outlineLevel="1">
      <c r="B55" s="7" t="s">
        <v>404</v>
      </c>
      <c r="C55" s="68">
        <f>+C32</f>
        <v>0.24854101844309148</v>
      </c>
      <c r="D55" s="68">
        <f t="shared" ref="D55:F55" si="19">+D32</f>
        <v>9.9667314502455653E-2</v>
      </c>
      <c r="E55" s="68">
        <f t="shared" si="19"/>
        <v>0.13717304252293341</v>
      </c>
      <c r="F55" s="68">
        <f t="shared" si="19"/>
        <v>0.15444660165722884</v>
      </c>
    </row>
    <row r="56" spans="2:6" collapsed="1">
      <c r="B56" s="20" t="s">
        <v>397</v>
      </c>
      <c r="C56" s="85">
        <f>+C34</f>
        <v>1.042826666666669</v>
      </c>
      <c r="D56" s="85">
        <f t="shared" ref="D56:F56" si="20">+D34</f>
        <v>1.2077199999999975</v>
      </c>
      <c r="E56" s="85">
        <f t="shared" si="20"/>
        <v>3.5718399999999986</v>
      </c>
      <c r="F56" s="85">
        <f t="shared" si="20"/>
        <v>8.2584000000000231</v>
      </c>
    </row>
    <row r="57" spans="2:6">
      <c r="B57" s="7" t="s">
        <v>398</v>
      </c>
      <c r="C57" s="68">
        <f>+C35</f>
        <v>1.8051353066759028E-2</v>
      </c>
      <c r="D57" s="68">
        <f t="shared" ref="D57:F57" si="21">+D35</f>
        <v>2.0905660377358446E-2</v>
      </c>
      <c r="E57" s="68">
        <f t="shared" si="21"/>
        <v>6.1828630777219985E-2</v>
      </c>
      <c r="F57" s="68">
        <f t="shared" si="21"/>
        <v>0.14295308983901719</v>
      </c>
    </row>
    <row r="60" spans="2:6">
      <c r="B60" s="17" t="s">
        <v>434</v>
      </c>
      <c r="C60" s="63" t="str">
        <f t="shared" ref="C60:F60" si="22">+C$7</f>
        <v>1M</v>
      </c>
      <c r="D60" s="63" t="str">
        <f t="shared" si="22"/>
        <v>3M</v>
      </c>
      <c r="E60" s="63" t="str">
        <f t="shared" si="22"/>
        <v>6M</v>
      </c>
      <c r="F60" s="63" t="str">
        <f t="shared" si="22"/>
        <v>12M</v>
      </c>
    </row>
    <row r="61" spans="2:6">
      <c r="B61" s="2" t="s">
        <v>435</v>
      </c>
      <c r="C61" s="2">
        <f>+C17</f>
        <v>2.11</v>
      </c>
      <c r="D61" s="2">
        <f t="shared" ref="D61:F61" si="23">+D17</f>
        <v>3.15</v>
      </c>
      <c r="E61" s="2">
        <f t="shared" si="23"/>
        <v>4.5</v>
      </c>
      <c r="F61" s="2">
        <f t="shared" si="23"/>
        <v>7.07</v>
      </c>
    </row>
    <row r="62" spans="2:6">
      <c r="B62" s="7" t="s">
        <v>436</v>
      </c>
      <c r="C62" s="84">
        <f>+C22</f>
        <v>1.66</v>
      </c>
      <c r="D62" s="84">
        <f t="shared" ref="D62:F62" si="24">+D22</f>
        <v>2.6</v>
      </c>
      <c r="E62" s="84">
        <f t="shared" si="24"/>
        <v>3.7</v>
      </c>
      <c r="F62" s="84">
        <f t="shared" si="24"/>
        <v>5.6</v>
      </c>
    </row>
    <row r="63" spans="2:6">
      <c r="B63" s="2" t="s">
        <v>438</v>
      </c>
      <c r="C63" s="72">
        <f>+C55</f>
        <v>0.24854101844309148</v>
      </c>
      <c r="D63" s="72">
        <f t="shared" ref="D63:F63" si="25">+D55</f>
        <v>9.9667314502455653E-2</v>
      </c>
      <c r="E63" s="72">
        <f t="shared" si="25"/>
        <v>0.13717304252293341</v>
      </c>
      <c r="F63" s="72">
        <f t="shared" si="25"/>
        <v>0.15444660165722884</v>
      </c>
    </row>
    <row r="64" spans="2:6">
      <c r="B64" s="7" t="s">
        <v>437</v>
      </c>
      <c r="C64" s="7">
        <f>+$C$3</f>
        <v>57.77</v>
      </c>
      <c r="D64" s="7">
        <f t="shared" ref="D64:F64" si="26">+$C$3</f>
        <v>57.77</v>
      </c>
      <c r="E64" s="7">
        <f t="shared" si="26"/>
        <v>57.77</v>
      </c>
      <c r="F64" s="7">
        <f t="shared" si="26"/>
        <v>57.77</v>
      </c>
    </row>
    <row r="65" spans="2:6">
      <c r="B65" s="2" t="s">
        <v>439</v>
      </c>
      <c r="C65" s="18">
        <f>+C26</f>
        <v>8.4931506849315067E-2</v>
      </c>
      <c r="D65" s="18">
        <f t="shared" ref="D65:F65" si="27">+D26</f>
        <v>0.25753424657534246</v>
      </c>
      <c r="E65" s="18">
        <f t="shared" si="27"/>
        <v>0.50684931506849318</v>
      </c>
      <c r="F65" s="18">
        <f t="shared" si="27"/>
        <v>1.0054794520547945</v>
      </c>
    </row>
    <row r="66" spans="2:6">
      <c r="B66" s="7" t="s">
        <v>397</v>
      </c>
      <c r="C66" s="84">
        <f>+C56</f>
        <v>1.042826666666669</v>
      </c>
      <c r="D66" s="84">
        <f t="shared" ref="D66:F66" si="28">+D56</f>
        <v>1.2077199999999975</v>
      </c>
      <c r="E66" s="84">
        <f t="shared" si="28"/>
        <v>3.5718399999999986</v>
      </c>
      <c r="F66" s="84">
        <f t="shared" si="28"/>
        <v>8.2584000000000231</v>
      </c>
    </row>
    <row r="67" spans="2:6">
      <c r="B67" s="2" t="s">
        <v>398</v>
      </c>
      <c r="C67" s="72">
        <f>+C57</f>
        <v>1.8051353066759028E-2</v>
      </c>
      <c r="D67" s="72">
        <f t="shared" ref="D67:F67" si="29">+D57</f>
        <v>2.0905660377358446E-2</v>
      </c>
      <c r="E67" s="72">
        <f t="shared" si="29"/>
        <v>6.1828630777219985E-2</v>
      </c>
      <c r="F67" s="72">
        <f t="shared" si="29"/>
        <v>0.14295308983901719</v>
      </c>
    </row>
  </sheetData>
  <hyperlinks>
    <hyperlink ref="O1" location="home!A1" display="home" xr:uid="{D507AE91-6A94-4E35-B06B-5556BF7F85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1D62-6450-4D4D-9194-9130D18A1819}">
  <dimension ref="B1:O27"/>
  <sheetViews>
    <sheetView zoomScale="68" zoomScaleNormal="100" workbookViewId="0">
      <selection activeCell="O1" sqref="O1"/>
    </sheetView>
  </sheetViews>
  <sheetFormatPr defaultRowHeight="13.8"/>
  <cols>
    <col min="1" max="1" width="2" style="2" customWidth="1"/>
    <col min="2" max="2" width="8.796875" style="2"/>
    <col min="3" max="14" width="12.296875" style="2" customWidth="1"/>
    <col min="15" max="16384" width="8.796875" style="2"/>
  </cols>
  <sheetData>
    <row r="1" spans="2:15" ht="17.399999999999999">
      <c r="B1" s="1" t="s">
        <v>364</v>
      </c>
      <c r="O1" s="89" t="s">
        <v>452</v>
      </c>
    </row>
    <row r="3" spans="2:15">
      <c r="B3" s="17" t="s">
        <v>353</v>
      </c>
      <c r="C3" s="17" t="s">
        <v>354</v>
      </c>
      <c r="D3" s="17" t="s">
        <v>355</v>
      </c>
      <c r="E3" s="17" t="s">
        <v>356</v>
      </c>
      <c r="F3" s="17" t="s">
        <v>357</v>
      </c>
    </row>
    <row r="4" spans="2:15">
      <c r="B4" s="2" t="s">
        <v>367</v>
      </c>
      <c r="C4" s="59">
        <f>+_xlfn.XLOOKUP(C3,dividend_calculator!$B$7:$F$7,dividend_calculator!$B$9:$F$9,"")</f>
        <v>1.0191780821917809</v>
      </c>
      <c r="D4" s="59">
        <f>+_xlfn.XLOOKUP(D3,dividend_calculator!$B$7:$F$7,dividend_calculator!$B$9:$F$9,"")</f>
        <v>3.0904109589041093</v>
      </c>
      <c r="E4" s="59">
        <f>+_xlfn.XLOOKUP(E3,dividend_calculator!$B$7:$F$7,dividend_calculator!$B$9:$F$9,"")</f>
        <v>6.0821917808219181</v>
      </c>
      <c r="F4" s="59">
        <f>+_xlfn.XLOOKUP(F3,dividend_calculator!$B$7:$F$7,dividend_calculator!$B$9:$F$9,"")</f>
        <v>12.065753424657533</v>
      </c>
    </row>
    <row r="5" spans="2:15">
      <c r="B5" s="2" t="s">
        <v>378</v>
      </c>
      <c r="C5" s="18">
        <f>+ROUND(C4,0)</f>
        <v>1</v>
      </c>
      <c r="D5" s="18">
        <f t="shared" ref="D5:F5" si="0">+ROUND(D4,0)</f>
        <v>3</v>
      </c>
      <c r="E5" s="18">
        <f t="shared" si="0"/>
        <v>6</v>
      </c>
      <c r="F5" s="18">
        <f t="shared" si="0"/>
        <v>12</v>
      </c>
    </row>
    <row r="6" spans="2:15">
      <c r="B6" s="2" t="s">
        <v>366</v>
      </c>
      <c r="C6" s="18">
        <f>+C4/12</f>
        <v>8.4931506849315067E-2</v>
      </c>
      <c r="D6" s="18">
        <f>+D4/12</f>
        <v>0.25753424657534246</v>
      </c>
      <c r="E6" s="18">
        <f>+E4/12</f>
        <v>0.50684931506849318</v>
      </c>
      <c r="F6" s="18">
        <f>+F4/12</f>
        <v>1.0054794520547945</v>
      </c>
    </row>
    <row r="7" spans="2:15">
      <c r="B7" s="2" t="s">
        <v>22</v>
      </c>
      <c r="C7" s="16">
        <f>+_xlfn.XLOOKUP(C3,dividend_calculator!$B$24:$F$24,dividend_calculator!$B$29:$F$29,"")</f>
        <v>0.97911227154046998</v>
      </c>
      <c r="D7" s="16">
        <f>+_xlfn.XLOOKUP(D3,dividend_calculator!$B$24:$F$24,dividend_calculator!$B$29:$F$29,"")</f>
        <v>0.97465886939571167</v>
      </c>
      <c r="E7" s="16">
        <f>+_xlfn.XLOOKUP(E3,dividend_calculator!$B$24:$F$24,dividend_calculator!$B$29:$F$29,"")</f>
        <v>0.93283582089552253</v>
      </c>
      <c r="F7" s="16">
        <f>+_xlfn.XLOOKUP(F3,dividend_calculator!$B$24:$F$24,dividend_calculator!$B$29:$F$29,"")</f>
        <v>0.85616438356164359</v>
      </c>
    </row>
    <row r="8" spans="2:15">
      <c r="B8" s="2" t="s">
        <v>360</v>
      </c>
      <c r="C8" s="52">
        <f>+_xlfn.XLOOKUP(C3,dividend_calculator!$B$24:$F$24,dividend_calculator!$B$32:$F$32,"")</f>
        <v>0.24854101844309148</v>
      </c>
      <c r="D8" s="52">
        <f>+_xlfn.XLOOKUP(D3,dividend_calculator!$B$24:$F$24,dividend_calculator!$B$32:$F$32,"")</f>
        <v>9.9667314502455653E-2</v>
      </c>
      <c r="E8" s="52">
        <f>+_xlfn.XLOOKUP(E3,dividend_calculator!$B$24:$F$24,dividend_calculator!$B$32:$F$32,"")</f>
        <v>0.13717304252293341</v>
      </c>
      <c r="F8" s="52">
        <f>+_xlfn.XLOOKUP(F3,dividend_calculator!$B$24:$F$24,dividend_calculator!$B$32:$F$32,"")</f>
        <v>0.15444660165722884</v>
      </c>
    </row>
    <row r="9" spans="2:15">
      <c r="B9" s="2" t="s">
        <v>361</v>
      </c>
      <c r="C9" s="16">
        <f>+_xlfn.XLOOKUP(C3,dividend_calculator!$B$24:$F$24,dividend_calculator!$B$34:$F$34,"")</f>
        <v>1.042826666666669</v>
      </c>
      <c r="D9" s="16">
        <f>+_xlfn.XLOOKUP(D3,dividend_calculator!$B$24:$F$24,dividend_calculator!$B$34:$F$34,"")</f>
        <v>1.2077199999999975</v>
      </c>
      <c r="E9" s="16">
        <f>+_xlfn.XLOOKUP(E3,dividend_calculator!$B$24:$F$24,dividend_calculator!$B$34:$F$34,"")</f>
        <v>3.5718399999999986</v>
      </c>
      <c r="F9" s="16">
        <f>+_xlfn.XLOOKUP(F3,dividend_calculator!$B$24:$F$24,dividend_calculator!$B$34:$F$34,"")</f>
        <v>8.2584000000000231</v>
      </c>
    </row>
    <row r="10" spans="2:15">
      <c r="B10" s="2" t="s">
        <v>363</v>
      </c>
      <c r="C10" s="52">
        <f>+_xlfn.XLOOKUP(C3,dividend_calculator!$B$24:$F$24,dividend_calculator!$B$35:$F$35,"")</f>
        <v>1.8051353066759028E-2</v>
      </c>
      <c r="D10" s="52">
        <f>+_xlfn.XLOOKUP(D3,dividend_calculator!$B$24:$F$24,dividend_calculator!$B$35:$F$35,"")</f>
        <v>2.0905660377358446E-2</v>
      </c>
      <c r="E10" s="52">
        <f>+_xlfn.XLOOKUP(E3,dividend_calculator!$B$24:$F$24,dividend_calculator!$B$35:$F$35,"")</f>
        <v>6.1828630777219985E-2</v>
      </c>
      <c r="F10" s="52">
        <f>+_xlfn.XLOOKUP(F3,dividend_calculator!$B$24:$F$24,dividend_calculator!$B$35:$F$35,"")</f>
        <v>0.14295308983901719</v>
      </c>
    </row>
    <row r="14" spans="2:15" ht="41.4">
      <c r="B14" s="53" t="s">
        <v>367</v>
      </c>
      <c r="C14" s="53" t="s">
        <v>366</v>
      </c>
      <c r="D14" s="53" t="s">
        <v>368</v>
      </c>
      <c r="E14" s="53" t="s">
        <v>373</v>
      </c>
      <c r="F14" s="53" t="s">
        <v>369</v>
      </c>
      <c r="G14" s="53" t="s">
        <v>374</v>
      </c>
      <c r="H14" s="53" t="s">
        <v>375</v>
      </c>
      <c r="I14" s="53" t="s">
        <v>370</v>
      </c>
      <c r="J14" s="53" t="s">
        <v>371</v>
      </c>
      <c r="K14" s="53" t="s">
        <v>372</v>
      </c>
      <c r="L14" s="53" t="s">
        <v>442</v>
      </c>
    </row>
    <row r="15" spans="2:15">
      <c r="B15" s="15">
        <v>0</v>
      </c>
      <c r="C15" s="48">
        <f>+B15/12</f>
        <v>0</v>
      </c>
      <c r="D15" s="54"/>
      <c r="E15" s="56">
        <v>0</v>
      </c>
      <c r="H15" s="15">
        <v>7.1800000000000003E-2</v>
      </c>
      <c r="I15" s="15">
        <v>7.1999999999999995E-2</v>
      </c>
      <c r="J15" s="15">
        <v>2E-3</v>
      </c>
      <c r="K15" s="54">
        <f t="shared" ref="K15:K27" si="1">+((C15^2)*H15)+(I15*C15)+J15</f>
        <v>2E-3</v>
      </c>
      <c r="L15" s="54">
        <f>+IF(D15="",K15,D15)</f>
        <v>2E-3</v>
      </c>
    </row>
    <row r="16" spans="2:15">
      <c r="B16" s="15">
        <v>1</v>
      </c>
      <c r="C16" s="60">
        <f>+C6</f>
        <v>8.4931506849315067E-2</v>
      </c>
      <c r="D16" s="54">
        <f t="shared" ref="D16:D27" si="2">+_xlfn.XLOOKUP(B16,$C$5:$F$5,$C$10:$F$10,"")</f>
        <v>1.8051353066759028E-2</v>
      </c>
      <c r="E16" s="54">
        <f>+D16</f>
        <v>1.8051353066759028E-2</v>
      </c>
      <c r="F16" s="54"/>
      <c r="H16" s="2">
        <f t="shared" ref="H16:J27" si="3">+H$15</f>
        <v>7.1800000000000003E-2</v>
      </c>
      <c r="I16" s="2">
        <f t="shared" si="3"/>
        <v>7.1999999999999995E-2</v>
      </c>
      <c r="J16" s="2">
        <f t="shared" si="3"/>
        <v>2E-3</v>
      </c>
      <c r="K16" s="54">
        <f t="shared" si="1"/>
        <v>8.6329878025896041E-3</v>
      </c>
      <c r="L16" s="54">
        <f t="shared" ref="L16:L27" si="4">+IF(D16="",K16,D16)</f>
        <v>1.8051353066759028E-2</v>
      </c>
    </row>
    <row r="17" spans="2:12">
      <c r="B17" s="15">
        <v>2</v>
      </c>
      <c r="C17" s="48">
        <f t="shared" ref="C17:C26" si="5">+B17/12</f>
        <v>0.16666666666666666</v>
      </c>
      <c r="D17" s="54"/>
      <c r="E17" s="54"/>
      <c r="H17" s="2">
        <f t="shared" si="3"/>
        <v>7.1800000000000003E-2</v>
      </c>
      <c r="I17" s="2">
        <f t="shared" si="3"/>
        <v>7.1999999999999995E-2</v>
      </c>
      <c r="J17" s="2">
        <f t="shared" si="3"/>
        <v>2E-3</v>
      </c>
      <c r="K17" s="54">
        <f t="shared" si="1"/>
        <v>1.5994444444444443E-2</v>
      </c>
      <c r="L17" s="54">
        <f t="shared" si="4"/>
        <v>1.5994444444444443E-2</v>
      </c>
    </row>
    <row r="18" spans="2:12">
      <c r="B18" s="15">
        <v>3</v>
      </c>
      <c r="C18" s="48">
        <f>+D6</f>
        <v>0.25753424657534246</v>
      </c>
      <c r="D18" s="54">
        <f t="shared" si="2"/>
        <v>2.0905660377358446E-2</v>
      </c>
      <c r="E18" s="54">
        <f>+D18</f>
        <v>2.0905660377358446E-2</v>
      </c>
      <c r="F18" s="54">
        <f>+(D18*C18-D16*C16)/(C18-C16)</f>
        <v>2.2310160800034347E-2</v>
      </c>
      <c r="G18" s="2">
        <f>+B18+B16</f>
        <v>4</v>
      </c>
      <c r="H18" s="2">
        <f t="shared" si="3"/>
        <v>7.1800000000000003E-2</v>
      </c>
      <c r="I18" s="2">
        <f t="shared" si="3"/>
        <v>7.1999999999999995E-2</v>
      </c>
      <c r="J18" s="2">
        <f t="shared" si="3"/>
        <v>2E-3</v>
      </c>
      <c r="K18" s="54">
        <f t="shared" si="1"/>
        <v>2.530452092325014E-2</v>
      </c>
      <c r="L18" s="54">
        <f t="shared" si="4"/>
        <v>2.0905660377358446E-2</v>
      </c>
    </row>
    <row r="19" spans="2:12">
      <c r="B19" s="15">
        <v>4</v>
      </c>
      <c r="C19" s="48">
        <f t="shared" si="5"/>
        <v>0.33333333333333331</v>
      </c>
      <c r="D19" s="54"/>
      <c r="E19" s="55">
        <f>+_xlfn.XLOOKUP(B19,$G$16:$G$27,$F$16:$F$27,"")</f>
        <v>2.2310160800034347E-2</v>
      </c>
      <c r="F19" s="54"/>
      <c r="H19" s="2">
        <f t="shared" si="3"/>
        <v>7.1800000000000003E-2</v>
      </c>
      <c r="I19" s="2">
        <f t="shared" si="3"/>
        <v>7.1999999999999995E-2</v>
      </c>
      <c r="J19" s="2">
        <f t="shared" si="3"/>
        <v>2E-3</v>
      </c>
      <c r="K19" s="54">
        <f t="shared" si="1"/>
        <v>3.3977777777777773E-2</v>
      </c>
      <c r="L19" s="54">
        <f t="shared" si="4"/>
        <v>3.3977777777777773E-2</v>
      </c>
    </row>
    <row r="20" spans="2:12">
      <c r="B20" s="15">
        <v>5</v>
      </c>
      <c r="C20" s="48">
        <f t="shared" si="5"/>
        <v>0.41666666666666669</v>
      </c>
      <c r="D20" s="54"/>
      <c r="E20" s="54"/>
      <c r="F20" s="54"/>
      <c r="H20" s="2">
        <f t="shared" si="3"/>
        <v>7.1800000000000003E-2</v>
      </c>
      <c r="I20" s="2">
        <f t="shared" si="3"/>
        <v>7.1999999999999995E-2</v>
      </c>
      <c r="J20" s="2">
        <f t="shared" si="3"/>
        <v>2E-3</v>
      </c>
      <c r="K20" s="54">
        <f t="shared" si="1"/>
        <v>4.4465277777777784E-2</v>
      </c>
      <c r="L20" s="54">
        <f t="shared" si="4"/>
        <v>4.4465277777777784E-2</v>
      </c>
    </row>
    <row r="21" spans="2:12">
      <c r="B21" s="15">
        <v>6</v>
      </c>
      <c r="C21" s="60">
        <f>+E6</f>
        <v>0.50684931506849318</v>
      </c>
      <c r="D21" s="54">
        <f t="shared" si="2"/>
        <v>6.1828630777219985E-2</v>
      </c>
      <c r="E21" s="54">
        <f>+D21</f>
        <v>6.1828630777219985E-2</v>
      </c>
      <c r="F21" s="54">
        <f>+(D21*C21-D18*C18)/(C21-C18)</f>
        <v>0.10410071009136268</v>
      </c>
      <c r="G21" s="2">
        <f>+B21+B18</f>
        <v>9</v>
      </c>
      <c r="H21" s="2">
        <f t="shared" si="3"/>
        <v>7.1800000000000003E-2</v>
      </c>
      <c r="I21" s="2">
        <f t="shared" si="3"/>
        <v>7.1999999999999995E-2</v>
      </c>
      <c r="J21" s="2">
        <f t="shared" si="3"/>
        <v>2E-3</v>
      </c>
      <c r="K21" s="54">
        <f t="shared" si="1"/>
        <v>5.693829986864328E-2</v>
      </c>
      <c r="L21" s="54">
        <f t="shared" si="4"/>
        <v>6.1828630777219985E-2</v>
      </c>
    </row>
    <row r="22" spans="2:12">
      <c r="B22" s="15">
        <v>7</v>
      </c>
      <c r="C22" s="48">
        <f t="shared" si="5"/>
        <v>0.58333333333333337</v>
      </c>
      <c r="D22" s="54"/>
      <c r="E22" s="55"/>
      <c r="F22" s="54"/>
      <c r="H22" s="2">
        <f t="shared" si="3"/>
        <v>7.1800000000000003E-2</v>
      </c>
      <c r="I22" s="2">
        <f t="shared" si="3"/>
        <v>7.1999999999999995E-2</v>
      </c>
      <c r="J22" s="2">
        <f t="shared" si="3"/>
        <v>2E-3</v>
      </c>
      <c r="K22" s="54">
        <f t="shared" si="1"/>
        <v>6.8431944444444448E-2</v>
      </c>
      <c r="L22" s="54">
        <f t="shared" si="4"/>
        <v>6.8431944444444448E-2</v>
      </c>
    </row>
    <row r="23" spans="2:12">
      <c r="B23" s="15">
        <v>8</v>
      </c>
      <c r="C23" s="48">
        <f t="shared" si="5"/>
        <v>0.66666666666666663</v>
      </c>
      <c r="D23" s="54"/>
      <c r="E23" s="54"/>
      <c r="H23" s="2">
        <f t="shared" si="3"/>
        <v>7.1800000000000003E-2</v>
      </c>
      <c r="I23" s="2">
        <f t="shared" si="3"/>
        <v>7.1999999999999995E-2</v>
      </c>
      <c r="J23" s="2">
        <f t="shared" si="3"/>
        <v>2E-3</v>
      </c>
      <c r="K23" s="54">
        <f t="shared" si="1"/>
        <v>8.1911111111111101E-2</v>
      </c>
      <c r="L23" s="54">
        <f t="shared" si="4"/>
        <v>8.1911111111111101E-2</v>
      </c>
    </row>
    <row r="24" spans="2:12">
      <c r="B24" s="15">
        <v>9</v>
      </c>
      <c r="C24" s="48">
        <f t="shared" si="5"/>
        <v>0.75</v>
      </c>
      <c r="D24" s="54"/>
      <c r="E24" s="55">
        <f>+_xlfn.XLOOKUP(B24,$G$16:$G$27,$F$16:$F$27,"")</f>
        <v>0.10410071009136268</v>
      </c>
      <c r="F24" s="54"/>
      <c r="H24" s="2">
        <f t="shared" si="3"/>
        <v>7.1800000000000003E-2</v>
      </c>
      <c r="I24" s="2">
        <f t="shared" si="3"/>
        <v>7.1999999999999995E-2</v>
      </c>
      <c r="J24" s="2">
        <f t="shared" si="3"/>
        <v>2E-3</v>
      </c>
      <c r="K24" s="54">
        <f t="shared" si="1"/>
        <v>9.6387499999999987E-2</v>
      </c>
      <c r="L24" s="54">
        <f t="shared" si="4"/>
        <v>9.6387499999999987E-2</v>
      </c>
    </row>
    <row r="25" spans="2:12">
      <c r="B25" s="15">
        <v>10</v>
      </c>
      <c r="C25" s="48">
        <f t="shared" si="5"/>
        <v>0.83333333333333337</v>
      </c>
      <c r="D25" s="54"/>
      <c r="E25" s="54"/>
      <c r="H25" s="2">
        <f t="shared" si="3"/>
        <v>7.1800000000000003E-2</v>
      </c>
      <c r="I25" s="2">
        <f t="shared" si="3"/>
        <v>7.1999999999999995E-2</v>
      </c>
      <c r="J25" s="2">
        <f t="shared" si="3"/>
        <v>2E-3</v>
      </c>
      <c r="K25" s="54">
        <f t="shared" si="1"/>
        <v>0.11186111111111112</v>
      </c>
      <c r="L25" s="54">
        <f t="shared" si="4"/>
        <v>0.11186111111111112</v>
      </c>
    </row>
    <row r="26" spans="2:12">
      <c r="B26" s="15">
        <v>11</v>
      </c>
      <c r="C26" s="48">
        <f t="shared" si="5"/>
        <v>0.91666666666666663</v>
      </c>
      <c r="D26" s="54"/>
      <c r="E26" s="54"/>
      <c r="H26" s="2">
        <f t="shared" si="3"/>
        <v>7.1800000000000003E-2</v>
      </c>
      <c r="I26" s="2">
        <f t="shared" si="3"/>
        <v>7.1999999999999995E-2</v>
      </c>
      <c r="J26" s="2">
        <f t="shared" si="3"/>
        <v>2E-3</v>
      </c>
      <c r="K26" s="54">
        <f t="shared" si="1"/>
        <v>0.12833194444444443</v>
      </c>
      <c r="L26" s="54">
        <f t="shared" si="4"/>
        <v>0.12833194444444443</v>
      </c>
    </row>
    <row r="27" spans="2:12">
      <c r="B27" s="15">
        <v>12</v>
      </c>
      <c r="C27" s="48">
        <f>+F6</f>
        <v>1.0054794520547945</v>
      </c>
      <c r="D27" s="54">
        <f t="shared" si="2"/>
        <v>0.14295308983901719</v>
      </c>
      <c r="E27" s="54">
        <f>+D27</f>
        <v>0.14295308983901719</v>
      </c>
      <c r="F27" s="54">
        <f>+(D27*C27-D21*C21)/(C27-C21)</f>
        <v>0.22541476525897591</v>
      </c>
      <c r="G27" s="2">
        <f>+B27+B21</f>
        <v>18</v>
      </c>
      <c r="H27" s="2">
        <f t="shared" si="3"/>
        <v>7.1800000000000003E-2</v>
      </c>
      <c r="I27" s="2">
        <f t="shared" si="3"/>
        <v>7.1999999999999995E-2</v>
      </c>
      <c r="J27" s="2">
        <f t="shared" si="3"/>
        <v>2E-3</v>
      </c>
      <c r="K27" s="54">
        <f t="shared" si="1"/>
        <v>0.14698352561456182</v>
      </c>
      <c r="L27" s="54">
        <f t="shared" si="4"/>
        <v>0.14295308983901719</v>
      </c>
    </row>
  </sheetData>
  <hyperlinks>
    <hyperlink ref="O1" location="home!A1" display="home" xr:uid="{A10FAD31-888E-4DC7-AB67-9AA9EDC78351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33"/>
  <sheetViews>
    <sheetView workbookViewId="0">
      <selection activeCell="O1" sqref="O1"/>
    </sheetView>
  </sheetViews>
  <sheetFormatPr defaultRowHeight="13.8"/>
  <cols>
    <col min="1" max="1" width="1.796875" style="8" customWidth="1"/>
    <col min="2" max="12" width="8.796875" style="8"/>
    <col min="13" max="13" width="1.8984375" style="8" customWidth="1"/>
    <col min="14" max="16384" width="8.796875" style="8"/>
  </cols>
  <sheetData>
    <row r="1" spans="2:24" ht="17.399999999999999">
      <c r="B1" s="1" t="s">
        <v>20</v>
      </c>
      <c r="O1" s="89" t="s">
        <v>452</v>
      </c>
    </row>
    <row r="3" spans="2:24">
      <c r="B3" s="40" t="s">
        <v>12</v>
      </c>
      <c r="N3" s="40" t="s">
        <v>13</v>
      </c>
    </row>
    <row r="4" spans="2:24">
      <c r="B4" s="37" t="s">
        <v>1</v>
      </c>
      <c r="C4" s="38" t="s">
        <v>2</v>
      </c>
      <c r="D4" s="39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0</v>
      </c>
      <c r="K4" s="38" t="s">
        <v>9</v>
      </c>
      <c r="L4" s="38" t="s">
        <v>10</v>
      </c>
      <c r="N4" s="37" t="s">
        <v>1</v>
      </c>
      <c r="O4" s="38" t="s">
        <v>2</v>
      </c>
      <c r="P4" s="39" t="s">
        <v>3</v>
      </c>
      <c r="Q4" s="38" t="s">
        <v>4</v>
      </c>
      <c r="R4" s="38" t="s">
        <v>5</v>
      </c>
      <c r="S4" s="38" t="s">
        <v>6</v>
      </c>
      <c r="T4" s="38" t="s">
        <v>7</v>
      </c>
      <c r="U4" s="38" t="s">
        <v>8</v>
      </c>
      <c r="V4" s="38" t="s">
        <v>0</v>
      </c>
      <c r="W4" s="38" t="s">
        <v>9</v>
      </c>
      <c r="X4" s="38" t="s">
        <v>10</v>
      </c>
    </row>
    <row r="5" spans="2:24" ht="14.4" thickBot="1">
      <c r="B5" s="11" t="s">
        <v>232</v>
      </c>
      <c r="C5" s="9" t="s">
        <v>233</v>
      </c>
      <c r="D5" s="13">
        <v>20</v>
      </c>
      <c r="E5" s="9">
        <v>29.76</v>
      </c>
      <c r="F5" s="9">
        <v>28.05</v>
      </c>
      <c r="G5" s="9">
        <v>29</v>
      </c>
      <c r="H5" s="9">
        <v>0</v>
      </c>
      <c r="I5" s="9" t="s">
        <v>11</v>
      </c>
      <c r="J5" s="9">
        <v>1</v>
      </c>
      <c r="K5" s="9">
        <v>0</v>
      </c>
      <c r="L5" s="45">
        <v>0</v>
      </c>
      <c r="N5" s="11" t="s">
        <v>274</v>
      </c>
      <c r="O5" s="9" t="s">
        <v>275</v>
      </c>
      <c r="P5" s="13">
        <v>20</v>
      </c>
      <c r="Q5" s="9">
        <v>0.01</v>
      </c>
      <c r="R5" s="9">
        <v>0</v>
      </c>
      <c r="S5" s="9">
        <v>0</v>
      </c>
      <c r="T5" s="9">
        <v>0</v>
      </c>
      <c r="U5" s="9" t="s">
        <v>11</v>
      </c>
      <c r="V5" s="9">
        <v>25</v>
      </c>
      <c r="W5" s="9">
        <v>509</v>
      </c>
      <c r="X5" s="45">
        <v>0.5</v>
      </c>
    </row>
    <row r="6" spans="2:24" ht="14.4" thickBot="1">
      <c r="B6" s="12" t="s">
        <v>234</v>
      </c>
      <c r="C6" s="10" t="s">
        <v>235</v>
      </c>
      <c r="D6" s="14">
        <v>22.5</v>
      </c>
      <c r="E6" s="10">
        <v>23.75</v>
      </c>
      <c r="F6" s="10">
        <v>28.5</v>
      </c>
      <c r="G6" s="10">
        <v>30.75</v>
      </c>
      <c r="H6" s="10">
        <v>0</v>
      </c>
      <c r="I6" s="10" t="s">
        <v>11</v>
      </c>
      <c r="J6" s="10">
        <v>2</v>
      </c>
      <c r="K6" s="10">
        <v>0</v>
      </c>
      <c r="L6" s="46">
        <v>0</v>
      </c>
      <c r="N6" s="12" t="s">
        <v>276</v>
      </c>
      <c r="O6" s="10" t="s">
        <v>181</v>
      </c>
      <c r="P6" s="14">
        <v>22.5</v>
      </c>
      <c r="Q6" s="10">
        <v>0.01</v>
      </c>
      <c r="R6" s="10">
        <v>0</v>
      </c>
      <c r="S6" s="10">
        <v>0</v>
      </c>
      <c r="T6" s="10">
        <v>0</v>
      </c>
      <c r="U6" s="10" t="s">
        <v>11</v>
      </c>
      <c r="V6" s="10">
        <v>20</v>
      </c>
      <c r="W6" s="10">
        <v>115</v>
      </c>
      <c r="X6" s="46">
        <v>0.5</v>
      </c>
    </row>
    <row r="7" spans="2:24" ht="14.4" thickBot="1">
      <c r="B7" s="12" t="s">
        <v>236</v>
      </c>
      <c r="C7" s="10" t="s">
        <v>235</v>
      </c>
      <c r="D7" s="14">
        <v>25</v>
      </c>
      <c r="E7" s="10">
        <v>21.28</v>
      </c>
      <c r="F7" s="10">
        <v>26.05</v>
      </c>
      <c r="G7" s="10">
        <v>28.25</v>
      </c>
      <c r="H7" s="10">
        <v>0</v>
      </c>
      <c r="I7" s="10" t="s">
        <v>11</v>
      </c>
      <c r="J7" s="10">
        <v>2</v>
      </c>
      <c r="K7" s="10">
        <v>0</v>
      </c>
      <c r="L7" s="46">
        <v>0</v>
      </c>
      <c r="N7" s="12" t="s">
        <v>277</v>
      </c>
      <c r="O7" s="10" t="s">
        <v>278</v>
      </c>
      <c r="P7" s="14">
        <v>25</v>
      </c>
      <c r="Q7" s="10">
        <v>0.02</v>
      </c>
      <c r="R7" s="10">
        <v>0</v>
      </c>
      <c r="S7" s="10">
        <v>0</v>
      </c>
      <c r="T7" s="10">
        <v>0</v>
      </c>
      <c r="U7" s="10" t="s">
        <v>11</v>
      </c>
      <c r="V7" s="10">
        <v>5</v>
      </c>
      <c r="W7" s="10">
        <v>326</v>
      </c>
      <c r="X7" s="46">
        <v>0.5</v>
      </c>
    </row>
    <row r="8" spans="2:24" ht="14.4" thickBot="1">
      <c r="B8" s="12" t="s">
        <v>237</v>
      </c>
      <c r="C8" s="10" t="s">
        <v>238</v>
      </c>
      <c r="D8" s="14">
        <v>27.5</v>
      </c>
      <c r="E8" s="10">
        <v>19.22</v>
      </c>
      <c r="F8" s="10">
        <v>22.8</v>
      </c>
      <c r="G8" s="10">
        <v>26.6</v>
      </c>
      <c r="H8" s="10">
        <v>0</v>
      </c>
      <c r="I8" s="10" t="s">
        <v>11</v>
      </c>
      <c r="J8" s="10">
        <v>2</v>
      </c>
      <c r="K8" s="10">
        <v>57</v>
      </c>
      <c r="L8" s="46">
        <v>0</v>
      </c>
      <c r="N8" s="12" t="s">
        <v>279</v>
      </c>
      <c r="O8" s="10" t="s">
        <v>280</v>
      </c>
      <c r="P8" s="14">
        <v>27.5</v>
      </c>
      <c r="Q8" s="10">
        <v>0.05</v>
      </c>
      <c r="R8" s="10">
        <v>0</v>
      </c>
      <c r="S8" s="10">
        <v>0.08</v>
      </c>
      <c r="T8" s="10">
        <v>0</v>
      </c>
      <c r="U8" s="10" t="s">
        <v>11</v>
      </c>
      <c r="V8" s="10">
        <v>2</v>
      </c>
      <c r="W8" s="10">
        <v>649</v>
      </c>
      <c r="X8" s="46">
        <v>1.0703</v>
      </c>
    </row>
    <row r="9" spans="2:24" ht="14.4" thickBot="1">
      <c r="B9" s="12" t="s">
        <v>239</v>
      </c>
      <c r="C9" s="10" t="s">
        <v>240</v>
      </c>
      <c r="D9" s="14">
        <v>30</v>
      </c>
      <c r="E9" s="10">
        <v>27.7</v>
      </c>
      <c r="F9" s="10">
        <v>0</v>
      </c>
      <c r="G9" s="10">
        <v>0</v>
      </c>
      <c r="H9" s="10">
        <v>0</v>
      </c>
      <c r="I9" s="10" t="s">
        <v>11</v>
      </c>
      <c r="J9" s="10">
        <v>1</v>
      </c>
      <c r="K9" s="10">
        <v>22</v>
      </c>
      <c r="L9" s="46">
        <v>0</v>
      </c>
      <c r="N9" s="12" t="s">
        <v>281</v>
      </c>
      <c r="O9" s="10" t="s">
        <v>282</v>
      </c>
      <c r="P9" s="14">
        <v>30</v>
      </c>
      <c r="Q9" s="10">
        <v>0.01</v>
      </c>
      <c r="R9" s="10">
        <v>0</v>
      </c>
      <c r="S9" s="10">
        <v>0</v>
      </c>
      <c r="T9" s="10">
        <v>0</v>
      </c>
      <c r="U9" s="10" t="s">
        <v>11</v>
      </c>
      <c r="V9" s="10">
        <v>5</v>
      </c>
      <c r="W9" s="10">
        <v>5149</v>
      </c>
      <c r="X9" s="46">
        <v>0.5</v>
      </c>
    </row>
    <row r="10" spans="2:24" ht="14.4" thickBot="1">
      <c r="B10" s="12" t="s">
        <v>241</v>
      </c>
      <c r="C10" s="10" t="s">
        <v>242</v>
      </c>
      <c r="D10" s="14">
        <v>32.5</v>
      </c>
      <c r="E10" s="10">
        <v>18.399999999999999</v>
      </c>
      <c r="F10" s="10">
        <v>23.1</v>
      </c>
      <c r="G10" s="10">
        <v>23.2</v>
      </c>
      <c r="H10" s="10">
        <v>0</v>
      </c>
      <c r="I10" s="10" t="s">
        <v>11</v>
      </c>
      <c r="J10" s="10">
        <v>6</v>
      </c>
      <c r="K10" s="10">
        <v>42</v>
      </c>
      <c r="L10" s="46">
        <v>0</v>
      </c>
      <c r="N10" s="12" t="s">
        <v>283</v>
      </c>
      <c r="O10" s="10" t="s">
        <v>284</v>
      </c>
      <c r="P10" s="14">
        <v>32.5</v>
      </c>
      <c r="Q10" s="10">
        <v>0.01</v>
      </c>
      <c r="R10" s="10">
        <v>0</v>
      </c>
      <c r="S10" s="10">
        <v>0</v>
      </c>
      <c r="T10" s="10">
        <v>0</v>
      </c>
      <c r="U10" s="10" t="s">
        <v>11</v>
      </c>
      <c r="V10" s="10">
        <v>5</v>
      </c>
      <c r="W10" s="10">
        <v>1749</v>
      </c>
      <c r="X10" s="46">
        <v>0.5</v>
      </c>
    </row>
    <row r="11" spans="2:24" ht="14.4" thickBot="1">
      <c r="B11" s="12" t="s">
        <v>243</v>
      </c>
      <c r="C11" s="10" t="s">
        <v>244</v>
      </c>
      <c r="D11" s="14">
        <v>35</v>
      </c>
      <c r="E11" s="10">
        <v>15.01</v>
      </c>
      <c r="F11" s="10">
        <v>19.100000000000001</v>
      </c>
      <c r="G11" s="10">
        <v>20.6</v>
      </c>
      <c r="H11" s="10">
        <v>0</v>
      </c>
      <c r="I11" s="10" t="s">
        <v>11</v>
      </c>
      <c r="J11" s="10">
        <v>2</v>
      </c>
      <c r="K11" s="10">
        <v>179</v>
      </c>
      <c r="L11" s="46">
        <v>0</v>
      </c>
      <c r="N11" s="12" t="s">
        <v>285</v>
      </c>
      <c r="O11" s="10" t="s">
        <v>286</v>
      </c>
      <c r="P11" s="14">
        <v>35</v>
      </c>
      <c r="Q11" s="10">
        <v>0.01</v>
      </c>
      <c r="R11" s="10">
        <v>0</v>
      </c>
      <c r="S11" s="10">
        <v>0</v>
      </c>
      <c r="T11" s="10">
        <v>0</v>
      </c>
      <c r="U11" s="10" t="s">
        <v>11</v>
      </c>
      <c r="V11" s="10">
        <v>40</v>
      </c>
      <c r="W11" s="10">
        <v>2398</v>
      </c>
      <c r="X11" s="46">
        <v>0.5</v>
      </c>
    </row>
    <row r="12" spans="2:24" ht="14.4" thickBot="1">
      <c r="B12" s="12" t="s">
        <v>245</v>
      </c>
      <c r="C12" s="10" t="s">
        <v>246</v>
      </c>
      <c r="D12" s="14">
        <v>37.5</v>
      </c>
      <c r="E12" s="10">
        <v>20.350000000000001</v>
      </c>
      <c r="F12" s="10">
        <v>0</v>
      </c>
      <c r="G12" s="10">
        <v>0</v>
      </c>
      <c r="H12" s="10">
        <v>0</v>
      </c>
      <c r="I12" s="10" t="s">
        <v>11</v>
      </c>
      <c r="J12" s="10">
        <v>7</v>
      </c>
      <c r="K12" s="10">
        <v>309</v>
      </c>
      <c r="L12" s="46">
        <v>0</v>
      </c>
      <c r="N12" s="12" t="s">
        <v>287</v>
      </c>
      <c r="O12" s="10" t="s">
        <v>288</v>
      </c>
      <c r="P12" s="14">
        <v>37.5</v>
      </c>
      <c r="Q12" s="10">
        <v>0.01</v>
      </c>
      <c r="R12" s="10">
        <v>0</v>
      </c>
      <c r="S12" s="10">
        <v>0</v>
      </c>
      <c r="T12" s="10">
        <v>0</v>
      </c>
      <c r="U12" s="10" t="s">
        <v>11</v>
      </c>
      <c r="V12" s="10">
        <v>17</v>
      </c>
      <c r="W12" s="10">
        <v>5154</v>
      </c>
      <c r="X12" s="46">
        <v>0.25</v>
      </c>
    </row>
    <row r="13" spans="2:24" ht="14.4" thickBot="1">
      <c r="B13" s="12" t="s">
        <v>247</v>
      </c>
      <c r="C13" s="10" t="s">
        <v>248</v>
      </c>
      <c r="D13" s="14">
        <v>40</v>
      </c>
      <c r="E13" s="10">
        <v>18.350000000000001</v>
      </c>
      <c r="F13" s="10">
        <v>0</v>
      </c>
      <c r="G13" s="10">
        <v>0</v>
      </c>
      <c r="H13" s="10">
        <v>0</v>
      </c>
      <c r="I13" s="10" t="s">
        <v>11</v>
      </c>
      <c r="J13" s="10">
        <v>2</v>
      </c>
      <c r="K13" s="10">
        <v>680</v>
      </c>
      <c r="L13" s="46">
        <v>0</v>
      </c>
      <c r="N13" s="12" t="s">
        <v>289</v>
      </c>
      <c r="O13" s="10" t="s">
        <v>290</v>
      </c>
      <c r="P13" s="14">
        <v>40</v>
      </c>
      <c r="Q13" s="10">
        <v>0.02</v>
      </c>
      <c r="R13" s="10">
        <v>0</v>
      </c>
      <c r="S13" s="10">
        <v>0</v>
      </c>
      <c r="T13" s="10">
        <v>0</v>
      </c>
      <c r="U13" s="10" t="s">
        <v>11</v>
      </c>
      <c r="V13" s="10">
        <v>14</v>
      </c>
      <c r="W13" s="10">
        <v>3431</v>
      </c>
      <c r="X13" s="46">
        <v>0.25</v>
      </c>
    </row>
    <row r="14" spans="2:24" ht="14.4" thickBot="1">
      <c r="B14" s="12" t="s">
        <v>249</v>
      </c>
      <c r="C14" s="10" t="s">
        <v>250</v>
      </c>
      <c r="D14" s="14">
        <v>42.5</v>
      </c>
      <c r="E14" s="10">
        <v>15.67</v>
      </c>
      <c r="F14" s="10">
        <v>0</v>
      </c>
      <c r="G14" s="10">
        <v>0</v>
      </c>
      <c r="H14" s="10">
        <v>0</v>
      </c>
      <c r="I14" s="10" t="s">
        <v>11</v>
      </c>
      <c r="J14" s="10">
        <v>2</v>
      </c>
      <c r="K14" s="10">
        <v>3338</v>
      </c>
      <c r="L14" s="46">
        <v>0</v>
      </c>
      <c r="N14" s="12" t="s">
        <v>291</v>
      </c>
      <c r="O14" s="10" t="s">
        <v>292</v>
      </c>
      <c r="P14" s="14">
        <v>42.5</v>
      </c>
      <c r="Q14" s="10">
        <v>0.05</v>
      </c>
      <c r="R14" s="10">
        <v>0</v>
      </c>
      <c r="S14" s="10">
        <v>0</v>
      </c>
      <c r="T14" s="10">
        <v>0</v>
      </c>
      <c r="U14" s="10" t="s">
        <v>11</v>
      </c>
      <c r="V14" s="10">
        <v>1643</v>
      </c>
      <c r="W14" s="10">
        <v>6195</v>
      </c>
      <c r="X14" s="46">
        <v>0.25</v>
      </c>
    </row>
    <row r="15" spans="2:24" ht="14.4" thickBot="1">
      <c r="B15" s="12" t="s">
        <v>251</v>
      </c>
      <c r="C15" s="10" t="s">
        <v>252</v>
      </c>
      <c r="D15" s="14">
        <v>45</v>
      </c>
      <c r="E15" s="10">
        <v>12.98</v>
      </c>
      <c r="F15" s="10">
        <v>0</v>
      </c>
      <c r="G15" s="10">
        <v>0</v>
      </c>
      <c r="H15" s="10">
        <v>0</v>
      </c>
      <c r="I15" s="10" t="s">
        <v>11</v>
      </c>
      <c r="J15" s="10">
        <v>6</v>
      </c>
      <c r="K15" s="10">
        <v>2388</v>
      </c>
      <c r="L15" s="46">
        <v>0</v>
      </c>
      <c r="N15" s="12" t="s">
        <v>293</v>
      </c>
      <c r="O15" s="10" t="s">
        <v>294</v>
      </c>
      <c r="P15" s="14">
        <v>45</v>
      </c>
      <c r="Q15" s="10">
        <v>0.05</v>
      </c>
      <c r="R15" s="10">
        <v>0</v>
      </c>
      <c r="S15" s="10">
        <v>0</v>
      </c>
      <c r="T15" s="10">
        <v>0</v>
      </c>
      <c r="U15" s="10" t="s">
        <v>11</v>
      </c>
      <c r="V15" s="10">
        <v>1031</v>
      </c>
      <c r="W15" s="10">
        <v>9789</v>
      </c>
      <c r="X15" s="46">
        <v>0.25</v>
      </c>
    </row>
    <row r="16" spans="2:24" ht="14.4" thickBot="1">
      <c r="B16" s="12" t="s">
        <v>253</v>
      </c>
      <c r="C16" s="10" t="s">
        <v>254</v>
      </c>
      <c r="D16" s="14">
        <v>47.5</v>
      </c>
      <c r="E16" s="10">
        <v>10.25</v>
      </c>
      <c r="F16" s="10">
        <v>0</v>
      </c>
      <c r="G16" s="10">
        <v>0</v>
      </c>
      <c r="H16" s="10">
        <v>0</v>
      </c>
      <c r="I16" s="10" t="s">
        <v>11</v>
      </c>
      <c r="J16" s="10">
        <v>1</v>
      </c>
      <c r="K16" s="10">
        <v>12860</v>
      </c>
      <c r="L16" s="46">
        <v>0</v>
      </c>
      <c r="N16" s="12" t="s">
        <v>295</v>
      </c>
      <c r="O16" s="10" t="s">
        <v>296</v>
      </c>
      <c r="P16" s="14">
        <v>47.5</v>
      </c>
      <c r="Q16" s="10">
        <v>7.0000000000000007E-2</v>
      </c>
      <c r="R16" s="10">
        <v>0</v>
      </c>
      <c r="S16" s="10">
        <v>0</v>
      </c>
      <c r="T16" s="10">
        <v>0</v>
      </c>
      <c r="U16" s="10" t="s">
        <v>11</v>
      </c>
      <c r="V16" s="10">
        <v>271</v>
      </c>
      <c r="W16" s="10">
        <v>20896</v>
      </c>
      <c r="X16" s="46">
        <v>0.125</v>
      </c>
    </row>
    <row r="17" spans="2:24" ht="14.4" thickBot="1">
      <c r="B17" s="12" t="s">
        <v>255</v>
      </c>
      <c r="C17" s="10" t="s">
        <v>256</v>
      </c>
      <c r="D17" s="14">
        <v>50</v>
      </c>
      <c r="E17" s="10">
        <v>8.0399999999999991</v>
      </c>
      <c r="F17" s="10">
        <v>0</v>
      </c>
      <c r="G17" s="10">
        <v>0</v>
      </c>
      <c r="H17" s="10">
        <v>0</v>
      </c>
      <c r="I17" s="10" t="s">
        <v>11</v>
      </c>
      <c r="J17" s="10">
        <v>38</v>
      </c>
      <c r="K17" s="10">
        <v>15981</v>
      </c>
      <c r="L17" s="46">
        <v>0</v>
      </c>
      <c r="N17" s="12" t="s">
        <v>297</v>
      </c>
      <c r="O17" s="10" t="s">
        <v>298</v>
      </c>
      <c r="P17" s="14">
        <v>50</v>
      </c>
      <c r="Q17" s="10">
        <v>0.14000000000000001</v>
      </c>
      <c r="R17" s="10">
        <v>0</v>
      </c>
      <c r="S17" s="10">
        <v>0</v>
      </c>
      <c r="T17" s="10">
        <v>0</v>
      </c>
      <c r="U17" s="10" t="s">
        <v>11</v>
      </c>
      <c r="V17" s="10">
        <v>204</v>
      </c>
      <c r="W17" s="10">
        <v>9011</v>
      </c>
      <c r="X17" s="46">
        <v>0.125</v>
      </c>
    </row>
    <row r="18" spans="2:24" ht="14.4" thickBot="1">
      <c r="B18" s="12" t="s">
        <v>257</v>
      </c>
      <c r="C18" s="10" t="s">
        <v>258</v>
      </c>
      <c r="D18" s="14">
        <v>52.5</v>
      </c>
      <c r="E18" s="10">
        <v>5.58</v>
      </c>
      <c r="F18" s="10">
        <v>0</v>
      </c>
      <c r="G18" s="10">
        <v>0</v>
      </c>
      <c r="H18" s="10">
        <v>0</v>
      </c>
      <c r="I18" s="10" t="s">
        <v>11</v>
      </c>
      <c r="J18" s="10">
        <v>244</v>
      </c>
      <c r="K18" s="10">
        <v>13060</v>
      </c>
      <c r="L18" s="46">
        <v>0</v>
      </c>
      <c r="N18" s="12" t="s">
        <v>299</v>
      </c>
      <c r="O18" s="10" t="s">
        <v>300</v>
      </c>
      <c r="P18" s="14">
        <v>52.5</v>
      </c>
      <c r="Q18" s="10">
        <v>0.3</v>
      </c>
      <c r="R18" s="10">
        <v>0</v>
      </c>
      <c r="S18" s="10">
        <v>0</v>
      </c>
      <c r="T18" s="10">
        <v>0</v>
      </c>
      <c r="U18" s="10" t="s">
        <v>11</v>
      </c>
      <c r="V18" s="10">
        <v>1949</v>
      </c>
      <c r="W18" s="10">
        <v>6149</v>
      </c>
      <c r="X18" s="46">
        <v>6.25E-2</v>
      </c>
    </row>
    <row r="19" spans="2:24" ht="14.4" thickBot="1">
      <c r="B19" s="12" t="s">
        <v>259</v>
      </c>
      <c r="C19" s="10" t="s">
        <v>260</v>
      </c>
      <c r="D19" s="14">
        <v>55</v>
      </c>
      <c r="E19" s="10">
        <v>3.7</v>
      </c>
      <c r="F19" s="10">
        <v>0</v>
      </c>
      <c r="G19" s="10">
        <v>0</v>
      </c>
      <c r="H19" s="10">
        <v>0</v>
      </c>
      <c r="I19" s="10" t="s">
        <v>11</v>
      </c>
      <c r="J19" s="10">
        <v>252</v>
      </c>
      <c r="K19" s="10">
        <v>10027</v>
      </c>
      <c r="L19" s="46">
        <v>0</v>
      </c>
      <c r="N19" s="12" t="s">
        <v>301</v>
      </c>
      <c r="O19" s="10" t="s">
        <v>262</v>
      </c>
      <c r="P19" s="14">
        <v>55</v>
      </c>
      <c r="Q19" s="10">
        <v>0.7</v>
      </c>
      <c r="R19" s="10">
        <v>0</v>
      </c>
      <c r="S19" s="10">
        <v>0</v>
      </c>
      <c r="T19" s="10">
        <v>0</v>
      </c>
      <c r="U19" s="10" t="s">
        <v>11</v>
      </c>
      <c r="V19" s="10">
        <v>508</v>
      </c>
      <c r="W19" s="10">
        <v>25672</v>
      </c>
      <c r="X19" s="46">
        <v>3.1300000000000001E-2</v>
      </c>
    </row>
    <row r="20" spans="2:24" ht="14.4" thickBot="1">
      <c r="B20" s="12" t="s">
        <v>261</v>
      </c>
      <c r="C20" s="10" t="s">
        <v>262</v>
      </c>
      <c r="D20" s="14">
        <v>57.5</v>
      </c>
      <c r="E20" s="10">
        <v>2.11</v>
      </c>
      <c r="F20" s="10">
        <v>0</v>
      </c>
      <c r="G20" s="10">
        <v>0</v>
      </c>
      <c r="H20" s="10">
        <v>0</v>
      </c>
      <c r="I20" s="10" t="s">
        <v>11</v>
      </c>
      <c r="J20" s="10">
        <v>501</v>
      </c>
      <c r="K20" s="10">
        <v>11208</v>
      </c>
      <c r="L20" s="46">
        <v>0</v>
      </c>
      <c r="N20" s="12" t="s">
        <v>302</v>
      </c>
      <c r="O20" s="10" t="s">
        <v>303</v>
      </c>
      <c r="P20" s="14">
        <v>57.5</v>
      </c>
      <c r="Q20" s="10">
        <v>1.66</v>
      </c>
      <c r="R20" s="10">
        <v>0</v>
      </c>
      <c r="S20" s="10">
        <v>0</v>
      </c>
      <c r="T20" s="10">
        <v>0</v>
      </c>
      <c r="U20" s="10" t="s">
        <v>11</v>
      </c>
      <c r="V20" s="10">
        <v>245</v>
      </c>
      <c r="W20" s="10">
        <v>9771</v>
      </c>
      <c r="X20" s="46">
        <v>3.8999999999999998E-3</v>
      </c>
    </row>
    <row r="21" spans="2:24" ht="14.4" thickBot="1">
      <c r="B21" s="12" t="s">
        <v>263</v>
      </c>
      <c r="C21" s="10" t="s">
        <v>262</v>
      </c>
      <c r="D21" s="14">
        <v>60</v>
      </c>
      <c r="E21" s="10">
        <v>1</v>
      </c>
      <c r="F21" s="10">
        <v>0</v>
      </c>
      <c r="G21" s="10">
        <v>0</v>
      </c>
      <c r="H21" s="10">
        <v>0</v>
      </c>
      <c r="I21" s="10" t="s">
        <v>11</v>
      </c>
      <c r="J21" s="10">
        <v>1447</v>
      </c>
      <c r="K21" s="10">
        <v>67748</v>
      </c>
      <c r="L21" s="46">
        <v>3.1300000000000001E-2</v>
      </c>
      <c r="N21" s="12" t="s">
        <v>304</v>
      </c>
      <c r="O21" s="10" t="s">
        <v>305</v>
      </c>
      <c r="P21" s="14">
        <v>60</v>
      </c>
      <c r="Q21" s="10">
        <v>3.2</v>
      </c>
      <c r="R21" s="10">
        <v>0</v>
      </c>
      <c r="S21" s="10">
        <v>0</v>
      </c>
      <c r="T21" s="10">
        <v>0</v>
      </c>
      <c r="U21" s="10" t="s">
        <v>11</v>
      </c>
      <c r="V21" s="10">
        <v>40</v>
      </c>
      <c r="W21" s="10">
        <v>555</v>
      </c>
      <c r="X21" s="46">
        <v>0</v>
      </c>
    </row>
    <row r="22" spans="2:24" ht="14.4" thickBot="1">
      <c r="B22" s="12" t="s">
        <v>264</v>
      </c>
      <c r="C22" s="10" t="s">
        <v>262</v>
      </c>
      <c r="D22" s="14">
        <v>62.5</v>
      </c>
      <c r="E22" s="10">
        <v>0.44</v>
      </c>
      <c r="F22" s="10">
        <v>0</v>
      </c>
      <c r="G22" s="10">
        <v>0</v>
      </c>
      <c r="H22" s="10">
        <v>0</v>
      </c>
      <c r="I22" s="10" t="s">
        <v>11</v>
      </c>
      <c r="J22" s="10">
        <v>143</v>
      </c>
      <c r="K22" s="10">
        <v>2610</v>
      </c>
      <c r="L22" s="46">
        <v>6.25E-2</v>
      </c>
      <c r="N22" s="12" t="s">
        <v>306</v>
      </c>
      <c r="O22" s="10" t="s">
        <v>307</v>
      </c>
      <c r="P22" s="14">
        <v>62.5</v>
      </c>
      <c r="Q22" s="10">
        <v>5</v>
      </c>
      <c r="R22" s="10">
        <v>0</v>
      </c>
      <c r="S22" s="10">
        <v>0</v>
      </c>
      <c r="T22" s="10">
        <v>0</v>
      </c>
      <c r="U22" s="10" t="s">
        <v>11</v>
      </c>
      <c r="V22" s="10">
        <v>3</v>
      </c>
      <c r="W22" s="10">
        <v>398</v>
      </c>
      <c r="X22" s="46">
        <v>0</v>
      </c>
    </row>
    <row r="23" spans="2:24" ht="14.4" thickBot="1">
      <c r="B23" s="12" t="s">
        <v>265</v>
      </c>
      <c r="C23" s="10" t="s">
        <v>266</v>
      </c>
      <c r="D23" s="14">
        <v>65</v>
      </c>
      <c r="E23" s="10">
        <v>0.17</v>
      </c>
      <c r="F23" s="10">
        <v>0</v>
      </c>
      <c r="G23" s="10">
        <v>0</v>
      </c>
      <c r="H23" s="10">
        <v>0</v>
      </c>
      <c r="I23" s="10" t="s">
        <v>11</v>
      </c>
      <c r="J23" s="10">
        <v>133</v>
      </c>
      <c r="K23" s="10">
        <v>2229</v>
      </c>
      <c r="L23" s="46">
        <v>0.125</v>
      </c>
      <c r="N23" s="12" t="s">
        <v>308</v>
      </c>
      <c r="O23" s="10" t="s">
        <v>309</v>
      </c>
      <c r="P23" s="14">
        <v>65</v>
      </c>
      <c r="Q23" s="10">
        <v>7.38</v>
      </c>
      <c r="R23" s="10">
        <v>0</v>
      </c>
      <c r="S23" s="10">
        <v>0</v>
      </c>
      <c r="T23" s="10">
        <v>0</v>
      </c>
      <c r="U23" s="10" t="s">
        <v>11</v>
      </c>
      <c r="V23" s="10">
        <v>10</v>
      </c>
      <c r="W23" s="10">
        <v>255</v>
      </c>
      <c r="X23" s="46">
        <v>0</v>
      </c>
    </row>
    <row r="24" spans="2:24" ht="14.4" thickBot="1">
      <c r="B24" s="12" t="s">
        <v>267</v>
      </c>
      <c r="C24" s="10" t="s">
        <v>256</v>
      </c>
      <c r="D24" s="14">
        <v>67.5</v>
      </c>
      <c r="E24" s="10">
        <v>0.08</v>
      </c>
      <c r="F24" s="10">
        <v>0</v>
      </c>
      <c r="G24" s="10">
        <v>0</v>
      </c>
      <c r="H24" s="10">
        <v>0</v>
      </c>
      <c r="I24" s="10" t="s">
        <v>11</v>
      </c>
      <c r="J24" s="10">
        <v>35</v>
      </c>
      <c r="K24" s="10">
        <v>458</v>
      </c>
      <c r="L24" s="46">
        <v>0.125</v>
      </c>
      <c r="N24" s="12" t="s">
        <v>310</v>
      </c>
      <c r="O24" s="10" t="s">
        <v>311</v>
      </c>
      <c r="P24" s="14">
        <v>70</v>
      </c>
      <c r="Q24" s="10">
        <v>21.5</v>
      </c>
      <c r="R24" s="10">
        <v>16.3</v>
      </c>
      <c r="S24" s="10">
        <v>16.600000000000001</v>
      </c>
      <c r="T24" s="10">
        <v>0</v>
      </c>
      <c r="U24" s="10" t="s">
        <v>11</v>
      </c>
      <c r="V24" s="10">
        <v>25</v>
      </c>
      <c r="W24" s="10">
        <v>0</v>
      </c>
      <c r="X24" s="46">
        <v>1.2095</v>
      </c>
    </row>
    <row r="25" spans="2:24" ht="14.4" thickBot="1">
      <c r="B25" s="12" t="s">
        <v>268</v>
      </c>
      <c r="C25" s="10" t="s">
        <v>269</v>
      </c>
      <c r="D25" s="14">
        <v>70</v>
      </c>
      <c r="E25" s="10">
        <v>0.05</v>
      </c>
      <c r="F25" s="10">
        <v>0</v>
      </c>
      <c r="G25" s="10">
        <v>0</v>
      </c>
      <c r="H25" s="10">
        <v>0</v>
      </c>
      <c r="I25" s="10" t="s">
        <v>11</v>
      </c>
      <c r="J25" s="10">
        <v>6</v>
      </c>
      <c r="K25" s="10">
        <v>507</v>
      </c>
      <c r="L25" s="46">
        <v>0.125</v>
      </c>
      <c r="N25" s="12" t="s">
        <v>312</v>
      </c>
      <c r="O25" s="10" t="s">
        <v>313</v>
      </c>
      <c r="P25" s="14">
        <v>75</v>
      </c>
      <c r="Q25" s="10">
        <v>26.15</v>
      </c>
      <c r="R25" s="10">
        <v>27.05</v>
      </c>
      <c r="S25" s="10">
        <v>27.3</v>
      </c>
      <c r="T25" s="10">
        <v>0</v>
      </c>
      <c r="U25" s="10" t="s">
        <v>11</v>
      </c>
      <c r="V25" s="10" t="s">
        <v>11</v>
      </c>
      <c r="W25" s="10">
        <v>0</v>
      </c>
      <c r="X25" s="46">
        <v>2.2473000000000001</v>
      </c>
    </row>
    <row r="26" spans="2:24" ht="14.4" thickBot="1">
      <c r="B26" s="12" t="s">
        <v>270</v>
      </c>
      <c r="C26" s="10" t="s">
        <v>271</v>
      </c>
      <c r="D26" s="14">
        <v>75</v>
      </c>
      <c r="E26" s="10">
        <v>0.04</v>
      </c>
      <c r="F26" s="10">
        <v>0</v>
      </c>
      <c r="G26" s="10">
        <v>0</v>
      </c>
      <c r="H26" s="10">
        <v>0</v>
      </c>
      <c r="I26" s="10" t="s">
        <v>11</v>
      </c>
      <c r="J26" s="10">
        <v>2</v>
      </c>
      <c r="K26" s="10">
        <v>1199</v>
      </c>
      <c r="L26" s="46">
        <v>0.25</v>
      </c>
      <c r="N26" s="12" t="s">
        <v>314</v>
      </c>
      <c r="O26" s="10" t="s">
        <v>315</v>
      </c>
      <c r="P26" s="14">
        <v>80</v>
      </c>
      <c r="Q26" s="10">
        <v>22.75</v>
      </c>
      <c r="R26" s="10">
        <v>0</v>
      </c>
      <c r="S26" s="10">
        <v>0</v>
      </c>
      <c r="T26" s="10">
        <v>0</v>
      </c>
      <c r="U26" s="10" t="s">
        <v>11</v>
      </c>
      <c r="V26" s="10">
        <v>1</v>
      </c>
      <c r="W26" s="10">
        <v>0</v>
      </c>
      <c r="X26" s="46">
        <v>0</v>
      </c>
    </row>
    <row r="27" spans="2:24" ht="14.4" thickBot="1">
      <c r="B27" s="12" t="s">
        <v>272</v>
      </c>
      <c r="C27" s="10" t="s">
        <v>273</v>
      </c>
      <c r="D27" s="14">
        <v>80</v>
      </c>
      <c r="E27" s="10">
        <v>0.03</v>
      </c>
      <c r="F27" s="10">
        <v>0</v>
      </c>
      <c r="G27" s="10">
        <v>0</v>
      </c>
      <c r="H27" s="10">
        <v>0</v>
      </c>
      <c r="I27" s="10" t="s">
        <v>11</v>
      </c>
      <c r="J27" s="10">
        <v>5</v>
      </c>
      <c r="K27" s="10">
        <v>20</v>
      </c>
      <c r="L27" s="46">
        <v>0.25</v>
      </c>
      <c r="N27" s="12"/>
      <c r="O27" s="10"/>
      <c r="P27" s="14"/>
      <c r="Q27" s="10"/>
      <c r="R27" s="10"/>
      <c r="S27" s="10"/>
      <c r="T27" s="10"/>
      <c r="U27" s="10"/>
      <c r="V27" s="10"/>
      <c r="W27" s="10"/>
      <c r="X27" s="46"/>
    </row>
    <row r="28" spans="2:24" ht="14.4" thickBot="1">
      <c r="B28" s="12"/>
      <c r="C28" s="10"/>
      <c r="D28" s="14"/>
      <c r="E28" s="10"/>
      <c r="F28" s="10"/>
      <c r="G28" s="10"/>
      <c r="H28" s="10"/>
      <c r="I28" s="10"/>
      <c r="J28" s="10"/>
      <c r="K28" s="10"/>
      <c r="L28" s="10"/>
    </row>
    <row r="29" spans="2:24" ht="14.4" thickBot="1">
      <c r="B29" s="12"/>
      <c r="C29" s="10"/>
      <c r="D29" s="14"/>
      <c r="E29" s="10"/>
      <c r="F29" s="10"/>
      <c r="G29" s="10"/>
      <c r="H29" s="10"/>
      <c r="I29" s="10"/>
      <c r="J29" s="10"/>
      <c r="K29" s="10"/>
      <c r="L29" s="10"/>
    </row>
    <row r="30" spans="2:24" ht="14.4" thickBot="1">
      <c r="B30" s="12"/>
      <c r="C30" s="10"/>
      <c r="D30" s="14"/>
      <c r="E30" s="10"/>
      <c r="F30" s="10"/>
      <c r="G30" s="10"/>
      <c r="H30" s="10"/>
      <c r="I30" s="10"/>
      <c r="J30" s="10"/>
      <c r="K30" s="10"/>
      <c r="L30" s="10"/>
    </row>
    <row r="31" spans="2:24" ht="14.4" thickBot="1">
      <c r="B31" s="12"/>
      <c r="C31" s="10"/>
      <c r="D31" s="14"/>
      <c r="E31" s="10"/>
      <c r="F31" s="10"/>
      <c r="G31" s="10"/>
      <c r="H31" s="10"/>
      <c r="I31" s="10"/>
      <c r="J31" s="10"/>
      <c r="K31" s="10"/>
      <c r="L31" s="10"/>
    </row>
    <row r="32" spans="2:24" ht="14.4" thickBot="1">
      <c r="B32" s="12"/>
      <c r="C32" s="10"/>
      <c r="D32" s="14"/>
      <c r="E32" s="10"/>
      <c r="F32" s="10"/>
      <c r="G32" s="10"/>
      <c r="H32" s="10"/>
      <c r="I32" s="10"/>
      <c r="J32" s="10"/>
      <c r="K32" s="10"/>
      <c r="L32" s="10"/>
    </row>
    <row r="33" spans="2:12">
      <c r="B33" s="12"/>
      <c r="C33" s="10"/>
      <c r="D33" s="14"/>
      <c r="E33" s="10"/>
      <c r="F33" s="10"/>
      <c r="G33" s="10"/>
      <c r="H33" s="10"/>
      <c r="I33" s="10"/>
      <c r="J33" s="10"/>
      <c r="K33" s="10"/>
      <c r="L33" s="10"/>
    </row>
  </sheetData>
  <conditionalFormatting sqref="J5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" r:id="rId1" display="https://finance.yahoo.com/quote/WFC240419C00020000" xr:uid="{7D49ED4D-6E57-4517-979C-E6AFA46EB906}"/>
    <hyperlink ref="D5" r:id="rId2" display="https://finance.yahoo.com/quote/WFC/options?strike=20&amp;straddle=false" xr:uid="{47B4BDBE-8D2A-4D1C-888A-B6EDA25AAC57}"/>
    <hyperlink ref="B6" r:id="rId3" display="https://finance.yahoo.com/quote/WFC240419C00022500" xr:uid="{EDBCA02F-DDA1-4C28-9E86-08AC6E59247B}"/>
    <hyperlink ref="D6" r:id="rId4" display="https://finance.yahoo.com/quote/WFC/options?strike=22.5&amp;straddle=false" xr:uid="{707B397B-84BC-41E1-BC16-518B7D70A7E6}"/>
    <hyperlink ref="B7" r:id="rId5" display="https://finance.yahoo.com/quote/WFC240419C00025000" xr:uid="{E0B87A49-1938-42D2-B442-3EBC843ED278}"/>
    <hyperlink ref="D7" r:id="rId6" display="https://finance.yahoo.com/quote/WFC/options?strike=25&amp;straddle=false" xr:uid="{FF513E89-A2C6-4FC4-9A4D-CE3BE6C06158}"/>
    <hyperlink ref="B8" r:id="rId7" display="https://finance.yahoo.com/quote/WFC240419C00027500" xr:uid="{920B345A-6F4A-4ECA-A1CA-DEB22D4528BF}"/>
    <hyperlink ref="D8" r:id="rId8" display="https://finance.yahoo.com/quote/WFC/options?strike=27.5&amp;straddle=false" xr:uid="{EF472472-5387-4CE3-AE66-37B44F428ADB}"/>
    <hyperlink ref="B9" r:id="rId9" display="https://finance.yahoo.com/quote/WFC240419C00030000" xr:uid="{F05CA448-8967-494B-A35C-4045F7A627C8}"/>
    <hyperlink ref="D9" r:id="rId10" display="https://finance.yahoo.com/quote/WFC/options?strike=30&amp;straddle=false" xr:uid="{1D766E47-262C-440D-A6BB-BFB9B83EC272}"/>
    <hyperlink ref="B10" r:id="rId11" display="https://finance.yahoo.com/quote/WFC240419C00032500" xr:uid="{08069C31-E44E-42E8-91A3-FC5BDD3C8FA3}"/>
    <hyperlink ref="D10" r:id="rId12" display="https://finance.yahoo.com/quote/WFC/options?strike=32.5&amp;straddle=false" xr:uid="{5F951DEE-2D59-4A80-AB31-4567EF2AC742}"/>
    <hyperlink ref="B11" r:id="rId13" display="https://finance.yahoo.com/quote/WFC240419C00035000" xr:uid="{C16BEC16-390F-4E9C-A1D4-5982EF5F1350}"/>
    <hyperlink ref="D11" r:id="rId14" display="https://finance.yahoo.com/quote/WFC/options?strike=35&amp;straddle=false" xr:uid="{92DF07DD-A4EB-4017-BDB8-1B2B6AD95698}"/>
    <hyperlink ref="B12" r:id="rId15" display="https://finance.yahoo.com/quote/WFC240419C00037500" xr:uid="{3DCE290B-825E-4B70-93E1-8506A672B208}"/>
    <hyperlink ref="D12" r:id="rId16" display="https://finance.yahoo.com/quote/WFC/options?strike=37.5&amp;straddle=false" xr:uid="{0CF1B5D9-DF1C-4881-A003-73E20E48C770}"/>
    <hyperlink ref="B13" r:id="rId17" display="https://finance.yahoo.com/quote/WFC240419C00040000" xr:uid="{55A6CD4E-AA56-4A41-95B6-554E0005D8B1}"/>
    <hyperlink ref="D13" r:id="rId18" display="https://finance.yahoo.com/quote/WFC/options?strike=40&amp;straddle=false" xr:uid="{879CBA24-B351-4047-BBCD-E9F05EE0D44B}"/>
    <hyperlink ref="B14" r:id="rId19" display="https://finance.yahoo.com/quote/WFC240419C00042500" xr:uid="{191E2AD8-7E4A-4D9B-BE1D-A3CD2B7F2328}"/>
    <hyperlink ref="D14" r:id="rId20" display="https://finance.yahoo.com/quote/WFC/options?strike=42.5&amp;straddle=false" xr:uid="{DCABD402-60A0-43FF-BF5D-D833C2567437}"/>
    <hyperlink ref="B15" r:id="rId21" display="https://finance.yahoo.com/quote/WFC240419C00045000" xr:uid="{8302E442-9048-4635-81B2-A84A0334BA99}"/>
    <hyperlink ref="D15" r:id="rId22" display="https://finance.yahoo.com/quote/WFC/options?strike=45&amp;straddle=false" xr:uid="{786C435B-B89A-41B7-8D18-1E89783B728D}"/>
    <hyperlink ref="B16" r:id="rId23" display="https://finance.yahoo.com/quote/WFC240419C00047500" xr:uid="{C8645AEA-D0A7-4BCA-8C17-0399D7E5EF03}"/>
    <hyperlink ref="D16" r:id="rId24" display="https://finance.yahoo.com/quote/WFC/options?strike=47.5&amp;straddle=false" xr:uid="{80D9DA0F-512A-4078-A2AD-A57C038BC2C0}"/>
    <hyperlink ref="B17" r:id="rId25" display="https://finance.yahoo.com/quote/WFC240419C00050000" xr:uid="{6E14B8D9-F1B0-42DD-B150-50DA682450EE}"/>
    <hyperlink ref="D17" r:id="rId26" display="https://finance.yahoo.com/quote/WFC/options?strike=50&amp;straddle=false" xr:uid="{31AC187B-15F5-4F18-BC86-132109C220B5}"/>
    <hyperlink ref="B18" r:id="rId27" display="https://finance.yahoo.com/quote/WFC240419C00052500" xr:uid="{80E7A10A-589A-474A-BC38-8E3FEDA53022}"/>
    <hyperlink ref="D18" r:id="rId28" display="https://finance.yahoo.com/quote/WFC/options?strike=52.5&amp;straddle=false" xr:uid="{7DFD3678-B950-4D3C-9DC9-5170BFBBF89E}"/>
    <hyperlink ref="B19" r:id="rId29" display="https://finance.yahoo.com/quote/WFC240419C00055000" xr:uid="{E85C4F90-A962-4FC8-92CC-534A32AE7DBE}"/>
    <hyperlink ref="D19" r:id="rId30" display="https://finance.yahoo.com/quote/WFC/options?strike=55&amp;straddle=false" xr:uid="{F4DD41EF-8ACB-4164-8BFE-178E79962273}"/>
    <hyperlink ref="B20" r:id="rId31" display="https://finance.yahoo.com/quote/WFC240419C00057500" xr:uid="{A9D3B348-8675-47D9-AC4A-56F11A8AAB2C}"/>
    <hyperlink ref="D20" r:id="rId32" display="https://finance.yahoo.com/quote/WFC/options?strike=57.5&amp;straddle=false" xr:uid="{A9390738-A042-4EBB-A27D-B6B6E8B6CFB9}"/>
    <hyperlink ref="B21" r:id="rId33" display="https://finance.yahoo.com/quote/WFC240419C00060000" xr:uid="{DC6D6497-1611-4E29-868C-070C7B18A5F7}"/>
    <hyperlink ref="D21" r:id="rId34" display="https://finance.yahoo.com/quote/WFC/options?strike=60&amp;straddle=false" xr:uid="{1BD3CC4B-2EC1-4B50-8A5D-ABC5D1BD8FA3}"/>
    <hyperlink ref="B22" r:id="rId35" display="https://finance.yahoo.com/quote/WFC240419C00062500" xr:uid="{D2DC713C-96E5-4EF4-9C49-12E68AADC599}"/>
    <hyperlink ref="D22" r:id="rId36" display="https://finance.yahoo.com/quote/WFC/options?strike=62.5&amp;straddle=false" xr:uid="{19C70FC3-E3A7-4E65-BD0D-865A4C73D84B}"/>
    <hyperlink ref="B23" r:id="rId37" display="https://finance.yahoo.com/quote/WFC240419C00065000" xr:uid="{8AA0F0AE-3FEF-4FE6-897D-98C141D521A6}"/>
    <hyperlink ref="D23" r:id="rId38" display="https://finance.yahoo.com/quote/WFC/options?strike=65&amp;straddle=false" xr:uid="{FBA83E81-A09A-426C-92A3-96A33D0EF58F}"/>
    <hyperlink ref="B24" r:id="rId39" display="https://finance.yahoo.com/quote/WFC240419C00067500" xr:uid="{DD616726-E425-40BB-AC23-A7B8A6A7F985}"/>
    <hyperlink ref="D24" r:id="rId40" display="https://finance.yahoo.com/quote/WFC/options?strike=67.5&amp;straddle=false" xr:uid="{DA0C21DA-036A-4E58-AB48-5EF0718635CD}"/>
    <hyperlink ref="B25" r:id="rId41" display="https://finance.yahoo.com/quote/WFC240419C00070000" xr:uid="{1516958A-2955-4D69-8E85-5B14A5394951}"/>
    <hyperlink ref="D25" r:id="rId42" display="https://finance.yahoo.com/quote/WFC/options?strike=70&amp;straddle=false" xr:uid="{465A8731-263B-4098-8171-F3F82DCE309D}"/>
    <hyperlink ref="B26" r:id="rId43" display="https://finance.yahoo.com/quote/WFC240419C00075000" xr:uid="{5AED2A49-2DBF-42B5-91E0-9A0246AFE50F}"/>
    <hyperlink ref="D26" r:id="rId44" display="https://finance.yahoo.com/quote/WFC/options?strike=75&amp;straddle=false" xr:uid="{9D319FCB-AC5D-49E9-AF55-A22CF6B2DF6D}"/>
    <hyperlink ref="B27" r:id="rId45" display="https://finance.yahoo.com/quote/WFC240419C00080000" xr:uid="{777CEBA5-E716-4612-A86D-8AA965FA68A4}"/>
    <hyperlink ref="D27" r:id="rId46" display="https://finance.yahoo.com/quote/WFC/options?strike=80&amp;straddle=false" xr:uid="{02D5CA00-F5FA-4A4B-BE4D-4F3391437983}"/>
    <hyperlink ref="N5" r:id="rId47" display="https://finance.yahoo.com/quote/WFC240419P00020000" xr:uid="{8B446C19-24E6-40EE-98C8-E4CF6DA25CC5}"/>
    <hyperlink ref="P5" r:id="rId48" display="https://finance.yahoo.com/quote/WFC/options?strike=20&amp;straddle=false" xr:uid="{09A352CA-F35A-4AD0-A9EA-05D74DED1E82}"/>
    <hyperlink ref="N6" r:id="rId49" display="https://finance.yahoo.com/quote/WFC240419P00022500" xr:uid="{09E8D1B4-E15F-431C-A4E6-5BF9D45F2C85}"/>
    <hyperlink ref="P6" r:id="rId50" display="https://finance.yahoo.com/quote/WFC/options?strike=22.5&amp;straddle=false" xr:uid="{DA6C3BE6-7EBA-41D3-90EC-C3342A643020}"/>
    <hyperlink ref="N7" r:id="rId51" display="https://finance.yahoo.com/quote/WFC240419P00025000" xr:uid="{7771CFA3-5510-4AC6-A3A5-F5D9D574FA5E}"/>
    <hyperlink ref="P7" r:id="rId52" display="https://finance.yahoo.com/quote/WFC/options?strike=25&amp;straddle=false" xr:uid="{C3544E32-E964-4D12-9F8E-24C0BDEB6014}"/>
    <hyperlink ref="N8" r:id="rId53" display="https://finance.yahoo.com/quote/WFC240419P00027500" xr:uid="{3ACC31F9-F21F-4026-A093-5F5CAB8D00A6}"/>
    <hyperlink ref="P8" r:id="rId54" display="https://finance.yahoo.com/quote/WFC/options?strike=27.5&amp;straddle=false" xr:uid="{D7749222-9EC1-4F7D-9F86-84492B169819}"/>
    <hyperlink ref="N9" r:id="rId55" display="https://finance.yahoo.com/quote/WFC240419P00030000" xr:uid="{AE3D18AA-27D2-4053-8D8D-157198CA1C0D}"/>
    <hyperlink ref="P9" r:id="rId56" display="https://finance.yahoo.com/quote/WFC/options?strike=30&amp;straddle=false" xr:uid="{4500AC8E-ACE5-4FE7-838E-CBB8997A60E8}"/>
    <hyperlink ref="N10" r:id="rId57" display="https://finance.yahoo.com/quote/WFC240419P00032500" xr:uid="{944F0212-4508-4315-B854-FD7091A1E0D8}"/>
    <hyperlink ref="P10" r:id="rId58" display="https://finance.yahoo.com/quote/WFC/options?strike=32.5&amp;straddle=false" xr:uid="{1D12297F-DE3E-4EEE-9E44-DE8614C1B057}"/>
    <hyperlink ref="N11" r:id="rId59" display="https://finance.yahoo.com/quote/WFC240419P00035000" xr:uid="{9586401D-67C7-47D8-9B93-D778550535A8}"/>
    <hyperlink ref="P11" r:id="rId60" display="https://finance.yahoo.com/quote/WFC/options?strike=35&amp;straddle=false" xr:uid="{D96E4125-F8D5-478F-8FF5-F3232D7EED41}"/>
    <hyperlink ref="N12" r:id="rId61" display="https://finance.yahoo.com/quote/WFC240419P00037500" xr:uid="{339EFCA4-AC5C-4033-AF96-71F0097EBF79}"/>
    <hyperlink ref="P12" r:id="rId62" display="https://finance.yahoo.com/quote/WFC/options?strike=37.5&amp;straddle=false" xr:uid="{717726D3-BBB2-4894-9635-CAD4CCA56CD8}"/>
    <hyperlink ref="N13" r:id="rId63" display="https://finance.yahoo.com/quote/WFC240419P00040000" xr:uid="{9177C864-1814-4E84-8938-1EB0088DC295}"/>
    <hyperlink ref="P13" r:id="rId64" display="https://finance.yahoo.com/quote/WFC/options?strike=40&amp;straddle=false" xr:uid="{AB3E7010-FB2E-4336-976C-C3606369611B}"/>
    <hyperlink ref="N14" r:id="rId65" display="https://finance.yahoo.com/quote/WFC240419P00042500" xr:uid="{E77F7982-B965-4445-9618-6CE1A83E002E}"/>
    <hyperlink ref="P14" r:id="rId66" display="https://finance.yahoo.com/quote/WFC/options?strike=42.5&amp;straddle=false" xr:uid="{C5FFBAF2-330C-4420-A8B1-466D7CA2E85F}"/>
    <hyperlink ref="N15" r:id="rId67" display="https://finance.yahoo.com/quote/WFC240419P00045000" xr:uid="{571C90D3-498B-4C0A-AC87-D286E7F6D8F1}"/>
    <hyperlink ref="P15" r:id="rId68" display="https://finance.yahoo.com/quote/WFC/options?strike=45&amp;straddle=false" xr:uid="{A6CC3BDD-581E-4AE3-B32D-E5EE09019BAB}"/>
    <hyperlink ref="N16" r:id="rId69" display="https://finance.yahoo.com/quote/WFC240419P00047500" xr:uid="{C7538D62-FB7C-437E-99B9-B468B3C7F5D6}"/>
    <hyperlink ref="P16" r:id="rId70" display="https://finance.yahoo.com/quote/WFC/options?strike=47.5&amp;straddle=false" xr:uid="{1634BBB1-1F34-43E1-9074-7158550C9283}"/>
    <hyperlink ref="N17" r:id="rId71" display="https://finance.yahoo.com/quote/WFC240419P00050000" xr:uid="{B9191985-3A66-40D7-92AB-F79D761B10A9}"/>
    <hyperlink ref="P17" r:id="rId72" display="https://finance.yahoo.com/quote/WFC/options?strike=50&amp;straddle=false" xr:uid="{3A4BB446-B942-4F06-863D-04D9B751C994}"/>
    <hyperlink ref="N18" r:id="rId73" display="https://finance.yahoo.com/quote/WFC240419P00052500" xr:uid="{AC23B3C5-A582-4459-946F-2CF67E053839}"/>
    <hyperlink ref="P18" r:id="rId74" display="https://finance.yahoo.com/quote/WFC/options?strike=52.5&amp;straddle=false" xr:uid="{C438AE89-AEEA-446E-BD1C-F638E137B8D1}"/>
    <hyperlink ref="N19" r:id="rId75" display="https://finance.yahoo.com/quote/WFC240419P00055000" xr:uid="{F1CC1E32-3D33-4B85-AED6-BDB2F5EF262B}"/>
    <hyperlink ref="P19" r:id="rId76" display="https://finance.yahoo.com/quote/WFC/options?strike=55&amp;straddle=false" xr:uid="{A51332BF-AC49-496E-9837-6EB702D0AA69}"/>
    <hyperlink ref="N20" r:id="rId77" display="https://finance.yahoo.com/quote/WFC240419P00057500" xr:uid="{10FC956E-A306-4171-A014-9197EAC154D6}"/>
    <hyperlink ref="P20" r:id="rId78" display="https://finance.yahoo.com/quote/WFC/options?strike=57.5&amp;straddle=false" xr:uid="{9F9AB737-FEE1-4081-B3AB-2270F7D452AF}"/>
    <hyperlink ref="N21" r:id="rId79" display="https://finance.yahoo.com/quote/WFC240419P00060000" xr:uid="{F52BD26D-9536-4170-96DB-0C7300C2E655}"/>
    <hyperlink ref="P21" r:id="rId80" display="https://finance.yahoo.com/quote/WFC/options?strike=60&amp;straddle=false" xr:uid="{256DDAC3-C432-4CFB-A22C-B3A0B499A908}"/>
    <hyperlink ref="N22" r:id="rId81" display="https://finance.yahoo.com/quote/WFC240419P00062500" xr:uid="{60DEA864-B225-401F-9971-6C3BBB44FE55}"/>
    <hyperlink ref="P22" r:id="rId82" display="https://finance.yahoo.com/quote/WFC/options?strike=62.5&amp;straddle=false" xr:uid="{3347EB57-9F46-4B75-8FBA-3284BA9D657C}"/>
    <hyperlink ref="N23" r:id="rId83" display="https://finance.yahoo.com/quote/WFC240419P00065000" xr:uid="{0E30BC98-DA35-4D92-B834-7A7D784A2152}"/>
    <hyperlink ref="P23" r:id="rId84" display="https://finance.yahoo.com/quote/WFC/options?strike=65&amp;straddle=false" xr:uid="{B21CFAB1-EC9B-486E-A303-DB65AE04E811}"/>
    <hyperlink ref="N24" r:id="rId85" display="https://finance.yahoo.com/quote/WFC240419P00070000" xr:uid="{E19B308C-3DF2-49E1-AAEF-C8712F4AA108}"/>
    <hyperlink ref="P24" r:id="rId86" display="https://finance.yahoo.com/quote/WFC/options?strike=70&amp;straddle=false" xr:uid="{F71CB417-F8C7-47BB-8856-E4CA33BFFB4D}"/>
    <hyperlink ref="N25" r:id="rId87" display="https://finance.yahoo.com/quote/WFC240419P00075000" xr:uid="{B3204357-9AD6-42C5-B069-1775432104C7}"/>
    <hyperlink ref="P25" r:id="rId88" display="https://finance.yahoo.com/quote/WFC/options?strike=75&amp;straddle=false" xr:uid="{EA5E5FA4-A25C-420B-BDDD-642F5DB9841C}"/>
    <hyperlink ref="N26" r:id="rId89" display="https://finance.yahoo.com/quote/WFC240419P00080000" xr:uid="{1227E062-EE93-4F27-9AB1-B7369B9DA53F}"/>
    <hyperlink ref="P26" r:id="rId90" display="https://finance.yahoo.com/quote/WFC/options?strike=80&amp;straddle=false" xr:uid="{46432D6A-2204-48CA-B85D-D14AFEB914DC}"/>
    <hyperlink ref="O1" location="home!A1" display="home" xr:uid="{7B16A52B-2D1E-4F01-A0ED-52EBE5DA4D5D}"/>
  </hyperlinks>
  <pageMargins left="0.7" right="0.7" top="0.75" bottom="0.75" header="0.3" footer="0.3"/>
  <pageSetup paperSize="9" orientation="portrait" r:id="rId9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3AB3-B761-403F-AB5E-85460F4CA814}">
  <dimension ref="B1:X33"/>
  <sheetViews>
    <sheetView workbookViewId="0">
      <selection activeCell="O1" sqref="O1"/>
    </sheetView>
  </sheetViews>
  <sheetFormatPr defaultRowHeight="13.8"/>
  <cols>
    <col min="1" max="1" width="1.796875" style="8" customWidth="1"/>
    <col min="2" max="12" width="8.796875" style="8"/>
    <col min="13" max="13" width="1.8984375" style="8" customWidth="1"/>
    <col min="14" max="16384" width="8.796875" style="8"/>
  </cols>
  <sheetData>
    <row r="1" spans="2:24" ht="17.399999999999999">
      <c r="B1" s="1" t="s">
        <v>455</v>
      </c>
      <c r="O1" s="89" t="s">
        <v>452</v>
      </c>
    </row>
    <row r="3" spans="2:24">
      <c r="B3" s="40" t="s">
        <v>12</v>
      </c>
      <c r="N3" s="40" t="s">
        <v>13</v>
      </c>
    </row>
    <row r="4" spans="2:24">
      <c r="B4" s="37" t="s">
        <v>1</v>
      </c>
      <c r="C4" s="38" t="s">
        <v>2</v>
      </c>
      <c r="D4" s="39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0</v>
      </c>
      <c r="K4" s="38" t="s">
        <v>9</v>
      </c>
      <c r="L4" s="38" t="s">
        <v>10</v>
      </c>
      <c r="N4" s="37" t="s">
        <v>1</v>
      </c>
      <c r="O4" s="38" t="s">
        <v>2</v>
      </c>
      <c r="P4" s="39" t="s">
        <v>3</v>
      </c>
      <c r="Q4" s="38" t="s">
        <v>4</v>
      </c>
      <c r="R4" s="38" t="s">
        <v>5</v>
      </c>
      <c r="S4" s="38" t="s">
        <v>6</v>
      </c>
      <c r="T4" s="38" t="s">
        <v>7</v>
      </c>
      <c r="U4" s="38" t="s">
        <v>8</v>
      </c>
      <c r="V4" s="38" t="s">
        <v>0</v>
      </c>
      <c r="W4" s="38" t="s">
        <v>9</v>
      </c>
      <c r="X4" s="38" t="s">
        <v>10</v>
      </c>
    </row>
    <row r="5" spans="2:24" ht="14.4" thickBot="1">
      <c r="B5" s="11" t="s">
        <v>34</v>
      </c>
      <c r="C5" s="9" t="s">
        <v>35</v>
      </c>
      <c r="D5" s="13">
        <v>20</v>
      </c>
      <c r="E5" s="9">
        <v>32.75</v>
      </c>
      <c r="F5" s="9">
        <v>0</v>
      </c>
      <c r="G5" s="9">
        <v>0</v>
      </c>
      <c r="H5" s="9">
        <v>0</v>
      </c>
      <c r="I5" s="9" t="s">
        <v>11</v>
      </c>
      <c r="J5" s="9">
        <v>2</v>
      </c>
      <c r="K5" s="9">
        <v>24</v>
      </c>
      <c r="L5" s="45">
        <v>0</v>
      </c>
      <c r="N5" s="11" t="s">
        <v>67</v>
      </c>
      <c r="O5" s="9" t="s">
        <v>68</v>
      </c>
      <c r="P5" s="13">
        <v>20</v>
      </c>
      <c r="Q5" s="9">
        <v>0.03</v>
      </c>
      <c r="R5" s="9">
        <v>0</v>
      </c>
      <c r="S5" s="9">
        <v>0</v>
      </c>
      <c r="T5" s="9">
        <v>0</v>
      </c>
      <c r="U5" s="9" t="s">
        <v>11</v>
      </c>
      <c r="V5" s="9">
        <v>5</v>
      </c>
      <c r="W5" s="9">
        <v>2560</v>
      </c>
      <c r="X5" s="45">
        <v>0.5</v>
      </c>
    </row>
    <row r="6" spans="2:24" ht="14.4" thickBot="1">
      <c r="B6" s="12" t="s">
        <v>36</v>
      </c>
      <c r="C6" s="10" t="s">
        <v>37</v>
      </c>
      <c r="D6" s="14">
        <v>22.5</v>
      </c>
      <c r="E6" s="10">
        <v>28.05</v>
      </c>
      <c r="F6" s="10">
        <v>23.5</v>
      </c>
      <c r="G6" s="10">
        <v>27.8</v>
      </c>
      <c r="H6" s="10">
        <v>0</v>
      </c>
      <c r="I6" s="10" t="s">
        <v>11</v>
      </c>
      <c r="J6" s="10">
        <v>70</v>
      </c>
      <c r="K6" s="10">
        <v>168</v>
      </c>
      <c r="L6" s="46">
        <v>0</v>
      </c>
      <c r="N6" s="12" t="s">
        <v>69</v>
      </c>
      <c r="O6" s="10" t="s">
        <v>70</v>
      </c>
      <c r="P6" s="14">
        <v>22.5</v>
      </c>
      <c r="Q6" s="10">
        <v>0.02</v>
      </c>
      <c r="R6" s="10">
        <v>0</v>
      </c>
      <c r="S6" s="10">
        <v>0.45</v>
      </c>
      <c r="T6" s="10">
        <v>0</v>
      </c>
      <c r="U6" s="10" t="s">
        <v>11</v>
      </c>
      <c r="V6" s="10">
        <v>5</v>
      </c>
      <c r="W6" s="10">
        <v>432</v>
      </c>
      <c r="X6" s="46">
        <v>0.998</v>
      </c>
    </row>
    <row r="7" spans="2:24" ht="14.4" thickBot="1">
      <c r="B7" s="12" t="s">
        <v>38</v>
      </c>
      <c r="C7" s="10" t="s">
        <v>39</v>
      </c>
      <c r="D7" s="14">
        <v>25</v>
      </c>
      <c r="E7" s="10">
        <v>28.8</v>
      </c>
      <c r="F7" s="10">
        <v>0</v>
      </c>
      <c r="G7" s="10">
        <v>0</v>
      </c>
      <c r="H7" s="10">
        <v>0</v>
      </c>
      <c r="I7" s="10" t="s">
        <v>11</v>
      </c>
      <c r="J7" s="10">
        <v>2</v>
      </c>
      <c r="K7" s="10">
        <v>347</v>
      </c>
      <c r="L7" s="46">
        <v>0</v>
      </c>
      <c r="N7" s="12" t="s">
        <v>71</v>
      </c>
      <c r="O7" s="10" t="s">
        <v>72</v>
      </c>
      <c r="P7" s="14">
        <v>25</v>
      </c>
      <c r="Q7" s="10">
        <v>0.01</v>
      </c>
      <c r="R7" s="10">
        <v>0</v>
      </c>
      <c r="S7" s="10">
        <v>0</v>
      </c>
      <c r="T7" s="10">
        <v>0</v>
      </c>
      <c r="U7" s="10" t="s">
        <v>11</v>
      </c>
      <c r="V7" s="10">
        <v>1</v>
      </c>
      <c r="W7" s="10">
        <v>660</v>
      </c>
      <c r="X7" s="46">
        <v>0.25</v>
      </c>
    </row>
    <row r="8" spans="2:24" ht="14.4" thickBot="1">
      <c r="B8" s="12" t="s">
        <v>40</v>
      </c>
      <c r="C8" s="10" t="s">
        <v>41</v>
      </c>
      <c r="D8" s="14">
        <v>27.5</v>
      </c>
      <c r="E8" s="10">
        <v>23.05</v>
      </c>
      <c r="F8" s="10">
        <v>19.75</v>
      </c>
      <c r="G8" s="10">
        <v>20.350000000000001</v>
      </c>
      <c r="H8" s="10">
        <v>0</v>
      </c>
      <c r="I8" s="10" t="s">
        <v>11</v>
      </c>
      <c r="J8" s="10">
        <v>1</v>
      </c>
      <c r="K8" s="10">
        <v>143</v>
      </c>
      <c r="L8" s="46">
        <v>0</v>
      </c>
      <c r="N8" s="12" t="s">
        <v>73</v>
      </c>
      <c r="O8" s="10" t="s">
        <v>74</v>
      </c>
      <c r="P8" s="14">
        <v>27.5</v>
      </c>
      <c r="Q8" s="10">
        <v>0.03</v>
      </c>
      <c r="R8" s="10">
        <v>0</v>
      </c>
      <c r="S8" s="10">
        <v>0</v>
      </c>
      <c r="T8" s="10">
        <v>0</v>
      </c>
      <c r="U8" s="10" t="s">
        <v>11</v>
      </c>
      <c r="V8" s="10">
        <v>1</v>
      </c>
      <c r="W8" s="10">
        <v>1521</v>
      </c>
      <c r="X8" s="46">
        <v>0.25</v>
      </c>
    </row>
    <row r="9" spans="2:24" ht="14.4" thickBot="1">
      <c r="B9" s="12" t="s">
        <v>42</v>
      </c>
      <c r="C9" s="10" t="s">
        <v>43</v>
      </c>
      <c r="D9" s="14">
        <v>30</v>
      </c>
      <c r="E9" s="10">
        <v>22.97</v>
      </c>
      <c r="F9" s="10">
        <v>0</v>
      </c>
      <c r="G9" s="10">
        <v>0</v>
      </c>
      <c r="H9" s="10">
        <v>0</v>
      </c>
      <c r="I9" s="10" t="s">
        <v>11</v>
      </c>
      <c r="J9" s="10">
        <v>8</v>
      </c>
      <c r="K9" s="10">
        <v>299</v>
      </c>
      <c r="L9" s="46">
        <v>0</v>
      </c>
      <c r="N9" s="12" t="s">
        <v>75</v>
      </c>
      <c r="O9" s="10" t="s">
        <v>325</v>
      </c>
      <c r="P9" s="14">
        <v>30</v>
      </c>
      <c r="Q9" s="10">
        <v>0.04</v>
      </c>
      <c r="R9" s="10">
        <v>0</v>
      </c>
      <c r="S9" s="10">
        <v>0</v>
      </c>
      <c r="T9" s="10">
        <v>0</v>
      </c>
      <c r="U9" s="10" t="s">
        <v>11</v>
      </c>
      <c r="V9" s="10">
        <v>4</v>
      </c>
      <c r="W9" s="10">
        <v>7851</v>
      </c>
      <c r="X9" s="46">
        <v>0.25</v>
      </c>
    </row>
    <row r="10" spans="2:24" ht="14.4" thickBot="1">
      <c r="B10" s="12" t="s">
        <v>44</v>
      </c>
      <c r="C10" s="10" t="s">
        <v>45</v>
      </c>
      <c r="D10" s="14">
        <v>32.5</v>
      </c>
      <c r="E10" s="10">
        <v>23</v>
      </c>
      <c r="F10" s="10">
        <v>0</v>
      </c>
      <c r="G10" s="10">
        <v>0</v>
      </c>
      <c r="H10" s="10">
        <v>0</v>
      </c>
      <c r="I10" s="10" t="s">
        <v>11</v>
      </c>
      <c r="J10" s="10">
        <v>2</v>
      </c>
      <c r="K10" s="10">
        <v>411</v>
      </c>
      <c r="L10" s="46">
        <v>0</v>
      </c>
      <c r="N10" s="12" t="s">
        <v>76</v>
      </c>
      <c r="O10" s="10" t="s">
        <v>77</v>
      </c>
      <c r="P10" s="14">
        <v>32.5</v>
      </c>
      <c r="Q10" s="10">
        <v>0.05</v>
      </c>
      <c r="R10" s="10">
        <v>0</v>
      </c>
      <c r="S10" s="10">
        <v>0</v>
      </c>
      <c r="T10" s="10">
        <v>0</v>
      </c>
      <c r="U10" s="10" t="s">
        <v>11</v>
      </c>
      <c r="V10" s="10">
        <v>20</v>
      </c>
      <c r="W10" s="10">
        <v>3339</v>
      </c>
      <c r="X10" s="46">
        <v>0.25</v>
      </c>
    </row>
    <row r="11" spans="2:24" ht="14.4" thickBot="1">
      <c r="B11" s="12" t="s">
        <v>46</v>
      </c>
      <c r="C11" s="10" t="s">
        <v>47</v>
      </c>
      <c r="D11" s="14">
        <v>35</v>
      </c>
      <c r="E11" s="10">
        <v>23.05</v>
      </c>
      <c r="F11" s="10">
        <v>0</v>
      </c>
      <c r="G11" s="10">
        <v>0</v>
      </c>
      <c r="H11" s="10">
        <v>0</v>
      </c>
      <c r="I11" s="10" t="s">
        <v>11</v>
      </c>
      <c r="J11" s="10">
        <v>5</v>
      </c>
      <c r="K11" s="10">
        <v>7837</v>
      </c>
      <c r="L11" s="46">
        <v>0</v>
      </c>
      <c r="N11" s="12" t="s">
        <v>78</v>
      </c>
      <c r="O11" s="10" t="s">
        <v>79</v>
      </c>
      <c r="P11" s="14">
        <v>35</v>
      </c>
      <c r="Q11" s="10">
        <v>0.06</v>
      </c>
      <c r="R11" s="10">
        <v>0</v>
      </c>
      <c r="S11" s="10">
        <v>0</v>
      </c>
      <c r="T11" s="10">
        <v>0</v>
      </c>
      <c r="U11" s="10" t="s">
        <v>11</v>
      </c>
      <c r="V11" s="10">
        <v>12</v>
      </c>
      <c r="W11" s="10">
        <v>16531</v>
      </c>
      <c r="X11" s="46">
        <v>0.25</v>
      </c>
    </row>
    <row r="12" spans="2:24" ht="14.4" thickBot="1">
      <c r="B12" s="12" t="s">
        <v>48</v>
      </c>
      <c r="C12" s="10" t="s">
        <v>49</v>
      </c>
      <c r="D12" s="14">
        <v>37.5</v>
      </c>
      <c r="E12" s="10">
        <v>20.79</v>
      </c>
      <c r="F12" s="10">
        <v>0</v>
      </c>
      <c r="G12" s="10">
        <v>0</v>
      </c>
      <c r="H12" s="10">
        <v>0</v>
      </c>
      <c r="I12" s="10" t="s">
        <v>11</v>
      </c>
      <c r="J12" s="10">
        <v>1</v>
      </c>
      <c r="K12" s="10">
        <v>1405</v>
      </c>
      <c r="L12" s="46">
        <v>0</v>
      </c>
      <c r="N12" s="12" t="s">
        <v>80</v>
      </c>
      <c r="O12" s="10" t="s">
        <v>326</v>
      </c>
      <c r="P12" s="14">
        <v>37.5</v>
      </c>
      <c r="Q12" s="10">
        <v>7.0000000000000007E-2</v>
      </c>
      <c r="R12" s="10">
        <v>0</v>
      </c>
      <c r="S12" s="10">
        <v>0</v>
      </c>
      <c r="T12" s="10">
        <v>0</v>
      </c>
      <c r="U12" s="10" t="s">
        <v>11</v>
      </c>
      <c r="V12" s="10">
        <v>2</v>
      </c>
      <c r="W12" s="10">
        <v>10639</v>
      </c>
      <c r="X12" s="46">
        <v>0.25</v>
      </c>
    </row>
    <row r="13" spans="2:24" ht="14.4" thickBot="1">
      <c r="B13" s="12" t="s">
        <v>50</v>
      </c>
      <c r="C13" s="10" t="s">
        <v>51</v>
      </c>
      <c r="D13" s="14">
        <v>40</v>
      </c>
      <c r="E13" s="10">
        <v>18.329999999999998</v>
      </c>
      <c r="F13" s="10">
        <v>0</v>
      </c>
      <c r="G13" s="10">
        <v>0</v>
      </c>
      <c r="H13" s="10">
        <v>0</v>
      </c>
      <c r="I13" s="10" t="s">
        <v>11</v>
      </c>
      <c r="J13" s="10">
        <v>72</v>
      </c>
      <c r="K13" s="10">
        <v>2544</v>
      </c>
      <c r="L13" s="46">
        <v>0</v>
      </c>
      <c r="N13" s="12" t="s">
        <v>81</v>
      </c>
      <c r="O13" s="10" t="s">
        <v>82</v>
      </c>
      <c r="P13" s="14">
        <v>40</v>
      </c>
      <c r="Q13" s="10">
        <v>0.13</v>
      </c>
      <c r="R13" s="10">
        <v>0</v>
      </c>
      <c r="S13" s="10">
        <v>0</v>
      </c>
      <c r="T13" s="10">
        <v>0</v>
      </c>
      <c r="U13" s="10" t="s">
        <v>11</v>
      </c>
      <c r="V13" s="10">
        <v>11</v>
      </c>
      <c r="W13" s="10">
        <v>16144</v>
      </c>
      <c r="X13" s="46">
        <v>0.125</v>
      </c>
    </row>
    <row r="14" spans="2:24" ht="14.4" thickBot="1">
      <c r="B14" s="12" t="s">
        <v>52</v>
      </c>
      <c r="C14" s="10" t="s">
        <v>53</v>
      </c>
      <c r="D14" s="14">
        <v>42.5</v>
      </c>
      <c r="E14" s="10">
        <v>15.75</v>
      </c>
      <c r="F14" s="10">
        <v>0</v>
      </c>
      <c r="G14" s="10">
        <v>0</v>
      </c>
      <c r="H14" s="10">
        <v>0</v>
      </c>
      <c r="I14" s="10" t="s">
        <v>11</v>
      </c>
      <c r="J14" s="10">
        <v>120</v>
      </c>
      <c r="K14" s="10">
        <v>4210</v>
      </c>
      <c r="L14" s="46">
        <v>0</v>
      </c>
      <c r="N14" s="12" t="s">
        <v>83</v>
      </c>
      <c r="O14" s="10" t="s">
        <v>327</v>
      </c>
      <c r="P14" s="14">
        <v>42.5</v>
      </c>
      <c r="Q14" s="10">
        <v>0.15</v>
      </c>
      <c r="R14" s="10">
        <v>0</v>
      </c>
      <c r="S14" s="10">
        <v>0</v>
      </c>
      <c r="T14" s="10">
        <v>0</v>
      </c>
      <c r="U14" s="10" t="s">
        <v>11</v>
      </c>
      <c r="V14" s="10">
        <v>4</v>
      </c>
      <c r="W14" s="10">
        <v>9844</v>
      </c>
      <c r="X14" s="46">
        <v>0.125</v>
      </c>
    </row>
    <row r="15" spans="2:24" ht="14.4" thickBot="1">
      <c r="B15" s="12" t="s">
        <v>54</v>
      </c>
      <c r="C15" s="10" t="s">
        <v>316</v>
      </c>
      <c r="D15" s="14">
        <v>45</v>
      </c>
      <c r="E15" s="10">
        <v>12.96</v>
      </c>
      <c r="F15" s="10">
        <v>0</v>
      </c>
      <c r="G15" s="10">
        <v>0</v>
      </c>
      <c r="H15" s="10">
        <v>0</v>
      </c>
      <c r="I15" s="10" t="s">
        <v>11</v>
      </c>
      <c r="J15" s="10">
        <v>1</v>
      </c>
      <c r="K15" s="10">
        <v>12963</v>
      </c>
      <c r="L15" s="46">
        <v>0</v>
      </c>
      <c r="N15" s="12" t="s">
        <v>84</v>
      </c>
      <c r="O15" s="10" t="s">
        <v>328</v>
      </c>
      <c r="P15" s="14">
        <v>45</v>
      </c>
      <c r="Q15" s="10">
        <v>0.22</v>
      </c>
      <c r="R15" s="10">
        <v>0</v>
      </c>
      <c r="S15" s="10">
        <v>0</v>
      </c>
      <c r="T15" s="10">
        <v>0</v>
      </c>
      <c r="U15" s="10" t="s">
        <v>11</v>
      </c>
      <c r="V15" s="10">
        <v>5</v>
      </c>
      <c r="W15" s="10">
        <v>12078</v>
      </c>
      <c r="X15" s="46">
        <v>0.125</v>
      </c>
    </row>
    <row r="16" spans="2:24" ht="14.4" thickBot="1">
      <c r="B16" s="12" t="s">
        <v>55</v>
      </c>
      <c r="C16" s="10" t="s">
        <v>317</v>
      </c>
      <c r="D16" s="14">
        <v>47.5</v>
      </c>
      <c r="E16" s="10">
        <v>10.65</v>
      </c>
      <c r="F16" s="10">
        <v>0</v>
      </c>
      <c r="G16" s="10">
        <v>0</v>
      </c>
      <c r="H16" s="10">
        <v>0</v>
      </c>
      <c r="I16" s="10" t="s">
        <v>11</v>
      </c>
      <c r="J16" s="10">
        <v>107</v>
      </c>
      <c r="K16" s="10">
        <v>18714</v>
      </c>
      <c r="L16" s="46">
        <v>0</v>
      </c>
      <c r="N16" s="12" t="s">
        <v>85</v>
      </c>
      <c r="O16" s="10" t="s">
        <v>329</v>
      </c>
      <c r="P16" s="14">
        <v>47.5</v>
      </c>
      <c r="Q16" s="10">
        <v>0.34</v>
      </c>
      <c r="R16" s="10">
        <v>0</v>
      </c>
      <c r="S16" s="10">
        <v>0</v>
      </c>
      <c r="T16" s="10">
        <v>0</v>
      </c>
      <c r="U16" s="10" t="s">
        <v>11</v>
      </c>
      <c r="V16" s="10">
        <v>12</v>
      </c>
      <c r="W16" s="10">
        <v>13285</v>
      </c>
      <c r="X16" s="46">
        <v>0.125</v>
      </c>
    </row>
    <row r="17" spans="2:24" ht="14.4" thickBot="1">
      <c r="B17" s="12" t="s">
        <v>56</v>
      </c>
      <c r="C17" s="10" t="s">
        <v>318</v>
      </c>
      <c r="D17" s="14">
        <v>50</v>
      </c>
      <c r="E17" s="10">
        <v>8.5299999999999994</v>
      </c>
      <c r="F17" s="10">
        <v>0</v>
      </c>
      <c r="G17" s="10">
        <v>0</v>
      </c>
      <c r="H17" s="10">
        <v>0</v>
      </c>
      <c r="I17" s="10" t="s">
        <v>11</v>
      </c>
      <c r="J17" s="10">
        <v>12</v>
      </c>
      <c r="K17" s="10">
        <v>12265</v>
      </c>
      <c r="L17" s="46">
        <v>0</v>
      </c>
      <c r="N17" s="12" t="s">
        <v>86</v>
      </c>
      <c r="O17" s="10" t="s">
        <v>256</v>
      </c>
      <c r="P17" s="14">
        <v>50</v>
      </c>
      <c r="Q17" s="10">
        <v>0.57999999999999996</v>
      </c>
      <c r="R17" s="10">
        <v>0</v>
      </c>
      <c r="S17" s="10">
        <v>0</v>
      </c>
      <c r="T17" s="10">
        <v>0</v>
      </c>
      <c r="U17" s="10" t="s">
        <v>11</v>
      </c>
      <c r="V17" s="10">
        <v>33</v>
      </c>
      <c r="W17" s="10">
        <v>10198</v>
      </c>
      <c r="X17" s="46">
        <v>6.25E-2</v>
      </c>
    </row>
    <row r="18" spans="2:24" ht="14.4" thickBot="1">
      <c r="B18" s="12" t="s">
        <v>57</v>
      </c>
      <c r="C18" s="10" t="s">
        <v>319</v>
      </c>
      <c r="D18" s="14">
        <v>52.5</v>
      </c>
      <c r="E18" s="10">
        <v>6.32</v>
      </c>
      <c r="F18" s="10">
        <v>0</v>
      </c>
      <c r="G18" s="10">
        <v>0</v>
      </c>
      <c r="H18" s="10">
        <v>0</v>
      </c>
      <c r="I18" s="10" t="s">
        <v>11</v>
      </c>
      <c r="J18" s="10">
        <v>4</v>
      </c>
      <c r="K18" s="10">
        <v>10661</v>
      </c>
      <c r="L18" s="46">
        <v>0</v>
      </c>
      <c r="N18" s="12" t="s">
        <v>87</v>
      </c>
      <c r="O18" s="10" t="s">
        <v>330</v>
      </c>
      <c r="P18" s="14">
        <v>52.5</v>
      </c>
      <c r="Q18" s="10">
        <v>0.99</v>
      </c>
      <c r="R18" s="10">
        <v>0</v>
      </c>
      <c r="S18" s="10">
        <v>0</v>
      </c>
      <c r="T18" s="10">
        <v>0</v>
      </c>
      <c r="U18" s="10" t="s">
        <v>11</v>
      </c>
      <c r="V18" s="10">
        <v>164</v>
      </c>
      <c r="W18" s="10">
        <v>2921</v>
      </c>
      <c r="X18" s="46">
        <v>6.25E-2</v>
      </c>
    </row>
    <row r="19" spans="2:24" ht="14.4" thickBot="1">
      <c r="B19" s="12" t="s">
        <v>58</v>
      </c>
      <c r="C19" s="10" t="s">
        <v>320</v>
      </c>
      <c r="D19" s="14">
        <v>55</v>
      </c>
      <c r="E19" s="10">
        <v>4.68</v>
      </c>
      <c r="F19" s="10">
        <v>0</v>
      </c>
      <c r="G19" s="10">
        <v>0</v>
      </c>
      <c r="H19" s="10">
        <v>0</v>
      </c>
      <c r="I19" s="10" t="s">
        <v>11</v>
      </c>
      <c r="J19" s="10">
        <v>28</v>
      </c>
      <c r="K19" s="10">
        <v>11400</v>
      </c>
      <c r="L19" s="46">
        <v>0</v>
      </c>
      <c r="N19" s="12" t="s">
        <v>88</v>
      </c>
      <c r="O19" s="10" t="s">
        <v>331</v>
      </c>
      <c r="P19" s="14">
        <v>55</v>
      </c>
      <c r="Q19" s="10">
        <v>1.61</v>
      </c>
      <c r="R19" s="10">
        <v>0</v>
      </c>
      <c r="S19" s="10">
        <v>0</v>
      </c>
      <c r="T19" s="10">
        <v>0</v>
      </c>
      <c r="U19" s="10" t="s">
        <v>11</v>
      </c>
      <c r="V19" s="10">
        <v>9</v>
      </c>
      <c r="W19" s="10">
        <v>2787</v>
      </c>
      <c r="X19" s="46">
        <v>3.1300000000000001E-2</v>
      </c>
    </row>
    <row r="20" spans="2:24" ht="14.4" thickBot="1">
      <c r="B20" s="12" t="s">
        <v>59</v>
      </c>
      <c r="C20" s="10" t="s">
        <v>321</v>
      </c>
      <c r="D20" s="14">
        <v>57.5</v>
      </c>
      <c r="E20" s="10">
        <v>3.15</v>
      </c>
      <c r="F20" s="10">
        <v>0</v>
      </c>
      <c r="G20" s="10">
        <v>0</v>
      </c>
      <c r="H20" s="10">
        <v>0</v>
      </c>
      <c r="I20" s="10" t="s">
        <v>11</v>
      </c>
      <c r="J20" s="10">
        <v>8</v>
      </c>
      <c r="K20" s="10">
        <v>8119</v>
      </c>
      <c r="L20" s="46">
        <v>0</v>
      </c>
      <c r="N20" s="12" t="s">
        <v>89</v>
      </c>
      <c r="O20" s="10" t="s">
        <v>332</v>
      </c>
      <c r="P20" s="14">
        <v>57.5</v>
      </c>
      <c r="Q20" s="10">
        <v>2.6</v>
      </c>
      <c r="R20" s="10">
        <v>0</v>
      </c>
      <c r="S20" s="10">
        <v>0</v>
      </c>
      <c r="T20" s="10">
        <v>0</v>
      </c>
      <c r="U20" s="10" t="s">
        <v>11</v>
      </c>
      <c r="V20" s="10">
        <v>39</v>
      </c>
      <c r="W20" s="10">
        <v>1434</v>
      </c>
      <c r="X20" s="46">
        <v>3.8999999999999998E-3</v>
      </c>
    </row>
    <row r="21" spans="2:24" ht="14.4" thickBot="1">
      <c r="B21" s="12" t="s">
        <v>60</v>
      </c>
      <c r="C21" s="10" t="s">
        <v>322</v>
      </c>
      <c r="D21" s="14">
        <v>60</v>
      </c>
      <c r="E21" s="10">
        <v>1.97</v>
      </c>
      <c r="F21" s="10">
        <v>0</v>
      </c>
      <c r="G21" s="10">
        <v>0</v>
      </c>
      <c r="H21" s="10">
        <v>0</v>
      </c>
      <c r="I21" s="10" t="s">
        <v>11</v>
      </c>
      <c r="J21" s="10">
        <v>130</v>
      </c>
      <c r="K21" s="10">
        <v>11540</v>
      </c>
      <c r="L21" s="46">
        <v>1.5599999999999999E-2</v>
      </c>
      <c r="N21" s="12" t="s">
        <v>90</v>
      </c>
      <c r="O21" s="10" t="s">
        <v>333</v>
      </c>
      <c r="P21" s="14">
        <v>60</v>
      </c>
      <c r="Q21" s="10">
        <v>3.95</v>
      </c>
      <c r="R21" s="10">
        <v>0</v>
      </c>
      <c r="S21" s="10">
        <v>0</v>
      </c>
      <c r="T21" s="10">
        <v>0</v>
      </c>
      <c r="U21" s="10" t="s">
        <v>11</v>
      </c>
      <c r="V21" s="10">
        <v>2</v>
      </c>
      <c r="W21" s="10">
        <v>6782</v>
      </c>
      <c r="X21" s="46">
        <v>0</v>
      </c>
    </row>
    <row r="22" spans="2:24" ht="14.4" thickBot="1">
      <c r="B22" s="12" t="s">
        <v>61</v>
      </c>
      <c r="C22" s="10" t="s">
        <v>262</v>
      </c>
      <c r="D22" s="14">
        <v>62.5</v>
      </c>
      <c r="E22" s="10">
        <v>1.22</v>
      </c>
      <c r="F22" s="10">
        <v>0</v>
      </c>
      <c r="G22" s="10">
        <v>0</v>
      </c>
      <c r="H22" s="10">
        <v>0</v>
      </c>
      <c r="I22" s="10" t="s">
        <v>11</v>
      </c>
      <c r="J22" s="10">
        <v>156</v>
      </c>
      <c r="K22" s="10">
        <v>15088</v>
      </c>
      <c r="L22" s="46">
        <v>3.1300000000000001E-2</v>
      </c>
      <c r="N22" s="12" t="s">
        <v>91</v>
      </c>
      <c r="O22" s="10" t="s">
        <v>334</v>
      </c>
      <c r="P22" s="14">
        <v>62.5</v>
      </c>
      <c r="Q22" s="10">
        <v>5.8</v>
      </c>
      <c r="R22" s="10">
        <v>0</v>
      </c>
      <c r="S22" s="10">
        <v>0</v>
      </c>
      <c r="T22" s="10">
        <v>0</v>
      </c>
      <c r="U22" s="10" t="s">
        <v>11</v>
      </c>
      <c r="V22" s="10">
        <v>55</v>
      </c>
      <c r="W22" s="10">
        <v>409</v>
      </c>
      <c r="X22" s="46">
        <v>0</v>
      </c>
    </row>
    <row r="23" spans="2:24" ht="14.4" thickBot="1">
      <c r="B23" s="12" t="s">
        <v>62</v>
      </c>
      <c r="C23" s="10" t="s">
        <v>323</v>
      </c>
      <c r="D23" s="14">
        <v>65</v>
      </c>
      <c r="E23" s="10">
        <v>0.69</v>
      </c>
      <c r="F23" s="10">
        <v>0</v>
      </c>
      <c r="G23" s="10">
        <v>0</v>
      </c>
      <c r="H23" s="10">
        <v>0</v>
      </c>
      <c r="I23" s="10" t="s">
        <v>11</v>
      </c>
      <c r="J23" s="10">
        <v>15</v>
      </c>
      <c r="K23" s="10">
        <v>3085</v>
      </c>
      <c r="L23" s="46">
        <v>6.25E-2</v>
      </c>
      <c r="N23" s="12" t="s">
        <v>92</v>
      </c>
      <c r="O23" s="10" t="s">
        <v>93</v>
      </c>
      <c r="P23" s="14">
        <v>70</v>
      </c>
      <c r="Q23" s="10">
        <v>32.049999999999997</v>
      </c>
      <c r="R23" s="10">
        <v>28.6</v>
      </c>
      <c r="S23" s="10">
        <v>29.3</v>
      </c>
      <c r="T23" s="10">
        <v>0</v>
      </c>
      <c r="U23" s="10" t="s">
        <v>11</v>
      </c>
      <c r="V23" s="10" t="s">
        <v>11</v>
      </c>
      <c r="W23" s="10">
        <v>0</v>
      </c>
      <c r="X23" s="46">
        <v>1.78</v>
      </c>
    </row>
    <row r="24" spans="2:24" ht="14.4" thickBot="1">
      <c r="B24" s="12" t="s">
        <v>63</v>
      </c>
      <c r="C24" s="10" t="s">
        <v>262</v>
      </c>
      <c r="D24" s="14">
        <v>67.5</v>
      </c>
      <c r="E24" s="10">
        <v>0.4</v>
      </c>
      <c r="F24" s="10">
        <v>0</v>
      </c>
      <c r="G24" s="10">
        <v>0</v>
      </c>
      <c r="H24" s="10">
        <v>0</v>
      </c>
      <c r="I24" s="10" t="s">
        <v>11</v>
      </c>
      <c r="J24" s="10">
        <v>14</v>
      </c>
      <c r="K24" s="10">
        <v>158</v>
      </c>
      <c r="L24" s="46">
        <v>6.25E-2</v>
      </c>
      <c r="N24" s="12"/>
      <c r="O24" s="10"/>
      <c r="P24" s="14"/>
      <c r="Q24" s="10"/>
      <c r="R24" s="10"/>
      <c r="S24" s="10"/>
      <c r="T24" s="10"/>
      <c r="U24" s="10"/>
      <c r="V24" s="10"/>
      <c r="W24" s="10"/>
      <c r="X24" s="46"/>
    </row>
    <row r="25" spans="2:24" ht="14.4" thickBot="1">
      <c r="B25" s="12" t="s">
        <v>64</v>
      </c>
      <c r="C25" s="10" t="s">
        <v>324</v>
      </c>
      <c r="D25" s="14">
        <v>70</v>
      </c>
      <c r="E25" s="10">
        <v>0.22</v>
      </c>
      <c r="F25" s="10">
        <v>0</v>
      </c>
      <c r="G25" s="10">
        <v>0</v>
      </c>
      <c r="H25" s="10">
        <v>0</v>
      </c>
      <c r="I25" s="10" t="s">
        <v>11</v>
      </c>
      <c r="J25" s="10">
        <v>27</v>
      </c>
      <c r="K25" s="10">
        <v>1943</v>
      </c>
      <c r="L25" s="46">
        <v>6.25E-2</v>
      </c>
      <c r="N25" s="12"/>
      <c r="O25" s="10"/>
      <c r="P25" s="14"/>
      <c r="Q25" s="10"/>
      <c r="R25" s="10"/>
      <c r="S25" s="10"/>
      <c r="T25" s="10"/>
      <c r="U25" s="10"/>
      <c r="V25" s="10"/>
      <c r="W25" s="10"/>
      <c r="X25" s="46"/>
    </row>
    <row r="26" spans="2:24" ht="14.4" thickBot="1">
      <c r="B26" s="12" t="s">
        <v>65</v>
      </c>
      <c r="C26" s="10" t="s">
        <v>66</v>
      </c>
      <c r="D26" s="14">
        <v>75</v>
      </c>
      <c r="E26" s="10">
        <v>0.1</v>
      </c>
      <c r="F26" s="10">
        <v>0</v>
      </c>
      <c r="G26" s="10">
        <v>0</v>
      </c>
      <c r="H26" s="10">
        <v>0</v>
      </c>
      <c r="I26" s="10" t="s">
        <v>11</v>
      </c>
      <c r="J26" s="10">
        <v>27</v>
      </c>
      <c r="K26" s="10">
        <v>37</v>
      </c>
      <c r="L26" s="46">
        <v>0.125</v>
      </c>
      <c r="N26" s="12"/>
      <c r="O26" s="10"/>
      <c r="P26" s="14"/>
      <c r="Q26" s="10"/>
      <c r="R26" s="10"/>
      <c r="S26" s="10"/>
      <c r="T26" s="10"/>
      <c r="U26" s="10"/>
      <c r="V26" s="10"/>
      <c r="W26" s="10"/>
      <c r="X26" s="46"/>
    </row>
    <row r="27" spans="2:24" ht="14.4" thickBot="1">
      <c r="B27" s="12"/>
      <c r="C27" s="10"/>
      <c r="D27" s="14"/>
      <c r="E27" s="10"/>
      <c r="F27" s="10"/>
      <c r="G27" s="10"/>
      <c r="H27" s="10"/>
      <c r="I27" s="10"/>
      <c r="J27" s="10"/>
      <c r="K27" s="10"/>
      <c r="L27" s="46"/>
      <c r="N27" s="12"/>
      <c r="O27" s="10"/>
      <c r="P27" s="14"/>
      <c r="Q27" s="10"/>
      <c r="R27" s="10"/>
      <c r="S27" s="10"/>
      <c r="T27" s="10"/>
      <c r="U27" s="10"/>
      <c r="V27" s="10"/>
      <c r="W27" s="10"/>
      <c r="X27" s="46"/>
    </row>
    <row r="28" spans="2:24" ht="14.4" thickBot="1">
      <c r="B28" s="12"/>
      <c r="C28" s="10"/>
      <c r="D28" s="14"/>
      <c r="E28" s="10"/>
      <c r="F28" s="10"/>
      <c r="G28" s="10"/>
      <c r="H28" s="10"/>
      <c r="I28" s="10"/>
      <c r="J28" s="10"/>
      <c r="K28" s="10"/>
      <c r="L28" s="10"/>
    </row>
    <row r="29" spans="2:24" ht="14.4" thickBot="1">
      <c r="B29" s="12"/>
      <c r="C29" s="10"/>
      <c r="D29" s="14"/>
      <c r="E29" s="10"/>
      <c r="F29" s="10"/>
      <c r="G29" s="10"/>
      <c r="H29" s="10"/>
      <c r="I29" s="10"/>
      <c r="J29" s="10"/>
      <c r="K29" s="10"/>
      <c r="L29" s="10"/>
    </row>
    <row r="30" spans="2:24" ht="14.4" thickBot="1">
      <c r="B30" s="12"/>
      <c r="C30" s="10"/>
      <c r="D30" s="14"/>
      <c r="E30" s="10"/>
      <c r="F30" s="10"/>
      <c r="G30" s="10"/>
      <c r="H30" s="10"/>
      <c r="I30" s="10"/>
      <c r="J30" s="10"/>
      <c r="K30" s="10"/>
      <c r="L30" s="10"/>
    </row>
    <row r="31" spans="2:24" ht="14.4" thickBot="1">
      <c r="B31" s="12"/>
      <c r="C31" s="10"/>
      <c r="D31" s="14"/>
      <c r="E31" s="10"/>
      <c r="F31" s="10"/>
      <c r="G31" s="10"/>
      <c r="H31" s="10"/>
      <c r="I31" s="10"/>
      <c r="J31" s="10"/>
      <c r="K31" s="10"/>
      <c r="L31" s="10"/>
    </row>
    <row r="32" spans="2:24" ht="14.4" thickBot="1">
      <c r="B32" s="12"/>
      <c r="C32" s="10"/>
      <c r="D32" s="14"/>
      <c r="E32" s="10"/>
      <c r="F32" s="10"/>
      <c r="G32" s="10"/>
      <c r="H32" s="10"/>
      <c r="I32" s="10"/>
      <c r="J32" s="10"/>
      <c r="K32" s="10"/>
      <c r="L32" s="10"/>
    </row>
    <row r="33" spans="2:12">
      <c r="B33" s="12"/>
      <c r="C33" s="10"/>
      <c r="D33" s="14"/>
      <c r="E33" s="10"/>
      <c r="F33" s="10"/>
      <c r="G33" s="10"/>
      <c r="H33" s="10"/>
      <c r="I33" s="10"/>
      <c r="J33" s="10"/>
      <c r="K33" s="10"/>
      <c r="L33" s="10"/>
    </row>
  </sheetData>
  <conditionalFormatting sqref="J5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" r:id="rId1" display="https://finance.yahoo.com/quote/WFC240621C00020000" xr:uid="{479339BC-9E40-48A7-AABC-D72A01861568}"/>
    <hyperlink ref="D5" r:id="rId2" display="https://finance.yahoo.com/quote/WFC/options?strike=20&amp;straddle=false" xr:uid="{F3084F7A-C9DA-4C99-8C39-B4ECF4586F30}"/>
    <hyperlink ref="B6" r:id="rId3" display="https://finance.yahoo.com/quote/WFC240621C00022500" xr:uid="{C3A44D51-2435-43B8-B5D9-A50092AC8375}"/>
    <hyperlink ref="D6" r:id="rId4" display="https://finance.yahoo.com/quote/WFC/options?strike=22.5&amp;straddle=false" xr:uid="{5C339AD3-A310-45F4-8D21-4F1B0D60AE3F}"/>
    <hyperlink ref="B7" r:id="rId5" display="https://finance.yahoo.com/quote/WFC240621C00025000" xr:uid="{7333BDBB-5FCC-4E13-AF12-C5EFC31054CF}"/>
    <hyperlink ref="D7" r:id="rId6" display="https://finance.yahoo.com/quote/WFC/options?strike=25&amp;straddle=false" xr:uid="{478CB9AC-06B0-48CC-96DD-3745D538B0E5}"/>
    <hyperlink ref="B8" r:id="rId7" display="https://finance.yahoo.com/quote/WFC240621C00027500" xr:uid="{33918432-4786-4ABB-8FE9-12504C7C9E5A}"/>
    <hyperlink ref="D8" r:id="rId8" display="https://finance.yahoo.com/quote/WFC/options?strike=27.5&amp;straddle=false" xr:uid="{19D2E439-A963-4A19-8D3D-DC47369564CE}"/>
    <hyperlink ref="B9" r:id="rId9" display="https://finance.yahoo.com/quote/WFC240621C00030000" xr:uid="{934A028A-CF1B-4595-8A95-CC04DD49F184}"/>
    <hyperlink ref="D9" r:id="rId10" display="https://finance.yahoo.com/quote/WFC/options?strike=30&amp;straddle=false" xr:uid="{0A467FA5-16BC-4C2F-A2C5-6F24B3A43BDE}"/>
    <hyperlink ref="B10" r:id="rId11" display="https://finance.yahoo.com/quote/WFC240621C00032500" xr:uid="{315036AD-9368-40E4-9AC8-54EA51B7933B}"/>
    <hyperlink ref="D10" r:id="rId12" display="https://finance.yahoo.com/quote/WFC/options?strike=32.5&amp;straddle=false" xr:uid="{9C9DD9AB-2D0A-4CD2-8E7A-6DA78DF23D43}"/>
    <hyperlink ref="B11" r:id="rId13" display="https://finance.yahoo.com/quote/WFC240621C00035000" xr:uid="{2058AF20-042A-4059-8FA6-ADD6D335E4D5}"/>
    <hyperlink ref="D11" r:id="rId14" display="https://finance.yahoo.com/quote/WFC/options?strike=35&amp;straddle=false" xr:uid="{D2EFA4E8-7B00-4019-8253-B439B9BDD112}"/>
    <hyperlink ref="B12" r:id="rId15" display="https://finance.yahoo.com/quote/WFC240621C00037500" xr:uid="{11AA106C-25EC-46B3-9F98-61EED063E04C}"/>
    <hyperlink ref="D12" r:id="rId16" display="https://finance.yahoo.com/quote/WFC/options?strike=37.5&amp;straddle=false" xr:uid="{0C46A016-05EA-4DC2-86C2-AE7B3B7A57C3}"/>
    <hyperlink ref="B13" r:id="rId17" display="https://finance.yahoo.com/quote/WFC240621C00040000" xr:uid="{8246106C-DEE6-4733-A3F7-B58A0EF04595}"/>
    <hyperlink ref="D13" r:id="rId18" display="https://finance.yahoo.com/quote/WFC/options?strike=40&amp;straddle=false" xr:uid="{39BB27AF-8105-4BA0-ABEE-E093B6AA10E1}"/>
    <hyperlink ref="B14" r:id="rId19" display="https://finance.yahoo.com/quote/WFC240621C00042500" xr:uid="{D47696F9-34B4-4F63-9F05-9BD847D5AC34}"/>
    <hyperlink ref="D14" r:id="rId20" display="https://finance.yahoo.com/quote/WFC/options?strike=42.5&amp;straddle=false" xr:uid="{EDBFCB03-101A-4B9E-9963-81FD0B4A6752}"/>
    <hyperlink ref="B15" r:id="rId21" display="https://finance.yahoo.com/quote/WFC240621C00045000" xr:uid="{3312166F-85A6-45B5-B1CE-A37A95DD6193}"/>
    <hyperlink ref="D15" r:id="rId22" display="https://finance.yahoo.com/quote/WFC/options?strike=45&amp;straddle=false" xr:uid="{12AF4F98-BD4C-457C-A603-5A47DBA89F32}"/>
    <hyperlink ref="B16" r:id="rId23" display="https://finance.yahoo.com/quote/WFC240621C00047500" xr:uid="{F0962E08-FD00-4469-B741-8B4003485556}"/>
    <hyperlink ref="D16" r:id="rId24" display="https://finance.yahoo.com/quote/WFC/options?strike=47.5&amp;straddle=false" xr:uid="{064525E2-61F9-4EE5-8D99-9DEF56EDEBB5}"/>
    <hyperlink ref="B17" r:id="rId25" display="https://finance.yahoo.com/quote/WFC240621C00050000" xr:uid="{35E75C81-E993-495A-9FB2-299AC5339C53}"/>
    <hyperlink ref="D17" r:id="rId26" display="https://finance.yahoo.com/quote/WFC/options?strike=50&amp;straddle=false" xr:uid="{5C8AA48B-F098-4BB8-BE8F-E37F5494945A}"/>
    <hyperlink ref="B18" r:id="rId27" display="https://finance.yahoo.com/quote/WFC240621C00052500" xr:uid="{EF178297-FED8-4660-9CA2-F1750566D19B}"/>
    <hyperlink ref="D18" r:id="rId28" display="https://finance.yahoo.com/quote/WFC/options?strike=52.5&amp;straddle=false" xr:uid="{FB9A8BBE-0461-4D96-B6B7-C552C393FF4F}"/>
    <hyperlink ref="B19" r:id="rId29" display="https://finance.yahoo.com/quote/WFC240621C00055000" xr:uid="{CCE9DD7D-72E3-44B7-8E49-94A3C095D0FA}"/>
    <hyperlink ref="D19" r:id="rId30" display="https://finance.yahoo.com/quote/WFC/options?strike=55&amp;straddle=false" xr:uid="{5155F989-88EC-43BE-AD99-1D8A636BF40C}"/>
    <hyperlink ref="B20" r:id="rId31" display="https://finance.yahoo.com/quote/WFC240621C00057500" xr:uid="{2232F683-231F-4760-AF54-AE5939BDAB64}"/>
    <hyperlink ref="D20" r:id="rId32" display="https://finance.yahoo.com/quote/WFC/options?strike=57.5&amp;straddle=false" xr:uid="{EF830EB8-1A11-462C-AF9B-CC050D9CE686}"/>
    <hyperlink ref="B21" r:id="rId33" display="https://finance.yahoo.com/quote/WFC240621C00060000" xr:uid="{3518D3D9-1B39-4D46-BAF7-5A99B8FCB399}"/>
    <hyperlink ref="D21" r:id="rId34" display="https://finance.yahoo.com/quote/WFC/options?strike=60&amp;straddle=false" xr:uid="{D6DEB418-F42B-4DDE-A948-9BBDA5E16EC5}"/>
    <hyperlink ref="B22" r:id="rId35" display="https://finance.yahoo.com/quote/WFC240621C00062500" xr:uid="{A7BA355A-E5CF-4498-AE15-D1227D402CEE}"/>
    <hyperlink ref="D22" r:id="rId36" display="https://finance.yahoo.com/quote/WFC/options?strike=62.5&amp;straddle=false" xr:uid="{FD6E3FEE-CCBD-47F8-972F-84C5A5D9A19A}"/>
    <hyperlink ref="B23" r:id="rId37" display="https://finance.yahoo.com/quote/WFC240621C00065000" xr:uid="{D0B6BBAD-6973-419C-B276-71014DCE2A06}"/>
    <hyperlink ref="D23" r:id="rId38" display="https://finance.yahoo.com/quote/WFC/options?strike=65&amp;straddle=false" xr:uid="{E0331F67-5FB3-4C9A-9B25-F38B2E033FD2}"/>
    <hyperlink ref="B24" r:id="rId39" display="https://finance.yahoo.com/quote/WFC240621C00067500" xr:uid="{1B51D397-D45F-4D34-910F-1FEDAE6F4587}"/>
    <hyperlink ref="D24" r:id="rId40" display="https://finance.yahoo.com/quote/WFC/options?strike=67.5&amp;straddle=false" xr:uid="{EBB08A32-E35E-4B23-9946-32904CA4E874}"/>
    <hyperlink ref="B25" r:id="rId41" display="https://finance.yahoo.com/quote/WFC240621C00070000" xr:uid="{18BAB699-8FD1-4989-838A-883BFBC76409}"/>
    <hyperlink ref="D25" r:id="rId42" display="https://finance.yahoo.com/quote/WFC/options?strike=70&amp;straddle=false" xr:uid="{AE2CA95C-7728-4200-9E78-B6357ED8C84B}"/>
    <hyperlink ref="B26" r:id="rId43" display="https://finance.yahoo.com/quote/WFC240621C00075000" xr:uid="{D3E2D9F9-27B9-4B4C-825B-1156561D5004}"/>
    <hyperlink ref="D26" r:id="rId44" display="https://finance.yahoo.com/quote/WFC/options?strike=75&amp;straddle=false" xr:uid="{581E2D17-5A57-49D3-9DDC-511B333BBC7E}"/>
    <hyperlink ref="N5" r:id="rId45" display="https://finance.yahoo.com/quote/WFC240621P00020000" xr:uid="{C1350ED9-ACF8-4113-92E0-773A37B92864}"/>
    <hyperlink ref="P5" r:id="rId46" display="https://finance.yahoo.com/quote/WFC/options?strike=20&amp;straddle=false" xr:uid="{53054193-3BFA-4B63-983B-DED6660398F1}"/>
    <hyperlink ref="N6" r:id="rId47" display="https://finance.yahoo.com/quote/WFC240621P00022500" xr:uid="{BCF2401A-72AC-4FA5-BCC0-BD1E5E9539ED}"/>
    <hyperlink ref="P6" r:id="rId48" display="https://finance.yahoo.com/quote/WFC/options?strike=22.5&amp;straddle=false" xr:uid="{53D47489-1C4F-43D8-851B-C9AE1FE50045}"/>
    <hyperlink ref="N7" r:id="rId49" display="https://finance.yahoo.com/quote/WFC240621P00025000" xr:uid="{51997279-3B64-45CC-B46C-8B8806D2099A}"/>
    <hyperlink ref="P7" r:id="rId50" display="https://finance.yahoo.com/quote/WFC/options?strike=25&amp;straddle=false" xr:uid="{F1EB4265-3FBC-416C-A84F-3CF7BE26ED5C}"/>
    <hyperlink ref="N8" r:id="rId51" display="https://finance.yahoo.com/quote/WFC240621P00027500" xr:uid="{DDCD4478-5D3A-4480-808F-5EA6F2A880AF}"/>
    <hyperlink ref="P8" r:id="rId52" display="https://finance.yahoo.com/quote/WFC/options?strike=27.5&amp;straddle=false" xr:uid="{3DEDA43B-5B0A-4FBD-8D55-134D5A52275D}"/>
    <hyperlink ref="N9" r:id="rId53" display="https://finance.yahoo.com/quote/WFC240621P00030000" xr:uid="{E10CF050-A2CD-459A-A0C0-5A8CB0D9C465}"/>
    <hyperlink ref="P9" r:id="rId54" display="https://finance.yahoo.com/quote/WFC/options?strike=30&amp;straddle=false" xr:uid="{7D04673F-A5D0-46AB-99DF-D96DC2133BFE}"/>
    <hyperlink ref="N10" r:id="rId55" display="https://finance.yahoo.com/quote/WFC240621P00032500" xr:uid="{E207BFA3-73A9-4B09-8169-649F75C84780}"/>
    <hyperlink ref="P10" r:id="rId56" display="https://finance.yahoo.com/quote/WFC/options?strike=32.5&amp;straddle=false" xr:uid="{1517FE8B-58F0-4F42-AA8D-036E4740BDB0}"/>
    <hyperlink ref="N11" r:id="rId57" display="https://finance.yahoo.com/quote/WFC240621P00035000" xr:uid="{30C7D4E0-7DB5-42F5-B31E-031869FBBC3A}"/>
    <hyperlink ref="P11" r:id="rId58" display="https://finance.yahoo.com/quote/WFC/options?strike=35&amp;straddle=false" xr:uid="{F4DF62A6-D528-43F1-8F19-90B3E9C4F2EA}"/>
    <hyperlink ref="N12" r:id="rId59" display="https://finance.yahoo.com/quote/WFC240621P00037500" xr:uid="{D192BDA8-55AA-4FA5-B56B-143114DBB2D3}"/>
    <hyperlink ref="P12" r:id="rId60" display="https://finance.yahoo.com/quote/WFC/options?strike=37.5&amp;straddle=false" xr:uid="{FEB4A0F3-3C27-4B62-8FF4-52CCA502EFCB}"/>
    <hyperlink ref="N13" r:id="rId61" display="https://finance.yahoo.com/quote/WFC240621P00040000" xr:uid="{A59BDB6D-2CFA-432B-99D4-D69097526964}"/>
    <hyperlink ref="P13" r:id="rId62" display="https://finance.yahoo.com/quote/WFC/options?strike=40&amp;straddle=false" xr:uid="{D8709560-34AA-4580-B7C5-621F000C9AC3}"/>
    <hyperlink ref="N14" r:id="rId63" display="https://finance.yahoo.com/quote/WFC240621P00042500" xr:uid="{D8896D39-ED45-4DF7-9C87-079B486D7B2B}"/>
    <hyperlink ref="P14" r:id="rId64" display="https://finance.yahoo.com/quote/WFC/options?strike=42.5&amp;straddle=false" xr:uid="{52128AD5-2F5A-4C27-8823-D90BB92CAA33}"/>
    <hyperlink ref="N15" r:id="rId65" display="https://finance.yahoo.com/quote/WFC240621P00045000" xr:uid="{05C81985-9D91-4D14-BD15-878DE569C296}"/>
    <hyperlink ref="P15" r:id="rId66" display="https://finance.yahoo.com/quote/WFC/options?strike=45&amp;straddle=false" xr:uid="{D6305962-460C-4EAD-94AA-81E10F2F168D}"/>
    <hyperlink ref="N16" r:id="rId67" display="https://finance.yahoo.com/quote/WFC240621P00047500" xr:uid="{61225AD5-BCD3-486F-BABE-40521BE061A9}"/>
    <hyperlink ref="P16" r:id="rId68" display="https://finance.yahoo.com/quote/WFC/options?strike=47.5&amp;straddle=false" xr:uid="{1719B3FF-9E2E-4A2F-9E47-023D3717BC1F}"/>
    <hyperlink ref="N17" r:id="rId69" display="https://finance.yahoo.com/quote/WFC240621P00050000" xr:uid="{A23190B1-A2E5-4686-8125-4662F6FBA468}"/>
    <hyperlink ref="P17" r:id="rId70" display="https://finance.yahoo.com/quote/WFC/options?strike=50&amp;straddle=false" xr:uid="{115AEFF7-5E32-465C-9DE8-31677C13EDC7}"/>
    <hyperlink ref="N18" r:id="rId71" display="https://finance.yahoo.com/quote/WFC240621P00052500" xr:uid="{2C5F2B5A-CDE9-4EA0-98E0-816778D6ABC8}"/>
    <hyperlink ref="P18" r:id="rId72" display="https://finance.yahoo.com/quote/WFC/options?strike=52.5&amp;straddle=false" xr:uid="{0F290BC4-E150-4B44-9327-5A1021B48B77}"/>
    <hyperlink ref="N19" r:id="rId73" display="https://finance.yahoo.com/quote/WFC240621P00055000" xr:uid="{3784F47D-C797-4AB1-A591-A5E4441B9CED}"/>
    <hyperlink ref="P19" r:id="rId74" display="https://finance.yahoo.com/quote/WFC/options?strike=55&amp;straddle=false" xr:uid="{071A9238-36DA-4B15-B42E-B4BBE8CD89C1}"/>
    <hyperlink ref="N20" r:id="rId75" display="https://finance.yahoo.com/quote/WFC240621P00057500" xr:uid="{11C0FC96-F026-4EB9-A690-41906C870949}"/>
    <hyperlink ref="P20" r:id="rId76" display="https://finance.yahoo.com/quote/WFC/options?strike=57.5&amp;straddle=false" xr:uid="{F72E05B0-F544-4076-964C-C52CCA715C5A}"/>
    <hyperlink ref="N21" r:id="rId77" display="https://finance.yahoo.com/quote/WFC240621P00060000" xr:uid="{8AB725CD-5A08-4056-80A5-5B0F3530C9DE}"/>
    <hyperlink ref="P21" r:id="rId78" display="https://finance.yahoo.com/quote/WFC/options?strike=60&amp;straddle=false" xr:uid="{E7EEE65F-0CE7-4E02-8915-EB3ABB20DA36}"/>
    <hyperlink ref="N22" r:id="rId79" display="https://finance.yahoo.com/quote/WFC240621P00062500" xr:uid="{00326D74-216C-4B9E-AA19-D3842113904E}"/>
    <hyperlink ref="P22" r:id="rId80" display="https://finance.yahoo.com/quote/WFC/options?strike=62.5&amp;straddle=false" xr:uid="{6EEC9F1A-D6AC-42F9-861E-8525CE8E93CF}"/>
    <hyperlink ref="N23" r:id="rId81" display="https://finance.yahoo.com/quote/WFC240621P00070000" xr:uid="{91B8589C-BBB4-4021-B625-57FECDECBC2F}"/>
    <hyperlink ref="P23" r:id="rId82" display="https://finance.yahoo.com/quote/WFC/options?strike=70&amp;straddle=false" xr:uid="{0CAFA3F3-24FF-4B05-931E-80B27DEF2DA3}"/>
    <hyperlink ref="O1" location="home!A1" display="home" xr:uid="{09619B6E-3169-4DB2-8126-085BD11EADEB}"/>
  </hyperlinks>
  <pageMargins left="0.7" right="0.7" top="0.75" bottom="0.75" header="0.3" footer="0.3"/>
  <pageSetup paperSize="9" orientation="portrait" r:id="rId8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5871-4CDE-48FE-AC45-63F24B10E99E}">
  <dimension ref="B1:X33"/>
  <sheetViews>
    <sheetView workbookViewId="0">
      <selection activeCell="O1" sqref="O1"/>
    </sheetView>
  </sheetViews>
  <sheetFormatPr defaultRowHeight="13.8"/>
  <cols>
    <col min="1" max="1" width="1.796875" style="8" customWidth="1"/>
    <col min="2" max="12" width="8.796875" style="8"/>
    <col min="13" max="13" width="1.8984375" style="8" customWidth="1"/>
    <col min="14" max="16384" width="8.796875" style="8"/>
  </cols>
  <sheetData>
    <row r="1" spans="2:24" ht="17.399999999999999">
      <c r="B1" s="1" t="s">
        <v>454</v>
      </c>
      <c r="O1" s="89" t="s">
        <v>452</v>
      </c>
    </row>
    <row r="3" spans="2:24">
      <c r="B3" s="40" t="s">
        <v>12</v>
      </c>
      <c r="N3" s="40" t="s">
        <v>13</v>
      </c>
    </row>
    <row r="4" spans="2:24">
      <c r="B4" s="37" t="s">
        <v>1</v>
      </c>
      <c r="C4" s="38" t="s">
        <v>2</v>
      </c>
      <c r="D4" s="39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0</v>
      </c>
      <c r="K4" s="38" t="s">
        <v>9</v>
      </c>
      <c r="L4" s="38" t="s">
        <v>10</v>
      </c>
      <c r="N4" s="37" t="s">
        <v>1</v>
      </c>
      <c r="O4" s="38" t="s">
        <v>2</v>
      </c>
      <c r="P4" s="39" t="s">
        <v>3</v>
      </c>
      <c r="Q4" s="38" t="s">
        <v>4</v>
      </c>
      <c r="R4" s="38" t="s">
        <v>5</v>
      </c>
      <c r="S4" s="38" t="s">
        <v>6</v>
      </c>
      <c r="T4" s="38" t="s">
        <v>7</v>
      </c>
      <c r="U4" s="38" t="s">
        <v>8</v>
      </c>
      <c r="V4" s="38" t="s">
        <v>0</v>
      </c>
      <c r="W4" s="38" t="s">
        <v>9</v>
      </c>
      <c r="X4" s="38" t="s">
        <v>10</v>
      </c>
    </row>
    <row r="5" spans="2:24" ht="14.4" thickBot="1">
      <c r="B5" s="11" t="s">
        <v>94</v>
      </c>
      <c r="C5" s="9" t="s">
        <v>95</v>
      </c>
      <c r="D5" s="13">
        <v>22.5</v>
      </c>
      <c r="E5" s="9">
        <v>26.17</v>
      </c>
      <c r="F5" s="9">
        <v>25.6</v>
      </c>
      <c r="G5" s="9">
        <v>26.2</v>
      </c>
      <c r="H5" s="9">
        <v>0</v>
      </c>
      <c r="I5" s="9" t="s">
        <v>11</v>
      </c>
      <c r="J5" s="9">
        <v>2</v>
      </c>
      <c r="K5" s="9">
        <v>1</v>
      </c>
      <c r="L5" s="45">
        <v>0</v>
      </c>
      <c r="N5" s="11" t="s">
        <v>130</v>
      </c>
      <c r="O5" s="9" t="s">
        <v>14</v>
      </c>
      <c r="P5" s="13">
        <v>20</v>
      </c>
      <c r="Q5" s="9">
        <v>0.08</v>
      </c>
      <c r="R5" s="9">
        <v>0</v>
      </c>
      <c r="S5" s="9">
        <v>0</v>
      </c>
      <c r="T5" s="9">
        <v>0</v>
      </c>
      <c r="U5" s="9" t="s">
        <v>11</v>
      </c>
      <c r="V5" s="9">
        <v>7</v>
      </c>
      <c r="W5" s="9">
        <v>239</v>
      </c>
      <c r="X5" s="45">
        <v>0.25</v>
      </c>
    </row>
    <row r="6" spans="2:24" ht="14.4" thickBot="1">
      <c r="B6" s="12" t="s">
        <v>96</v>
      </c>
      <c r="C6" s="10" t="s">
        <v>97</v>
      </c>
      <c r="D6" s="14">
        <v>25</v>
      </c>
      <c r="E6" s="10">
        <v>15.05</v>
      </c>
      <c r="F6" s="10">
        <v>20.25</v>
      </c>
      <c r="G6" s="10">
        <v>20.75</v>
      </c>
      <c r="H6" s="10">
        <v>0</v>
      </c>
      <c r="I6" s="10" t="s">
        <v>11</v>
      </c>
      <c r="J6" s="10">
        <v>1</v>
      </c>
      <c r="K6" s="10">
        <v>1</v>
      </c>
      <c r="L6" s="46">
        <v>0</v>
      </c>
      <c r="N6" s="12" t="s">
        <v>131</v>
      </c>
      <c r="O6" s="10" t="s">
        <v>132</v>
      </c>
      <c r="P6" s="14">
        <v>22.5</v>
      </c>
      <c r="Q6" s="10">
        <v>0.04</v>
      </c>
      <c r="R6" s="10">
        <v>0</v>
      </c>
      <c r="S6" s="10">
        <v>0</v>
      </c>
      <c r="T6" s="10">
        <v>0</v>
      </c>
      <c r="U6" s="10" t="s">
        <v>11</v>
      </c>
      <c r="V6" s="10">
        <v>2</v>
      </c>
      <c r="W6" s="10">
        <v>2774</v>
      </c>
      <c r="X6" s="46">
        <v>0.25</v>
      </c>
    </row>
    <row r="7" spans="2:24" ht="14.4" thickBot="1">
      <c r="B7" s="12" t="s">
        <v>98</v>
      </c>
      <c r="C7" s="10" t="s">
        <v>99</v>
      </c>
      <c r="D7" s="14">
        <v>30</v>
      </c>
      <c r="E7" s="10">
        <v>27.6</v>
      </c>
      <c r="F7" s="10">
        <v>0</v>
      </c>
      <c r="G7" s="10">
        <v>0</v>
      </c>
      <c r="H7" s="10">
        <v>0</v>
      </c>
      <c r="I7" s="10" t="s">
        <v>11</v>
      </c>
      <c r="J7" s="10">
        <v>3</v>
      </c>
      <c r="K7" s="10">
        <v>15</v>
      </c>
      <c r="L7" s="46">
        <v>0</v>
      </c>
      <c r="N7" s="12" t="s">
        <v>133</v>
      </c>
      <c r="O7" s="10" t="s">
        <v>341</v>
      </c>
      <c r="P7" s="14">
        <v>25</v>
      </c>
      <c r="Q7" s="10">
        <v>7.0000000000000007E-2</v>
      </c>
      <c r="R7" s="10">
        <v>0</v>
      </c>
      <c r="S7" s="10">
        <v>0</v>
      </c>
      <c r="T7" s="10">
        <v>0</v>
      </c>
      <c r="U7" s="10" t="s">
        <v>11</v>
      </c>
      <c r="V7" s="10">
        <v>4</v>
      </c>
      <c r="W7" s="10">
        <v>1540</v>
      </c>
      <c r="X7" s="46">
        <v>0.25</v>
      </c>
    </row>
    <row r="8" spans="2:24" ht="14.4" thickBot="1">
      <c r="B8" s="12" t="s">
        <v>100</v>
      </c>
      <c r="C8" s="10" t="s">
        <v>101</v>
      </c>
      <c r="D8" s="14">
        <v>32.5</v>
      </c>
      <c r="E8" s="10">
        <v>24.57</v>
      </c>
      <c r="F8" s="10">
        <v>0</v>
      </c>
      <c r="G8" s="10">
        <v>0</v>
      </c>
      <c r="H8" s="10">
        <v>0</v>
      </c>
      <c r="I8" s="10" t="s">
        <v>11</v>
      </c>
      <c r="J8" s="10">
        <v>6</v>
      </c>
      <c r="K8" s="10">
        <v>46</v>
      </c>
      <c r="L8" s="46">
        <v>0</v>
      </c>
      <c r="N8" s="12" t="s">
        <v>134</v>
      </c>
      <c r="O8" s="10" t="s">
        <v>135</v>
      </c>
      <c r="P8" s="14">
        <v>27.5</v>
      </c>
      <c r="Q8" s="10">
        <v>0.08</v>
      </c>
      <c r="R8" s="10">
        <v>0</v>
      </c>
      <c r="S8" s="10">
        <v>0</v>
      </c>
      <c r="T8" s="10">
        <v>0</v>
      </c>
      <c r="U8" s="10" t="s">
        <v>11</v>
      </c>
      <c r="V8" s="10">
        <v>60</v>
      </c>
      <c r="W8" s="10">
        <v>482</v>
      </c>
      <c r="X8" s="46">
        <v>0.25</v>
      </c>
    </row>
    <row r="9" spans="2:24" ht="14.4" thickBot="1">
      <c r="B9" s="12" t="s">
        <v>102</v>
      </c>
      <c r="C9" s="10" t="s">
        <v>103</v>
      </c>
      <c r="D9" s="14">
        <v>35</v>
      </c>
      <c r="E9" s="10">
        <v>23.6</v>
      </c>
      <c r="F9" s="10">
        <v>0</v>
      </c>
      <c r="G9" s="10">
        <v>0</v>
      </c>
      <c r="H9" s="10">
        <v>0</v>
      </c>
      <c r="I9" s="10" t="s">
        <v>11</v>
      </c>
      <c r="J9" s="10">
        <v>1</v>
      </c>
      <c r="K9" s="10">
        <v>127</v>
      </c>
      <c r="L9" s="46">
        <v>0</v>
      </c>
      <c r="N9" s="12" t="s">
        <v>136</v>
      </c>
      <c r="O9" s="10" t="s">
        <v>137</v>
      </c>
      <c r="P9" s="14">
        <v>30</v>
      </c>
      <c r="Q9" s="10">
        <v>0.11</v>
      </c>
      <c r="R9" s="10">
        <v>0</v>
      </c>
      <c r="S9" s="10">
        <v>0</v>
      </c>
      <c r="T9" s="10">
        <v>0</v>
      </c>
      <c r="U9" s="10" t="s">
        <v>11</v>
      </c>
      <c r="V9" s="10">
        <v>7</v>
      </c>
      <c r="W9" s="10">
        <v>1805</v>
      </c>
      <c r="X9" s="46">
        <v>0.25</v>
      </c>
    </row>
    <row r="10" spans="2:24" ht="14.4" thickBot="1">
      <c r="B10" s="12" t="s">
        <v>104</v>
      </c>
      <c r="C10" s="10" t="s">
        <v>105</v>
      </c>
      <c r="D10" s="14">
        <v>37.5</v>
      </c>
      <c r="E10" s="10">
        <v>17.100000000000001</v>
      </c>
      <c r="F10" s="10">
        <v>0</v>
      </c>
      <c r="G10" s="10">
        <v>0</v>
      </c>
      <c r="H10" s="10">
        <v>0</v>
      </c>
      <c r="I10" s="10" t="s">
        <v>11</v>
      </c>
      <c r="J10" s="10">
        <v>100</v>
      </c>
      <c r="K10" s="10">
        <v>482</v>
      </c>
      <c r="L10" s="46">
        <v>0</v>
      </c>
      <c r="N10" s="12" t="s">
        <v>138</v>
      </c>
      <c r="O10" s="10" t="s">
        <v>342</v>
      </c>
      <c r="P10" s="14">
        <v>32.5</v>
      </c>
      <c r="Q10" s="10">
        <v>0.16</v>
      </c>
      <c r="R10" s="10">
        <v>0</v>
      </c>
      <c r="S10" s="10">
        <v>0</v>
      </c>
      <c r="T10" s="10">
        <v>0</v>
      </c>
      <c r="U10" s="10" t="s">
        <v>11</v>
      </c>
      <c r="V10" s="10">
        <v>2</v>
      </c>
      <c r="W10" s="10">
        <v>1618</v>
      </c>
      <c r="X10" s="46">
        <v>0.125</v>
      </c>
    </row>
    <row r="11" spans="2:24" ht="14.4" thickBot="1">
      <c r="B11" s="12" t="s">
        <v>106</v>
      </c>
      <c r="C11" s="10" t="s">
        <v>107</v>
      </c>
      <c r="D11" s="14">
        <v>40</v>
      </c>
      <c r="E11" s="10">
        <v>16.649999999999999</v>
      </c>
      <c r="F11" s="10">
        <v>0</v>
      </c>
      <c r="G11" s="10">
        <v>0</v>
      </c>
      <c r="H11" s="10">
        <v>0</v>
      </c>
      <c r="I11" s="10" t="s">
        <v>11</v>
      </c>
      <c r="J11" s="10">
        <v>102</v>
      </c>
      <c r="K11" s="10">
        <v>1277</v>
      </c>
      <c r="L11" s="46">
        <v>0</v>
      </c>
      <c r="N11" s="12" t="s">
        <v>139</v>
      </c>
      <c r="O11" s="10" t="s">
        <v>140</v>
      </c>
      <c r="P11" s="14">
        <v>35</v>
      </c>
      <c r="Q11" s="10">
        <v>0.2</v>
      </c>
      <c r="R11" s="10">
        <v>0</v>
      </c>
      <c r="S11" s="10">
        <v>0</v>
      </c>
      <c r="T11" s="10">
        <v>0</v>
      </c>
      <c r="U11" s="10" t="s">
        <v>11</v>
      </c>
      <c r="V11" s="10">
        <v>16</v>
      </c>
      <c r="W11" s="10">
        <v>3697</v>
      </c>
      <c r="X11" s="46">
        <v>0.125</v>
      </c>
    </row>
    <row r="12" spans="2:24" ht="14.4" thickBot="1">
      <c r="B12" s="12" t="s">
        <v>108</v>
      </c>
      <c r="C12" s="10" t="s">
        <v>109</v>
      </c>
      <c r="D12" s="14">
        <v>42.5</v>
      </c>
      <c r="E12" s="10">
        <v>15.1</v>
      </c>
      <c r="F12" s="10">
        <v>0</v>
      </c>
      <c r="G12" s="10">
        <v>0</v>
      </c>
      <c r="H12" s="10">
        <v>0</v>
      </c>
      <c r="I12" s="10" t="s">
        <v>11</v>
      </c>
      <c r="J12" s="10">
        <v>1</v>
      </c>
      <c r="K12" s="10">
        <v>2408</v>
      </c>
      <c r="L12" s="46">
        <v>0</v>
      </c>
      <c r="N12" s="12" t="s">
        <v>141</v>
      </c>
      <c r="O12" s="10" t="s">
        <v>142</v>
      </c>
      <c r="P12" s="14">
        <v>37.5</v>
      </c>
      <c r="Q12" s="10">
        <v>0.26</v>
      </c>
      <c r="R12" s="10">
        <v>0</v>
      </c>
      <c r="S12" s="10">
        <v>0</v>
      </c>
      <c r="T12" s="10">
        <v>0</v>
      </c>
      <c r="U12" s="10" t="s">
        <v>11</v>
      </c>
      <c r="V12" s="10">
        <v>20</v>
      </c>
      <c r="W12" s="10">
        <v>2915</v>
      </c>
      <c r="X12" s="46">
        <v>0.125</v>
      </c>
    </row>
    <row r="13" spans="2:24" ht="14.4" thickBot="1">
      <c r="B13" s="12" t="s">
        <v>110</v>
      </c>
      <c r="C13" s="10" t="s">
        <v>111</v>
      </c>
      <c r="D13" s="14">
        <v>45</v>
      </c>
      <c r="E13" s="10">
        <v>13.52</v>
      </c>
      <c r="F13" s="10">
        <v>0</v>
      </c>
      <c r="G13" s="10">
        <v>0</v>
      </c>
      <c r="H13" s="10">
        <v>0</v>
      </c>
      <c r="I13" s="10" t="s">
        <v>11</v>
      </c>
      <c r="J13" s="10">
        <v>40</v>
      </c>
      <c r="K13" s="10">
        <v>3091</v>
      </c>
      <c r="L13" s="46">
        <v>0</v>
      </c>
      <c r="N13" s="12" t="s">
        <v>143</v>
      </c>
      <c r="O13" s="10" t="s">
        <v>144</v>
      </c>
      <c r="P13" s="14">
        <v>40</v>
      </c>
      <c r="Q13" s="10">
        <v>0.35</v>
      </c>
      <c r="R13" s="10">
        <v>0</v>
      </c>
      <c r="S13" s="10">
        <v>0</v>
      </c>
      <c r="T13" s="10">
        <v>0</v>
      </c>
      <c r="U13" s="10" t="s">
        <v>11</v>
      </c>
      <c r="V13" s="10">
        <v>2</v>
      </c>
      <c r="W13" s="10">
        <v>4434</v>
      </c>
      <c r="X13" s="46">
        <v>0.125</v>
      </c>
    </row>
    <row r="14" spans="2:24" ht="14.4" thickBot="1">
      <c r="B14" s="12" t="s">
        <v>112</v>
      </c>
      <c r="C14" s="10" t="s">
        <v>113</v>
      </c>
      <c r="D14" s="14">
        <v>47.5</v>
      </c>
      <c r="E14" s="10">
        <v>11.73</v>
      </c>
      <c r="F14" s="10">
        <v>0</v>
      </c>
      <c r="G14" s="10">
        <v>0</v>
      </c>
      <c r="H14" s="10">
        <v>0</v>
      </c>
      <c r="I14" s="10" t="s">
        <v>11</v>
      </c>
      <c r="J14" s="10">
        <v>25</v>
      </c>
      <c r="K14" s="10">
        <v>1929</v>
      </c>
      <c r="L14" s="46">
        <v>0</v>
      </c>
      <c r="N14" s="12" t="s">
        <v>145</v>
      </c>
      <c r="O14" s="10" t="s">
        <v>343</v>
      </c>
      <c r="P14" s="14">
        <v>42.5</v>
      </c>
      <c r="Q14" s="10">
        <v>0.44</v>
      </c>
      <c r="R14" s="10">
        <v>0</v>
      </c>
      <c r="S14" s="10">
        <v>0</v>
      </c>
      <c r="T14" s="10">
        <v>0</v>
      </c>
      <c r="U14" s="10" t="s">
        <v>11</v>
      </c>
      <c r="V14" s="10">
        <v>5</v>
      </c>
      <c r="W14" s="10">
        <v>7502</v>
      </c>
      <c r="X14" s="46">
        <v>0.125</v>
      </c>
    </row>
    <row r="15" spans="2:24" ht="14.4" thickBot="1">
      <c r="B15" s="12" t="s">
        <v>114</v>
      </c>
      <c r="C15" s="10" t="s">
        <v>317</v>
      </c>
      <c r="D15" s="14">
        <v>50</v>
      </c>
      <c r="E15" s="10">
        <v>9.4499999999999993</v>
      </c>
      <c r="F15" s="10">
        <v>0</v>
      </c>
      <c r="G15" s="10">
        <v>0</v>
      </c>
      <c r="H15" s="10">
        <v>0</v>
      </c>
      <c r="I15" s="10" t="s">
        <v>11</v>
      </c>
      <c r="J15" s="10">
        <v>205</v>
      </c>
      <c r="K15" s="10">
        <v>8734</v>
      </c>
      <c r="L15" s="46">
        <v>0</v>
      </c>
      <c r="N15" s="12" t="s">
        <v>146</v>
      </c>
      <c r="O15" s="10" t="s">
        <v>147</v>
      </c>
      <c r="P15" s="14">
        <v>45</v>
      </c>
      <c r="Q15" s="10">
        <v>0.68</v>
      </c>
      <c r="R15" s="10">
        <v>0</v>
      </c>
      <c r="S15" s="10">
        <v>0</v>
      </c>
      <c r="T15" s="10">
        <v>0</v>
      </c>
      <c r="U15" s="10" t="s">
        <v>11</v>
      </c>
      <c r="V15" s="10">
        <v>1</v>
      </c>
      <c r="W15" s="10">
        <v>8326</v>
      </c>
      <c r="X15" s="46">
        <v>6.25E-2</v>
      </c>
    </row>
    <row r="16" spans="2:24" ht="14.4" thickBot="1">
      <c r="B16" s="12" t="s">
        <v>115</v>
      </c>
      <c r="C16" s="10" t="s">
        <v>335</v>
      </c>
      <c r="D16" s="14">
        <v>52.5</v>
      </c>
      <c r="E16" s="10">
        <v>7.7</v>
      </c>
      <c r="F16" s="10">
        <v>0</v>
      </c>
      <c r="G16" s="10">
        <v>0</v>
      </c>
      <c r="H16" s="10">
        <v>0</v>
      </c>
      <c r="I16" s="10" t="s">
        <v>11</v>
      </c>
      <c r="J16" s="10">
        <v>200</v>
      </c>
      <c r="K16" s="10">
        <v>7931</v>
      </c>
      <c r="L16" s="46">
        <v>0</v>
      </c>
      <c r="N16" s="12" t="s">
        <v>148</v>
      </c>
      <c r="O16" s="10" t="s">
        <v>344</v>
      </c>
      <c r="P16" s="14">
        <v>47.5</v>
      </c>
      <c r="Q16" s="10">
        <v>0.95</v>
      </c>
      <c r="R16" s="10">
        <v>0</v>
      </c>
      <c r="S16" s="10">
        <v>0</v>
      </c>
      <c r="T16" s="10">
        <v>0</v>
      </c>
      <c r="U16" s="10" t="s">
        <v>11</v>
      </c>
      <c r="V16" s="10">
        <v>3</v>
      </c>
      <c r="W16" s="10">
        <v>3079</v>
      </c>
      <c r="X16" s="46">
        <v>6.25E-2</v>
      </c>
    </row>
    <row r="17" spans="2:24" ht="14.4" thickBot="1">
      <c r="B17" s="12" t="s">
        <v>116</v>
      </c>
      <c r="C17" s="10" t="s">
        <v>336</v>
      </c>
      <c r="D17" s="14">
        <v>55</v>
      </c>
      <c r="E17" s="10">
        <v>6</v>
      </c>
      <c r="F17" s="10">
        <v>0</v>
      </c>
      <c r="G17" s="10">
        <v>0</v>
      </c>
      <c r="H17" s="10">
        <v>0</v>
      </c>
      <c r="I17" s="10" t="s">
        <v>11</v>
      </c>
      <c r="J17" s="10">
        <v>329</v>
      </c>
      <c r="K17" s="10">
        <v>7678</v>
      </c>
      <c r="L17" s="46">
        <v>0</v>
      </c>
      <c r="N17" s="12" t="s">
        <v>149</v>
      </c>
      <c r="O17" s="10" t="s">
        <v>150</v>
      </c>
      <c r="P17" s="14">
        <v>50</v>
      </c>
      <c r="Q17" s="10">
        <v>1.48</v>
      </c>
      <c r="R17" s="10">
        <v>0</v>
      </c>
      <c r="S17" s="10">
        <v>0</v>
      </c>
      <c r="T17" s="10">
        <v>0</v>
      </c>
      <c r="U17" s="10" t="s">
        <v>11</v>
      </c>
      <c r="V17" s="10">
        <v>60</v>
      </c>
      <c r="W17" s="10">
        <v>3400</v>
      </c>
      <c r="X17" s="46">
        <v>6.25E-2</v>
      </c>
    </row>
    <row r="18" spans="2:24" ht="14.4" thickBot="1">
      <c r="B18" s="12" t="s">
        <v>117</v>
      </c>
      <c r="C18" s="10" t="s">
        <v>335</v>
      </c>
      <c r="D18" s="14">
        <v>57.5</v>
      </c>
      <c r="E18" s="10">
        <v>4.5</v>
      </c>
      <c r="F18" s="10">
        <v>0</v>
      </c>
      <c r="G18" s="10">
        <v>0</v>
      </c>
      <c r="H18" s="10">
        <v>0</v>
      </c>
      <c r="I18" s="10" t="s">
        <v>11</v>
      </c>
      <c r="J18" s="10">
        <v>400</v>
      </c>
      <c r="K18" s="10">
        <v>6264</v>
      </c>
      <c r="L18" s="46">
        <v>0</v>
      </c>
      <c r="N18" s="12" t="s">
        <v>151</v>
      </c>
      <c r="O18" s="10" t="s">
        <v>338</v>
      </c>
      <c r="P18" s="14">
        <v>52.5</v>
      </c>
      <c r="Q18" s="10">
        <v>1.9</v>
      </c>
      <c r="R18" s="10">
        <v>0</v>
      </c>
      <c r="S18" s="10">
        <v>0</v>
      </c>
      <c r="T18" s="10">
        <v>0</v>
      </c>
      <c r="U18" s="10" t="s">
        <v>11</v>
      </c>
      <c r="V18" s="10">
        <v>217</v>
      </c>
      <c r="W18" s="10">
        <v>4195</v>
      </c>
      <c r="X18" s="46">
        <v>3.1300000000000001E-2</v>
      </c>
    </row>
    <row r="19" spans="2:24" ht="14.4" thickBot="1">
      <c r="B19" s="12" t="s">
        <v>118</v>
      </c>
      <c r="C19" s="10" t="s">
        <v>337</v>
      </c>
      <c r="D19" s="14">
        <v>60</v>
      </c>
      <c r="E19" s="10">
        <v>3.36</v>
      </c>
      <c r="F19" s="10">
        <v>0</v>
      </c>
      <c r="G19" s="10">
        <v>0</v>
      </c>
      <c r="H19" s="10">
        <v>0</v>
      </c>
      <c r="I19" s="10" t="s">
        <v>11</v>
      </c>
      <c r="J19" s="10">
        <v>110</v>
      </c>
      <c r="K19" s="10">
        <v>3613</v>
      </c>
      <c r="L19" s="46">
        <v>1.5599999999999999E-2</v>
      </c>
      <c r="N19" s="12" t="s">
        <v>152</v>
      </c>
      <c r="O19" s="10" t="s">
        <v>345</v>
      </c>
      <c r="P19" s="14">
        <v>55</v>
      </c>
      <c r="Q19" s="10">
        <v>2.78</v>
      </c>
      <c r="R19" s="10">
        <v>0</v>
      </c>
      <c r="S19" s="10">
        <v>0</v>
      </c>
      <c r="T19" s="10">
        <v>0</v>
      </c>
      <c r="U19" s="10" t="s">
        <v>11</v>
      </c>
      <c r="V19" s="10">
        <v>3</v>
      </c>
      <c r="W19" s="10">
        <v>1492</v>
      </c>
      <c r="X19" s="46">
        <v>1.5599999999999999E-2</v>
      </c>
    </row>
    <row r="20" spans="2:24" ht="14.4" thickBot="1">
      <c r="B20" s="12" t="s">
        <v>119</v>
      </c>
      <c r="C20" s="10" t="s">
        <v>120</v>
      </c>
      <c r="D20" s="14">
        <v>62.5</v>
      </c>
      <c r="E20" s="10">
        <v>2.57</v>
      </c>
      <c r="F20" s="10">
        <v>0</v>
      </c>
      <c r="G20" s="10">
        <v>0</v>
      </c>
      <c r="H20" s="10">
        <v>0</v>
      </c>
      <c r="I20" s="10" t="s">
        <v>11</v>
      </c>
      <c r="J20" s="10">
        <v>15</v>
      </c>
      <c r="K20" s="10">
        <v>984</v>
      </c>
      <c r="L20" s="46">
        <v>3.1300000000000001E-2</v>
      </c>
      <c r="N20" s="12" t="s">
        <v>153</v>
      </c>
      <c r="O20" s="10" t="s">
        <v>321</v>
      </c>
      <c r="P20" s="14">
        <v>57.5</v>
      </c>
      <c r="Q20" s="10">
        <v>3.7</v>
      </c>
      <c r="R20" s="10">
        <v>0</v>
      </c>
      <c r="S20" s="10">
        <v>0</v>
      </c>
      <c r="T20" s="10">
        <v>0</v>
      </c>
      <c r="U20" s="10" t="s">
        <v>11</v>
      </c>
      <c r="V20" s="10">
        <v>12</v>
      </c>
      <c r="W20" s="10">
        <v>1093</v>
      </c>
      <c r="X20" s="46">
        <v>2E-3</v>
      </c>
    </row>
    <row r="21" spans="2:24" ht="14.4" thickBot="1">
      <c r="B21" s="12" t="s">
        <v>121</v>
      </c>
      <c r="C21" s="10" t="s">
        <v>122</v>
      </c>
      <c r="D21" s="14">
        <v>65</v>
      </c>
      <c r="E21" s="10">
        <v>1.81</v>
      </c>
      <c r="F21" s="10">
        <v>0</v>
      </c>
      <c r="G21" s="10">
        <v>0</v>
      </c>
      <c r="H21" s="10">
        <v>0</v>
      </c>
      <c r="I21" s="10" t="s">
        <v>11</v>
      </c>
      <c r="J21" s="10">
        <v>33</v>
      </c>
      <c r="K21" s="10">
        <v>7263</v>
      </c>
      <c r="L21" s="46">
        <v>3.1300000000000001E-2</v>
      </c>
      <c r="N21" s="12" t="s">
        <v>154</v>
      </c>
      <c r="O21" s="10" t="s">
        <v>346</v>
      </c>
      <c r="P21" s="14">
        <v>60</v>
      </c>
      <c r="Q21" s="10">
        <v>4.8499999999999996</v>
      </c>
      <c r="R21" s="10">
        <v>0</v>
      </c>
      <c r="S21" s="10">
        <v>0</v>
      </c>
      <c r="T21" s="10">
        <v>0</v>
      </c>
      <c r="U21" s="10" t="s">
        <v>11</v>
      </c>
      <c r="V21" s="10">
        <v>39</v>
      </c>
      <c r="W21" s="10">
        <v>1027</v>
      </c>
      <c r="X21" s="46">
        <v>0</v>
      </c>
    </row>
    <row r="22" spans="2:24" ht="14.4" thickBot="1">
      <c r="B22" s="12" t="s">
        <v>123</v>
      </c>
      <c r="C22" s="10" t="s">
        <v>338</v>
      </c>
      <c r="D22" s="14">
        <v>67.5</v>
      </c>
      <c r="E22" s="10">
        <v>1.24</v>
      </c>
      <c r="F22" s="10">
        <v>0</v>
      </c>
      <c r="G22" s="10">
        <v>0</v>
      </c>
      <c r="H22" s="10">
        <v>0</v>
      </c>
      <c r="I22" s="10" t="s">
        <v>11</v>
      </c>
      <c r="J22" s="10">
        <v>5</v>
      </c>
      <c r="K22" s="10">
        <v>133</v>
      </c>
      <c r="L22" s="46">
        <v>6.25E-2</v>
      </c>
      <c r="N22" s="12" t="s">
        <v>155</v>
      </c>
      <c r="O22" s="10" t="s">
        <v>156</v>
      </c>
      <c r="P22" s="14">
        <v>62.5</v>
      </c>
      <c r="Q22" s="10">
        <v>7.6</v>
      </c>
      <c r="R22" s="10">
        <v>0</v>
      </c>
      <c r="S22" s="10">
        <v>0</v>
      </c>
      <c r="T22" s="10">
        <v>0</v>
      </c>
      <c r="U22" s="10" t="s">
        <v>11</v>
      </c>
      <c r="V22" s="10">
        <v>1</v>
      </c>
      <c r="W22" s="10">
        <v>3</v>
      </c>
      <c r="X22" s="46">
        <v>0</v>
      </c>
    </row>
    <row r="23" spans="2:24" ht="14.4" thickBot="1">
      <c r="B23" s="12" t="s">
        <v>124</v>
      </c>
      <c r="C23" s="10" t="s">
        <v>339</v>
      </c>
      <c r="D23" s="14">
        <v>70</v>
      </c>
      <c r="E23" s="10">
        <v>0.81</v>
      </c>
      <c r="F23" s="10">
        <v>0</v>
      </c>
      <c r="G23" s="10">
        <v>0</v>
      </c>
      <c r="H23" s="10">
        <v>0</v>
      </c>
      <c r="I23" s="10" t="s">
        <v>11</v>
      </c>
      <c r="J23" s="10">
        <v>10</v>
      </c>
      <c r="K23" s="10">
        <v>883</v>
      </c>
      <c r="L23" s="46">
        <v>6.25E-2</v>
      </c>
      <c r="N23" s="12" t="s">
        <v>157</v>
      </c>
      <c r="O23" s="10" t="s">
        <v>158</v>
      </c>
      <c r="P23" s="14">
        <v>65</v>
      </c>
      <c r="Q23" s="10">
        <v>9.0500000000000007</v>
      </c>
      <c r="R23" s="10">
        <v>0</v>
      </c>
      <c r="S23" s="10">
        <v>0</v>
      </c>
      <c r="T23" s="10">
        <v>0</v>
      </c>
      <c r="U23" s="10" t="s">
        <v>11</v>
      </c>
      <c r="V23" s="10">
        <v>15</v>
      </c>
      <c r="W23" s="10">
        <v>24</v>
      </c>
      <c r="X23" s="46">
        <v>0</v>
      </c>
    </row>
    <row r="24" spans="2:24" ht="14.4" thickBot="1">
      <c r="B24" s="12" t="s">
        <v>125</v>
      </c>
      <c r="C24" s="10" t="s">
        <v>340</v>
      </c>
      <c r="D24" s="14">
        <v>75</v>
      </c>
      <c r="E24" s="10">
        <v>0.4</v>
      </c>
      <c r="F24" s="10">
        <v>0</v>
      </c>
      <c r="G24" s="10">
        <v>0</v>
      </c>
      <c r="H24" s="10">
        <v>0</v>
      </c>
      <c r="I24" s="10" t="s">
        <v>11</v>
      </c>
      <c r="J24" s="10">
        <v>14</v>
      </c>
      <c r="K24" s="10">
        <v>944</v>
      </c>
      <c r="L24" s="46">
        <v>6.25E-2</v>
      </c>
      <c r="N24" s="12" t="s">
        <v>159</v>
      </c>
      <c r="O24" s="10" t="s">
        <v>160</v>
      </c>
      <c r="P24" s="14">
        <v>70</v>
      </c>
      <c r="Q24" s="10">
        <v>12.62</v>
      </c>
      <c r="R24" s="10">
        <v>0</v>
      </c>
      <c r="S24" s="10">
        <v>0</v>
      </c>
      <c r="T24" s="10">
        <v>0</v>
      </c>
      <c r="U24" s="10" t="s">
        <v>11</v>
      </c>
      <c r="V24" s="10">
        <v>40</v>
      </c>
      <c r="W24" s="10">
        <v>51</v>
      </c>
      <c r="X24" s="46">
        <v>0</v>
      </c>
    </row>
    <row r="25" spans="2:24" ht="14.4" thickBot="1">
      <c r="B25" s="12" t="s">
        <v>126</v>
      </c>
      <c r="C25" s="10" t="s">
        <v>127</v>
      </c>
      <c r="D25" s="14">
        <v>80</v>
      </c>
      <c r="E25" s="10">
        <v>0.18</v>
      </c>
      <c r="F25" s="10">
        <v>0</v>
      </c>
      <c r="G25" s="10">
        <v>0</v>
      </c>
      <c r="H25" s="10">
        <v>0</v>
      </c>
      <c r="I25" s="10" t="s">
        <v>11</v>
      </c>
      <c r="J25" s="10">
        <v>15</v>
      </c>
      <c r="K25" s="10">
        <v>112</v>
      </c>
      <c r="L25" s="46">
        <v>0.125</v>
      </c>
      <c r="N25" s="12" t="s">
        <v>161</v>
      </c>
      <c r="O25" s="10" t="s">
        <v>162</v>
      </c>
      <c r="P25" s="14">
        <v>80</v>
      </c>
      <c r="Q25" s="10">
        <v>24.6</v>
      </c>
      <c r="R25" s="10">
        <v>0</v>
      </c>
      <c r="S25" s="10">
        <v>0</v>
      </c>
      <c r="T25" s="10">
        <v>0</v>
      </c>
      <c r="U25" s="10" t="s">
        <v>11</v>
      </c>
      <c r="V25" s="10" t="s">
        <v>11</v>
      </c>
      <c r="W25" s="10">
        <v>0</v>
      </c>
      <c r="X25" s="46">
        <v>0</v>
      </c>
    </row>
    <row r="26" spans="2:24" ht="14.4" thickBot="1">
      <c r="B26" s="12" t="s">
        <v>128</v>
      </c>
      <c r="C26" s="10" t="s">
        <v>129</v>
      </c>
      <c r="D26" s="14">
        <v>85</v>
      </c>
      <c r="E26" s="10">
        <v>0.13</v>
      </c>
      <c r="F26" s="10">
        <v>0</v>
      </c>
      <c r="G26" s="10">
        <v>0</v>
      </c>
      <c r="H26" s="10">
        <v>0</v>
      </c>
      <c r="I26" s="10" t="s">
        <v>11</v>
      </c>
      <c r="J26" s="10" t="s">
        <v>11</v>
      </c>
      <c r="K26" s="10">
        <v>69</v>
      </c>
      <c r="L26" s="46">
        <v>0.125</v>
      </c>
      <c r="N26" s="12"/>
      <c r="O26" s="10"/>
      <c r="P26" s="14"/>
      <c r="Q26" s="10"/>
      <c r="R26" s="10"/>
      <c r="S26" s="10"/>
      <c r="T26" s="10"/>
      <c r="U26" s="10"/>
      <c r="V26" s="10"/>
      <c r="W26" s="10"/>
      <c r="X26" s="46"/>
    </row>
    <row r="27" spans="2:24" ht="14.4" thickBot="1">
      <c r="B27" s="12"/>
      <c r="C27" s="10"/>
      <c r="D27" s="14"/>
      <c r="E27" s="10"/>
      <c r="F27" s="10"/>
      <c r="G27" s="10"/>
      <c r="H27" s="10"/>
      <c r="I27" s="10"/>
      <c r="J27" s="10"/>
      <c r="K27" s="10"/>
      <c r="L27" s="46"/>
      <c r="N27" s="12"/>
      <c r="O27" s="10"/>
      <c r="P27" s="14"/>
      <c r="Q27" s="10"/>
      <c r="R27" s="10"/>
      <c r="S27" s="10"/>
      <c r="T27" s="10"/>
      <c r="U27" s="10"/>
      <c r="V27" s="10"/>
      <c r="W27" s="10"/>
      <c r="X27" s="46"/>
    </row>
    <row r="28" spans="2:24" ht="14.4" thickBot="1">
      <c r="B28" s="12"/>
      <c r="C28" s="10"/>
      <c r="D28" s="14"/>
      <c r="E28" s="10"/>
      <c r="F28" s="10"/>
      <c r="G28" s="10"/>
      <c r="H28" s="10"/>
      <c r="I28" s="10"/>
      <c r="J28" s="10"/>
      <c r="K28" s="10"/>
      <c r="L28" s="10"/>
    </row>
    <row r="29" spans="2:24" ht="14.4" thickBot="1">
      <c r="B29" s="12"/>
      <c r="C29" s="10"/>
      <c r="D29" s="14"/>
      <c r="E29" s="10"/>
      <c r="F29" s="10"/>
      <c r="G29" s="10"/>
      <c r="H29" s="10"/>
      <c r="I29" s="10"/>
      <c r="J29" s="10"/>
      <c r="K29" s="10"/>
      <c r="L29" s="10"/>
    </row>
    <row r="30" spans="2:24" ht="14.4" thickBot="1">
      <c r="B30" s="12"/>
      <c r="C30" s="10"/>
      <c r="D30" s="14"/>
      <c r="E30" s="10"/>
      <c r="F30" s="10"/>
      <c r="G30" s="10"/>
      <c r="H30" s="10"/>
      <c r="I30" s="10"/>
      <c r="J30" s="10"/>
      <c r="K30" s="10"/>
      <c r="L30" s="10"/>
    </row>
    <row r="31" spans="2:24" ht="14.4" thickBot="1">
      <c r="B31" s="12"/>
      <c r="C31" s="10"/>
      <c r="D31" s="14"/>
      <c r="E31" s="10"/>
      <c r="F31" s="10"/>
      <c r="G31" s="10"/>
      <c r="H31" s="10"/>
      <c r="I31" s="10"/>
      <c r="J31" s="10"/>
      <c r="K31" s="10"/>
      <c r="L31" s="10"/>
    </row>
    <row r="32" spans="2:24" ht="14.4" thickBot="1">
      <c r="B32" s="12"/>
      <c r="C32" s="10"/>
      <c r="D32" s="14"/>
      <c r="E32" s="10"/>
      <c r="F32" s="10"/>
      <c r="G32" s="10"/>
      <c r="H32" s="10"/>
      <c r="I32" s="10"/>
      <c r="J32" s="10"/>
      <c r="K32" s="10"/>
      <c r="L32" s="10"/>
    </row>
    <row r="33" spans="2:12">
      <c r="B33" s="12"/>
      <c r="C33" s="10"/>
      <c r="D33" s="14"/>
      <c r="E33" s="10"/>
      <c r="F33" s="10"/>
      <c r="G33" s="10"/>
      <c r="H33" s="10"/>
      <c r="I33" s="10"/>
      <c r="J33" s="10"/>
      <c r="K33" s="10"/>
      <c r="L33" s="10"/>
    </row>
  </sheetData>
  <conditionalFormatting sqref="J5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" r:id="rId1" display="https://finance.yahoo.com/quote/WFC240920C00022500" xr:uid="{DE8A295A-03F0-45C1-9A4A-AD03C6490B2C}"/>
    <hyperlink ref="D5" r:id="rId2" display="https://finance.yahoo.com/quote/WFC/options?strike=22.5&amp;straddle=false" xr:uid="{E6C3A42D-9B63-46F5-A155-6419E5A9C3A9}"/>
    <hyperlink ref="B6" r:id="rId3" display="https://finance.yahoo.com/quote/WFC240920C00025000" xr:uid="{938A7AB1-2DB2-4873-8391-5144F0B328B0}"/>
    <hyperlink ref="D6" r:id="rId4" display="https://finance.yahoo.com/quote/WFC/options?strike=25&amp;straddle=false" xr:uid="{EF9B61F9-BB75-4071-A80F-34CA2C7B2505}"/>
    <hyperlink ref="B7" r:id="rId5" display="https://finance.yahoo.com/quote/WFC240920C00030000" xr:uid="{7823FE5A-5A83-47A2-BCF2-B22235DB2A94}"/>
    <hyperlink ref="D7" r:id="rId6" display="https://finance.yahoo.com/quote/WFC/options?strike=30&amp;straddle=false" xr:uid="{D0AD2780-CD31-489E-BB52-5F75AA26141F}"/>
    <hyperlink ref="B8" r:id="rId7" display="https://finance.yahoo.com/quote/WFC240920C00032500" xr:uid="{283F6979-C079-496A-B1EA-C3D090B1875A}"/>
    <hyperlink ref="D8" r:id="rId8" display="https://finance.yahoo.com/quote/WFC/options?strike=32.5&amp;straddle=false" xr:uid="{9F33511C-AC47-4A04-AFBF-1F81D031CB76}"/>
    <hyperlink ref="B9" r:id="rId9" display="https://finance.yahoo.com/quote/WFC240920C00035000" xr:uid="{F62FBA09-49D5-423D-B692-CDA89EBBFA0A}"/>
    <hyperlink ref="D9" r:id="rId10" display="https://finance.yahoo.com/quote/WFC/options?strike=35&amp;straddle=false" xr:uid="{88471019-35A2-481C-A945-7FBDEE4E20CA}"/>
    <hyperlink ref="B10" r:id="rId11" display="https://finance.yahoo.com/quote/WFC240920C00037500" xr:uid="{6F853BF2-B10A-40DA-A766-02D2A9FD9ACE}"/>
    <hyperlink ref="D10" r:id="rId12" display="https://finance.yahoo.com/quote/WFC/options?strike=37.5&amp;straddle=false" xr:uid="{7E81AC30-0C6E-4676-A0B8-99F6E6284D20}"/>
    <hyperlink ref="B11" r:id="rId13" display="https://finance.yahoo.com/quote/WFC240920C00040000" xr:uid="{7D4E0270-826D-4DAE-B496-330135189900}"/>
    <hyperlink ref="D11" r:id="rId14" display="https://finance.yahoo.com/quote/WFC/options?strike=40&amp;straddle=false" xr:uid="{3213A16C-C409-4F1B-88C1-C63A9CAD53BB}"/>
    <hyperlink ref="B12" r:id="rId15" display="https://finance.yahoo.com/quote/WFC240920C00042500" xr:uid="{5B65D597-A8E1-4446-AD8D-FC1E4CBEEE63}"/>
    <hyperlink ref="D12" r:id="rId16" display="https://finance.yahoo.com/quote/WFC/options?strike=42.5&amp;straddle=false" xr:uid="{685FFCCC-03CB-4517-B1B1-22E18BA7DC5B}"/>
    <hyperlink ref="B13" r:id="rId17" display="https://finance.yahoo.com/quote/WFC240920C00045000" xr:uid="{A34B0B14-28FC-4621-8201-E77176FB862D}"/>
    <hyperlink ref="D13" r:id="rId18" display="https://finance.yahoo.com/quote/WFC/options?strike=45&amp;straddle=false" xr:uid="{75838E4F-B22B-4BF4-94D0-BA68627DBF41}"/>
    <hyperlink ref="B14" r:id="rId19" display="https://finance.yahoo.com/quote/WFC240920C00047500" xr:uid="{3166FA76-9275-400F-8578-9A2C7D137816}"/>
    <hyperlink ref="D14" r:id="rId20" display="https://finance.yahoo.com/quote/WFC/options?strike=47.5&amp;straddle=false" xr:uid="{1A464874-502B-4011-B9D6-2DB1F58C8D68}"/>
    <hyperlink ref="B15" r:id="rId21" display="https://finance.yahoo.com/quote/WFC240920C00050000" xr:uid="{8C68523C-672A-418B-8343-FC89D1B2CC54}"/>
    <hyperlink ref="D15" r:id="rId22" display="https://finance.yahoo.com/quote/WFC/options?strike=50&amp;straddle=false" xr:uid="{6BE0F73E-9505-4BA1-B3EB-F62857736500}"/>
    <hyperlink ref="B16" r:id="rId23" display="https://finance.yahoo.com/quote/WFC240920C00052500" xr:uid="{1EA52537-5AC6-4C39-BAD0-9DFEE5E05037}"/>
    <hyperlink ref="D16" r:id="rId24" display="https://finance.yahoo.com/quote/WFC/options?strike=52.5&amp;straddle=false" xr:uid="{9786ACB3-AA94-4BA8-93CA-212CF2A863A5}"/>
    <hyperlink ref="B17" r:id="rId25" display="https://finance.yahoo.com/quote/WFC240920C00055000" xr:uid="{97ACEE59-B1C7-4F5A-8ECC-EDC8C19420F1}"/>
    <hyperlink ref="D17" r:id="rId26" display="https://finance.yahoo.com/quote/WFC/options?strike=55&amp;straddle=false" xr:uid="{C5DD4149-7A78-4964-82A9-20AC6FA983FD}"/>
    <hyperlink ref="B18" r:id="rId27" display="https://finance.yahoo.com/quote/WFC240920C00057500" xr:uid="{30C72763-8C3D-487B-9E64-CC1E52758458}"/>
    <hyperlink ref="D18" r:id="rId28" display="https://finance.yahoo.com/quote/WFC/options?strike=57.5&amp;straddle=false" xr:uid="{553498A8-358B-4ED8-BACD-F1AAC6DD404D}"/>
    <hyperlink ref="B19" r:id="rId29" display="https://finance.yahoo.com/quote/WFC240920C00060000" xr:uid="{8D5F69B2-6BEE-4CBA-99E8-63583E1C28B5}"/>
    <hyperlink ref="D19" r:id="rId30" display="https://finance.yahoo.com/quote/WFC/options?strike=60&amp;straddle=false" xr:uid="{392D59F0-C82D-47B3-85AA-5DD7AB69C7B9}"/>
    <hyperlink ref="B20" r:id="rId31" display="https://finance.yahoo.com/quote/WFC240920C00062500" xr:uid="{1825CCE8-142A-4104-9834-1A67EAE7FCC8}"/>
    <hyperlink ref="D20" r:id="rId32" display="https://finance.yahoo.com/quote/WFC/options?strike=62.5&amp;straddle=false" xr:uid="{BB6F0926-3AC2-4D7A-9ED4-DEF04258788B}"/>
    <hyperlink ref="B21" r:id="rId33" display="https://finance.yahoo.com/quote/WFC240920C00065000" xr:uid="{331CAB6C-E088-47A8-AAC4-42A7A9C7F895}"/>
    <hyperlink ref="D21" r:id="rId34" display="https://finance.yahoo.com/quote/WFC/options?strike=65&amp;straddle=false" xr:uid="{CA42D304-C4C6-442B-8466-3D3586C374FE}"/>
    <hyperlink ref="B22" r:id="rId35" display="https://finance.yahoo.com/quote/WFC240920C00067500" xr:uid="{690E1CFD-E3D6-48C2-A733-EA3824AA5EAC}"/>
    <hyperlink ref="D22" r:id="rId36" display="https://finance.yahoo.com/quote/WFC/options?strike=67.5&amp;straddle=false" xr:uid="{12F857A8-41FB-40C2-B750-8CA19C7B137E}"/>
    <hyperlink ref="B23" r:id="rId37" display="https://finance.yahoo.com/quote/WFC240920C00070000" xr:uid="{7D499680-919E-4D6C-BD1A-AE52FBEDC469}"/>
    <hyperlink ref="D23" r:id="rId38" display="https://finance.yahoo.com/quote/WFC/options?strike=70&amp;straddle=false" xr:uid="{7414618D-E1AA-4DAF-8D95-74507A9AAA5F}"/>
    <hyperlink ref="B24" r:id="rId39" display="https://finance.yahoo.com/quote/WFC240920C00075000" xr:uid="{74E4D60A-CFCE-4A8E-95CE-725D04A1E60A}"/>
    <hyperlink ref="D24" r:id="rId40" display="https://finance.yahoo.com/quote/WFC/options?strike=75&amp;straddle=false" xr:uid="{64232C66-A2E3-4ABA-8000-0129B746E926}"/>
    <hyperlink ref="B25" r:id="rId41" display="https://finance.yahoo.com/quote/WFC240920C00080000" xr:uid="{5A1AFD73-59F6-4AB8-8235-764213A22B2B}"/>
    <hyperlink ref="D25" r:id="rId42" display="https://finance.yahoo.com/quote/WFC/options?strike=80&amp;straddle=false" xr:uid="{0E094E7F-2B7F-4415-A720-329C822E87F1}"/>
    <hyperlink ref="B26" r:id="rId43" display="https://finance.yahoo.com/quote/WFC240920C00085000" xr:uid="{A28A2651-9EE6-428E-9A7F-D465E05B5394}"/>
    <hyperlink ref="D26" r:id="rId44" display="https://finance.yahoo.com/quote/WFC/options?strike=85&amp;straddle=false" xr:uid="{2A929F2B-8259-403C-8165-E0AEBF689BA8}"/>
    <hyperlink ref="N5" r:id="rId45" display="https://finance.yahoo.com/quote/WFC240920P00020000" xr:uid="{20957755-D853-44C6-A62B-1AA18F07A4EF}"/>
    <hyperlink ref="P5" r:id="rId46" display="https://finance.yahoo.com/quote/WFC/options?strike=20&amp;straddle=false" xr:uid="{C28B3B6E-1715-41A5-B6D4-4B81BEA5531F}"/>
    <hyperlink ref="N6" r:id="rId47" display="https://finance.yahoo.com/quote/WFC240920P00022500" xr:uid="{24FB03BC-A40D-4794-85FD-2F2E512C70E3}"/>
    <hyperlink ref="P6" r:id="rId48" display="https://finance.yahoo.com/quote/WFC/options?strike=22.5&amp;straddle=false" xr:uid="{0C695397-8260-49E1-8E33-509138AEA5A4}"/>
    <hyperlink ref="N7" r:id="rId49" display="https://finance.yahoo.com/quote/WFC240920P00025000" xr:uid="{2521F7FC-A741-4860-8B9F-DF76EF283F3A}"/>
    <hyperlink ref="P7" r:id="rId50" display="https://finance.yahoo.com/quote/WFC/options?strike=25&amp;straddle=false" xr:uid="{E9A9C595-3A9E-482D-9EF9-07D6936776DF}"/>
    <hyperlink ref="N8" r:id="rId51" display="https://finance.yahoo.com/quote/WFC240920P00027500" xr:uid="{38403C41-01F8-469D-8C38-FA129AF30F66}"/>
    <hyperlink ref="P8" r:id="rId52" display="https://finance.yahoo.com/quote/WFC/options?strike=27.5&amp;straddle=false" xr:uid="{57CB1C73-2F1E-46F2-BAF6-33F9CB790C38}"/>
    <hyperlink ref="N9" r:id="rId53" display="https://finance.yahoo.com/quote/WFC240920P00030000" xr:uid="{2FC350F7-222A-46AA-90BF-029221A9C98E}"/>
    <hyperlink ref="P9" r:id="rId54" display="https://finance.yahoo.com/quote/WFC/options?strike=30&amp;straddle=false" xr:uid="{472B918D-850D-4371-971A-B100B3696F41}"/>
    <hyperlink ref="N10" r:id="rId55" display="https://finance.yahoo.com/quote/WFC240920P00032500" xr:uid="{B039592D-AAE8-40C5-95A4-83153C182966}"/>
    <hyperlink ref="P10" r:id="rId56" display="https://finance.yahoo.com/quote/WFC/options?strike=32.5&amp;straddle=false" xr:uid="{054276A1-97C3-4808-B2D2-483C4C9D7B03}"/>
    <hyperlink ref="N11" r:id="rId57" display="https://finance.yahoo.com/quote/WFC240920P00035000" xr:uid="{83588B8A-6942-4FE9-91C4-C432E83CA5E4}"/>
    <hyperlink ref="P11" r:id="rId58" display="https://finance.yahoo.com/quote/WFC/options?strike=35&amp;straddle=false" xr:uid="{10D72596-D453-4F26-A470-39DA799D5468}"/>
    <hyperlink ref="N12" r:id="rId59" display="https://finance.yahoo.com/quote/WFC240920P00037500" xr:uid="{39AACC62-2F3B-4FAE-9A2A-EFF827E22C1D}"/>
    <hyperlink ref="P12" r:id="rId60" display="https://finance.yahoo.com/quote/WFC/options?strike=37.5&amp;straddle=false" xr:uid="{667DCBAD-0DAB-45A6-B2BB-E0AF60529A90}"/>
    <hyperlink ref="N13" r:id="rId61" display="https://finance.yahoo.com/quote/WFC240920P00040000" xr:uid="{C82B3BC3-9BA8-4783-9EC5-B6B3025BCD58}"/>
    <hyperlink ref="P13" r:id="rId62" display="https://finance.yahoo.com/quote/WFC/options?strike=40&amp;straddle=false" xr:uid="{054306C4-F2D7-4595-993D-747DA42B6FA0}"/>
    <hyperlink ref="N14" r:id="rId63" display="https://finance.yahoo.com/quote/WFC240920P00042500" xr:uid="{2F5E2E0B-4F59-449D-B93A-0D76A0687BE8}"/>
    <hyperlink ref="P14" r:id="rId64" display="https://finance.yahoo.com/quote/WFC/options?strike=42.5&amp;straddle=false" xr:uid="{2FCDC5C7-3375-41A6-86CF-955C3B15D8C5}"/>
    <hyperlink ref="N15" r:id="rId65" display="https://finance.yahoo.com/quote/WFC240920P00045000" xr:uid="{2F18C6B6-9807-4B8B-B19D-C19758FC4FDF}"/>
    <hyperlink ref="P15" r:id="rId66" display="https://finance.yahoo.com/quote/WFC/options?strike=45&amp;straddle=false" xr:uid="{39ADBEF6-9A5E-4DD2-A22F-226DB3600128}"/>
    <hyperlink ref="N16" r:id="rId67" display="https://finance.yahoo.com/quote/WFC240920P00047500" xr:uid="{05373C6E-59D9-49FB-827D-1593731A59BF}"/>
    <hyperlink ref="P16" r:id="rId68" display="https://finance.yahoo.com/quote/WFC/options?strike=47.5&amp;straddle=false" xr:uid="{901C3137-8327-4AE5-930C-57E2E16230C0}"/>
    <hyperlink ref="N17" r:id="rId69" display="https://finance.yahoo.com/quote/WFC240920P00050000" xr:uid="{3A506C22-3909-4108-8144-642441A5ADCA}"/>
    <hyperlink ref="P17" r:id="rId70" display="https://finance.yahoo.com/quote/WFC/options?strike=50&amp;straddle=false" xr:uid="{7F827E5B-CBF0-4FF3-AA0A-25DD022B59E6}"/>
    <hyperlink ref="N18" r:id="rId71" display="https://finance.yahoo.com/quote/WFC240920P00052500" xr:uid="{EA08E9FD-6781-4AB5-B71A-47DA82ECCC81}"/>
    <hyperlink ref="P18" r:id="rId72" display="https://finance.yahoo.com/quote/WFC/options?strike=52.5&amp;straddle=false" xr:uid="{D6416F69-B122-4E12-8CA4-213BFA9CC976}"/>
    <hyperlink ref="N19" r:id="rId73" display="https://finance.yahoo.com/quote/WFC240920P00055000" xr:uid="{9D74EED0-FDF7-447A-8A22-567E3B1B8B20}"/>
    <hyperlink ref="P19" r:id="rId74" display="https://finance.yahoo.com/quote/WFC/options?strike=55&amp;straddle=false" xr:uid="{0AC60A3B-83C8-4A5D-AD88-770713AC4A99}"/>
    <hyperlink ref="N20" r:id="rId75" display="https://finance.yahoo.com/quote/WFC240920P00057500" xr:uid="{25F08A2A-A1D5-4A9E-A04B-9E0EE37D3A40}"/>
    <hyperlink ref="P20" r:id="rId76" display="https://finance.yahoo.com/quote/WFC/options?strike=57.5&amp;straddle=false" xr:uid="{0978D821-22CC-4F72-A1F5-81991D8F9FB7}"/>
    <hyperlink ref="N21" r:id="rId77" display="https://finance.yahoo.com/quote/WFC240920P00060000" xr:uid="{CE11A642-F5EC-401B-96C0-4D38AE4F0FAD}"/>
    <hyperlink ref="P21" r:id="rId78" display="https://finance.yahoo.com/quote/WFC/options?strike=60&amp;straddle=false" xr:uid="{B68FE926-B391-47B9-A2E6-DA0862BBAD4F}"/>
    <hyperlink ref="N22" r:id="rId79" display="https://finance.yahoo.com/quote/WFC240920P00062500" xr:uid="{50D03F9D-7DCB-49A1-82CD-DC4F4A715F12}"/>
    <hyperlink ref="P22" r:id="rId80" display="https://finance.yahoo.com/quote/WFC/options?strike=62.5&amp;straddle=false" xr:uid="{CCB05FD7-67B3-41DD-9815-762B4E0A1B75}"/>
    <hyperlink ref="N23" r:id="rId81" display="https://finance.yahoo.com/quote/WFC240920P00065000" xr:uid="{9EFDC951-2DB4-468E-A7C8-337D74ACA8BE}"/>
    <hyperlink ref="P23" r:id="rId82" display="https://finance.yahoo.com/quote/WFC/options?strike=65&amp;straddle=false" xr:uid="{82F97A46-9132-4BA1-90E3-82DB49319F0F}"/>
    <hyperlink ref="N24" r:id="rId83" display="https://finance.yahoo.com/quote/WFC240920P00070000" xr:uid="{66CAFFC4-D243-4AAC-8EE6-E755B48F941D}"/>
    <hyperlink ref="P24" r:id="rId84" display="https://finance.yahoo.com/quote/WFC/options?strike=70&amp;straddle=false" xr:uid="{91DE00D1-422E-4676-A88E-2452720B2CB1}"/>
    <hyperlink ref="N25" r:id="rId85" display="https://finance.yahoo.com/quote/WFC240920P00080000" xr:uid="{49969BEC-92B4-4EF5-B02F-0FBDD45E0525}"/>
    <hyperlink ref="P25" r:id="rId86" display="https://finance.yahoo.com/quote/WFC/options?strike=80&amp;straddle=false" xr:uid="{57B24516-4225-4EA9-AFB7-C888D6D263DE}"/>
    <hyperlink ref="O1" location="home!A1" display="home" xr:uid="{55659D87-ED3B-441B-BF99-F19303709EF4}"/>
  </hyperlinks>
  <pageMargins left="0.7" right="0.7" top="0.75" bottom="0.75" header="0.3" footer="0.3"/>
  <pageSetup paperSize="9"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08F4-D3DA-49FE-B14C-3E10349A0E1C}">
  <dimension ref="B1:X33"/>
  <sheetViews>
    <sheetView workbookViewId="0">
      <selection activeCell="O1" sqref="O1"/>
    </sheetView>
  </sheetViews>
  <sheetFormatPr defaultRowHeight="13.8"/>
  <cols>
    <col min="1" max="1" width="1.796875" style="8" customWidth="1"/>
    <col min="2" max="12" width="8.796875" style="8"/>
    <col min="13" max="13" width="1.8984375" style="8" customWidth="1"/>
    <col min="14" max="16384" width="8.796875" style="8"/>
  </cols>
  <sheetData>
    <row r="1" spans="2:24" ht="17.399999999999999">
      <c r="B1" s="1" t="s">
        <v>456</v>
      </c>
      <c r="O1" s="89" t="s">
        <v>452</v>
      </c>
    </row>
    <row r="3" spans="2:24">
      <c r="B3" s="40" t="s">
        <v>12</v>
      </c>
      <c r="N3" s="40" t="s">
        <v>13</v>
      </c>
    </row>
    <row r="4" spans="2:24">
      <c r="B4" s="37" t="s">
        <v>1</v>
      </c>
      <c r="C4" s="38" t="s">
        <v>2</v>
      </c>
      <c r="D4" s="39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0</v>
      </c>
      <c r="K4" s="38" t="s">
        <v>9</v>
      </c>
      <c r="L4" s="38" t="s">
        <v>10</v>
      </c>
      <c r="N4" s="37" t="s">
        <v>1</v>
      </c>
      <c r="O4" s="38" t="s">
        <v>2</v>
      </c>
      <c r="P4" s="39" t="s">
        <v>3</v>
      </c>
      <c r="Q4" s="38" t="s">
        <v>4</v>
      </c>
      <c r="R4" s="38" t="s">
        <v>5</v>
      </c>
      <c r="S4" s="38" t="s">
        <v>6</v>
      </c>
      <c r="T4" s="38" t="s">
        <v>7</v>
      </c>
      <c r="U4" s="38" t="s">
        <v>8</v>
      </c>
      <c r="V4" s="38" t="s">
        <v>0</v>
      </c>
      <c r="W4" s="38" t="s">
        <v>9</v>
      </c>
      <c r="X4" s="38" t="s">
        <v>10</v>
      </c>
    </row>
    <row r="5" spans="2:24" ht="14.4" thickBot="1">
      <c r="B5" s="11" t="s">
        <v>163</v>
      </c>
      <c r="C5" s="9" t="s">
        <v>164</v>
      </c>
      <c r="D5" s="13">
        <v>27.5</v>
      </c>
      <c r="E5" s="9">
        <v>25.08</v>
      </c>
      <c r="F5" s="9">
        <v>0</v>
      </c>
      <c r="G5" s="9">
        <v>0</v>
      </c>
      <c r="H5" s="9">
        <v>0</v>
      </c>
      <c r="I5" s="9" t="s">
        <v>11</v>
      </c>
      <c r="J5" s="9" t="s">
        <v>11</v>
      </c>
      <c r="K5" s="9">
        <v>95</v>
      </c>
      <c r="L5" s="45">
        <v>0</v>
      </c>
      <c r="N5" s="11" t="s">
        <v>199</v>
      </c>
      <c r="O5" s="9" t="s">
        <v>258</v>
      </c>
      <c r="P5" s="13">
        <v>25</v>
      </c>
      <c r="Q5" s="9">
        <v>0.18</v>
      </c>
      <c r="R5" s="9">
        <v>0</v>
      </c>
      <c r="S5" s="9">
        <v>0</v>
      </c>
      <c r="T5" s="9">
        <v>0</v>
      </c>
      <c r="U5" s="9" t="s">
        <v>11</v>
      </c>
      <c r="V5" s="9">
        <v>2</v>
      </c>
      <c r="W5" s="9">
        <v>37</v>
      </c>
      <c r="X5" s="45">
        <v>0.125</v>
      </c>
    </row>
    <row r="6" spans="2:24" ht="14.4" thickBot="1">
      <c r="B6" s="12" t="s">
        <v>165</v>
      </c>
      <c r="C6" s="10" t="s">
        <v>166</v>
      </c>
      <c r="D6" s="14">
        <v>30</v>
      </c>
      <c r="E6" s="10">
        <v>25.7</v>
      </c>
      <c r="F6" s="10">
        <v>0</v>
      </c>
      <c r="G6" s="10">
        <v>0</v>
      </c>
      <c r="H6" s="10">
        <v>0</v>
      </c>
      <c r="I6" s="10" t="s">
        <v>11</v>
      </c>
      <c r="J6" s="10">
        <v>2</v>
      </c>
      <c r="K6" s="10">
        <v>20</v>
      </c>
      <c r="L6" s="46">
        <v>0</v>
      </c>
      <c r="N6" s="12" t="s">
        <v>200</v>
      </c>
      <c r="O6" s="10" t="s">
        <v>258</v>
      </c>
      <c r="P6" s="14">
        <v>27.5</v>
      </c>
      <c r="Q6" s="10">
        <v>0.26</v>
      </c>
      <c r="R6" s="10">
        <v>0</v>
      </c>
      <c r="S6" s="10">
        <v>0</v>
      </c>
      <c r="T6" s="10">
        <v>0</v>
      </c>
      <c r="U6" s="10" t="s">
        <v>11</v>
      </c>
      <c r="V6" s="10">
        <v>2</v>
      </c>
      <c r="W6" s="10">
        <v>63</v>
      </c>
      <c r="X6" s="46">
        <v>0.125</v>
      </c>
    </row>
    <row r="7" spans="2:24" ht="14.4" thickBot="1">
      <c r="B7" s="12" t="s">
        <v>167</v>
      </c>
      <c r="C7" s="10" t="s">
        <v>168</v>
      </c>
      <c r="D7" s="14">
        <v>32.5</v>
      </c>
      <c r="E7" s="10">
        <v>20.55</v>
      </c>
      <c r="F7" s="10">
        <v>0</v>
      </c>
      <c r="G7" s="10">
        <v>0</v>
      </c>
      <c r="H7" s="10">
        <v>0</v>
      </c>
      <c r="I7" s="10" t="s">
        <v>11</v>
      </c>
      <c r="J7" s="10">
        <v>19</v>
      </c>
      <c r="K7" s="10">
        <v>52</v>
      </c>
      <c r="L7" s="46">
        <v>0</v>
      </c>
      <c r="N7" s="12" t="s">
        <v>201</v>
      </c>
      <c r="O7" s="10" t="s">
        <v>258</v>
      </c>
      <c r="P7" s="14">
        <v>30</v>
      </c>
      <c r="Q7" s="10">
        <v>0.39</v>
      </c>
      <c r="R7" s="10">
        <v>0</v>
      </c>
      <c r="S7" s="10">
        <v>0</v>
      </c>
      <c r="T7" s="10">
        <v>0</v>
      </c>
      <c r="U7" s="10" t="s">
        <v>11</v>
      </c>
      <c r="V7" s="10">
        <v>2</v>
      </c>
      <c r="W7" s="10">
        <v>16</v>
      </c>
      <c r="X7" s="46">
        <v>0.125</v>
      </c>
    </row>
    <row r="8" spans="2:24" ht="14.4" thickBot="1">
      <c r="B8" s="12" t="s">
        <v>169</v>
      </c>
      <c r="C8" s="10" t="s">
        <v>170</v>
      </c>
      <c r="D8" s="14">
        <v>35</v>
      </c>
      <c r="E8" s="10">
        <v>20.3</v>
      </c>
      <c r="F8" s="10">
        <v>0</v>
      </c>
      <c r="G8" s="10">
        <v>0</v>
      </c>
      <c r="H8" s="10">
        <v>0</v>
      </c>
      <c r="I8" s="10" t="s">
        <v>11</v>
      </c>
      <c r="J8" s="10">
        <v>10</v>
      </c>
      <c r="K8" s="10">
        <v>59</v>
      </c>
      <c r="L8" s="46">
        <v>0</v>
      </c>
      <c r="N8" s="12" t="s">
        <v>202</v>
      </c>
      <c r="O8" s="10" t="s">
        <v>258</v>
      </c>
      <c r="P8" s="14">
        <v>32.5</v>
      </c>
      <c r="Q8" s="10">
        <v>0.43</v>
      </c>
      <c r="R8" s="10">
        <v>0</v>
      </c>
      <c r="S8" s="10">
        <v>0</v>
      </c>
      <c r="T8" s="10">
        <v>0</v>
      </c>
      <c r="U8" s="10" t="s">
        <v>11</v>
      </c>
      <c r="V8" s="10">
        <v>2</v>
      </c>
      <c r="W8" s="10">
        <v>4</v>
      </c>
      <c r="X8" s="46">
        <v>0.125</v>
      </c>
    </row>
    <row r="9" spans="2:24" ht="14.4" thickBot="1">
      <c r="B9" s="12" t="s">
        <v>171</v>
      </c>
      <c r="C9" s="10" t="s">
        <v>172</v>
      </c>
      <c r="D9" s="14">
        <v>37.5</v>
      </c>
      <c r="E9" s="10">
        <v>19.399999999999999</v>
      </c>
      <c r="F9" s="10">
        <v>0</v>
      </c>
      <c r="G9" s="10">
        <v>0</v>
      </c>
      <c r="H9" s="10">
        <v>0</v>
      </c>
      <c r="I9" s="10" t="s">
        <v>11</v>
      </c>
      <c r="J9" s="10">
        <v>2</v>
      </c>
      <c r="K9" s="10">
        <v>82</v>
      </c>
      <c r="L9" s="46">
        <v>0</v>
      </c>
      <c r="N9" s="12" t="s">
        <v>203</v>
      </c>
      <c r="O9" s="10" t="s">
        <v>204</v>
      </c>
      <c r="P9" s="14">
        <v>35</v>
      </c>
      <c r="Q9" s="10">
        <v>0.54</v>
      </c>
      <c r="R9" s="10">
        <v>0</v>
      </c>
      <c r="S9" s="10">
        <v>0</v>
      </c>
      <c r="T9" s="10">
        <v>0</v>
      </c>
      <c r="U9" s="10" t="s">
        <v>11</v>
      </c>
      <c r="V9" s="10">
        <v>2</v>
      </c>
      <c r="W9" s="10">
        <v>57</v>
      </c>
      <c r="X9" s="46">
        <v>0.125</v>
      </c>
    </row>
    <row r="10" spans="2:24" ht="14.4" thickBot="1">
      <c r="B10" s="12" t="s">
        <v>173</v>
      </c>
      <c r="C10" s="10" t="s">
        <v>174</v>
      </c>
      <c r="D10" s="14">
        <v>40</v>
      </c>
      <c r="E10" s="10">
        <v>16</v>
      </c>
      <c r="F10" s="10">
        <v>0</v>
      </c>
      <c r="G10" s="10">
        <v>0</v>
      </c>
      <c r="H10" s="10">
        <v>0</v>
      </c>
      <c r="I10" s="10" t="s">
        <v>11</v>
      </c>
      <c r="J10" s="10">
        <v>9</v>
      </c>
      <c r="K10" s="10">
        <v>145</v>
      </c>
      <c r="L10" s="46">
        <v>0</v>
      </c>
      <c r="N10" s="12" t="s">
        <v>205</v>
      </c>
      <c r="O10" s="10" t="s">
        <v>206</v>
      </c>
      <c r="P10" s="14">
        <v>37.5</v>
      </c>
      <c r="Q10" s="10">
        <v>0.75</v>
      </c>
      <c r="R10" s="10">
        <v>0</v>
      </c>
      <c r="S10" s="10">
        <v>0</v>
      </c>
      <c r="T10" s="10">
        <v>0</v>
      </c>
      <c r="U10" s="10" t="s">
        <v>11</v>
      </c>
      <c r="V10" s="10">
        <v>10</v>
      </c>
      <c r="W10" s="10">
        <v>88</v>
      </c>
      <c r="X10" s="46">
        <v>0.125</v>
      </c>
    </row>
    <row r="11" spans="2:24" ht="14.4" thickBot="1">
      <c r="B11" s="12" t="s">
        <v>175</v>
      </c>
      <c r="C11" s="10" t="s">
        <v>176</v>
      </c>
      <c r="D11" s="14">
        <v>42.5</v>
      </c>
      <c r="E11" s="10">
        <v>9.6999999999999993</v>
      </c>
      <c r="F11" s="10">
        <v>15.15</v>
      </c>
      <c r="G11" s="10">
        <v>17.5</v>
      </c>
      <c r="H11" s="10">
        <v>0</v>
      </c>
      <c r="I11" s="10" t="s">
        <v>11</v>
      </c>
      <c r="J11" s="10">
        <v>3</v>
      </c>
      <c r="K11" s="10">
        <v>301</v>
      </c>
      <c r="L11" s="46">
        <v>0.37980000000000003</v>
      </c>
      <c r="N11" s="12" t="s">
        <v>207</v>
      </c>
      <c r="O11" s="10" t="s">
        <v>208</v>
      </c>
      <c r="P11" s="14">
        <v>40</v>
      </c>
      <c r="Q11" s="10">
        <v>0.9</v>
      </c>
      <c r="R11" s="10">
        <v>0</v>
      </c>
      <c r="S11" s="10">
        <v>0</v>
      </c>
      <c r="T11" s="10">
        <v>0</v>
      </c>
      <c r="U11" s="10" t="s">
        <v>11</v>
      </c>
      <c r="V11" s="10">
        <v>118</v>
      </c>
      <c r="W11" s="10">
        <v>744</v>
      </c>
      <c r="X11" s="46">
        <v>6.25E-2</v>
      </c>
    </row>
    <row r="12" spans="2:24" ht="14.4" thickBot="1">
      <c r="B12" s="12" t="s">
        <v>177</v>
      </c>
      <c r="C12" s="10" t="s">
        <v>271</v>
      </c>
      <c r="D12" s="14">
        <v>45</v>
      </c>
      <c r="E12" s="10">
        <v>15.36</v>
      </c>
      <c r="F12" s="10">
        <v>0</v>
      </c>
      <c r="G12" s="10">
        <v>0</v>
      </c>
      <c r="H12" s="10">
        <v>0</v>
      </c>
      <c r="I12" s="10" t="s">
        <v>11</v>
      </c>
      <c r="J12" s="10">
        <v>3</v>
      </c>
      <c r="K12" s="10">
        <v>524</v>
      </c>
      <c r="L12" s="46">
        <v>0</v>
      </c>
      <c r="N12" s="12" t="s">
        <v>209</v>
      </c>
      <c r="O12" s="10" t="s">
        <v>210</v>
      </c>
      <c r="P12" s="14">
        <v>42.5</v>
      </c>
      <c r="Q12" s="10">
        <v>1.17</v>
      </c>
      <c r="R12" s="10">
        <v>0</v>
      </c>
      <c r="S12" s="10">
        <v>0</v>
      </c>
      <c r="T12" s="10">
        <v>0</v>
      </c>
      <c r="U12" s="10" t="s">
        <v>11</v>
      </c>
      <c r="V12" s="10">
        <v>12</v>
      </c>
      <c r="W12" s="10">
        <v>93</v>
      </c>
      <c r="X12" s="46">
        <v>6.25E-2</v>
      </c>
    </row>
    <row r="13" spans="2:24" ht="14.4" thickBot="1">
      <c r="B13" s="12" t="s">
        <v>178</v>
      </c>
      <c r="C13" s="10" t="s">
        <v>179</v>
      </c>
      <c r="D13" s="14">
        <v>47.5</v>
      </c>
      <c r="E13" s="10">
        <v>12.65</v>
      </c>
      <c r="F13" s="10">
        <v>0</v>
      </c>
      <c r="G13" s="10">
        <v>0</v>
      </c>
      <c r="H13" s="10">
        <v>0</v>
      </c>
      <c r="I13" s="10" t="s">
        <v>11</v>
      </c>
      <c r="J13" s="10">
        <v>1</v>
      </c>
      <c r="K13" s="10">
        <v>80</v>
      </c>
      <c r="L13" s="46">
        <v>0</v>
      </c>
      <c r="N13" s="12" t="s">
        <v>211</v>
      </c>
      <c r="O13" s="10" t="s">
        <v>350</v>
      </c>
      <c r="P13" s="14">
        <v>45</v>
      </c>
      <c r="Q13" s="10">
        <v>1.58</v>
      </c>
      <c r="R13" s="10">
        <v>0</v>
      </c>
      <c r="S13" s="10">
        <v>0</v>
      </c>
      <c r="T13" s="10">
        <v>0</v>
      </c>
      <c r="U13" s="10" t="s">
        <v>11</v>
      </c>
      <c r="V13" s="10">
        <v>27</v>
      </c>
      <c r="W13" s="10">
        <v>247</v>
      </c>
      <c r="X13" s="46">
        <v>6.25E-2</v>
      </c>
    </row>
    <row r="14" spans="2:24" ht="14.4" thickBot="1">
      <c r="B14" s="12" t="s">
        <v>180</v>
      </c>
      <c r="C14" s="10" t="s">
        <v>347</v>
      </c>
      <c r="D14" s="14">
        <v>50</v>
      </c>
      <c r="E14" s="10">
        <v>11.35</v>
      </c>
      <c r="F14" s="10">
        <v>0</v>
      </c>
      <c r="G14" s="10">
        <v>0</v>
      </c>
      <c r="H14" s="10">
        <v>0</v>
      </c>
      <c r="I14" s="10" t="s">
        <v>11</v>
      </c>
      <c r="J14" s="10">
        <v>1</v>
      </c>
      <c r="K14" s="10">
        <v>150</v>
      </c>
      <c r="L14" s="46">
        <v>0</v>
      </c>
      <c r="N14" s="12" t="s">
        <v>212</v>
      </c>
      <c r="O14" s="10" t="s">
        <v>213</v>
      </c>
      <c r="P14" s="14">
        <v>47.5</v>
      </c>
      <c r="Q14" s="10">
        <v>2.23</v>
      </c>
      <c r="R14" s="10">
        <v>0</v>
      </c>
      <c r="S14" s="10">
        <v>0</v>
      </c>
      <c r="T14" s="10">
        <v>0</v>
      </c>
      <c r="U14" s="10" t="s">
        <v>11</v>
      </c>
      <c r="V14" s="10">
        <v>22</v>
      </c>
      <c r="W14" s="10">
        <v>121</v>
      </c>
      <c r="X14" s="46">
        <v>6.25E-2</v>
      </c>
    </row>
    <row r="15" spans="2:24" ht="14.4" thickBot="1">
      <c r="B15" s="12" t="s">
        <v>182</v>
      </c>
      <c r="C15" s="10" t="s">
        <v>183</v>
      </c>
      <c r="D15" s="14">
        <v>52.5</v>
      </c>
      <c r="E15" s="10">
        <v>9.9499999999999993</v>
      </c>
      <c r="F15" s="10">
        <v>0</v>
      </c>
      <c r="G15" s="10">
        <v>0</v>
      </c>
      <c r="H15" s="10">
        <v>0</v>
      </c>
      <c r="I15" s="10" t="s">
        <v>11</v>
      </c>
      <c r="J15" s="10">
        <v>5</v>
      </c>
      <c r="K15" s="10">
        <v>1696</v>
      </c>
      <c r="L15" s="46">
        <v>0</v>
      </c>
      <c r="N15" s="12" t="s">
        <v>214</v>
      </c>
      <c r="O15" s="10" t="s">
        <v>351</v>
      </c>
      <c r="P15" s="14">
        <v>50</v>
      </c>
      <c r="Q15" s="10">
        <v>2.65</v>
      </c>
      <c r="R15" s="10">
        <v>0</v>
      </c>
      <c r="S15" s="10">
        <v>0</v>
      </c>
      <c r="T15" s="10">
        <v>0</v>
      </c>
      <c r="U15" s="10" t="s">
        <v>11</v>
      </c>
      <c r="V15" s="10">
        <v>2</v>
      </c>
      <c r="W15" s="10">
        <v>255</v>
      </c>
      <c r="X15" s="46">
        <v>3.1300000000000001E-2</v>
      </c>
    </row>
    <row r="16" spans="2:24" ht="14.4" thickBot="1">
      <c r="B16" s="12" t="s">
        <v>184</v>
      </c>
      <c r="C16" s="10" t="s">
        <v>348</v>
      </c>
      <c r="D16" s="14">
        <v>55</v>
      </c>
      <c r="E16" s="10">
        <v>8.07</v>
      </c>
      <c r="F16" s="10">
        <v>0</v>
      </c>
      <c r="G16" s="10">
        <v>0</v>
      </c>
      <c r="H16" s="10">
        <v>0</v>
      </c>
      <c r="I16" s="10" t="s">
        <v>11</v>
      </c>
      <c r="J16" s="10">
        <v>7</v>
      </c>
      <c r="K16" s="10">
        <v>557</v>
      </c>
      <c r="L16" s="46">
        <v>0</v>
      </c>
      <c r="N16" s="12" t="s">
        <v>215</v>
      </c>
      <c r="O16" s="10" t="s">
        <v>216</v>
      </c>
      <c r="P16" s="14">
        <v>52.5</v>
      </c>
      <c r="Q16" s="10">
        <v>3.65</v>
      </c>
      <c r="R16" s="10">
        <v>0</v>
      </c>
      <c r="S16" s="10">
        <v>0</v>
      </c>
      <c r="T16" s="10">
        <v>0</v>
      </c>
      <c r="U16" s="10" t="s">
        <v>11</v>
      </c>
      <c r="V16" s="10">
        <v>3</v>
      </c>
      <c r="W16" s="10">
        <v>267</v>
      </c>
      <c r="X16" s="46">
        <v>3.1300000000000001E-2</v>
      </c>
    </row>
    <row r="17" spans="2:24" ht="14.4" thickBot="1">
      <c r="B17" s="12" t="s">
        <v>185</v>
      </c>
      <c r="C17" s="10" t="s">
        <v>186</v>
      </c>
      <c r="D17" s="14">
        <v>57.5</v>
      </c>
      <c r="E17" s="10">
        <v>7.07</v>
      </c>
      <c r="F17" s="10">
        <v>0</v>
      </c>
      <c r="G17" s="10">
        <v>0</v>
      </c>
      <c r="H17" s="10">
        <v>0</v>
      </c>
      <c r="I17" s="10" t="s">
        <v>11</v>
      </c>
      <c r="J17" s="10">
        <v>5</v>
      </c>
      <c r="K17" s="10">
        <v>113</v>
      </c>
      <c r="L17" s="46">
        <v>0</v>
      </c>
      <c r="N17" s="12" t="s">
        <v>217</v>
      </c>
      <c r="O17" s="10" t="s">
        <v>352</v>
      </c>
      <c r="P17" s="14">
        <v>55</v>
      </c>
      <c r="Q17" s="10">
        <v>4.3</v>
      </c>
      <c r="R17" s="10">
        <v>0</v>
      </c>
      <c r="S17" s="10">
        <v>0</v>
      </c>
      <c r="T17" s="10">
        <v>0</v>
      </c>
      <c r="U17" s="10" t="s">
        <v>11</v>
      </c>
      <c r="V17" s="10">
        <v>5</v>
      </c>
      <c r="W17" s="10">
        <v>143</v>
      </c>
      <c r="X17" s="46">
        <v>1.5599999999999999E-2</v>
      </c>
    </row>
    <row r="18" spans="2:24" ht="14.4" thickBot="1">
      <c r="B18" s="12" t="s">
        <v>187</v>
      </c>
      <c r="C18" s="10" t="s">
        <v>188</v>
      </c>
      <c r="D18" s="14">
        <v>60</v>
      </c>
      <c r="E18" s="10">
        <v>5.81</v>
      </c>
      <c r="F18" s="10">
        <v>0</v>
      </c>
      <c r="G18" s="10">
        <v>0</v>
      </c>
      <c r="H18" s="10">
        <v>0</v>
      </c>
      <c r="I18" s="10" t="s">
        <v>11</v>
      </c>
      <c r="J18" s="10">
        <v>34</v>
      </c>
      <c r="K18" s="10">
        <v>179</v>
      </c>
      <c r="L18" s="46">
        <v>7.7999999999999996E-3</v>
      </c>
      <c r="N18" s="12" t="s">
        <v>218</v>
      </c>
      <c r="O18" s="10" t="s">
        <v>219</v>
      </c>
      <c r="P18" s="14">
        <v>57.5</v>
      </c>
      <c r="Q18" s="10">
        <v>5.6</v>
      </c>
      <c r="R18" s="10">
        <v>0</v>
      </c>
      <c r="S18" s="10">
        <v>0</v>
      </c>
      <c r="T18" s="10">
        <v>0</v>
      </c>
      <c r="U18" s="10" t="s">
        <v>11</v>
      </c>
      <c r="V18" s="10">
        <v>1</v>
      </c>
      <c r="W18" s="10">
        <v>36</v>
      </c>
      <c r="X18" s="46">
        <v>2E-3</v>
      </c>
    </row>
    <row r="19" spans="2:24" ht="14.4" thickBot="1">
      <c r="B19" s="12" t="s">
        <v>189</v>
      </c>
      <c r="C19" s="10" t="s">
        <v>190</v>
      </c>
      <c r="D19" s="14">
        <v>62.5</v>
      </c>
      <c r="E19" s="10">
        <v>4.43</v>
      </c>
      <c r="F19" s="10">
        <v>0</v>
      </c>
      <c r="G19" s="10">
        <v>0</v>
      </c>
      <c r="H19" s="10">
        <v>0</v>
      </c>
      <c r="I19" s="10" t="s">
        <v>11</v>
      </c>
      <c r="J19" s="10">
        <v>1</v>
      </c>
      <c r="K19" s="10">
        <v>199</v>
      </c>
      <c r="L19" s="46">
        <v>1.5599999999999999E-2</v>
      </c>
      <c r="N19" s="12" t="s">
        <v>220</v>
      </c>
      <c r="O19" s="10" t="s">
        <v>221</v>
      </c>
      <c r="P19" s="14">
        <v>60</v>
      </c>
      <c r="Q19" s="10">
        <v>6.15</v>
      </c>
      <c r="R19" s="10">
        <v>0</v>
      </c>
      <c r="S19" s="10">
        <v>0</v>
      </c>
      <c r="T19" s="10">
        <v>0</v>
      </c>
      <c r="U19" s="10" t="s">
        <v>11</v>
      </c>
      <c r="V19" s="10">
        <v>15</v>
      </c>
      <c r="W19" s="10">
        <v>21</v>
      </c>
      <c r="X19" s="46">
        <v>0</v>
      </c>
    </row>
    <row r="20" spans="2:24" ht="14.4" thickBot="1">
      <c r="B20" s="12" t="s">
        <v>191</v>
      </c>
      <c r="C20" s="10" t="s">
        <v>192</v>
      </c>
      <c r="D20" s="14">
        <v>65</v>
      </c>
      <c r="E20" s="10">
        <v>3.88</v>
      </c>
      <c r="F20" s="10">
        <v>0</v>
      </c>
      <c r="G20" s="10">
        <v>0</v>
      </c>
      <c r="H20" s="10">
        <v>0</v>
      </c>
      <c r="I20" s="10" t="s">
        <v>11</v>
      </c>
      <c r="J20" s="10">
        <v>1</v>
      </c>
      <c r="K20" s="10">
        <v>767</v>
      </c>
      <c r="L20" s="46">
        <v>3.1300000000000001E-2</v>
      </c>
      <c r="N20" s="12" t="s">
        <v>222</v>
      </c>
      <c r="O20" s="10" t="s">
        <v>223</v>
      </c>
      <c r="P20" s="14">
        <v>62.5</v>
      </c>
      <c r="Q20" s="10">
        <v>8.8000000000000007</v>
      </c>
      <c r="R20" s="10">
        <v>0</v>
      </c>
      <c r="S20" s="10">
        <v>0</v>
      </c>
      <c r="T20" s="10">
        <v>0</v>
      </c>
      <c r="U20" s="10" t="s">
        <v>11</v>
      </c>
      <c r="V20" s="10">
        <v>20</v>
      </c>
      <c r="W20" s="10">
        <v>17</v>
      </c>
      <c r="X20" s="46">
        <v>0</v>
      </c>
    </row>
    <row r="21" spans="2:24" ht="14.4" thickBot="1">
      <c r="B21" s="12" t="s">
        <v>193</v>
      </c>
      <c r="C21" s="10" t="s">
        <v>349</v>
      </c>
      <c r="D21" s="14">
        <v>70</v>
      </c>
      <c r="E21" s="10">
        <v>2.42</v>
      </c>
      <c r="F21" s="10">
        <v>0</v>
      </c>
      <c r="G21" s="10">
        <v>0</v>
      </c>
      <c r="H21" s="10">
        <v>0</v>
      </c>
      <c r="I21" s="10" t="s">
        <v>11</v>
      </c>
      <c r="J21" s="10">
        <v>1</v>
      </c>
      <c r="K21" s="10">
        <v>640</v>
      </c>
      <c r="L21" s="46">
        <v>3.1300000000000001E-2</v>
      </c>
      <c r="N21" s="12" t="s">
        <v>224</v>
      </c>
      <c r="O21" s="10" t="s">
        <v>225</v>
      </c>
      <c r="P21" s="14">
        <v>65</v>
      </c>
      <c r="Q21" s="10">
        <v>9.65</v>
      </c>
      <c r="R21" s="10">
        <v>0</v>
      </c>
      <c r="S21" s="10">
        <v>0</v>
      </c>
      <c r="T21" s="10">
        <v>0</v>
      </c>
      <c r="U21" s="10" t="s">
        <v>11</v>
      </c>
      <c r="V21" s="10">
        <v>112</v>
      </c>
      <c r="W21" s="10">
        <v>125</v>
      </c>
      <c r="X21" s="46">
        <v>0</v>
      </c>
    </row>
    <row r="22" spans="2:24" ht="14.4" thickBot="1">
      <c r="B22" s="12" t="s">
        <v>194</v>
      </c>
      <c r="C22" s="10" t="s">
        <v>195</v>
      </c>
      <c r="D22" s="14">
        <v>75</v>
      </c>
      <c r="E22" s="10">
        <v>1.7</v>
      </c>
      <c r="F22" s="10">
        <v>0</v>
      </c>
      <c r="G22" s="10">
        <v>0</v>
      </c>
      <c r="H22" s="10">
        <v>0</v>
      </c>
      <c r="I22" s="10" t="s">
        <v>11</v>
      </c>
      <c r="J22" s="10">
        <v>72</v>
      </c>
      <c r="K22" s="10">
        <v>970</v>
      </c>
      <c r="L22" s="46">
        <v>6.25E-2</v>
      </c>
      <c r="N22" s="12" t="s">
        <v>226</v>
      </c>
      <c r="O22" s="10" t="s">
        <v>227</v>
      </c>
      <c r="P22" s="14">
        <v>70</v>
      </c>
      <c r="Q22" s="10">
        <v>15.25</v>
      </c>
      <c r="R22" s="10">
        <v>0</v>
      </c>
      <c r="S22" s="10">
        <v>0</v>
      </c>
      <c r="T22" s="10">
        <v>0</v>
      </c>
      <c r="U22" s="10" t="s">
        <v>11</v>
      </c>
      <c r="V22" s="10" t="s">
        <v>11</v>
      </c>
      <c r="W22" s="10">
        <v>3</v>
      </c>
      <c r="X22" s="46">
        <v>0</v>
      </c>
    </row>
    <row r="23" spans="2:24" ht="14.4" thickBot="1">
      <c r="B23" s="12" t="s">
        <v>196</v>
      </c>
      <c r="C23" s="10" t="s">
        <v>338</v>
      </c>
      <c r="D23" s="14">
        <v>80</v>
      </c>
      <c r="E23" s="10">
        <v>0.98</v>
      </c>
      <c r="F23" s="10">
        <v>0</v>
      </c>
      <c r="G23" s="10">
        <v>0</v>
      </c>
      <c r="H23" s="10">
        <v>0</v>
      </c>
      <c r="I23" s="10" t="s">
        <v>11</v>
      </c>
      <c r="J23" s="10">
        <v>1</v>
      </c>
      <c r="K23" s="10">
        <v>114</v>
      </c>
      <c r="L23" s="46">
        <v>6.25E-2</v>
      </c>
      <c r="N23" s="12"/>
      <c r="O23" s="10"/>
      <c r="P23" s="14"/>
      <c r="Q23" s="10"/>
      <c r="R23" s="10"/>
      <c r="S23" s="10"/>
      <c r="T23" s="10"/>
      <c r="U23" s="10"/>
      <c r="V23" s="10"/>
      <c r="W23" s="10"/>
      <c r="X23" s="46"/>
    </row>
    <row r="24" spans="2:24" ht="14.4" thickBot="1">
      <c r="B24" s="12" t="s">
        <v>197</v>
      </c>
      <c r="C24" s="10" t="s">
        <v>198</v>
      </c>
      <c r="D24" s="14">
        <v>85</v>
      </c>
      <c r="E24" s="10">
        <v>0.6</v>
      </c>
      <c r="F24" s="10">
        <v>0</v>
      </c>
      <c r="G24" s="10">
        <v>0</v>
      </c>
      <c r="H24" s="10">
        <v>0</v>
      </c>
      <c r="I24" s="10" t="s">
        <v>11</v>
      </c>
      <c r="J24" s="10">
        <v>1</v>
      </c>
      <c r="K24" s="10">
        <v>2</v>
      </c>
      <c r="L24" s="46">
        <v>6.25E-2</v>
      </c>
      <c r="N24" s="12"/>
      <c r="O24" s="10"/>
      <c r="P24" s="14"/>
      <c r="Q24" s="10"/>
      <c r="R24" s="10"/>
      <c r="S24" s="10"/>
      <c r="T24" s="10"/>
      <c r="U24" s="10"/>
      <c r="V24" s="10"/>
      <c r="W24" s="10"/>
      <c r="X24" s="46"/>
    </row>
    <row r="25" spans="2:24" ht="14.4" thickBot="1">
      <c r="B25" s="12"/>
      <c r="C25" s="10"/>
      <c r="D25" s="14"/>
      <c r="E25" s="10"/>
      <c r="F25" s="10"/>
      <c r="G25" s="10"/>
      <c r="H25" s="10"/>
      <c r="I25" s="10"/>
      <c r="J25" s="10"/>
      <c r="K25" s="10"/>
      <c r="L25" s="46"/>
      <c r="N25" s="12"/>
      <c r="O25" s="10"/>
      <c r="P25" s="14"/>
      <c r="Q25" s="10"/>
      <c r="R25" s="10"/>
      <c r="S25" s="10"/>
      <c r="T25" s="10"/>
      <c r="U25" s="10"/>
      <c r="V25" s="10"/>
      <c r="W25" s="10"/>
      <c r="X25" s="46"/>
    </row>
    <row r="26" spans="2:24" ht="14.4" thickBot="1">
      <c r="B26" s="12"/>
      <c r="C26" s="10"/>
      <c r="D26" s="14"/>
      <c r="E26" s="10"/>
      <c r="F26" s="10"/>
      <c r="G26" s="10"/>
      <c r="H26" s="10"/>
      <c r="I26" s="10"/>
      <c r="J26" s="10"/>
      <c r="K26" s="10"/>
      <c r="L26" s="46"/>
      <c r="N26" s="12"/>
      <c r="O26" s="10"/>
      <c r="P26" s="14"/>
      <c r="Q26" s="10"/>
      <c r="R26" s="10"/>
      <c r="S26" s="10"/>
      <c r="T26" s="10"/>
      <c r="U26" s="10"/>
      <c r="V26" s="10"/>
      <c r="W26" s="10"/>
      <c r="X26" s="46"/>
    </row>
    <row r="27" spans="2:24" ht="14.4" thickBot="1">
      <c r="B27" s="12"/>
      <c r="C27" s="10"/>
      <c r="D27" s="14"/>
      <c r="E27" s="10"/>
      <c r="F27" s="10"/>
      <c r="G27" s="10"/>
      <c r="H27" s="10"/>
      <c r="I27" s="10"/>
      <c r="J27" s="10"/>
      <c r="K27" s="10"/>
      <c r="L27" s="46"/>
      <c r="N27" s="12"/>
      <c r="O27" s="10"/>
      <c r="P27" s="14"/>
      <c r="Q27" s="10"/>
      <c r="R27" s="10"/>
      <c r="S27" s="10"/>
      <c r="T27" s="10"/>
      <c r="U27" s="10"/>
      <c r="V27" s="10"/>
      <c r="W27" s="10"/>
      <c r="X27" s="46"/>
    </row>
    <row r="28" spans="2:24" ht="14.4" thickBot="1">
      <c r="B28" s="12"/>
      <c r="C28" s="10"/>
      <c r="D28" s="14"/>
      <c r="E28" s="10"/>
      <c r="F28" s="10"/>
      <c r="G28" s="10"/>
      <c r="H28" s="10"/>
      <c r="I28" s="10"/>
      <c r="J28" s="10"/>
      <c r="K28" s="10"/>
      <c r="L28" s="10"/>
    </row>
    <row r="29" spans="2:24" ht="14.4" thickBot="1">
      <c r="B29" s="12"/>
      <c r="C29" s="10"/>
      <c r="D29" s="14"/>
      <c r="E29" s="10"/>
      <c r="F29" s="10"/>
      <c r="G29" s="10"/>
      <c r="H29" s="10"/>
      <c r="I29" s="10"/>
      <c r="J29" s="10"/>
      <c r="K29" s="10"/>
      <c r="L29" s="10"/>
    </row>
    <row r="30" spans="2:24" ht="14.4" thickBot="1">
      <c r="B30" s="12"/>
      <c r="C30" s="10"/>
      <c r="D30" s="14"/>
      <c r="E30" s="10"/>
      <c r="F30" s="10"/>
      <c r="G30" s="10"/>
      <c r="H30" s="10"/>
      <c r="I30" s="10"/>
      <c r="J30" s="10"/>
      <c r="K30" s="10"/>
      <c r="L30" s="10"/>
    </row>
    <row r="31" spans="2:24" ht="14.4" thickBot="1">
      <c r="B31" s="12"/>
      <c r="C31" s="10"/>
      <c r="D31" s="14"/>
      <c r="E31" s="10"/>
      <c r="F31" s="10"/>
      <c r="G31" s="10"/>
      <c r="H31" s="10"/>
      <c r="I31" s="10"/>
      <c r="J31" s="10"/>
      <c r="K31" s="10"/>
      <c r="L31" s="10"/>
    </row>
    <row r="32" spans="2:24" ht="14.4" thickBot="1">
      <c r="B32" s="12"/>
      <c r="C32" s="10"/>
      <c r="D32" s="14"/>
      <c r="E32" s="10"/>
      <c r="F32" s="10"/>
      <c r="G32" s="10"/>
      <c r="H32" s="10"/>
      <c r="I32" s="10"/>
      <c r="J32" s="10"/>
      <c r="K32" s="10"/>
      <c r="L32" s="10"/>
    </row>
    <row r="33" spans="2:12">
      <c r="B33" s="12"/>
      <c r="C33" s="10"/>
      <c r="D33" s="14"/>
      <c r="E33" s="10"/>
      <c r="F33" s="10"/>
      <c r="G33" s="10"/>
      <c r="H33" s="10"/>
      <c r="I33" s="10"/>
      <c r="J33" s="10"/>
      <c r="K33" s="10"/>
      <c r="L33" s="10"/>
    </row>
  </sheetData>
  <conditionalFormatting sqref="J5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V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5" r:id="rId1" display="https://finance.yahoo.com/quote/WFC250321C00027500" xr:uid="{C22D37B8-DD0B-4E0D-9DE8-CED9A272668D}"/>
    <hyperlink ref="D5" r:id="rId2" display="https://finance.yahoo.com/quote/WFC/options?strike=27.5&amp;straddle=false" xr:uid="{267E960F-44E4-41D0-8D9D-29C048E5CC60}"/>
    <hyperlink ref="B6" r:id="rId3" display="https://finance.yahoo.com/quote/WFC250321C00030000" xr:uid="{7A46EB2D-66B9-409E-A8BB-B9AFEE68079B}"/>
    <hyperlink ref="D6" r:id="rId4" display="https://finance.yahoo.com/quote/WFC/options?strike=30&amp;straddle=false" xr:uid="{A3274AFC-DC56-4EC3-BDCB-4DA13878BE9D}"/>
    <hyperlink ref="B7" r:id="rId5" display="https://finance.yahoo.com/quote/WFC250321C00032500" xr:uid="{3B1701DE-965B-432C-A275-99346EDF5F66}"/>
    <hyperlink ref="D7" r:id="rId6" display="https://finance.yahoo.com/quote/WFC/options?strike=32.5&amp;straddle=false" xr:uid="{418664BB-5487-4F02-998F-29878663C0CF}"/>
    <hyperlink ref="B8" r:id="rId7" display="https://finance.yahoo.com/quote/WFC250321C00035000" xr:uid="{12704464-CAEA-413D-BEA3-DD32F1BB826D}"/>
    <hyperlink ref="D8" r:id="rId8" display="https://finance.yahoo.com/quote/WFC/options?strike=35&amp;straddle=false" xr:uid="{D6C35692-B5C4-4E53-A02D-BD91FF2C34B3}"/>
    <hyperlink ref="B9" r:id="rId9" display="https://finance.yahoo.com/quote/WFC250321C00037500" xr:uid="{3A0AE568-DEA2-4F10-A623-A31C4B3AD055}"/>
    <hyperlink ref="D9" r:id="rId10" display="https://finance.yahoo.com/quote/WFC/options?strike=37.5&amp;straddle=false" xr:uid="{99F95843-52BA-4604-82CD-AC8078A9E617}"/>
    <hyperlink ref="B10" r:id="rId11" display="https://finance.yahoo.com/quote/WFC250321C00040000" xr:uid="{C65F5F6C-26A3-498E-8DA7-087139B2E9B2}"/>
    <hyperlink ref="D10" r:id="rId12" display="https://finance.yahoo.com/quote/WFC/options?strike=40&amp;straddle=false" xr:uid="{7566F1DE-85DC-4611-8412-BF96C38CC921}"/>
    <hyperlink ref="B11" r:id="rId13" display="https://finance.yahoo.com/quote/WFC250321C00042500" xr:uid="{61CD1A58-BA1E-4344-8B01-4B6F622B3223}"/>
    <hyperlink ref="D11" r:id="rId14" display="https://finance.yahoo.com/quote/WFC/options?strike=42.5&amp;straddle=false" xr:uid="{42767176-5FC0-4D63-87AE-43243934C345}"/>
    <hyperlink ref="B12" r:id="rId15" display="https://finance.yahoo.com/quote/WFC250321C00045000" xr:uid="{466DA1C9-0DCB-49BF-90CC-476B2A21D290}"/>
    <hyperlink ref="D12" r:id="rId16" display="https://finance.yahoo.com/quote/WFC/options?strike=45&amp;straddle=false" xr:uid="{285C846A-C2D8-4746-AF64-C45365C23015}"/>
    <hyperlink ref="B13" r:id="rId17" display="https://finance.yahoo.com/quote/WFC250321C00047500" xr:uid="{13DC594B-8766-4357-8F4E-797FBF60833F}"/>
    <hyperlink ref="D13" r:id="rId18" display="https://finance.yahoo.com/quote/WFC/options?strike=47.5&amp;straddle=false" xr:uid="{1159B87F-AC66-449D-8A6E-23C774239D30}"/>
    <hyperlink ref="B14" r:id="rId19" display="https://finance.yahoo.com/quote/WFC250321C00050000" xr:uid="{AB98439A-E591-452A-8989-F65EC5AD75F9}"/>
    <hyperlink ref="D14" r:id="rId20" display="https://finance.yahoo.com/quote/WFC/options?strike=50&amp;straddle=false" xr:uid="{F05DF46C-8B9A-4471-A99A-8369ED87A1F5}"/>
    <hyperlink ref="B15" r:id="rId21" display="https://finance.yahoo.com/quote/WFC250321C00052500" xr:uid="{F7DB6939-DF4B-40AB-9ECE-49672A424BDC}"/>
    <hyperlink ref="D15" r:id="rId22" display="https://finance.yahoo.com/quote/WFC/options?strike=52.5&amp;straddle=false" xr:uid="{C40F89A5-8F58-4F5B-A1F5-F974C39A6457}"/>
    <hyperlink ref="B16" r:id="rId23" display="https://finance.yahoo.com/quote/WFC250321C00055000" xr:uid="{39C5A5F7-A4CF-43F7-A5F3-87A36A74D9F7}"/>
    <hyperlink ref="D16" r:id="rId24" display="https://finance.yahoo.com/quote/WFC/options?strike=55&amp;straddle=false" xr:uid="{2557FE1C-474C-47F3-A442-7AE681718690}"/>
    <hyperlink ref="B17" r:id="rId25" display="https://finance.yahoo.com/quote/WFC250321C00057500" xr:uid="{DD779FD4-061E-48F8-9E17-402D71C42A67}"/>
    <hyperlink ref="D17" r:id="rId26" display="https://finance.yahoo.com/quote/WFC/options?strike=57.5&amp;straddle=false" xr:uid="{7E0609ED-57DA-490C-AA13-68D30049B7CD}"/>
    <hyperlink ref="B18" r:id="rId27" display="https://finance.yahoo.com/quote/WFC250321C00060000" xr:uid="{4E6EDE20-6F27-4B13-B33B-996F1D96C65D}"/>
    <hyperlink ref="D18" r:id="rId28" display="https://finance.yahoo.com/quote/WFC/options?strike=60&amp;straddle=false" xr:uid="{492280E1-6883-4232-80EB-06CC1271714B}"/>
    <hyperlink ref="B19" r:id="rId29" display="https://finance.yahoo.com/quote/WFC250321C00062500" xr:uid="{44C04CE6-6D13-46DD-9869-3993BA75116D}"/>
    <hyperlink ref="D19" r:id="rId30" display="https://finance.yahoo.com/quote/WFC/options?strike=62.5&amp;straddle=false" xr:uid="{601AD19E-F936-44DB-81A9-C0BAD1308412}"/>
    <hyperlink ref="B20" r:id="rId31" display="https://finance.yahoo.com/quote/WFC250321C00065000" xr:uid="{463CF519-DFD8-45F4-BF5B-BC2163D5A9E9}"/>
    <hyperlink ref="D20" r:id="rId32" display="https://finance.yahoo.com/quote/WFC/options?strike=65&amp;straddle=false" xr:uid="{4AEFCA97-0912-4B7C-A357-04192BE60C71}"/>
    <hyperlink ref="B21" r:id="rId33" display="https://finance.yahoo.com/quote/WFC250321C00070000" xr:uid="{512D129A-6EAA-4FFC-8708-9409B466BA4C}"/>
    <hyperlink ref="D21" r:id="rId34" display="https://finance.yahoo.com/quote/WFC/options?strike=70&amp;straddle=false" xr:uid="{C6A80ECC-19C5-4E7D-9061-53DEEAC02499}"/>
    <hyperlink ref="B22" r:id="rId35" display="https://finance.yahoo.com/quote/WFC250321C00075000" xr:uid="{5B6F77A3-830B-40E6-9750-A3AEF948F375}"/>
    <hyperlink ref="D22" r:id="rId36" display="https://finance.yahoo.com/quote/WFC/options?strike=75&amp;straddle=false" xr:uid="{30B2721E-17AB-4EA7-9AA1-3BDA207959EF}"/>
    <hyperlink ref="B23" r:id="rId37" display="https://finance.yahoo.com/quote/WFC250321C00080000" xr:uid="{2EE02B57-00DC-469F-9DA9-7AB4361DFAFC}"/>
    <hyperlink ref="D23" r:id="rId38" display="https://finance.yahoo.com/quote/WFC/options?strike=80&amp;straddle=false" xr:uid="{21712E3E-235D-43AB-BABD-60605E707F76}"/>
    <hyperlink ref="B24" r:id="rId39" display="https://finance.yahoo.com/quote/WFC250321C00085000" xr:uid="{AFC3DD8F-DEAD-4D60-A096-08295AF48FBC}"/>
    <hyperlink ref="D24" r:id="rId40" display="https://finance.yahoo.com/quote/WFC/options?strike=85&amp;straddle=false" xr:uid="{D19375E0-FEFE-45CF-9036-376D1666F010}"/>
    <hyperlink ref="N5" r:id="rId41" display="https://finance.yahoo.com/quote/WFC250321P00025000" xr:uid="{FA1E7F4C-8492-4F7E-A655-6889C59141F4}"/>
    <hyperlink ref="P5" r:id="rId42" display="https://finance.yahoo.com/quote/WFC/options?strike=25&amp;straddle=false" xr:uid="{EC2BC275-1361-4FE9-B186-CC90DFB3CBAA}"/>
    <hyperlink ref="N6" r:id="rId43" display="https://finance.yahoo.com/quote/WFC250321P00027500" xr:uid="{C13C2275-8506-4E16-83AF-FD523C35B507}"/>
    <hyperlink ref="P6" r:id="rId44" display="https://finance.yahoo.com/quote/WFC/options?strike=27.5&amp;straddle=false" xr:uid="{080F97CB-496C-469A-A0C6-EBFBBDD730E0}"/>
    <hyperlink ref="N7" r:id="rId45" display="https://finance.yahoo.com/quote/WFC250321P00030000" xr:uid="{0F4965A9-C8F4-4759-A5E8-AC1443D2F0BC}"/>
    <hyperlink ref="P7" r:id="rId46" display="https://finance.yahoo.com/quote/WFC/options?strike=30&amp;straddle=false" xr:uid="{206313F8-082F-4123-8523-EE9DE3674CEE}"/>
    <hyperlink ref="N8" r:id="rId47" display="https://finance.yahoo.com/quote/WFC250321P00032500" xr:uid="{7BFFAEDB-074D-4A21-9000-7E143D8A21CA}"/>
    <hyperlink ref="P8" r:id="rId48" display="https://finance.yahoo.com/quote/WFC/options?strike=32.5&amp;straddle=false" xr:uid="{B9FD0381-2234-4FF3-941B-4EE68050B550}"/>
    <hyperlink ref="N9" r:id="rId49" display="https://finance.yahoo.com/quote/WFC250321P00035000" xr:uid="{87BC17A1-E151-4BBB-9709-A5435FB3B7A0}"/>
    <hyperlink ref="P9" r:id="rId50" display="https://finance.yahoo.com/quote/WFC/options?strike=35&amp;straddle=false" xr:uid="{A266B50E-86C7-41E8-B540-77EB950D8FC8}"/>
    <hyperlink ref="N10" r:id="rId51" display="https://finance.yahoo.com/quote/WFC250321P00037500" xr:uid="{41B2F275-282D-4634-BBE0-9E4E09C570D4}"/>
    <hyperlink ref="P10" r:id="rId52" display="https://finance.yahoo.com/quote/WFC/options?strike=37.5&amp;straddle=false" xr:uid="{BBDAC3DF-6A3D-46B8-A318-3CC00A7B8A6C}"/>
    <hyperlink ref="N11" r:id="rId53" display="https://finance.yahoo.com/quote/WFC250321P00040000" xr:uid="{991B129B-29BD-460C-9922-C7E2CB422628}"/>
    <hyperlink ref="P11" r:id="rId54" display="https://finance.yahoo.com/quote/WFC/options?strike=40&amp;straddle=false" xr:uid="{A2685289-E14B-4585-A834-4F24425ACF19}"/>
    <hyperlink ref="N12" r:id="rId55" display="https://finance.yahoo.com/quote/WFC250321P00042500" xr:uid="{C2CF5D54-9A90-4415-A50B-5FD01519C4D4}"/>
    <hyperlink ref="P12" r:id="rId56" display="https://finance.yahoo.com/quote/WFC/options?strike=42.5&amp;straddle=false" xr:uid="{23B912E5-7504-4A2B-9B02-818975378C6F}"/>
    <hyperlink ref="N13" r:id="rId57" display="https://finance.yahoo.com/quote/WFC250321P00045000" xr:uid="{8530DA85-105C-49FA-9BF2-F383E2995F99}"/>
    <hyperlink ref="P13" r:id="rId58" display="https://finance.yahoo.com/quote/WFC/options?strike=45&amp;straddle=false" xr:uid="{C9C10F07-1DC9-4677-8330-AC80EE910A32}"/>
    <hyperlink ref="N14" r:id="rId59" display="https://finance.yahoo.com/quote/WFC250321P00047500" xr:uid="{B6DBFDAB-DF7C-4256-995D-8EBA5010D492}"/>
    <hyperlink ref="P14" r:id="rId60" display="https://finance.yahoo.com/quote/WFC/options?strike=47.5&amp;straddle=false" xr:uid="{35369BB8-5ED2-4FE0-B8FD-4F4E90C7F794}"/>
    <hyperlink ref="N15" r:id="rId61" display="https://finance.yahoo.com/quote/WFC250321P00050000" xr:uid="{EAA45775-8084-4F6F-8856-B50C9EB3A4A8}"/>
    <hyperlink ref="P15" r:id="rId62" display="https://finance.yahoo.com/quote/WFC/options?strike=50&amp;straddle=false" xr:uid="{36FF366A-A214-4DA4-BF5D-3CA6192BE1F9}"/>
    <hyperlink ref="N16" r:id="rId63" display="https://finance.yahoo.com/quote/WFC250321P00052500" xr:uid="{F966DA47-16BE-48B3-A689-C8B1B56A2F6C}"/>
    <hyperlink ref="P16" r:id="rId64" display="https://finance.yahoo.com/quote/WFC/options?strike=52.5&amp;straddle=false" xr:uid="{B3BF4447-E7A2-4211-B1ED-F2B9038FA08C}"/>
    <hyperlink ref="N17" r:id="rId65" display="https://finance.yahoo.com/quote/WFC250321P00055000" xr:uid="{EB44112E-06D9-4176-94C3-E4C7E9124CF2}"/>
    <hyperlink ref="P17" r:id="rId66" display="https://finance.yahoo.com/quote/WFC/options?strike=55&amp;straddle=false" xr:uid="{CCB1BAD4-B610-4D13-BF33-968388F5455E}"/>
    <hyperlink ref="N18" r:id="rId67" display="https://finance.yahoo.com/quote/WFC250321P00057500" xr:uid="{B8CA7573-58CC-4A09-B2EB-58F9B776600B}"/>
    <hyperlink ref="P18" r:id="rId68" display="https://finance.yahoo.com/quote/WFC/options?strike=57.5&amp;straddle=false" xr:uid="{2F8C9B3D-8D56-4CD8-B73B-7E38DBA04A40}"/>
    <hyperlink ref="N19" r:id="rId69" display="https://finance.yahoo.com/quote/WFC250321P00060000" xr:uid="{3157D72C-1DBC-41D9-8951-9D4FE61A26D4}"/>
    <hyperlink ref="P19" r:id="rId70" display="https://finance.yahoo.com/quote/WFC/options?strike=60&amp;straddle=false" xr:uid="{8B337AD1-317F-4AD4-BF72-8A383EE698D3}"/>
    <hyperlink ref="N20" r:id="rId71" display="https://finance.yahoo.com/quote/WFC250321P00062500" xr:uid="{AA73E938-6E87-406D-B15E-AF064F594B2F}"/>
    <hyperlink ref="P20" r:id="rId72" display="https://finance.yahoo.com/quote/WFC/options?strike=62.5&amp;straddle=false" xr:uid="{E37EF0F3-0B54-4621-A764-5DDBA2F0CAD5}"/>
    <hyperlink ref="N21" r:id="rId73" display="https://finance.yahoo.com/quote/WFC250321P00065000" xr:uid="{669CA5B0-C34B-43E0-9EB4-9B3CAA97B7F9}"/>
    <hyperlink ref="P21" r:id="rId74" display="https://finance.yahoo.com/quote/WFC/options?strike=65&amp;straddle=false" xr:uid="{60A90A86-3A30-43DE-9A84-60BA99F73528}"/>
    <hyperlink ref="N22" r:id="rId75" display="https://finance.yahoo.com/quote/WFC250321P00070000" xr:uid="{B1B0317F-1E5B-443F-A5C2-75BAC8369C25}"/>
    <hyperlink ref="P22" r:id="rId76" display="https://finance.yahoo.com/quote/WFC/options?strike=70&amp;straddle=false" xr:uid="{A70DAE83-CC19-4C1E-93C1-8E5957DB7AF8}"/>
    <hyperlink ref="O1" location="home!A1" display="home" xr:uid="{9C1EEB37-070F-4436-92C3-7C6EF02A4C1C}"/>
  </hyperlinks>
  <pageMargins left="0.7" right="0.7" top="0.75" bottom="0.75" header="0.3" footer="0.3"/>
  <pageSetup paperSize="9" orientation="portrait" r:id="rId7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32E9-06B8-41C9-B217-4E82C8EFC45D}">
  <dimension ref="B1:O18"/>
  <sheetViews>
    <sheetView workbookViewId="0">
      <selection activeCell="O1" sqref="O1"/>
    </sheetView>
  </sheetViews>
  <sheetFormatPr defaultRowHeight="13.8"/>
  <cols>
    <col min="1" max="1" width="2" style="2" customWidth="1"/>
    <col min="2" max="2" width="17.09765625" style="2" customWidth="1"/>
    <col min="3" max="16384" width="8.796875" style="2"/>
  </cols>
  <sheetData>
    <row r="1" spans="2:15" ht="17.399999999999999">
      <c r="B1" s="1" t="s">
        <v>405</v>
      </c>
      <c r="O1" s="89" t="s">
        <v>452</v>
      </c>
    </row>
    <row r="2" spans="2:15" ht="17.399999999999999">
      <c r="B2" s="1"/>
    </row>
    <row r="3" spans="2:15">
      <c r="B3" s="2" t="s">
        <v>386</v>
      </c>
      <c r="C3" s="21" t="s">
        <v>424</v>
      </c>
    </row>
    <row r="5" spans="2:15">
      <c r="B5" s="70" t="s">
        <v>417</v>
      </c>
      <c r="C5" s="70" t="s">
        <v>419</v>
      </c>
      <c r="D5" s="70" t="s">
        <v>420</v>
      </c>
      <c r="E5" s="70" t="s">
        <v>421</v>
      </c>
    </row>
    <row r="6" spans="2:15">
      <c r="B6" s="2" t="s">
        <v>407</v>
      </c>
      <c r="C6" s="71">
        <v>44950</v>
      </c>
      <c r="D6" s="71">
        <v>52375</v>
      </c>
      <c r="E6" s="74">
        <f>+D6/C6-1</f>
        <v>0.16518353726362633</v>
      </c>
    </row>
    <row r="7" spans="2:15">
      <c r="B7" s="2" t="s">
        <v>408</v>
      </c>
      <c r="C7" s="71">
        <v>29418</v>
      </c>
      <c r="D7" s="71">
        <v>30222</v>
      </c>
      <c r="E7" s="74">
        <f t="shared" ref="E7:E14" si="0">+D7/C7-1</f>
        <v>2.7330205996328738E-2</v>
      </c>
    </row>
    <row r="8" spans="2:15">
      <c r="B8" s="20" t="s">
        <v>418</v>
      </c>
      <c r="C8" s="75">
        <f>+C7+C6</f>
        <v>74368</v>
      </c>
      <c r="D8" s="75">
        <f>+D7+D6</f>
        <v>82597</v>
      </c>
      <c r="E8" s="76">
        <f t="shared" si="0"/>
        <v>0.11065243115318424</v>
      </c>
    </row>
    <row r="9" spans="2:15">
      <c r="B9" s="2" t="s">
        <v>409</v>
      </c>
      <c r="C9" s="71">
        <v>1534</v>
      </c>
      <c r="D9" s="71">
        <v>5399</v>
      </c>
      <c r="E9" s="74">
        <f t="shared" si="0"/>
        <v>2.5195567144719688</v>
      </c>
    </row>
    <row r="10" spans="2:15">
      <c r="B10" s="2" t="s">
        <v>410</v>
      </c>
      <c r="C10" s="71">
        <v>57205</v>
      </c>
      <c r="D10" s="71">
        <v>55562</v>
      </c>
      <c r="E10" s="74">
        <f t="shared" si="0"/>
        <v>-2.8721265623634307E-2</v>
      </c>
    </row>
    <row r="11" spans="2:15">
      <c r="B11" s="2" t="s">
        <v>411</v>
      </c>
      <c r="C11" s="71">
        <f>+C8-C9-C10</f>
        <v>15629</v>
      </c>
      <c r="D11" s="71">
        <f>+D8-D9-D10</f>
        <v>21636</v>
      </c>
      <c r="E11" s="74">
        <f t="shared" si="0"/>
        <v>0.38434960650073591</v>
      </c>
    </row>
    <row r="12" spans="2:15">
      <c r="B12" s="2" t="s">
        <v>412</v>
      </c>
      <c r="C12" s="71">
        <v>2251</v>
      </c>
      <c r="D12" s="71">
        <v>2607</v>
      </c>
      <c r="E12" s="74">
        <f t="shared" si="0"/>
        <v>0.1581519324744558</v>
      </c>
    </row>
    <row r="13" spans="2:15" ht="14.4" thickBot="1">
      <c r="B13" s="77" t="s">
        <v>413</v>
      </c>
      <c r="C13" s="78">
        <v>13677</v>
      </c>
      <c r="D13" s="78">
        <v>19142</v>
      </c>
      <c r="E13" s="79">
        <f t="shared" si="0"/>
        <v>0.39957593039409223</v>
      </c>
    </row>
    <row r="14" spans="2:15" ht="14.4" thickTop="1">
      <c r="B14" s="2" t="s">
        <v>414</v>
      </c>
      <c r="C14" s="2">
        <v>3.27</v>
      </c>
      <c r="D14" s="2">
        <v>4.83</v>
      </c>
      <c r="E14" s="74">
        <f t="shared" si="0"/>
        <v>0.47706422018348627</v>
      </c>
    </row>
    <row r="15" spans="2:15">
      <c r="B15" s="2" t="s">
        <v>415</v>
      </c>
      <c r="C15" s="72">
        <v>7.8E-2</v>
      </c>
      <c r="D15" s="72">
        <v>0.11</v>
      </c>
      <c r="E15" s="74">
        <f>+D15-C15</f>
        <v>3.2000000000000001E-2</v>
      </c>
    </row>
    <row r="16" spans="2:15">
      <c r="B16" s="2" t="s">
        <v>416</v>
      </c>
      <c r="C16" s="73">
        <v>9.2999999999999999E-2</v>
      </c>
      <c r="D16" s="73">
        <v>0.13100000000000001</v>
      </c>
      <c r="E16" s="74">
        <f>+D16-C16</f>
        <v>3.8000000000000006E-2</v>
      </c>
    </row>
    <row r="17" spans="2:4">
      <c r="B17" s="2" t="s">
        <v>422</v>
      </c>
      <c r="D17" s="2">
        <v>46.21</v>
      </c>
    </row>
    <row r="18" spans="2:4">
      <c r="B18" s="2" t="s">
        <v>423</v>
      </c>
      <c r="D18" s="80">
        <f>+dividend_calculator!C3/financials!D17</f>
        <v>1.2501623025319195</v>
      </c>
    </row>
  </sheetData>
  <hyperlinks>
    <hyperlink ref="C3" r:id="rId1" xr:uid="{EDCA4790-E85C-4AA3-A551-B8BFF2F44971}"/>
    <hyperlink ref="O1" location="home!A1" display="home" xr:uid="{EADF2EE0-7749-4ABA-81A5-4F75C13CCF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4AF7-DC7A-4508-9BDF-5CB00CB36515}">
  <dimension ref="B1:Y251"/>
  <sheetViews>
    <sheetView workbookViewId="0">
      <selection activeCell="O1" sqref="O1"/>
    </sheetView>
  </sheetViews>
  <sheetFormatPr defaultRowHeight="13.8"/>
  <cols>
    <col min="1" max="1" width="2" style="2" customWidth="1"/>
    <col min="2" max="2" width="9.8984375" style="2" bestFit="1" customWidth="1"/>
    <col min="3" max="5" width="8.796875" style="2"/>
    <col min="6" max="6" width="2" style="2" customWidth="1"/>
    <col min="7" max="7" width="10.09765625" style="2" customWidth="1"/>
    <col min="8" max="15" width="8.796875" style="2"/>
    <col min="16" max="16" width="13.296875" style="2" customWidth="1"/>
    <col min="17" max="22" width="8.796875" style="2"/>
    <col min="23" max="23" width="2" style="82" customWidth="1"/>
    <col min="24" max="24" width="19" style="2" customWidth="1"/>
    <col min="25" max="16384" width="8.796875" style="2"/>
  </cols>
  <sheetData>
    <row r="1" spans="2:25" ht="17.399999999999999">
      <c r="B1" s="17" t="s">
        <v>379</v>
      </c>
      <c r="C1" s="17" t="s">
        <v>380</v>
      </c>
      <c r="D1" s="17" t="s">
        <v>381</v>
      </c>
      <c r="E1" s="17" t="s">
        <v>382</v>
      </c>
      <c r="G1" s="17" t="s">
        <v>379</v>
      </c>
      <c r="H1" s="17" t="s">
        <v>380</v>
      </c>
      <c r="I1" s="17" t="s">
        <v>381</v>
      </c>
      <c r="J1" s="17" t="s">
        <v>382</v>
      </c>
      <c r="O1" s="89" t="s">
        <v>452</v>
      </c>
      <c r="P1" s="81" t="s">
        <v>385</v>
      </c>
      <c r="X1" s="81" t="s">
        <v>427</v>
      </c>
    </row>
    <row r="2" spans="2:25">
      <c r="B2" s="61">
        <v>45012</v>
      </c>
      <c r="C2" s="62">
        <v>390.83029199999999</v>
      </c>
      <c r="D2" s="62">
        <v>30.870808</v>
      </c>
      <c r="E2" s="62">
        <v>36.309627999999996</v>
      </c>
      <c r="G2" s="61">
        <v>45012</v>
      </c>
    </row>
    <row r="3" spans="2:25">
      <c r="B3" s="61">
        <v>45013</v>
      </c>
      <c r="C3" s="62">
        <v>389.953033</v>
      </c>
      <c r="D3" s="62">
        <v>30.860983000000001</v>
      </c>
      <c r="E3" s="62">
        <v>36.028602999999997</v>
      </c>
      <c r="G3" s="61">
        <v>45013</v>
      </c>
      <c r="K3" s="2" t="s">
        <v>386</v>
      </c>
      <c r="L3" s="21" t="s">
        <v>388</v>
      </c>
      <c r="P3" s="2" t="s">
        <v>386</v>
      </c>
      <c r="Q3" s="21" t="s">
        <v>387</v>
      </c>
      <c r="X3" s="2" t="s">
        <v>386</v>
      </c>
      <c r="Y3" s="21" t="s">
        <v>433</v>
      </c>
    </row>
    <row r="4" spans="2:25">
      <c r="B4" s="61">
        <v>45014</v>
      </c>
      <c r="C4" s="62">
        <v>395.62097199999999</v>
      </c>
      <c r="D4" s="62">
        <v>31.312940999999999</v>
      </c>
      <c r="E4" s="62">
        <v>36.794139999999999</v>
      </c>
      <c r="G4" s="61">
        <v>45014</v>
      </c>
    </row>
    <row r="5" spans="2:25">
      <c r="B5" s="61">
        <v>45015</v>
      </c>
      <c r="C5" s="62">
        <v>397.937408</v>
      </c>
      <c r="D5" s="62">
        <v>31.244164999999999</v>
      </c>
      <c r="E5" s="62">
        <v>36.222416000000003</v>
      </c>
      <c r="G5" s="61">
        <v>45015</v>
      </c>
      <c r="P5" s="17" t="s">
        <v>426</v>
      </c>
      <c r="Q5" s="17" t="s">
        <v>425</v>
      </c>
      <c r="X5" s="17" t="s">
        <v>428</v>
      </c>
      <c r="Y5" s="17" t="s">
        <v>429</v>
      </c>
    </row>
    <row r="6" spans="2:25">
      <c r="B6" s="61">
        <v>45016</v>
      </c>
      <c r="C6" s="62">
        <v>403.54620399999999</v>
      </c>
      <c r="D6" s="62">
        <v>31.588051</v>
      </c>
      <c r="E6" s="62">
        <v>36.222416000000003</v>
      </c>
      <c r="G6" s="61">
        <v>45016</v>
      </c>
      <c r="P6" s="2" t="s">
        <v>390</v>
      </c>
      <c r="Q6" s="2">
        <v>4</v>
      </c>
      <c r="X6" s="2" t="s">
        <v>430</v>
      </c>
      <c r="Y6" s="80">
        <f>+dividend_calculator!C3/financials!D14</f>
        <v>11.960662525879918</v>
      </c>
    </row>
    <row r="7" spans="2:25">
      <c r="B7" s="61">
        <v>45019</v>
      </c>
      <c r="C7" s="62">
        <v>405.08395400000001</v>
      </c>
      <c r="D7" s="62">
        <v>31.647000999999999</v>
      </c>
      <c r="E7" s="62">
        <v>36.551884000000001</v>
      </c>
      <c r="G7" s="61">
        <v>45019</v>
      </c>
      <c r="P7" s="2" t="s">
        <v>391</v>
      </c>
      <c r="Q7" s="2">
        <v>8</v>
      </c>
      <c r="X7" s="2" t="s">
        <v>432</v>
      </c>
      <c r="Y7" s="83">
        <v>18.72</v>
      </c>
    </row>
    <row r="8" spans="2:25">
      <c r="B8" s="61">
        <v>45020</v>
      </c>
      <c r="C8" s="62">
        <v>402.83648699999998</v>
      </c>
      <c r="D8" s="62">
        <v>31.352243000000001</v>
      </c>
      <c r="E8" s="62">
        <v>35.670062999999999</v>
      </c>
      <c r="G8" s="61">
        <v>45020</v>
      </c>
      <c r="P8" s="2" t="s">
        <v>392</v>
      </c>
      <c r="Q8" s="2">
        <v>15</v>
      </c>
      <c r="X8" s="2" t="s">
        <v>431</v>
      </c>
      <c r="Y8" s="83">
        <v>26.18</v>
      </c>
    </row>
    <row r="9" spans="2:25">
      <c r="B9" s="61">
        <v>45021</v>
      </c>
      <c r="C9" s="62">
        <v>401.78173800000002</v>
      </c>
      <c r="D9" s="62">
        <v>31.312940999999999</v>
      </c>
      <c r="E9" s="62">
        <v>35.747585000000001</v>
      </c>
      <c r="G9" s="61">
        <v>45021</v>
      </c>
      <c r="P9" s="2" t="s">
        <v>393</v>
      </c>
      <c r="Q9" s="2">
        <v>4</v>
      </c>
    </row>
    <row r="10" spans="2:25">
      <c r="B10" s="61">
        <v>45022</v>
      </c>
      <c r="C10" s="62">
        <v>403.34906000000001</v>
      </c>
      <c r="D10" s="62">
        <v>31.430842999999999</v>
      </c>
      <c r="E10" s="62">
        <v>36.726315</v>
      </c>
      <c r="G10" s="61">
        <v>45022</v>
      </c>
      <c r="P10" s="2" t="s">
        <v>394</v>
      </c>
      <c r="Q10" s="2">
        <v>0</v>
      </c>
    </row>
    <row r="11" spans="2:25">
      <c r="B11" s="61">
        <v>45026</v>
      </c>
      <c r="C11" s="62">
        <v>403.76303100000001</v>
      </c>
      <c r="D11" s="62">
        <v>31.499621999999999</v>
      </c>
      <c r="E11" s="62">
        <v>37.433703999999999</v>
      </c>
      <c r="G11" s="61">
        <v>45026</v>
      </c>
    </row>
    <row r="12" spans="2:25">
      <c r="B12" s="61">
        <v>45027</v>
      </c>
      <c r="C12" s="62">
        <v>403.87148999999999</v>
      </c>
      <c r="D12" s="62">
        <v>31.774726999999999</v>
      </c>
      <c r="E12" s="62">
        <v>38.150787000000001</v>
      </c>
      <c r="G12" s="61">
        <v>45027</v>
      </c>
    </row>
    <row r="13" spans="2:25">
      <c r="B13" s="61">
        <v>45028</v>
      </c>
      <c r="C13" s="62">
        <v>402.225281</v>
      </c>
      <c r="D13" s="62">
        <v>31.705950000000001</v>
      </c>
      <c r="E13" s="62">
        <v>37.97636</v>
      </c>
      <c r="G13" s="61">
        <v>45028</v>
      </c>
    </row>
    <row r="14" spans="2:25">
      <c r="B14" s="61">
        <v>45029</v>
      </c>
      <c r="C14" s="62">
        <v>407.56796300000002</v>
      </c>
      <c r="D14" s="62">
        <v>31.990881000000002</v>
      </c>
      <c r="E14" s="62">
        <v>38.431807999999997</v>
      </c>
      <c r="G14" s="61">
        <v>45029</v>
      </c>
    </row>
    <row r="15" spans="2:25">
      <c r="B15" s="61">
        <v>45030</v>
      </c>
      <c r="C15" s="62">
        <v>406.57235700000001</v>
      </c>
      <c r="D15" s="62">
        <v>32.305289999999999</v>
      </c>
      <c r="E15" s="62">
        <v>38.412426000000004</v>
      </c>
      <c r="G15" s="61">
        <v>45030</v>
      </c>
    </row>
    <row r="16" spans="2:25">
      <c r="B16" s="61">
        <v>45033</v>
      </c>
      <c r="C16" s="62">
        <v>408.03121900000002</v>
      </c>
      <c r="D16" s="62">
        <v>32.678642000000004</v>
      </c>
      <c r="E16" s="62">
        <v>40.021011000000001</v>
      </c>
      <c r="G16" s="61">
        <v>45033</v>
      </c>
    </row>
    <row r="17" spans="2:7">
      <c r="B17" s="61">
        <v>45034</v>
      </c>
      <c r="C17" s="62">
        <v>408.29736300000002</v>
      </c>
      <c r="D17" s="62">
        <v>32.776901000000002</v>
      </c>
      <c r="E17" s="62">
        <v>40.573363999999998</v>
      </c>
      <c r="G17" s="61">
        <v>45034</v>
      </c>
    </row>
    <row r="18" spans="2:7">
      <c r="B18" s="61">
        <v>45035</v>
      </c>
      <c r="C18" s="62">
        <v>408.22839399999998</v>
      </c>
      <c r="D18" s="62">
        <v>32.855499000000002</v>
      </c>
      <c r="E18" s="62">
        <v>40.931908</v>
      </c>
      <c r="G18" s="61">
        <v>45035</v>
      </c>
    </row>
    <row r="19" spans="2:7">
      <c r="B19" s="61">
        <v>45036</v>
      </c>
      <c r="C19" s="62">
        <v>406.00067100000001</v>
      </c>
      <c r="D19" s="62">
        <v>32.757247999999997</v>
      </c>
      <c r="E19" s="62">
        <v>40.379555000000003</v>
      </c>
      <c r="G19" s="61">
        <v>45036</v>
      </c>
    </row>
    <row r="20" spans="2:7">
      <c r="B20" s="61">
        <v>45037</v>
      </c>
      <c r="C20" s="62">
        <v>406.31607100000002</v>
      </c>
      <c r="D20" s="62">
        <v>32.639347000000001</v>
      </c>
      <c r="E20" s="62">
        <v>39.962874999999997</v>
      </c>
      <c r="G20" s="61">
        <v>45037</v>
      </c>
    </row>
    <row r="21" spans="2:7">
      <c r="B21" s="61">
        <v>45040</v>
      </c>
      <c r="C21" s="62">
        <v>406.73992900000002</v>
      </c>
      <c r="D21" s="62">
        <v>32.560744999999997</v>
      </c>
      <c r="E21" s="62">
        <v>40.166370000000001</v>
      </c>
      <c r="G21" s="61">
        <v>45040</v>
      </c>
    </row>
    <row r="22" spans="2:7">
      <c r="B22" s="61">
        <v>45041</v>
      </c>
      <c r="C22" s="62">
        <v>400.28344700000002</v>
      </c>
      <c r="D22" s="62">
        <v>32.000706000000001</v>
      </c>
      <c r="E22" s="62">
        <v>39.294238999999997</v>
      </c>
      <c r="G22" s="61">
        <v>45041</v>
      </c>
    </row>
    <row r="23" spans="2:7">
      <c r="B23" s="61">
        <v>45042</v>
      </c>
      <c r="C23" s="62">
        <v>398.58801299999999</v>
      </c>
      <c r="D23" s="62">
        <v>31.696124999999999</v>
      </c>
      <c r="E23" s="62">
        <v>38.237994999999998</v>
      </c>
      <c r="G23" s="61">
        <v>45042</v>
      </c>
    </row>
    <row r="24" spans="2:7">
      <c r="B24" s="61">
        <v>45043</v>
      </c>
      <c r="C24" s="62">
        <v>406.52307100000002</v>
      </c>
      <c r="D24" s="62">
        <v>32.207034999999998</v>
      </c>
      <c r="E24" s="62">
        <v>38.431807999999997</v>
      </c>
      <c r="G24" s="61">
        <v>45043</v>
      </c>
    </row>
    <row r="25" spans="2:7">
      <c r="B25" s="61">
        <v>45044</v>
      </c>
      <c r="C25" s="62">
        <v>409.99282799999997</v>
      </c>
      <c r="D25" s="62">
        <v>32.590218</v>
      </c>
      <c r="E25" s="62">
        <v>38.519019999999998</v>
      </c>
      <c r="G25" s="61">
        <v>45044</v>
      </c>
    </row>
    <row r="26" spans="2:7">
      <c r="B26" s="61">
        <v>45047</v>
      </c>
      <c r="C26" s="62">
        <v>409.57882699999999</v>
      </c>
      <c r="D26" s="62">
        <v>32.501792999999999</v>
      </c>
      <c r="E26" s="62">
        <v>39.139194000000003</v>
      </c>
      <c r="G26" s="61">
        <v>45047</v>
      </c>
    </row>
    <row r="27" spans="2:7">
      <c r="B27" s="61">
        <v>45048</v>
      </c>
      <c r="C27" s="62">
        <v>404.97549400000003</v>
      </c>
      <c r="D27" s="62">
        <v>31.764901999999999</v>
      </c>
      <c r="E27" s="62">
        <v>37.637199000000003</v>
      </c>
      <c r="G27" s="61">
        <v>45048</v>
      </c>
    </row>
    <row r="28" spans="2:7">
      <c r="B28" s="61">
        <v>45049</v>
      </c>
      <c r="C28" s="62">
        <v>402.19574</v>
      </c>
      <c r="D28" s="62">
        <v>31.401368999999999</v>
      </c>
      <c r="E28" s="62">
        <v>37.453079000000002</v>
      </c>
      <c r="G28" s="61">
        <v>45049</v>
      </c>
    </row>
    <row r="29" spans="2:7">
      <c r="B29" s="61">
        <v>45050</v>
      </c>
      <c r="C29" s="62">
        <v>399.347015</v>
      </c>
      <c r="D29" s="62">
        <v>30.998535</v>
      </c>
      <c r="E29" s="62">
        <v>35.861201999999999</v>
      </c>
      <c r="G29" s="61">
        <v>45050</v>
      </c>
    </row>
    <row r="30" spans="2:7">
      <c r="B30" s="61">
        <v>45051</v>
      </c>
      <c r="C30" s="62">
        <v>406.73992900000002</v>
      </c>
      <c r="D30" s="62">
        <v>31.764901999999999</v>
      </c>
      <c r="E30" s="62">
        <v>37.052669999999999</v>
      </c>
      <c r="G30" s="61">
        <v>45051</v>
      </c>
    </row>
    <row r="31" spans="2:7">
      <c r="B31" s="61">
        <v>45054</v>
      </c>
      <c r="C31" s="62">
        <v>406.848389</v>
      </c>
      <c r="D31" s="62">
        <v>31.814029999999999</v>
      </c>
      <c r="E31" s="62">
        <v>37.482379999999999</v>
      </c>
      <c r="G31" s="61">
        <v>45054</v>
      </c>
    </row>
    <row r="32" spans="2:7">
      <c r="B32" s="61">
        <v>45055</v>
      </c>
      <c r="C32" s="62">
        <v>405.06420900000001</v>
      </c>
      <c r="D32" s="62">
        <v>31.696124999999999</v>
      </c>
      <c r="E32" s="62">
        <v>37.638641</v>
      </c>
      <c r="G32" s="61">
        <v>45055</v>
      </c>
    </row>
    <row r="33" spans="2:7">
      <c r="B33" s="61">
        <v>45056</v>
      </c>
      <c r="C33" s="62">
        <v>406.95678700000002</v>
      </c>
      <c r="D33" s="62">
        <v>31.519276000000001</v>
      </c>
      <c r="E33" s="62">
        <v>37.384720000000002</v>
      </c>
      <c r="G33" s="61">
        <v>45056</v>
      </c>
    </row>
    <row r="34" spans="2:7">
      <c r="B34" s="61">
        <v>45057</v>
      </c>
      <c r="C34" s="62">
        <v>406.24707000000001</v>
      </c>
      <c r="D34" s="62">
        <v>31.470144000000001</v>
      </c>
      <c r="E34" s="62">
        <v>37.433551999999999</v>
      </c>
      <c r="G34" s="61">
        <v>45057</v>
      </c>
    </row>
    <row r="35" spans="2:7">
      <c r="B35" s="61">
        <v>45058</v>
      </c>
      <c r="C35" s="62">
        <v>405.71478300000001</v>
      </c>
      <c r="D35" s="62">
        <v>31.342419</v>
      </c>
      <c r="E35" s="62">
        <v>36.613194</v>
      </c>
      <c r="G35" s="61">
        <v>45058</v>
      </c>
    </row>
    <row r="36" spans="2:7">
      <c r="B36" s="61">
        <v>45061</v>
      </c>
      <c r="C36" s="62">
        <v>407.11450200000002</v>
      </c>
      <c r="D36" s="62">
        <v>31.597874000000001</v>
      </c>
      <c r="E36" s="62">
        <v>37.863258000000002</v>
      </c>
      <c r="G36" s="61">
        <v>45061</v>
      </c>
    </row>
    <row r="37" spans="2:7">
      <c r="B37" s="61">
        <v>45062</v>
      </c>
      <c r="C37" s="62">
        <v>404.39392099999998</v>
      </c>
      <c r="D37" s="62">
        <v>31.30312</v>
      </c>
      <c r="E37" s="62">
        <v>37.492145999999998</v>
      </c>
      <c r="G37" s="61">
        <v>45062</v>
      </c>
    </row>
    <row r="38" spans="2:7">
      <c r="B38" s="61">
        <v>45063</v>
      </c>
      <c r="C38" s="62">
        <v>409.30282599999998</v>
      </c>
      <c r="D38" s="62">
        <v>31.931930999999999</v>
      </c>
      <c r="E38" s="62">
        <v>39.513733000000002</v>
      </c>
      <c r="G38" s="61">
        <v>45063</v>
      </c>
    </row>
    <row r="39" spans="2:7">
      <c r="B39" s="61">
        <v>45064</v>
      </c>
      <c r="C39" s="62">
        <v>413.24572799999999</v>
      </c>
      <c r="D39" s="62">
        <v>32.167735999999998</v>
      </c>
      <c r="E39" s="62">
        <v>39.269576999999998</v>
      </c>
      <c r="G39" s="61">
        <v>45064</v>
      </c>
    </row>
    <row r="40" spans="2:7">
      <c r="B40" s="61">
        <v>45065</v>
      </c>
      <c r="C40" s="62">
        <v>412.64443999999997</v>
      </c>
      <c r="D40" s="62">
        <v>32.030182000000003</v>
      </c>
      <c r="E40" s="62">
        <v>39.093788000000004</v>
      </c>
      <c r="G40" s="61">
        <v>45065</v>
      </c>
    </row>
    <row r="41" spans="2:7">
      <c r="B41" s="61">
        <v>45068</v>
      </c>
      <c r="C41" s="62">
        <v>412.81201199999998</v>
      </c>
      <c r="D41" s="62">
        <v>32.089134000000001</v>
      </c>
      <c r="E41" s="62">
        <v>40.021568000000002</v>
      </c>
      <c r="G41" s="61">
        <v>45068</v>
      </c>
    </row>
    <row r="42" spans="2:7">
      <c r="B42" s="61">
        <v>45069</v>
      </c>
      <c r="C42" s="62">
        <v>408.17907700000001</v>
      </c>
      <c r="D42" s="62">
        <v>31.715776000000002</v>
      </c>
      <c r="E42" s="62">
        <v>40.246192999999998</v>
      </c>
      <c r="G42" s="61">
        <v>45069</v>
      </c>
    </row>
    <row r="43" spans="2:7">
      <c r="B43" s="61">
        <v>45070</v>
      </c>
      <c r="C43" s="62">
        <v>405.22189300000002</v>
      </c>
      <c r="D43" s="62">
        <v>31.30312</v>
      </c>
      <c r="E43" s="62">
        <v>39.914143000000003</v>
      </c>
      <c r="G43" s="61">
        <v>45070</v>
      </c>
    </row>
    <row r="44" spans="2:7">
      <c r="B44" s="61">
        <v>45071</v>
      </c>
      <c r="C44" s="62">
        <v>408.73111</v>
      </c>
      <c r="D44" s="62">
        <v>31.293291</v>
      </c>
      <c r="E44" s="62">
        <v>39.943446999999999</v>
      </c>
      <c r="G44" s="61">
        <v>45071</v>
      </c>
    </row>
    <row r="45" spans="2:7">
      <c r="B45" s="61">
        <v>45072</v>
      </c>
      <c r="C45" s="62">
        <v>414.02444500000001</v>
      </c>
      <c r="D45" s="62">
        <v>31.548748</v>
      </c>
      <c r="E45" s="62">
        <v>40.265723999999999</v>
      </c>
      <c r="G45" s="61">
        <v>45072</v>
      </c>
    </row>
    <row r="46" spans="2:7">
      <c r="B46" s="61">
        <v>45076</v>
      </c>
      <c r="C46" s="62">
        <v>414.18215900000001</v>
      </c>
      <c r="D46" s="62">
        <v>31.538920999999998</v>
      </c>
      <c r="E46" s="62">
        <v>40.021568000000002</v>
      </c>
      <c r="G46" s="61">
        <v>45076</v>
      </c>
    </row>
    <row r="47" spans="2:7">
      <c r="B47" s="61">
        <v>45077</v>
      </c>
      <c r="C47" s="62">
        <v>411.88543700000002</v>
      </c>
      <c r="D47" s="62">
        <v>31.204865999999999</v>
      </c>
      <c r="E47" s="62">
        <v>38.878940999999998</v>
      </c>
      <c r="G47" s="61">
        <v>45077</v>
      </c>
    </row>
    <row r="48" spans="2:7">
      <c r="B48" s="61">
        <v>45078</v>
      </c>
      <c r="C48" s="62">
        <v>415.79873700000002</v>
      </c>
      <c r="D48" s="62">
        <v>31.538920999999998</v>
      </c>
      <c r="E48" s="62">
        <v>39.123085000000003</v>
      </c>
      <c r="G48" s="61">
        <v>45078</v>
      </c>
    </row>
    <row r="49" spans="2:7">
      <c r="B49" s="61">
        <v>45079</v>
      </c>
      <c r="C49" s="62">
        <v>421.81167599999998</v>
      </c>
      <c r="D49" s="62">
        <v>32.226688000000003</v>
      </c>
      <c r="E49" s="62">
        <v>40.275494000000002</v>
      </c>
      <c r="G49" s="61">
        <v>45079</v>
      </c>
    </row>
    <row r="50" spans="2:7">
      <c r="B50" s="61">
        <v>45082</v>
      </c>
      <c r="C50" s="62">
        <v>421.00341800000001</v>
      </c>
      <c r="D50" s="62">
        <v>32.059657999999999</v>
      </c>
      <c r="E50" s="62">
        <v>39.503967000000003</v>
      </c>
      <c r="G50" s="61">
        <v>45082</v>
      </c>
    </row>
    <row r="51" spans="2:7">
      <c r="B51" s="61">
        <v>45083</v>
      </c>
      <c r="C51" s="62">
        <v>421.92013500000002</v>
      </c>
      <c r="D51" s="62">
        <v>32.462494</v>
      </c>
      <c r="E51" s="62">
        <v>40.295020999999998</v>
      </c>
      <c r="G51" s="61">
        <v>45083</v>
      </c>
    </row>
    <row r="52" spans="2:7">
      <c r="B52" s="61">
        <v>45084</v>
      </c>
      <c r="C52" s="62">
        <v>420.46124300000002</v>
      </c>
      <c r="D52" s="62">
        <v>32.590218</v>
      </c>
      <c r="E52" s="62">
        <v>41.086078999999998</v>
      </c>
      <c r="G52" s="61">
        <v>45084</v>
      </c>
    </row>
    <row r="53" spans="2:7">
      <c r="B53" s="61">
        <v>45085</v>
      </c>
      <c r="C53" s="62">
        <v>423.00439499999999</v>
      </c>
      <c r="D53" s="62">
        <v>32.560744999999997</v>
      </c>
      <c r="E53" s="62">
        <v>41.379063000000002</v>
      </c>
      <c r="G53" s="61">
        <v>45085</v>
      </c>
    </row>
    <row r="54" spans="2:7">
      <c r="B54" s="61">
        <v>45086</v>
      </c>
      <c r="C54" s="62">
        <v>423.76342799999998</v>
      </c>
      <c r="D54" s="62">
        <v>32.570568000000002</v>
      </c>
      <c r="E54" s="62">
        <v>41.144680000000001</v>
      </c>
      <c r="G54" s="61">
        <v>45086</v>
      </c>
    </row>
    <row r="55" spans="2:7">
      <c r="B55" s="61">
        <v>45089</v>
      </c>
      <c r="C55" s="62">
        <v>427.60772700000001</v>
      </c>
      <c r="D55" s="62">
        <v>32.560744999999997</v>
      </c>
      <c r="E55" s="62">
        <v>40.851692</v>
      </c>
      <c r="G55" s="61">
        <v>45089</v>
      </c>
    </row>
    <row r="56" spans="2:7">
      <c r="B56" s="61">
        <v>45090</v>
      </c>
      <c r="C56" s="62">
        <v>430.42697099999998</v>
      </c>
      <c r="D56" s="62">
        <v>32.757247999999997</v>
      </c>
      <c r="E56" s="62">
        <v>41.652515000000001</v>
      </c>
      <c r="G56" s="61">
        <v>45090</v>
      </c>
    </row>
    <row r="57" spans="2:7">
      <c r="B57" s="61">
        <v>45091</v>
      </c>
      <c r="C57" s="62">
        <v>430.93948399999999</v>
      </c>
      <c r="D57" s="62">
        <v>32.629519999999999</v>
      </c>
      <c r="E57" s="62">
        <v>41.095847999999997</v>
      </c>
      <c r="G57" s="61">
        <v>45091</v>
      </c>
    </row>
    <row r="58" spans="2:7">
      <c r="B58" s="61">
        <v>45092</v>
      </c>
      <c r="C58" s="62">
        <v>436.28213499999998</v>
      </c>
      <c r="D58" s="62">
        <v>33.061829000000003</v>
      </c>
      <c r="E58" s="62">
        <v>41.369297000000003</v>
      </c>
      <c r="G58" s="61">
        <v>45092</v>
      </c>
    </row>
    <row r="59" spans="2:7">
      <c r="B59" s="61">
        <v>45093</v>
      </c>
      <c r="C59" s="62">
        <v>434.79608200000001</v>
      </c>
      <c r="D59" s="62">
        <v>32.993053000000003</v>
      </c>
      <c r="E59" s="62">
        <v>41.193508000000001</v>
      </c>
      <c r="G59" s="61">
        <v>45093</v>
      </c>
    </row>
    <row r="60" spans="2:7">
      <c r="B60" s="61">
        <v>45097</v>
      </c>
      <c r="C60" s="62">
        <v>432.54025300000001</v>
      </c>
      <c r="D60" s="62">
        <v>32.746319</v>
      </c>
      <c r="E60" s="62">
        <v>40.910285999999999</v>
      </c>
      <c r="G60" s="61">
        <v>45097</v>
      </c>
    </row>
    <row r="61" spans="2:7">
      <c r="B61" s="61">
        <v>45098</v>
      </c>
      <c r="C61" s="62">
        <v>430.32403599999998</v>
      </c>
      <c r="D61" s="62">
        <v>32.706843999999997</v>
      </c>
      <c r="E61" s="62">
        <v>40.675902999999998</v>
      </c>
      <c r="G61" s="61">
        <v>45098</v>
      </c>
    </row>
    <row r="62" spans="2:7">
      <c r="B62" s="61">
        <v>45099</v>
      </c>
      <c r="C62" s="62">
        <v>431.877411</v>
      </c>
      <c r="D62" s="62">
        <v>32.450245000000002</v>
      </c>
      <c r="E62" s="62">
        <v>40.099701000000003</v>
      </c>
      <c r="G62" s="61">
        <v>45099</v>
      </c>
    </row>
    <row r="63" spans="2:7">
      <c r="B63" s="61">
        <v>45100</v>
      </c>
      <c r="C63" s="62">
        <v>428.61236600000001</v>
      </c>
      <c r="D63" s="62">
        <v>32.312077000000002</v>
      </c>
      <c r="E63" s="62">
        <v>39.660224999999997</v>
      </c>
      <c r="G63" s="61">
        <v>45100</v>
      </c>
    </row>
    <row r="64" spans="2:7">
      <c r="B64" s="61">
        <v>45103</v>
      </c>
      <c r="C64" s="62">
        <v>426.86120599999998</v>
      </c>
      <c r="D64" s="62">
        <v>32.242984999999997</v>
      </c>
      <c r="E64" s="62">
        <v>39.640689999999999</v>
      </c>
      <c r="G64" s="61">
        <v>45103</v>
      </c>
    </row>
    <row r="65" spans="2:7">
      <c r="B65" s="61">
        <v>45104</v>
      </c>
      <c r="C65" s="62">
        <v>431.54101600000001</v>
      </c>
      <c r="D65" s="62">
        <v>32.499592</v>
      </c>
      <c r="E65" s="62">
        <v>39.953204999999997</v>
      </c>
      <c r="G65" s="61">
        <v>45104</v>
      </c>
    </row>
    <row r="66" spans="2:7">
      <c r="B66" s="61">
        <v>45105</v>
      </c>
      <c r="C66" s="62">
        <v>431.75869799999998</v>
      </c>
      <c r="D66" s="62">
        <v>32.420631</v>
      </c>
      <c r="E66" s="62">
        <v>39.669991000000003</v>
      </c>
      <c r="G66" s="61">
        <v>45105</v>
      </c>
    </row>
    <row r="67" spans="2:7">
      <c r="B67" s="61">
        <v>45106</v>
      </c>
      <c r="C67" s="62">
        <v>433.46038800000002</v>
      </c>
      <c r="D67" s="62">
        <v>32.983181000000002</v>
      </c>
      <c r="E67" s="62">
        <v>41.457191000000002</v>
      </c>
      <c r="G67" s="61">
        <v>45106</v>
      </c>
    </row>
    <row r="68" spans="2:7">
      <c r="B68" s="61">
        <v>45107</v>
      </c>
      <c r="C68" s="62">
        <v>438.57553100000001</v>
      </c>
      <c r="D68" s="62">
        <v>33.269390000000001</v>
      </c>
      <c r="E68" s="62">
        <v>41.681812000000001</v>
      </c>
      <c r="G68" s="61">
        <v>45107</v>
      </c>
    </row>
    <row r="69" spans="2:7">
      <c r="B69" s="61">
        <v>45110</v>
      </c>
      <c r="C69" s="62">
        <v>439.08010899999999</v>
      </c>
      <c r="D69" s="62">
        <v>33.456909000000003</v>
      </c>
      <c r="E69" s="62">
        <v>42.384974999999997</v>
      </c>
      <c r="G69" s="61">
        <v>45110</v>
      </c>
    </row>
    <row r="70" spans="2:7">
      <c r="B70" s="61">
        <v>45112</v>
      </c>
      <c r="C70" s="62">
        <v>438.42715500000003</v>
      </c>
      <c r="D70" s="62">
        <v>33.387829000000004</v>
      </c>
      <c r="E70" s="62">
        <v>42.463099999999997</v>
      </c>
      <c r="G70" s="61">
        <v>45112</v>
      </c>
    </row>
    <row r="71" spans="2:7">
      <c r="B71" s="61">
        <v>45113</v>
      </c>
      <c r="C71" s="62">
        <v>434.99395800000002</v>
      </c>
      <c r="D71" s="62">
        <v>33.101616</v>
      </c>
      <c r="E71" s="62">
        <v>41.886901999999999</v>
      </c>
      <c r="G71" s="61">
        <v>45113</v>
      </c>
    </row>
    <row r="72" spans="2:7">
      <c r="B72" s="61">
        <v>45114</v>
      </c>
      <c r="C72" s="62">
        <v>433.89575200000002</v>
      </c>
      <c r="D72" s="62">
        <v>33.150962999999997</v>
      </c>
      <c r="E72" s="62">
        <v>41.769706999999997</v>
      </c>
      <c r="G72" s="61">
        <v>45114</v>
      </c>
    </row>
    <row r="73" spans="2:7">
      <c r="B73" s="61">
        <v>45117</v>
      </c>
      <c r="C73" s="62">
        <v>434.99395800000002</v>
      </c>
      <c r="D73" s="62">
        <v>33.299003999999996</v>
      </c>
      <c r="E73" s="62">
        <v>41.330230999999998</v>
      </c>
      <c r="G73" s="61">
        <v>45117</v>
      </c>
    </row>
    <row r="74" spans="2:7">
      <c r="B74" s="61">
        <v>45118</v>
      </c>
      <c r="C74" s="62">
        <v>437.76419099999998</v>
      </c>
      <c r="D74" s="62">
        <v>33.693770999999998</v>
      </c>
      <c r="E74" s="62">
        <v>41.740409999999997</v>
      </c>
      <c r="G74" s="61">
        <v>45118</v>
      </c>
    </row>
    <row r="75" spans="2:7">
      <c r="B75" s="61">
        <v>45119</v>
      </c>
      <c r="C75" s="62">
        <v>441.28643799999998</v>
      </c>
      <c r="D75" s="62">
        <v>33.910899999999998</v>
      </c>
      <c r="E75" s="62">
        <v>42.248244999999997</v>
      </c>
      <c r="G75" s="61">
        <v>45119</v>
      </c>
    </row>
    <row r="76" spans="2:7">
      <c r="B76" s="61">
        <v>45120</v>
      </c>
      <c r="C76" s="62">
        <v>444.78890999999999</v>
      </c>
      <c r="D76" s="62">
        <v>34.029327000000002</v>
      </c>
      <c r="E76" s="62">
        <v>42.687725</v>
      </c>
      <c r="G76" s="61">
        <v>45120</v>
      </c>
    </row>
    <row r="77" spans="2:7">
      <c r="B77" s="61">
        <v>45121</v>
      </c>
      <c r="C77" s="62">
        <v>444.51187099999999</v>
      </c>
      <c r="D77" s="62">
        <v>33.802334000000002</v>
      </c>
      <c r="E77" s="62">
        <v>42.541232999999998</v>
      </c>
      <c r="G77" s="61">
        <v>45121</v>
      </c>
    </row>
    <row r="78" spans="2:7">
      <c r="B78" s="61">
        <v>45124</v>
      </c>
      <c r="C78" s="62">
        <v>446.05529799999999</v>
      </c>
      <c r="D78" s="62">
        <v>34.128020999999997</v>
      </c>
      <c r="E78" s="62">
        <v>43.693638</v>
      </c>
      <c r="G78" s="61">
        <v>45124</v>
      </c>
    </row>
    <row r="79" spans="2:7">
      <c r="B79" s="61">
        <v>45125</v>
      </c>
      <c r="C79" s="62">
        <v>449.36975100000001</v>
      </c>
      <c r="D79" s="62">
        <v>34.512928000000002</v>
      </c>
      <c r="E79" s="62">
        <v>44.533520000000003</v>
      </c>
      <c r="G79" s="61">
        <v>45125</v>
      </c>
    </row>
    <row r="80" spans="2:7">
      <c r="B80" s="61">
        <v>45126</v>
      </c>
      <c r="C80" s="62">
        <v>450.36908</v>
      </c>
      <c r="D80" s="62">
        <v>34.660961</v>
      </c>
      <c r="E80" s="62">
        <v>45.178082000000003</v>
      </c>
      <c r="G80" s="61">
        <v>45126</v>
      </c>
    </row>
    <row r="81" spans="2:7">
      <c r="B81" s="61">
        <v>45127</v>
      </c>
      <c r="C81" s="62">
        <v>447.38107300000001</v>
      </c>
      <c r="D81" s="62">
        <v>34.917563999999999</v>
      </c>
      <c r="E81" s="62">
        <v>46.027737000000002</v>
      </c>
      <c r="G81" s="61">
        <v>45127</v>
      </c>
    </row>
    <row r="82" spans="2:7">
      <c r="B82" s="61">
        <v>45128</v>
      </c>
      <c r="C82" s="62">
        <v>447.38107300000001</v>
      </c>
      <c r="D82" s="62">
        <v>34.799132999999998</v>
      </c>
      <c r="E82" s="62">
        <v>44.885100999999999</v>
      </c>
      <c r="G82" s="61">
        <v>45128</v>
      </c>
    </row>
    <row r="83" spans="2:7">
      <c r="B83" s="61">
        <v>45131</v>
      </c>
      <c r="C83" s="62">
        <v>449.37966899999998</v>
      </c>
      <c r="D83" s="62">
        <v>35.134689000000002</v>
      </c>
      <c r="E83" s="62">
        <v>45.334342999999997</v>
      </c>
      <c r="G83" s="61">
        <v>45131</v>
      </c>
    </row>
    <row r="84" spans="2:7">
      <c r="B84" s="61">
        <v>45132</v>
      </c>
      <c r="C84" s="62">
        <v>450.60647599999999</v>
      </c>
      <c r="D84" s="62">
        <v>34.907696000000001</v>
      </c>
      <c r="E84" s="62">
        <v>44.416325000000001</v>
      </c>
      <c r="G84" s="61">
        <v>45132</v>
      </c>
    </row>
    <row r="85" spans="2:7">
      <c r="B85" s="61">
        <v>45133</v>
      </c>
      <c r="C85" s="62">
        <v>450.67575099999999</v>
      </c>
      <c r="D85" s="62">
        <v>35.114955999999999</v>
      </c>
      <c r="E85" s="62">
        <v>45.353873999999998</v>
      </c>
      <c r="G85" s="61">
        <v>45133</v>
      </c>
    </row>
    <row r="86" spans="2:7">
      <c r="B86" s="61">
        <v>45134</v>
      </c>
      <c r="C86" s="62">
        <v>447.68774400000001</v>
      </c>
      <c r="D86" s="62">
        <v>34.670836999999999</v>
      </c>
      <c r="E86" s="62">
        <v>44.699542999999998</v>
      </c>
      <c r="G86" s="61">
        <v>45134</v>
      </c>
    </row>
    <row r="87" spans="2:7">
      <c r="B87" s="61">
        <v>45135</v>
      </c>
      <c r="C87" s="62">
        <v>452.07080100000002</v>
      </c>
      <c r="D87" s="62">
        <v>34.739922</v>
      </c>
      <c r="E87" s="62">
        <v>45.060890000000001</v>
      </c>
      <c r="G87" s="61">
        <v>45135</v>
      </c>
    </row>
    <row r="88" spans="2:7">
      <c r="B88" s="61">
        <v>45138</v>
      </c>
      <c r="C88" s="62">
        <v>452.93154900000002</v>
      </c>
      <c r="D88" s="62">
        <v>34.868217000000001</v>
      </c>
      <c r="E88" s="62">
        <v>45.080421000000001</v>
      </c>
      <c r="G88" s="61">
        <v>45138</v>
      </c>
    </row>
    <row r="89" spans="2:7">
      <c r="B89" s="61">
        <v>45139</v>
      </c>
      <c r="C89" s="62">
        <v>451.63543700000002</v>
      </c>
      <c r="D89" s="62">
        <v>34.868217000000001</v>
      </c>
      <c r="E89" s="62">
        <v>44.640945000000002</v>
      </c>
      <c r="G89" s="61">
        <v>45139</v>
      </c>
    </row>
    <row r="90" spans="2:7">
      <c r="B90" s="61">
        <v>45140</v>
      </c>
      <c r="C90" s="62">
        <v>445.352844</v>
      </c>
      <c r="D90" s="62">
        <v>34.572139999999997</v>
      </c>
      <c r="E90" s="62">
        <v>44.045216000000003</v>
      </c>
      <c r="G90" s="61">
        <v>45140</v>
      </c>
    </row>
    <row r="91" spans="2:7">
      <c r="B91" s="61">
        <v>45141</v>
      </c>
      <c r="C91" s="62">
        <v>444.07650799999999</v>
      </c>
      <c r="D91" s="62">
        <v>34.591876999999997</v>
      </c>
      <c r="E91" s="62">
        <v>44.438918999999999</v>
      </c>
      <c r="G91" s="61">
        <v>45141</v>
      </c>
    </row>
    <row r="92" spans="2:7">
      <c r="B92" s="61">
        <v>45142</v>
      </c>
      <c r="C92" s="62">
        <v>442.068085</v>
      </c>
      <c r="D92" s="62">
        <v>34.453704999999999</v>
      </c>
      <c r="E92" s="62">
        <v>44.143639</v>
      </c>
      <c r="G92" s="61">
        <v>45142</v>
      </c>
    </row>
    <row r="93" spans="2:7">
      <c r="B93" s="61">
        <v>45145</v>
      </c>
      <c r="C93" s="62">
        <v>445.92666600000001</v>
      </c>
      <c r="D93" s="62">
        <v>34.937308999999999</v>
      </c>
      <c r="E93" s="62">
        <v>44.350333999999997</v>
      </c>
      <c r="G93" s="61">
        <v>45145</v>
      </c>
    </row>
    <row r="94" spans="2:7">
      <c r="B94" s="61">
        <v>45146</v>
      </c>
      <c r="C94" s="62">
        <v>443.98748799999998</v>
      </c>
      <c r="D94" s="62">
        <v>34.621490000000001</v>
      </c>
      <c r="E94" s="62">
        <v>43.779468999999999</v>
      </c>
      <c r="G94" s="61">
        <v>45146</v>
      </c>
    </row>
    <row r="95" spans="2:7">
      <c r="B95" s="61">
        <v>45147</v>
      </c>
      <c r="C95" s="62">
        <v>441.019318</v>
      </c>
      <c r="D95" s="62">
        <v>34.364887000000003</v>
      </c>
      <c r="E95" s="62">
        <v>43.031436999999997</v>
      </c>
      <c r="G95" s="61">
        <v>45147</v>
      </c>
    </row>
    <row r="96" spans="2:7">
      <c r="B96" s="61">
        <v>45148</v>
      </c>
      <c r="C96" s="62">
        <v>441.17764299999999</v>
      </c>
      <c r="D96" s="62">
        <v>34.394489</v>
      </c>
      <c r="E96" s="62">
        <v>42.982224000000002</v>
      </c>
      <c r="G96" s="61">
        <v>45148</v>
      </c>
    </row>
    <row r="97" spans="2:7">
      <c r="B97" s="61">
        <v>45149</v>
      </c>
      <c r="C97" s="62">
        <v>440.92038000000002</v>
      </c>
      <c r="D97" s="62">
        <v>34.463580999999998</v>
      </c>
      <c r="E97" s="62">
        <v>43.041279000000003</v>
      </c>
      <c r="G97" s="61">
        <v>45149</v>
      </c>
    </row>
    <row r="98" spans="2:7">
      <c r="B98" s="61">
        <v>45152</v>
      </c>
      <c r="C98" s="62">
        <v>443.35424799999998</v>
      </c>
      <c r="D98" s="62">
        <v>34.394489</v>
      </c>
      <c r="E98" s="62">
        <v>43.051124999999999</v>
      </c>
      <c r="G98" s="61">
        <v>45152</v>
      </c>
    </row>
    <row r="99" spans="2:7">
      <c r="B99" s="61">
        <v>45153</v>
      </c>
      <c r="C99" s="62">
        <v>438.18969700000002</v>
      </c>
      <c r="D99" s="62">
        <v>33.762858999999999</v>
      </c>
      <c r="E99" s="62">
        <v>42.057029999999997</v>
      </c>
      <c r="G99" s="61">
        <v>45153</v>
      </c>
    </row>
    <row r="100" spans="2:7">
      <c r="B100" s="61">
        <v>45154</v>
      </c>
      <c r="C100" s="62">
        <v>434.97418199999998</v>
      </c>
      <c r="D100" s="62">
        <v>33.713512000000001</v>
      </c>
      <c r="E100" s="62">
        <v>41.555061000000002</v>
      </c>
      <c r="G100" s="61">
        <v>45154</v>
      </c>
    </row>
    <row r="101" spans="2:7">
      <c r="B101" s="61">
        <v>45155</v>
      </c>
      <c r="C101" s="62">
        <v>431.65972900000003</v>
      </c>
      <c r="D101" s="62">
        <v>33.545734000000003</v>
      </c>
      <c r="E101" s="62">
        <v>41.801124999999999</v>
      </c>
      <c r="G101" s="61">
        <v>45155</v>
      </c>
    </row>
    <row r="102" spans="2:7">
      <c r="B102" s="61">
        <v>45156</v>
      </c>
      <c r="C102" s="62">
        <v>431.86749300000002</v>
      </c>
      <c r="D102" s="62">
        <v>33.535865999999999</v>
      </c>
      <c r="E102" s="62">
        <v>41.830649999999999</v>
      </c>
      <c r="G102" s="61">
        <v>45156</v>
      </c>
    </row>
    <row r="103" spans="2:7">
      <c r="B103" s="61">
        <v>45159</v>
      </c>
      <c r="C103" s="62">
        <v>434.67733800000002</v>
      </c>
      <c r="D103" s="62">
        <v>33.496386999999999</v>
      </c>
      <c r="E103" s="62">
        <v>41.820808</v>
      </c>
      <c r="G103" s="61">
        <v>45159</v>
      </c>
    </row>
    <row r="104" spans="2:7">
      <c r="B104" s="61">
        <v>45160</v>
      </c>
      <c r="C104" s="62">
        <v>433.49996900000002</v>
      </c>
      <c r="D104" s="62">
        <v>33.180568999999998</v>
      </c>
      <c r="E104" s="62">
        <v>40.846397000000003</v>
      </c>
      <c r="G104" s="61">
        <v>45160</v>
      </c>
    </row>
    <row r="105" spans="2:7">
      <c r="B105" s="61">
        <v>45161</v>
      </c>
      <c r="C105" s="62">
        <v>438.32818600000002</v>
      </c>
      <c r="D105" s="62">
        <v>33.506256</v>
      </c>
      <c r="E105" s="62">
        <v>40.954666000000003</v>
      </c>
      <c r="G105" s="61">
        <v>45161</v>
      </c>
    </row>
    <row r="106" spans="2:7">
      <c r="B106" s="61">
        <v>45162</v>
      </c>
      <c r="C106" s="62">
        <v>432.25332600000002</v>
      </c>
      <c r="D106" s="62">
        <v>33.387829000000004</v>
      </c>
      <c r="E106" s="62">
        <v>40.777500000000003</v>
      </c>
      <c r="G106" s="61">
        <v>45162</v>
      </c>
    </row>
    <row r="107" spans="2:7">
      <c r="B107" s="61">
        <v>45163</v>
      </c>
      <c r="C107" s="62">
        <v>435.300659</v>
      </c>
      <c r="D107" s="62">
        <v>33.545734000000003</v>
      </c>
      <c r="E107" s="62">
        <v>40.580649999999999</v>
      </c>
      <c r="G107" s="61">
        <v>45163</v>
      </c>
    </row>
    <row r="108" spans="2:7">
      <c r="B108" s="61">
        <v>45166</v>
      </c>
      <c r="C108" s="62">
        <v>438.06106599999998</v>
      </c>
      <c r="D108" s="62">
        <v>33.733249999999998</v>
      </c>
      <c r="E108" s="62">
        <v>41.220416999999998</v>
      </c>
      <c r="G108" s="61">
        <v>45166</v>
      </c>
    </row>
    <row r="109" spans="2:7">
      <c r="B109" s="61">
        <v>45167</v>
      </c>
      <c r="C109" s="62">
        <v>444.39312699999999</v>
      </c>
      <c r="D109" s="62">
        <v>34.039200000000001</v>
      </c>
      <c r="E109" s="62">
        <v>41.338524</v>
      </c>
      <c r="G109" s="61">
        <v>45167</v>
      </c>
    </row>
    <row r="110" spans="2:7">
      <c r="B110" s="61">
        <v>45168</v>
      </c>
      <c r="C110" s="62">
        <v>446.22351099999997</v>
      </c>
      <c r="D110" s="62">
        <v>34.058937</v>
      </c>
      <c r="E110" s="62">
        <v>40.885769000000003</v>
      </c>
      <c r="G110" s="61">
        <v>45168</v>
      </c>
    </row>
    <row r="111" spans="2:7">
      <c r="B111" s="61">
        <v>45169</v>
      </c>
      <c r="C111" s="62">
        <v>445.57049599999999</v>
      </c>
      <c r="D111" s="62">
        <v>33.930636999999997</v>
      </c>
      <c r="E111" s="62">
        <v>40.639705999999997</v>
      </c>
      <c r="G111" s="61">
        <v>45169</v>
      </c>
    </row>
    <row r="112" spans="2:7">
      <c r="B112" s="61">
        <v>45170</v>
      </c>
      <c r="C112" s="62">
        <v>446.40158100000002</v>
      </c>
      <c r="D112" s="62">
        <v>34.236584000000001</v>
      </c>
      <c r="E112" s="62">
        <v>40.994038000000003</v>
      </c>
      <c r="G112" s="61">
        <v>45170</v>
      </c>
    </row>
    <row r="113" spans="2:7">
      <c r="B113" s="61">
        <v>45174</v>
      </c>
      <c r="C113" s="62">
        <v>444.47226000000001</v>
      </c>
      <c r="D113" s="62">
        <v>33.891159000000002</v>
      </c>
      <c r="E113" s="62">
        <v>40.885769000000003</v>
      </c>
      <c r="G113" s="61">
        <v>45174</v>
      </c>
    </row>
    <row r="114" spans="2:7">
      <c r="B114" s="61">
        <v>45175</v>
      </c>
      <c r="C114" s="62">
        <v>441.48431399999998</v>
      </c>
      <c r="D114" s="62">
        <v>33.871422000000003</v>
      </c>
      <c r="E114" s="62">
        <v>40.373958999999999</v>
      </c>
      <c r="G114" s="61">
        <v>45175</v>
      </c>
    </row>
    <row r="115" spans="2:7">
      <c r="B115" s="61">
        <v>45176</v>
      </c>
      <c r="C115" s="62">
        <v>440.12887599999999</v>
      </c>
      <c r="D115" s="62">
        <v>33.782592999999999</v>
      </c>
      <c r="E115" s="62">
        <v>39.793250999999998</v>
      </c>
      <c r="G115" s="61">
        <v>45176</v>
      </c>
    </row>
    <row r="116" spans="2:7">
      <c r="B116" s="61">
        <v>45177</v>
      </c>
      <c r="C116" s="62">
        <v>440.79177900000002</v>
      </c>
      <c r="D116" s="62">
        <v>33.851685000000003</v>
      </c>
      <c r="E116" s="62">
        <v>40.354275000000001</v>
      </c>
      <c r="G116" s="61">
        <v>45177</v>
      </c>
    </row>
    <row r="117" spans="2:7">
      <c r="B117" s="61">
        <v>45180</v>
      </c>
      <c r="C117" s="62">
        <v>443.690674</v>
      </c>
      <c r="D117" s="62">
        <v>34.009590000000003</v>
      </c>
      <c r="E117" s="62">
        <v>40.679076999999999</v>
      </c>
      <c r="G117" s="61">
        <v>45180</v>
      </c>
    </row>
    <row r="118" spans="2:7">
      <c r="B118" s="61">
        <v>45181</v>
      </c>
      <c r="C118" s="62">
        <v>441.256775</v>
      </c>
      <c r="D118" s="62">
        <v>34.236584000000001</v>
      </c>
      <c r="E118" s="62">
        <v>41.870021999999999</v>
      </c>
      <c r="G118" s="61">
        <v>45181</v>
      </c>
    </row>
    <row r="119" spans="2:7">
      <c r="B119" s="61">
        <v>45182</v>
      </c>
      <c r="C119" s="62">
        <v>441.77127100000001</v>
      </c>
      <c r="D119" s="62">
        <v>34.236584000000001</v>
      </c>
      <c r="E119" s="62">
        <v>41.584586999999999</v>
      </c>
      <c r="G119" s="61">
        <v>45182</v>
      </c>
    </row>
    <row r="120" spans="2:7">
      <c r="B120" s="61">
        <v>45183</v>
      </c>
      <c r="C120" s="62">
        <v>445.58038299999998</v>
      </c>
      <c r="D120" s="62">
        <v>34.552402000000001</v>
      </c>
      <c r="E120" s="62">
        <v>42.371986</v>
      </c>
      <c r="G120" s="61">
        <v>45183</v>
      </c>
    </row>
    <row r="121" spans="2:7">
      <c r="B121" s="61">
        <v>45184</v>
      </c>
      <c r="C121" s="62">
        <v>440.211884</v>
      </c>
      <c r="D121" s="62">
        <v>34.374760000000002</v>
      </c>
      <c r="E121" s="62">
        <v>42.273563000000003</v>
      </c>
      <c r="G121" s="61">
        <v>45184</v>
      </c>
    </row>
    <row r="122" spans="2:7">
      <c r="B122" s="61">
        <v>45187</v>
      </c>
      <c r="C122" s="62">
        <v>440.47006199999998</v>
      </c>
      <c r="D122" s="62">
        <v>34.468933</v>
      </c>
      <c r="E122" s="62">
        <v>42.746006000000001</v>
      </c>
      <c r="G122" s="61">
        <v>45187</v>
      </c>
    </row>
    <row r="123" spans="2:7">
      <c r="B123" s="61">
        <v>45188</v>
      </c>
      <c r="C123" s="62">
        <v>439.55658</v>
      </c>
      <c r="D123" s="62">
        <v>34.429279000000001</v>
      </c>
      <c r="E123" s="62">
        <v>42.539313999999997</v>
      </c>
      <c r="G123" s="61">
        <v>45188</v>
      </c>
    </row>
    <row r="124" spans="2:7">
      <c r="B124" s="61">
        <v>45189</v>
      </c>
      <c r="C124" s="62">
        <v>435.515625</v>
      </c>
      <c r="D124" s="62">
        <v>34.191360000000003</v>
      </c>
      <c r="E124" s="62">
        <v>42.194823999999997</v>
      </c>
      <c r="G124" s="61">
        <v>45189</v>
      </c>
    </row>
    <row r="125" spans="2:7">
      <c r="B125" s="61">
        <v>45190</v>
      </c>
      <c r="C125" s="62">
        <v>428.31723</v>
      </c>
      <c r="D125" s="62">
        <v>33.626289</v>
      </c>
      <c r="E125" s="62">
        <v>41.653483999999999</v>
      </c>
      <c r="G125" s="61">
        <v>45190</v>
      </c>
    </row>
    <row r="126" spans="2:7">
      <c r="B126" s="61">
        <v>45191</v>
      </c>
      <c r="C126" s="62">
        <v>427.35415599999999</v>
      </c>
      <c r="D126" s="62">
        <v>33.368546000000002</v>
      </c>
      <c r="E126" s="62">
        <v>40.580649999999999</v>
      </c>
      <c r="G126" s="61">
        <v>45191</v>
      </c>
    </row>
    <row r="127" spans="2:7">
      <c r="B127" s="61">
        <v>45194</v>
      </c>
      <c r="C127" s="62">
        <v>429.15124500000002</v>
      </c>
      <c r="D127" s="62">
        <v>33.447853000000002</v>
      </c>
      <c r="E127" s="62">
        <v>40.905456999999998</v>
      </c>
      <c r="G127" s="61">
        <v>45194</v>
      </c>
    </row>
    <row r="128" spans="2:7">
      <c r="B128" s="61">
        <v>45195</v>
      </c>
      <c r="C128" s="62">
        <v>422.84646600000002</v>
      </c>
      <c r="D128" s="62">
        <v>33.001750999999999</v>
      </c>
      <c r="E128" s="62">
        <v>40.009788999999998</v>
      </c>
      <c r="G128" s="61">
        <v>45195</v>
      </c>
    </row>
    <row r="129" spans="2:7">
      <c r="B129" s="61">
        <v>45196</v>
      </c>
      <c r="C129" s="62">
        <v>423.01525900000001</v>
      </c>
      <c r="D129" s="62">
        <v>32.952182999999998</v>
      </c>
      <c r="E129" s="62">
        <v>40.216479999999997</v>
      </c>
      <c r="G129" s="61">
        <v>45196</v>
      </c>
    </row>
    <row r="130" spans="2:7">
      <c r="B130" s="61">
        <v>45197</v>
      </c>
      <c r="C130" s="62">
        <v>425.46768200000002</v>
      </c>
      <c r="D130" s="62">
        <v>33.190102000000003</v>
      </c>
      <c r="E130" s="62">
        <v>40.265689999999999</v>
      </c>
      <c r="G130" s="61">
        <v>45197</v>
      </c>
    </row>
    <row r="131" spans="2:7">
      <c r="B131" s="61">
        <v>45198</v>
      </c>
      <c r="C131" s="62">
        <v>424.43511999999998</v>
      </c>
      <c r="D131" s="62">
        <v>32.882786000000003</v>
      </c>
      <c r="E131" s="62">
        <v>40.216479999999997</v>
      </c>
      <c r="G131" s="61">
        <v>45198</v>
      </c>
    </row>
    <row r="132" spans="2:7">
      <c r="B132" s="61">
        <v>45201</v>
      </c>
      <c r="C132" s="62">
        <v>424.26629600000001</v>
      </c>
      <c r="D132" s="62">
        <v>32.605209000000002</v>
      </c>
      <c r="E132" s="62">
        <v>38.986167999999999</v>
      </c>
      <c r="G132" s="61">
        <v>45201</v>
      </c>
    </row>
    <row r="133" spans="2:7">
      <c r="B133" s="61">
        <v>45202</v>
      </c>
      <c r="C133" s="62">
        <v>418.58703600000001</v>
      </c>
      <c r="D133" s="62">
        <v>32.089709999999997</v>
      </c>
      <c r="E133" s="62">
        <v>38.060969999999998</v>
      </c>
      <c r="G133" s="61">
        <v>45202</v>
      </c>
    </row>
    <row r="134" spans="2:7">
      <c r="B134" s="61">
        <v>45203</v>
      </c>
      <c r="C134" s="62">
        <v>421.63519300000002</v>
      </c>
      <c r="D134" s="62">
        <v>32.327637000000003</v>
      </c>
      <c r="E134" s="62">
        <v>38.356247000000003</v>
      </c>
      <c r="G134" s="61">
        <v>45203</v>
      </c>
    </row>
    <row r="135" spans="2:7">
      <c r="B135" s="61">
        <v>45204</v>
      </c>
      <c r="C135" s="62">
        <v>421.47631799999999</v>
      </c>
      <c r="D135" s="62">
        <v>32.476337000000001</v>
      </c>
      <c r="E135" s="62">
        <v>38.681049000000002</v>
      </c>
      <c r="G135" s="61">
        <v>45204</v>
      </c>
    </row>
    <row r="136" spans="2:7">
      <c r="B136" s="61">
        <v>45205</v>
      </c>
      <c r="C136" s="62">
        <v>426.48040800000001</v>
      </c>
      <c r="D136" s="62">
        <v>32.753909999999998</v>
      </c>
      <c r="E136" s="62">
        <v>39.064906999999998</v>
      </c>
      <c r="G136" s="61">
        <v>45205</v>
      </c>
    </row>
    <row r="137" spans="2:7">
      <c r="B137" s="61">
        <v>45208</v>
      </c>
      <c r="C137" s="62">
        <v>429.21081500000003</v>
      </c>
      <c r="D137" s="62">
        <v>32.773743000000003</v>
      </c>
      <c r="E137" s="62">
        <v>39.074753000000001</v>
      </c>
      <c r="G137" s="61">
        <v>45208</v>
      </c>
    </row>
    <row r="138" spans="2:7">
      <c r="B138" s="61">
        <v>45209</v>
      </c>
      <c r="C138" s="62">
        <v>431.444794</v>
      </c>
      <c r="D138" s="62">
        <v>33.011662000000001</v>
      </c>
      <c r="E138" s="62">
        <v>39.192860000000003</v>
      </c>
      <c r="G138" s="61">
        <v>45209</v>
      </c>
    </row>
    <row r="139" spans="2:7">
      <c r="B139" s="61">
        <v>45210</v>
      </c>
      <c r="C139" s="62">
        <v>433.21212800000001</v>
      </c>
      <c r="D139" s="62">
        <v>33.061230000000002</v>
      </c>
      <c r="E139" s="62">
        <v>39.064906999999998</v>
      </c>
      <c r="G139" s="61">
        <v>45210</v>
      </c>
    </row>
    <row r="140" spans="2:7">
      <c r="B140" s="61">
        <v>45211</v>
      </c>
      <c r="C140" s="62">
        <v>430.57107500000001</v>
      </c>
      <c r="D140" s="62">
        <v>32.853045999999999</v>
      </c>
      <c r="E140" s="62">
        <v>39.114123999999997</v>
      </c>
      <c r="G140" s="61">
        <v>45211</v>
      </c>
    </row>
    <row r="141" spans="2:7">
      <c r="B141" s="61">
        <v>45212</v>
      </c>
      <c r="C141" s="62">
        <v>428.42645299999998</v>
      </c>
      <c r="D141" s="62">
        <v>32.922440000000002</v>
      </c>
      <c r="E141" s="62">
        <v>40.314903000000001</v>
      </c>
      <c r="G141" s="61">
        <v>45212</v>
      </c>
    </row>
    <row r="142" spans="2:7">
      <c r="B142" s="61">
        <v>45215</v>
      </c>
      <c r="C142" s="62">
        <v>432.93411300000002</v>
      </c>
      <c r="D142" s="62">
        <v>33.269409000000003</v>
      </c>
      <c r="E142" s="62">
        <v>40.994038000000003</v>
      </c>
      <c r="G142" s="61">
        <v>45215</v>
      </c>
    </row>
    <row r="143" spans="2:7">
      <c r="B143" s="61">
        <v>45216</v>
      </c>
      <c r="C143" s="62">
        <v>432.91424599999999</v>
      </c>
      <c r="D143" s="62">
        <v>33.428027999999998</v>
      </c>
      <c r="E143" s="62">
        <v>41.318840000000002</v>
      </c>
      <c r="G143" s="61">
        <v>45216</v>
      </c>
    </row>
    <row r="144" spans="2:7">
      <c r="B144" s="61">
        <v>45217</v>
      </c>
      <c r="C144" s="62">
        <v>427.14562999999998</v>
      </c>
      <c r="D144" s="62">
        <v>32.853045999999999</v>
      </c>
      <c r="E144" s="62">
        <v>40.875926999999997</v>
      </c>
      <c r="G144" s="61">
        <v>45217</v>
      </c>
    </row>
    <row r="145" spans="2:7">
      <c r="B145" s="61">
        <v>45218</v>
      </c>
      <c r="C145" s="62">
        <v>423.39254799999998</v>
      </c>
      <c r="D145" s="62">
        <v>32.416859000000002</v>
      </c>
      <c r="E145" s="62">
        <v>40.531441000000001</v>
      </c>
      <c r="G145" s="61">
        <v>45218</v>
      </c>
    </row>
    <row r="146" spans="2:7">
      <c r="B146" s="61">
        <v>45219</v>
      </c>
      <c r="C146" s="62">
        <v>418.18988000000002</v>
      </c>
      <c r="D146" s="62">
        <v>31.921185000000001</v>
      </c>
      <c r="E146" s="62">
        <v>39.635769000000003</v>
      </c>
      <c r="G146" s="61">
        <v>45219</v>
      </c>
    </row>
    <row r="147" spans="2:7">
      <c r="B147" s="61">
        <v>45222</v>
      </c>
      <c r="C147" s="62">
        <v>417.465057</v>
      </c>
      <c r="D147" s="62">
        <v>31.722918</v>
      </c>
      <c r="E147" s="62">
        <v>38.858215000000001</v>
      </c>
      <c r="G147" s="61">
        <v>45222</v>
      </c>
    </row>
    <row r="148" spans="2:7">
      <c r="B148" s="61">
        <v>45223</v>
      </c>
      <c r="C148" s="62">
        <v>420.61251800000002</v>
      </c>
      <c r="D148" s="62">
        <v>31.941015</v>
      </c>
      <c r="E148" s="62">
        <v>38.661366000000001</v>
      </c>
      <c r="G148" s="61">
        <v>45223</v>
      </c>
    </row>
    <row r="149" spans="2:7">
      <c r="B149" s="61">
        <v>45224</v>
      </c>
      <c r="C149" s="62">
        <v>414.57577500000002</v>
      </c>
      <c r="D149" s="62">
        <v>31.822050000000001</v>
      </c>
      <c r="E149" s="62">
        <v>38.415301999999997</v>
      </c>
      <c r="G149" s="61">
        <v>45224</v>
      </c>
    </row>
    <row r="150" spans="2:7">
      <c r="B150" s="61">
        <v>45225</v>
      </c>
      <c r="C150" s="62">
        <v>409.61142000000001</v>
      </c>
      <c r="D150" s="62">
        <v>31.752656999999999</v>
      </c>
      <c r="E150" s="62">
        <v>39.025539000000002</v>
      </c>
      <c r="G150" s="61">
        <v>45225</v>
      </c>
    </row>
    <row r="151" spans="2:7">
      <c r="B151" s="61">
        <v>45226</v>
      </c>
      <c r="C151" s="62">
        <v>407.75473</v>
      </c>
      <c r="D151" s="62">
        <v>31.177681</v>
      </c>
      <c r="E151" s="62">
        <v>38.149551000000002</v>
      </c>
      <c r="G151" s="61">
        <v>45226</v>
      </c>
    </row>
    <row r="152" spans="2:7">
      <c r="B152" s="61">
        <v>45229</v>
      </c>
      <c r="C152" s="62">
        <v>412.62979100000001</v>
      </c>
      <c r="D152" s="62">
        <v>31.732828000000001</v>
      </c>
      <c r="E152" s="62">
        <v>38.809002</v>
      </c>
      <c r="G152" s="61">
        <v>45229</v>
      </c>
    </row>
    <row r="153" spans="2:7">
      <c r="B153" s="61">
        <v>45230</v>
      </c>
      <c r="C153" s="62">
        <v>415.22119099999998</v>
      </c>
      <c r="D153" s="62">
        <v>32.079799999999999</v>
      </c>
      <c r="E153" s="62">
        <v>39.143650000000001</v>
      </c>
      <c r="G153" s="61">
        <v>45230</v>
      </c>
    </row>
    <row r="154" spans="2:7">
      <c r="B154" s="61">
        <v>45231</v>
      </c>
      <c r="C154" s="62">
        <v>419.64941399999998</v>
      </c>
      <c r="D154" s="62">
        <v>32.287982999999997</v>
      </c>
      <c r="E154" s="62">
        <v>38.986167999999999</v>
      </c>
      <c r="G154" s="61">
        <v>45231</v>
      </c>
    </row>
    <row r="155" spans="2:7">
      <c r="B155" s="61">
        <v>45232</v>
      </c>
      <c r="C155" s="62">
        <v>427.69174199999998</v>
      </c>
      <c r="D155" s="62">
        <v>33.051310999999998</v>
      </c>
      <c r="E155" s="62">
        <v>40.227448000000003</v>
      </c>
      <c r="G155" s="61">
        <v>45232</v>
      </c>
    </row>
    <row r="156" spans="2:7">
      <c r="B156" s="61">
        <v>45233</v>
      </c>
      <c r="C156" s="62">
        <v>431.59375</v>
      </c>
      <c r="D156" s="62">
        <v>33.487502999999997</v>
      </c>
      <c r="E156" s="62">
        <v>41.329704</v>
      </c>
      <c r="G156" s="61">
        <v>45233</v>
      </c>
    </row>
    <row r="157" spans="2:7">
      <c r="B157" s="61">
        <v>45236</v>
      </c>
      <c r="C157" s="62">
        <v>432.58660900000001</v>
      </c>
      <c r="D157" s="62">
        <v>33.388370999999999</v>
      </c>
      <c r="E157" s="62">
        <v>41.051659000000001</v>
      </c>
      <c r="G157" s="61">
        <v>45236</v>
      </c>
    </row>
    <row r="158" spans="2:7">
      <c r="B158" s="61">
        <v>45237</v>
      </c>
      <c r="C158" s="62">
        <v>433.81774899999999</v>
      </c>
      <c r="D158" s="62">
        <v>33.338802000000001</v>
      </c>
      <c r="E158" s="62">
        <v>40.753754000000001</v>
      </c>
      <c r="G158" s="61">
        <v>45237</v>
      </c>
    </row>
    <row r="159" spans="2:7">
      <c r="B159" s="61">
        <v>45238</v>
      </c>
      <c r="C159" s="62">
        <v>434.13549799999998</v>
      </c>
      <c r="D159" s="62">
        <v>33.378456</v>
      </c>
      <c r="E159" s="62">
        <v>40.694167999999998</v>
      </c>
      <c r="G159" s="61">
        <v>45238</v>
      </c>
    </row>
    <row r="160" spans="2:7">
      <c r="B160" s="61">
        <v>45239</v>
      </c>
      <c r="C160" s="62">
        <v>430.74978599999997</v>
      </c>
      <c r="D160" s="62">
        <v>33.239669999999997</v>
      </c>
      <c r="E160" s="62">
        <v>40.118217000000001</v>
      </c>
      <c r="G160" s="61">
        <v>45239</v>
      </c>
    </row>
    <row r="161" spans="2:7">
      <c r="B161" s="61">
        <v>45240</v>
      </c>
      <c r="C161" s="62">
        <v>437.47152699999998</v>
      </c>
      <c r="D161" s="62">
        <v>33.616379000000002</v>
      </c>
      <c r="E161" s="62">
        <v>40.604796999999998</v>
      </c>
      <c r="G161" s="61">
        <v>45240</v>
      </c>
    </row>
    <row r="162" spans="2:7">
      <c r="B162" s="61">
        <v>45243</v>
      </c>
      <c r="C162" s="62">
        <v>437.05456500000003</v>
      </c>
      <c r="D162" s="62">
        <v>33.566811000000001</v>
      </c>
      <c r="E162" s="62">
        <v>40.485633999999997</v>
      </c>
      <c r="G162" s="61">
        <v>45243</v>
      </c>
    </row>
    <row r="163" spans="2:7">
      <c r="B163" s="61">
        <v>45244</v>
      </c>
      <c r="C163" s="62">
        <v>445.53375199999999</v>
      </c>
      <c r="D163" s="62">
        <v>34.201270999999998</v>
      </c>
      <c r="E163" s="62">
        <v>41.786498999999999</v>
      </c>
      <c r="G163" s="61">
        <v>45244</v>
      </c>
    </row>
    <row r="164" spans="2:7">
      <c r="B164" s="61">
        <v>45245</v>
      </c>
      <c r="C164" s="62">
        <v>446.47695900000002</v>
      </c>
      <c r="D164" s="62">
        <v>34.389626</v>
      </c>
      <c r="E164" s="62">
        <v>42.541195000000002</v>
      </c>
      <c r="G164" s="61">
        <v>45245</v>
      </c>
    </row>
    <row r="165" spans="2:7">
      <c r="B165" s="61">
        <v>45246</v>
      </c>
      <c r="C165" s="62">
        <v>447.02304099999998</v>
      </c>
      <c r="D165" s="62">
        <v>34.528412000000003</v>
      </c>
      <c r="E165" s="62">
        <v>42.233356000000001</v>
      </c>
      <c r="G165" s="61">
        <v>45246</v>
      </c>
    </row>
    <row r="166" spans="2:7">
      <c r="B166" s="61">
        <v>45247</v>
      </c>
      <c r="C166" s="62">
        <v>447.57904100000002</v>
      </c>
      <c r="D166" s="62">
        <v>34.706851999999998</v>
      </c>
      <c r="E166" s="62">
        <v>42.660358000000002</v>
      </c>
      <c r="G166" s="61">
        <v>45247</v>
      </c>
    </row>
    <row r="167" spans="2:7">
      <c r="B167" s="61">
        <v>45250</v>
      </c>
      <c r="C167" s="62">
        <v>451.02435300000002</v>
      </c>
      <c r="D167" s="62">
        <v>34.845646000000002</v>
      </c>
      <c r="E167" s="62">
        <v>42.491546999999997</v>
      </c>
      <c r="G167" s="61">
        <v>45250</v>
      </c>
    </row>
    <row r="168" spans="2:7">
      <c r="B168" s="61">
        <v>45251</v>
      </c>
      <c r="C168" s="62">
        <v>450.041382</v>
      </c>
      <c r="D168" s="62">
        <v>34.825817000000001</v>
      </c>
      <c r="E168" s="62">
        <v>42.302867999999997</v>
      </c>
      <c r="G168" s="61">
        <v>45251</v>
      </c>
    </row>
    <row r="169" spans="2:7">
      <c r="B169" s="61">
        <v>45252</v>
      </c>
      <c r="C169" s="62">
        <v>451.778931</v>
      </c>
      <c r="D169" s="62">
        <v>34.964602999999997</v>
      </c>
      <c r="E169" s="62">
        <v>42.481613000000003</v>
      </c>
      <c r="G169" s="61">
        <v>45252</v>
      </c>
    </row>
    <row r="170" spans="2:7">
      <c r="B170" s="61">
        <v>45254</v>
      </c>
      <c r="C170" s="62">
        <v>452.05688500000002</v>
      </c>
      <c r="D170" s="62">
        <v>35.073653999999998</v>
      </c>
      <c r="E170" s="62">
        <v>42.620635999999998</v>
      </c>
      <c r="G170" s="61">
        <v>45254</v>
      </c>
    </row>
    <row r="171" spans="2:7">
      <c r="B171" s="61">
        <v>45257</v>
      </c>
      <c r="C171" s="62">
        <v>451.24276700000001</v>
      </c>
      <c r="D171" s="62">
        <v>34.954689000000002</v>
      </c>
      <c r="E171" s="62">
        <v>42.719940000000001</v>
      </c>
      <c r="G171" s="61">
        <v>45257</v>
      </c>
    </row>
    <row r="172" spans="2:7">
      <c r="B172" s="61">
        <v>45258</v>
      </c>
      <c r="C172" s="62">
        <v>451.68954500000001</v>
      </c>
      <c r="D172" s="62">
        <v>34.944775</v>
      </c>
      <c r="E172" s="62">
        <v>43.067497000000003</v>
      </c>
      <c r="G172" s="61">
        <v>45258</v>
      </c>
    </row>
    <row r="173" spans="2:7">
      <c r="B173" s="61">
        <v>45259</v>
      </c>
      <c r="C173" s="62">
        <v>451.371826</v>
      </c>
      <c r="D173" s="62">
        <v>35.192611999999997</v>
      </c>
      <c r="E173" s="62">
        <v>43.474640000000001</v>
      </c>
      <c r="G173" s="61">
        <v>45259</v>
      </c>
    </row>
    <row r="174" spans="2:7">
      <c r="B174" s="61">
        <v>45260</v>
      </c>
      <c r="C174" s="62">
        <v>453.14907799999997</v>
      </c>
      <c r="D174" s="62">
        <v>35.589148999999999</v>
      </c>
      <c r="E174" s="62">
        <v>44.278992000000002</v>
      </c>
      <c r="G174" s="61">
        <v>45260</v>
      </c>
    </row>
    <row r="175" spans="2:7">
      <c r="B175" s="61">
        <v>45261</v>
      </c>
      <c r="C175" s="62">
        <v>455.82986499999998</v>
      </c>
      <c r="D175" s="62">
        <v>35.856808000000001</v>
      </c>
      <c r="E175" s="62">
        <v>44.70599</v>
      </c>
      <c r="G175" s="61">
        <v>45261</v>
      </c>
    </row>
    <row r="176" spans="2:7">
      <c r="B176" s="61">
        <v>45264</v>
      </c>
      <c r="C176" s="62">
        <v>453.43704200000002</v>
      </c>
      <c r="D176" s="62">
        <v>35.817157999999999</v>
      </c>
      <c r="E176" s="62">
        <v>44.805294000000004</v>
      </c>
      <c r="G176" s="61">
        <v>45264</v>
      </c>
    </row>
    <row r="177" spans="2:7">
      <c r="B177" s="61">
        <v>45265</v>
      </c>
      <c r="C177" s="62">
        <v>453.34765599999997</v>
      </c>
      <c r="D177" s="62">
        <v>35.638717999999997</v>
      </c>
      <c r="E177" s="62">
        <v>44.179690999999998</v>
      </c>
      <c r="G177" s="61">
        <v>45265</v>
      </c>
    </row>
    <row r="178" spans="2:7">
      <c r="B178" s="61">
        <v>45266</v>
      </c>
      <c r="C178" s="62">
        <v>451.520782</v>
      </c>
      <c r="D178" s="62">
        <v>35.460273999999998</v>
      </c>
      <c r="E178" s="62">
        <v>44.189616999999998</v>
      </c>
      <c r="G178" s="61">
        <v>45266</v>
      </c>
    </row>
    <row r="179" spans="2:7">
      <c r="B179" s="61">
        <v>45267</v>
      </c>
      <c r="C179" s="62">
        <v>454.96606400000002</v>
      </c>
      <c r="D179" s="62">
        <v>35.628799000000001</v>
      </c>
      <c r="E179" s="62">
        <v>45.083343999999997</v>
      </c>
      <c r="G179" s="61">
        <v>45267</v>
      </c>
    </row>
    <row r="180" spans="2:7">
      <c r="B180" s="61">
        <v>45268</v>
      </c>
      <c r="C180" s="62">
        <v>456.92202800000001</v>
      </c>
      <c r="D180" s="62">
        <v>35.817157999999999</v>
      </c>
      <c r="E180" s="62">
        <v>45.778458000000001</v>
      </c>
      <c r="G180" s="61">
        <v>45268</v>
      </c>
    </row>
    <row r="181" spans="2:7">
      <c r="B181" s="61">
        <v>45271</v>
      </c>
      <c r="C181" s="62">
        <v>458.69924900000001</v>
      </c>
      <c r="D181" s="62">
        <v>36.035252</v>
      </c>
      <c r="E181" s="62">
        <v>45.679156999999996</v>
      </c>
      <c r="G181" s="61">
        <v>45271</v>
      </c>
    </row>
    <row r="182" spans="2:7">
      <c r="B182" s="61">
        <v>45272</v>
      </c>
      <c r="C182" s="62">
        <v>460.79424999999998</v>
      </c>
      <c r="D182" s="62">
        <v>36.292999000000002</v>
      </c>
      <c r="E182" s="62">
        <v>46.145878000000003</v>
      </c>
      <c r="G182" s="61">
        <v>45272</v>
      </c>
    </row>
    <row r="183" spans="2:7">
      <c r="B183" s="61">
        <v>45273</v>
      </c>
      <c r="C183" s="62">
        <v>467.14865099999997</v>
      </c>
      <c r="D183" s="62">
        <v>36.877892000000003</v>
      </c>
      <c r="E183" s="62">
        <v>47.426879999999997</v>
      </c>
      <c r="G183" s="61">
        <v>45273</v>
      </c>
    </row>
    <row r="184" spans="2:7">
      <c r="B184" s="61">
        <v>45274</v>
      </c>
      <c r="C184" s="62">
        <v>468.64788800000002</v>
      </c>
      <c r="D184" s="62">
        <v>37.244686000000002</v>
      </c>
      <c r="E184" s="62">
        <v>50.157696000000001</v>
      </c>
      <c r="G184" s="61">
        <v>45274</v>
      </c>
    </row>
    <row r="185" spans="2:7">
      <c r="B185" s="61">
        <v>45275</v>
      </c>
      <c r="C185" s="62">
        <v>467.876282</v>
      </c>
      <c r="D185" s="62">
        <v>37.026587999999997</v>
      </c>
      <c r="E185" s="62">
        <v>49.959094999999998</v>
      </c>
      <c r="G185" s="61">
        <v>45275</v>
      </c>
    </row>
    <row r="186" spans="2:7">
      <c r="B186" s="61">
        <v>45278</v>
      </c>
      <c r="C186" s="62">
        <v>470.50811800000002</v>
      </c>
      <c r="D186" s="62">
        <v>37.150126999999998</v>
      </c>
      <c r="E186" s="62">
        <v>49.313628999999999</v>
      </c>
      <c r="G186" s="61">
        <v>45278</v>
      </c>
    </row>
    <row r="187" spans="2:7">
      <c r="B187" s="61">
        <v>45279</v>
      </c>
      <c r="C187" s="62">
        <v>473.36923200000001</v>
      </c>
      <c r="D187" s="62">
        <v>37.429076999999999</v>
      </c>
      <c r="E187" s="62">
        <v>49.740627000000003</v>
      </c>
      <c r="G187" s="61">
        <v>45279</v>
      </c>
    </row>
    <row r="188" spans="2:7">
      <c r="B188" s="61">
        <v>45280</v>
      </c>
      <c r="C188" s="62">
        <v>466.80960099999999</v>
      </c>
      <c r="D188" s="62">
        <v>36.761592999999998</v>
      </c>
      <c r="E188" s="62">
        <v>48.995860999999998</v>
      </c>
      <c r="G188" s="61">
        <v>45280</v>
      </c>
    </row>
    <row r="189" spans="2:7">
      <c r="B189" s="61">
        <v>45281</v>
      </c>
      <c r="C189" s="62">
        <v>471.23586999999998</v>
      </c>
      <c r="D189" s="62">
        <v>37.120238999999998</v>
      </c>
      <c r="E189" s="62">
        <v>49.105094999999999</v>
      </c>
      <c r="G189" s="61">
        <v>45281</v>
      </c>
    </row>
    <row r="190" spans="2:7">
      <c r="B190" s="61">
        <v>45282</v>
      </c>
      <c r="C190" s="62">
        <v>472.18289199999998</v>
      </c>
      <c r="D190" s="62">
        <v>37.199939999999998</v>
      </c>
      <c r="E190" s="62">
        <v>48.836975000000002</v>
      </c>
      <c r="G190" s="61">
        <v>45282</v>
      </c>
    </row>
    <row r="191" spans="2:7">
      <c r="B191" s="61">
        <v>45286</v>
      </c>
      <c r="C191" s="62">
        <v>474.17669699999999</v>
      </c>
      <c r="D191" s="62">
        <v>37.349379999999996</v>
      </c>
      <c r="E191" s="62">
        <v>49.293765999999998</v>
      </c>
      <c r="G191" s="61">
        <v>45286</v>
      </c>
    </row>
    <row r="192" spans="2:7">
      <c r="B192" s="61">
        <v>45287</v>
      </c>
      <c r="C192" s="62">
        <v>475.03405800000002</v>
      </c>
      <c r="D192" s="62">
        <v>37.468929000000003</v>
      </c>
      <c r="E192" s="62">
        <v>48.985931000000001</v>
      </c>
      <c r="G192" s="61">
        <v>45287</v>
      </c>
    </row>
    <row r="193" spans="2:10">
      <c r="B193" s="61">
        <v>45288</v>
      </c>
      <c r="C193" s="62">
        <v>475.21350100000001</v>
      </c>
      <c r="D193" s="62">
        <v>37.578518000000003</v>
      </c>
      <c r="E193" s="62">
        <v>49.134884</v>
      </c>
      <c r="G193" s="61">
        <v>45288</v>
      </c>
    </row>
    <row r="194" spans="2:10">
      <c r="B194" s="61">
        <v>45289</v>
      </c>
      <c r="C194" s="62">
        <v>473.83776899999998</v>
      </c>
      <c r="D194" s="62">
        <v>37.458964999999999</v>
      </c>
      <c r="E194" s="62">
        <v>48.876697999999998</v>
      </c>
      <c r="G194" s="61">
        <v>45289</v>
      </c>
      <c r="H194" s="2">
        <f>+C194/C$194*100</f>
        <v>100</v>
      </c>
      <c r="I194" s="2">
        <f>+D194/D$194*100</f>
        <v>100</v>
      </c>
      <c r="J194" s="2">
        <f>+E194/E$194*100</f>
        <v>100</v>
      </c>
    </row>
    <row r="195" spans="2:10">
      <c r="B195" s="61">
        <v>45293</v>
      </c>
      <c r="C195" s="62">
        <v>471.18600500000002</v>
      </c>
      <c r="D195" s="62">
        <v>37.618361999999998</v>
      </c>
      <c r="E195" s="62">
        <v>48.985931000000001</v>
      </c>
      <c r="G195" s="61">
        <v>45293</v>
      </c>
      <c r="H195" s="2">
        <f t="shared" ref="H195:H251" si="0">+C195/C$194*100</f>
        <v>99.44036457760717</v>
      </c>
      <c r="I195" s="2">
        <f t="shared" ref="I195:I251" si="1">+D195/D$194*100</f>
        <v>100.42552430372808</v>
      </c>
      <c r="J195" s="2">
        <f t="shared" ref="J195:J251" si="2">+E195/E$194*100</f>
        <v>100.2234868648451</v>
      </c>
    </row>
    <row r="196" spans="2:10">
      <c r="B196" s="61">
        <v>45294</v>
      </c>
      <c r="C196" s="62">
        <v>467.33798200000001</v>
      </c>
      <c r="D196" s="62">
        <v>37.299563999999997</v>
      </c>
      <c r="E196" s="62">
        <v>48.340462000000002</v>
      </c>
      <c r="G196" s="61">
        <v>45294</v>
      </c>
      <c r="H196" s="2">
        <f t="shared" si="0"/>
        <v>98.628267431336823</v>
      </c>
      <c r="I196" s="2">
        <f t="shared" si="1"/>
        <v>99.574465017920261</v>
      </c>
      <c r="J196" s="2">
        <f t="shared" si="2"/>
        <v>98.902880059532677</v>
      </c>
    </row>
    <row r="197" spans="2:10">
      <c r="B197" s="61">
        <v>45295</v>
      </c>
      <c r="C197" s="62">
        <v>465.83264200000002</v>
      </c>
      <c r="D197" s="62">
        <v>37.449001000000003</v>
      </c>
      <c r="E197" s="62">
        <v>48.936275000000002</v>
      </c>
      <c r="G197" s="61">
        <v>45295</v>
      </c>
      <c r="H197" s="2">
        <f t="shared" si="0"/>
        <v>98.310576420091166</v>
      </c>
      <c r="I197" s="2">
        <f t="shared" si="1"/>
        <v>99.973400226087406</v>
      </c>
      <c r="J197" s="2">
        <f t="shared" si="2"/>
        <v>100.12189244044269</v>
      </c>
    </row>
    <row r="198" spans="2:10">
      <c r="B198" s="61">
        <v>45296</v>
      </c>
      <c r="C198" s="62">
        <v>466.47067299999998</v>
      </c>
      <c r="D198" s="62">
        <v>37.608401999999998</v>
      </c>
      <c r="E198" s="62">
        <v>49.571812000000001</v>
      </c>
      <c r="G198" s="61">
        <v>45296</v>
      </c>
      <c r="H198" s="2">
        <f t="shared" si="0"/>
        <v>98.445228202144435</v>
      </c>
      <c r="I198" s="2">
        <f t="shared" si="1"/>
        <v>100.39893520816712</v>
      </c>
      <c r="J198" s="2">
        <f t="shared" si="2"/>
        <v>101.42217872410284</v>
      </c>
    </row>
    <row r="199" spans="2:10">
      <c r="B199" s="61">
        <v>45299</v>
      </c>
      <c r="C199" s="62">
        <v>473.129974</v>
      </c>
      <c r="D199" s="62">
        <v>37.847504000000001</v>
      </c>
      <c r="E199" s="62">
        <v>49.571812000000001</v>
      </c>
      <c r="G199" s="61">
        <v>45299</v>
      </c>
      <c r="H199" s="2">
        <f t="shared" si="0"/>
        <v>99.850625035337785</v>
      </c>
      <c r="I199" s="2">
        <f t="shared" si="1"/>
        <v>101.03723901608066</v>
      </c>
      <c r="J199" s="2">
        <f t="shared" si="2"/>
        <v>101.42217872410284</v>
      </c>
    </row>
    <row r="200" spans="2:10">
      <c r="B200" s="61">
        <v>45300</v>
      </c>
      <c r="C200" s="62">
        <v>472.41220099999998</v>
      </c>
      <c r="D200" s="62">
        <v>37.608401999999998</v>
      </c>
      <c r="E200" s="62">
        <v>48.946209000000003</v>
      </c>
      <c r="G200" s="61">
        <v>45300</v>
      </c>
      <c r="H200" s="2">
        <f t="shared" si="0"/>
        <v>99.699144286659845</v>
      </c>
      <c r="I200" s="2">
        <f t="shared" si="1"/>
        <v>100.39893520816712</v>
      </c>
      <c r="J200" s="2">
        <f t="shared" si="2"/>
        <v>100.1422170540244</v>
      </c>
    </row>
    <row r="201" spans="2:10">
      <c r="B201" s="61">
        <v>45301</v>
      </c>
      <c r="C201" s="62">
        <v>475.08389299999999</v>
      </c>
      <c r="D201" s="62">
        <v>37.668179000000002</v>
      </c>
      <c r="E201" s="62">
        <v>48.737675000000003</v>
      </c>
      <c r="G201" s="61">
        <v>45301</v>
      </c>
      <c r="H201" s="2">
        <f t="shared" si="0"/>
        <v>100.26298536788865</v>
      </c>
      <c r="I201" s="2">
        <f t="shared" si="1"/>
        <v>100.55851516452738</v>
      </c>
      <c r="J201" s="2">
        <f t="shared" si="2"/>
        <v>99.715563845986495</v>
      </c>
    </row>
    <row r="202" spans="2:10">
      <c r="B202" s="61">
        <v>45302</v>
      </c>
      <c r="C202" s="62">
        <v>474.87454200000002</v>
      </c>
      <c r="D202" s="62">
        <v>37.528702000000003</v>
      </c>
      <c r="E202" s="62">
        <v>48.697952000000001</v>
      </c>
      <c r="G202" s="61">
        <v>45302</v>
      </c>
      <c r="H202" s="2">
        <f t="shared" si="0"/>
        <v>100.21880336854281</v>
      </c>
      <c r="I202" s="2">
        <f t="shared" si="1"/>
        <v>100.18616905192121</v>
      </c>
      <c r="J202" s="2">
        <f t="shared" si="2"/>
        <v>99.634291989201074</v>
      </c>
    </row>
    <row r="203" spans="2:10">
      <c r="B203" s="61">
        <v>45303</v>
      </c>
      <c r="C203" s="62">
        <v>475.20352200000002</v>
      </c>
      <c r="D203" s="62">
        <v>37.458964999999999</v>
      </c>
      <c r="E203" s="62">
        <v>47.069392999999998</v>
      </c>
      <c r="G203" s="61">
        <v>45303</v>
      </c>
      <c r="H203" s="2">
        <f t="shared" si="0"/>
        <v>100.28823219450875</v>
      </c>
      <c r="I203" s="2">
        <f t="shared" si="1"/>
        <v>100</v>
      </c>
      <c r="J203" s="2">
        <f t="shared" si="2"/>
        <v>96.302317722035966</v>
      </c>
    </row>
    <row r="204" spans="2:10">
      <c r="B204" s="61">
        <v>45307</v>
      </c>
      <c r="C204" s="62">
        <v>473.45892300000003</v>
      </c>
      <c r="D204" s="62">
        <v>37.199939999999998</v>
      </c>
      <c r="E204" s="62">
        <v>46.493434999999998</v>
      </c>
      <c r="G204" s="61">
        <v>45307</v>
      </c>
      <c r="H204" s="2">
        <f t="shared" si="0"/>
        <v>99.920047318980181</v>
      </c>
      <c r="I204" s="2">
        <f t="shared" si="1"/>
        <v>99.308509992200797</v>
      </c>
      <c r="J204" s="2">
        <f t="shared" si="2"/>
        <v>95.123927970747943</v>
      </c>
    </row>
    <row r="205" spans="2:10">
      <c r="B205" s="61">
        <v>45308</v>
      </c>
      <c r="C205" s="62">
        <v>470.82711799999998</v>
      </c>
      <c r="D205" s="62">
        <v>37.130203000000002</v>
      </c>
      <c r="E205" s="62">
        <v>46.344481999999999</v>
      </c>
      <c r="G205" s="61">
        <v>45308</v>
      </c>
      <c r="H205" s="2">
        <f t="shared" si="0"/>
        <v>99.364624097746841</v>
      </c>
      <c r="I205" s="2">
        <f t="shared" si="1"/>
        <v>99.122340940279585</v>
      </c>
      <c r="J205" s="2">
        <f t="shared" si="2"/>
        <v>94.819175387011626</v>
      </c>
    </row>
    <row r="206" spans="2:10">
      <c r="B206" s="61">
        <v>45309</v>
      </c>
      <c r="C206" s="62">
        <v>475.01409899999999</v>
      </c>
      <c r="D206" s="62">
        <v>37.189979999999998</v>
      </c>
      <c r="E206" s="62">
        <v>46.116084999999998</v>
      </c>
      <c r="G206" s="61">
        <v>45309</v>
      </c>
      <c r="H206" s="2">
        <f t="shared" si="0"/>
        <v>100.24825585399884</v>
      </c>
      <c r="I206" s="2">
        <f t="shared" si="1"/>
        <v>99.281920896639832</v>
      </c>
      <c r="J206" s="2">
        <f t="shared" si="2"/>
        <v>94.351883181633909</v>
      </c>
    </row>
    <row r="207" spans="2:10">
      <c r="B207" s="61">
        <v>45310</v>
      </c>
      <c r="C207" s="62">
        <v>480.935699</v>
      </c>
      <c r="D207" s="62">
        <v>37.787726999999997</v>
      </c>
      <c r="E207" s="62">
        <v>47.784367000000003</v>
      </c>
      <c r="G207" s="61">
        <v>45310</v>
      </c>
      <c r="H207" s="2">
        <f t="shared" si="0"/>
        <v>101.49796627967831</v>
      </c>
      <c r="I207" s="2">
        <f t="shared" si="1"/>
        <v>100.87765905972041</v>
      </c>
      <c r="J207" s="2">
        <f t="shared" si="2"/>
        <v>97.765129305584438</v>
      </c>
    </row>
    <row r="208" spans="2:10">
      <c r="B208" s="61">
        <v>45313</v>
      </c>
      <c r="C208" s="62">
        <v>481.95257600000002</v>
      </c>
      <c r="D208" s="62">
        <v>37.967052000000002</v>
      </c>
      <c r="E208" s="62">
        <v>48.191509000000003</v>
      </c>
      <c r="G208" s="61">
        <v>45313</v>
      </c>
      <c r="H208" s="2">
        <f t="shared" si="0"/>
        <v>101.71257074275142</v>
      </c>
      <c r="I208" s="2">
        <f t="shared" si="1"/>
        <v>101.35638291127371</v>
      </c>
      <c r="J208" s="2">
        <f t="shared" si="2"/>
        <v>98.598127475796346</v>
      </c>
    </row>
    <row r="209" spans="2:10">
      <c r="B209" s="61">
        <v>45314</v>
      </c>
      <c r="C209" s="62">
        <v>483.35818499999999</v>
      </c>
      <c r="D209" s="62">
        <v>38.026825000000002</v>
      </c>
      <c r="E209" s="62">
        <v>48.777393000000004</v>
      </c>
      <c r="G209" s="61">
        <v>45314</v>
      </c>
      <c r="H209" s="2">
        <f t="shared" si="0"/>
        <v>102.00921425493206</v>
      </c>
      <c r="I209" s="2">
        <f t="shared" si="1"/>
        <v>101.51595218928233</v>
      </c>
      <c r="J209" s="2">
        <f t="shared" si="2"/>
        <v>99.796825472948285</v>
      </c>
    </row>
    <row r="210" spans="2:10">
      <c r="B210" s="61">
        <v>45315</v>
      </c>
      <c r="C210" s="62">
        <v>483.88656600000002</v>
      </c>
      <c r="D210" s="62">
        <v>38.176265999999998</v>
      </c>
      <c r="E210" s="62">
        <v>49.144813999999997</v>
      </c>
      <c r="G210" s="61">
        <v>45315</v>
      </c>
      <c r="H210" s="2">
        <f t="shared" si="0"/>
        <v>102.12072520542364</v>
      </c>
      <c r="I210" s="2">
        <f t="shared" si="1"/>
        <v>101.91489807580108</v>
      </c>
      <c r="J210" s="2">
        <f t="shared" si="2"/>
        <v>100.54855587830423</v>
      </c>
    </row>
    <row r="211" spans="2:10">
      <c r="B211" s="61">
        <v>45316</v>
      </c>
      <c r="C211" s="62">
        <v>486.518372</v>
      </c>
      <c r="D211" s="62">
        <v>38.365551000000004</v>
      </c>
      <c r="E211" s="62">
        <v>49.532093000000003</v>
      </c>
      <c r="G211" s="61">
        <v>45316</v>
      </c>
      <c r="H211" s="2">
        <f t="shared" si="0"/>
        <v>102.67614863769967</v>
      </c>
      <c r="I211" s="2">
        <f t="shared" si="1"/>
        <v>102.42021102291537</v>
      </c>
      <c r="J211" s="2">
        <f t="shared" si="2"/>
        <v>101.34091505117635</v>
      </c>
    </row>
    <row r="212" spans="2:10">
      <c r="B212" s="61">
        <v>45317</v>
      </c>
      <c r="C212" s="62">
        <v>485.90029900000002</v>
      </c>
      <c r="D212" s="62">
        <v>38.505028000000003</v>
      </c>
      <c r="E212" s="62">
        <v>49.969025000000002</v>
      </c>
      <c r="G212" s="61">
        <v>45317</v>
      </c>
      <c r="H212" s="2">
        <f t="shared" si="0"/>
        <v>102.54570884576322</v>
      </c>
      <c r="I212" s="2">
        <f t="shared" si="1"/>
        <v>102.79255713552151</v>
      </c>
      <c r="J212" s="2">
        <f t="shared" si="2"/>
        <v>102.23486251055667</v>
      </c>
    </row>
    <row r="213" spans="2:10">
      <c r="B213" s="61">
        <v>45320</v>
      </c>
      <c r="C213" s="62">
        <v>489.74832199999997</v>
      </c>
      <c r="D213" s="62">
        <v>38.604652000000002</v>
      </c>
      <c r="E213" s="62">
        <v>49.998814000000003</v>
      </c>
      <c r="G213" s="61">
        <v>45320</v>
      </c>
      <c r="H213" s="2">
        <f t="shared" si="0"/>
        <v>103.35780599203352</v>
      </c>
      <c r="I213" s="2">
        <f t="shared" si="1"/>
        <v>103.05851216124098</v>
      </c>
      <c r="J213" s="2">
        <f t="shared" si="2"/>
        <v>102.29580975376038</v>
      </c>
    </row>
    <row r="214" spans="2:10">
      <c r="B214" s="61">
        <v>45321</v>
      </c>
      <c r="C214" s="62">
        <v>489.36953699999998</v>
      </c>
      <c r="D214" s="62">
        <v>39.092815000000002</v>
      </c>
      <c r="E214" s="62">
        <v>50.832954000000001</v>
      </c>
      <c r="G214" s="61">
        <v>45321</v>
      </c>
      <c r="H214" s="2">
        <f t="shared" si="0"/>
        <v>103.27786618461813</v>
      </c>
      <c r="I214" s="2">
        <f t="shared" si="1"/>
        <v>104.36170620304112</v>
      </c>
      <c r="J214" s="2">
        <f t="shared" si="2"/>
        <v>104.00243076977091</v>
      </c>
    </row>
    <row r="215" spans="2:10">
      <c r="B215" s="61">
        <v>45322</v>
      </c>
      <c r="C215" s="62">
        <v>481.38433800000001</v>
      </c>
      <c r="D215" s="62">
        <v>38.614612999999999</v>
      </c>
      <c r="E215" s="62">
        <v>49.830002</v>
      </c>
      <c r="G215" s="61">
        <v>45322</v>
      </c>
      <c r="H215" s="2">
        <f t="shared" si="0"/>
        <v>101.59264826354524</v>
      </c>
      <c r="I215" s="2">
        <f t="shared" si="1"/>
        <v>103.08510392638985</v>
      </c>
      <c r="J215" s="2">
        <f t="shared" si="2"/>
        <v>101.95042635654316</v>
      </c>
    </row>
    <row r="216" spans="2:10">
      <c r="B216" s="61">
        <v>45323</v>
      </c>
      <c r="C216" s="62">
        <v>487.684753</v>
      </c>
      <c r="D216" s="62">
        <v>38.674388999999998</v>
      </c>
      <c r="E216" s="62">
        <v>48.73</v>
      </c>
      <c r="G216" s="61">
        <v>45323</v>
      </c>
      <c r="H216" s="2">
        <f t="shared" si="0"/>
        <v>102.92230482792097</v>
      </c>
      <c r="I216" s="2">
        <f t="shared" si="1"/>
        <v>103.2446812131622</v>
      </c>
      <c r="J216" s="2">
        <f t="shared" si="2"/>
        <v>99.69986106671935</v>
      </c>
    </row>
    <row r="217" spans="2:10">
      <c r="B217" s="61">
        <v>45324</v>
      </c>
      <c r="C217" s="62">
        <v>492.81878699999999</v>
      </c>
      <c r="D217" s="62">
        <v>38.83379</v>
      </c>
      <c r="E217" s="62">
        <v>49.16</v>
      </c>
      <c r="G217" s="61">
        <v>45324</v>
      </c>
      <c r="H217" s="2">
        <f t="shared" si="0"/>
        <v>104.00580520207541</v>
      </c>
      <c r="I217" s="2">
        <f t="shared" si="1"/>
        <v>103.67021619524192</v>
      </c>
      <c r="J217" s="2">
        <f t="shared" si="2"/>
        <v>100.5796258986235</v>
      </c>
    </row>
    <row r="218" spans="2:10">
      <c r="B218" s="61">
        <v>45327</v>
      </c>
      <c r="C218" s="62">
        <v>491.02435300000002</v>
      </c>
      <c r="D218" s="62">
        <v>38.604652000000002</v>
      </c>
      <c r="E218" s="62">
        <v>48.700001</v>
      </c>
      <c r="G218" s="61">
        <v>45327</v>
      </c>
      <c r="H218" s="2">
        <f t="shared" si="0"/>
        <v>103.62710301381655</v>
      </c>
      <c r="I218" s="2">
        <f t="shared" si="1"/>
        <v>103.05851216124098</v>
      </c>
      <c r="J218" s="2">
        <f t="shared" si="2"/>
        <v>99.638484170923334</v>
      </c>
    </row>
    <row r="219" spans="2:10">
      <c r="B219" s="61">
        <v>45328</v>
      </c>
      <c r="C219" s="62">
        <v>492.449951</v>
      </c>
      <c r="D219" s="62">
        <v>38.684353000000002</v>
      </c>
      <c r="E219" s="62">
        <v>48.290000999999997</v>
      </c>
      <c r="G219" s="61">
        <v>45328</v>
      </c>
      <c r="H219" s="2">
        <f t="shared" si="0"/>
        <v>103.92796505843755</v>
      </c>
      <c r="I219" s="2">
        <f t="shared" si="1"/>
        <v>103.27128098707479</v>
      </c>
      <c r="J219" s="2">
        <f t="shared" si="2"/>
        <v>98.799638633526342</v>
      </c>
    </row>
    <row r="220" spans="2:10">
      <c r="B220" s="61">
        <v>45329</v>
      </c>
      <c r="C220" s="62">
        <v>496.55718999999999</v>
      </c>
      <c r="D220" s="62">
        <v>38.973263000000003</v>
      </c>
      <c r="E220" s="62">
        <v>48.48</v>
      </c>
      <c r="G220" s="61">
        <v>45329</v>
      </c>
      <c r="H220" s="2">
        <f t="shared" si="0"/>
        <v>104.79476784806489</v>
      </c>
      <c r="I220" s="2">
        <f t="shared" si="1"/>
        <v>104.04255162949644</v>
      </c>
      <c r="J220" s="2">
        <f t="shared" si="2"/>
        <v>99.188369885379728</v>
      </c>
    </row>
    <row r="221" spans="2:10">
      <c r="B221" s="61">
        <v>45330</v>
      </c>
      <c r="C221" s="62">
        <v>496.77648900000003</v>
      </c>
      <c r="D221" s="62">
        <v>38.823830000000001</v>
      </c>
      <c r="E221" s="62">
        <v>48.349997999999999</v>
      </c>
      <c r="G221" s="61">
        <v>45330</v>
      </c>
      <c r="H221" s="2">
        <f t="shared" si="0"/>
        <v>104.8410493001456</v>
      </c>
      <c r="I221" s="2">
        <f t="shared" si="1"/>
        <v>103.64362709968096</v>
      </c>
      <c r="J221" s="2">
        <f t="shared" si="2"/>
        <v>98.922390379153697</v>
      </c>
    </row>
    <row r="222" spans="2:10">
      <c r="B222" s="61">
        <v>45331</v>
      </c>
      <c r="C222" s="62">
        <v>499.647583</v>
      </c>
      <c r="D222" s="62">
        <v>38.933413999999999</v>
      </c>
      <c r="E222" s="62">
        <v>48.060001</v>
      </c>
      <c r="G222" s="61">
        <v>45331</v>
      </c>
      <c r="H222" s="2">
        <f t="shared" si="0"/>
        <v>105.4469727169427</v>
      </c>
      <c r="I222" s="2">
        <f t="shared" si="1"/>
        <v>103.9361712209614</v>
      </c>
      <c r="J222" s="2">
        <f t="shared" si="2"/>
        <v>98.329066746693897</v>
      </c>
    </row>
    <row r="223" spans="2:10">
      <c r="B223" s="61">
        <v>45334</v>
      </c>
      <c r="C223" s="62">
        <v>499.42825299999998</v>
      </c>
      <c r="D223" s="62">
        <v>39.112735999999998</v>
      </c>
      <c r="E223" s="62">
        <v>48.919998</v>
      </c>
      <c r="G223" s="61">
        <v>45334</v>
      </c>
      <c r="H223" s="2">
        <f t="shared" si="0"/>
        <v>105.40068472253846</v>
      </c>
      <c r="I223" s="2">
        <f t="shared" si="1"/>
        <v>104.41488706375095</v>
      </c>
      <c r="J223" s="2">
        <f t="shared" si="2"/>
        <v>100.08859027260803</v>
      </c>
    </row>
    <row r="224" spans="2:10">
      <c r="B224" s="61">
        <v>45335</v>
      </c>
      <c r="C224" s="62">
        <v>492.549622</v>
      </c>
      <c r="D224" s="62">
        <v>38.584727999999998</v>
      </c>
      <c r="E224" s="62">
        <v>48.240001999999997</v>
      </c>
      <c r="G224" s="61">
        <v>45335</v>
      </c>
      <c r="H224" s="2">
        <f t="shared" si="0"/>
        <v>103.94899989494084</v>
      </c>
      <c r="I224" s="2">
        <f t="shared" si="1"/>
        <v>103.0053232917674</v>
      </c>
      <c r="J224" s="2">
        <f t="shared" si="2"/>
        <v>98.69734244322315</v>
      </c>
    </row>
    <row r="225" spans="2:10">
      <c r="B225" s="61">
        <v>45336</v>
      </c>
      <c r="C225" s="62">
        <v>497.02572600000002</v>
      </c>
      <c r="D225" s="62">
        <v>38.953339</v>
      </c>
      <c r="E225" s="62">
        <v>48.529998999999997</v>
      </c>
      <c r="G225" s="61">
        <v>45336</v>
      </c>
      <c r="H225" s="2">
        <f t="shared" si="0"/>
        <v>104.89364894844422</v>
      </c>
      <c r="I225" s="2">
        <f t="shared" si="1"/>
        <v>103.98936276002286</v>
      </c>
      <c r="J225" s="2">
        <f t="shared" si="2"/>
        <v>99.290666075682935</v>
      </c>
    </row>
    <row r="226" spans="2:10">
      <c r="B226" s="61">
        <v>45337</v>
      </c>
      <c r="C226" s="62">
        <v>500.45507800000001</v>
      </c>
      <c r="D226" s="62">
        <v>39.620826999999998</v>
      </c>
      <c r="E226" s="62">
        <v>52.040000999999997</v>
      </c>
      <c r="G226" s="61">
        <v>45337</v>
      </c>
      <c r="H226" s="2">
        <f t="shared" si="0"/>
        <v>105.6173886383464</v>
      </c>
      <c r="I226" s="2">
        <f t="shared" si="1"/>
        <v>105.77128065337631</v>
      </c>
      <c r="J226" s="2">
        <f t="shared" si="2"/>
        <v>106.47200635362069</v>
      </c>
    </row>
    <row r="227" spans="2:10">
      <c r="B227" s="61">
        <v>45338</v>
      </c>
      <c r="C227" s="62">
        <v>497.96283</v>
      </c>
      <c r="D227" s="62">
        <v>39.481354000000003</v>
      </c>
      <c r="E227" s="62">
        <v>51.91</v>
      </c>
      <c r="G227" s="61">
        <v>45338</v>
      </c>
      <c r="H227" s="2">
        <f t="shared" si="0"/>
        <v>105.09141790256911</v>
      </c>
      <c r="I227" s="2">
        <f t="shared" si="1"/>
        <v>105.39894521912179</v>
      </c>
      <c r="J227" s="2">
        <f t="shared" si="2"/>
        <v>106.20602889335937</v>
      </c>
    </row>
    <row r="228" spans="2:10">
      <c r="B228" s="61">
        <v>45342</v>
      </c>
      <c r="C228" s="62">
        <v>495.22134399999999</v>
      </c>
      <c r="D228" s="62">
        <v>39.371765000000003</v>
      </c>
      <c r="E228" s="62">
        <v>51.77</v>
      </c>
      <c r="G228" s="61">
        <v>45342</v>
      </c>
      <c r="H228" s="2">
        <f t="shared" si="0"/>
        <v>104.5128473074505</v>
      </c>
      <c r="I228" s="2">
        <f t="shared" si="1"/>
        <v>105.1063877499018</v>
      </c>
      <c r="J228" s="2">
        <f t="shared" si="2"/>
        <v>105.91959383180919</v>
      </c>
    </row>
    <row r="229" spans="2:10">
      <c r="B229" s="61">
        <v>45343</v>
      </c>
      <c r="C229" s="62">
        <v>495.66992199999999</v>
      </c>
      <c r="D229" s="62">
        <v>39.491314000000003</v>
      </c>
      <c r="E229" s="62">
        <v>52.66</v>
      </c>
      <c r="G229" s="61">
        <v>45343</v>
      </c>
      <c r="H229" s="2">
        <f t="shared" si="0"/>
        <v>104.607516417713</v>
      </c>
      <c r="I229" s="2">
        <f t="shared" si="1"/>
        <v>105.42553431468275</v>
      </c>
      <c r="J229" s="2">
        <f t="shared" si="2"/>
        <v>107.74050243737823</v>
      </c>
    </row>
    <row r="230" spans="2:10">
      <c r="B230" s="61">
        <v>45344</v>
      </c>
      <c r="C230" s="62">
        <v>505.92806999999999</v>
      </c>
      <c r="D230" s="62">
        <v>39.949584999999999</v>
      </c>
      <c r="E230" s="62">
        <v>53.369999</v>
      </c>
      <c r="G230" s="61">
        <v>45344</v>
      </c>
      <c r="H230" s="2">
        <f t="shared" si="0"/>
        <v>106.77242362248249</v>
      </c>
      <c r="I230" s="2">
        <f t="shared" si="1"/>
        <v>106.64892903474508</v>
      </c>
      <c r="J230" s="2">
        <f t="shared" si="2"/>
        <v>109.19313534641806</v>
      </c>
    </row>
    <row r="231" spans="2:10">
      <c r="B231" s="61">
        <v>45345</v>
      </c>
      <c r="C231" s="62">
        <v>506.27697799999999</v>
      </c>
      <c r="D231" s="62">
        <v>40.148837999999998</v>
      </c>
      <c r="E231" s="62">
        <v>53.860000999999997</v>
      </c>
      <c r="G231" s="61">
        <v>45345</v>
      </c>
      <c r="H231" s="2">
        <f t="shared" si="0"/>
        <v>106.84605810728441</v>
      </c>
      <c r="I231" s="2">
        <f t="shared" si="1"/>
        <v>107.18085243412358</v>
      </c>
      <c r="J231" s="2">
        <f t="shared" si="2"/>
        <v>110.19566215377314</v>
      </c>
    </row>
    <row r="232" spans="2:10">
      <c r="B232" s="61">
        <v>45348</v>
      </c>
      <c r="C232" s="62">
        <v>504.422729</v>
      </c>
      <c r="D232" s="62">
        <v>39.949584999999999</v>
      </c>
      <c r="E232" s="62">
        <v>54.130001</v>
      </c>
      <c r="G232" s="61">
        <v>45348</v>
      </c>
      <c r="H232" s="2">
        <f t="shared" si="0"/>
        <v>106.45473240019415</v>
      </c>
      <c r="I232" s="2">
        <f t="shared" si="1"/>
        <v>106.64892903474508</v>
      </c>
      <c r="J232" s="2">
        <f t="shared" si="2"/>
        <v>110.74807262961994</v>
      </c>
    </row>
    <row r="233" spans="2:10">
      <c r="B233" s="61">
        <v>45349</v>
      </c>
      <c r="C233" s="62">
        <v>505.35983299999998</v>
      </c>
      <c r="D233" s="62">
        <v>40.059173999999999</v>
      </c>
      <c r="E233" s="62">
        <v>54.810001</v>
      </c>
      <c r="G233" s="61">
        <v>45349</v>
      </c>
      <c r="H233" s="2">
        <f t="shared" si="0"/>
        <v>106.65250135431901</v>
      </c>
      <c r="I233" s="2">
        <f t="shared" si="1"/>
        <v>106.94148650396507</v>
      </c>
      <c r="J233" s="2">
        <f t="shared" si="2"/>
        <v>112.13932864286373</v>
      </c>
    </row>
    <row r="234" spans="2:10">
      <c r="B234" s="61">
        <v>45350</v>
      </c>
      <c r="C234" s="62">
        <v>504.69192500000003</v>
      </c>
      <c r="D234" s="62">
        <v>40.208613999999997</v>
      </c>
      <c r="E234" s="62">
        <v>54.720001000000003</v>
      </c>
      <c r="G234" s="61">
        <v>45350</v>
      </c>
      <c r="H234" s="2">
        <f t="shared" si="0"/>
        <v>106.51154424965226</v>
      </c>
      <c r="I234" s="2">
        <f t="shared" si="1"/>
        <v>107.34042972089593</v>
      </c>
      <c r="J234" s="2">
        <f t="shared" si="2"/>
        <v>111.95519181758146</v>
      </c>
    </row>
    <row r="235" spans="2:10">
      <c r="B235" s="61">
        <v>45351</v>
      </c>
      <c r="C235" s="62">
        <v>506.50625600000001</v>
      </c>
      <c r="D235" s="62">
        <v>40.188685999999997</v>
      </c>
      <c r="E235" s="62">
        <v>55.59</v>
      </c>
      <c r="G235" s="61">
        <v>45351</v>
      </c>
      <c r="H235" s="2">
        <f t="shared" si="0"/>
        <v>106.89444555442351</v>
      </c>
      <c r="I235" s="2">
        <f t="shared" si="1"/>
        <v>107.28723017307071</v>
      </c>
      <c r="J235" s="2">
        <f t="shared" si="2"/>
        <v>113.73517908267863</v>
      </c>
    </row>
    <row r="236" spans="2:10">
      <c r="B236" s="61">
        <v>45352</v>
      </c>
      <c r="C236" s="62">
        <v>511.26147500000002</v>
      </c>
      <c r="D236" s="62">
        <v>40.138877999999998</v>
      </c>
      <c r="E236" s="62">
        <v>55.060001</v>
      </c>
      <c r="G236" s="61">
        <v>45352</v>
      </c>
      <c r="H236" s="2">
        <f t="shared" si="0"/>
        <v>107.89799978988168</v>
      </c>
      <c r="I236" s="2">
        <f t="shared" si="1"/>
        <v>107.15426333856261</v>
      </c>
      <c r="J236" s="2">
        <f t="shared" si="2"/>
        <v>112.65081982420335</v>
      </c>
    </row>
    <row r="237" spans="2:10">
      <c r="B237" s="61">
        <v>45355</v>
      </c>
      <c r="C237" s="62">
        <v>510.71319599999998</v>
      </c>
      <c r="D237" s="62">
        <v>40.238498999999997</v>
      </c>
      <c r="E237" s="62">
        <v>55.810001</v>
      </c>
      <c r="G237" s="61">
        <v>45355</v>
      </c>
      <c r="H237" s="2">
        <f t="shared" si="0"/>
        <v>107.78228951183502</v>
      </c>
      <c r="I237" s="2">
        <f t="shared" si="1"/>
        <v>107.42021035551836</v>
      </c>
      <c r="J237" s="2">
        <f t="shared" si="2"/>
        <v>114.18529336822223</v>
      </c>
    </row>
    <row r="238" spans="2:10">
      <c r="B238" s="61">
        <v>45356</v>
      </c>
      <c r="C238" s="62">
        <v>505.609039</v>
      </c>
      <c r="D238" s="62">
        <v>40.248463000000001</v>
      </c>
      <c r="E238" s="62">
        <v>56.599997999999999</v>
      </c>
      <c r="G238" s="61">
        <v>45356</v>
      </c>
      <c r="H238" s="2">
        <f t="shared" si="0"/>
        <v>106.70509446029408</v>
      </c>
      <c r="I238" s="2">
        <f t="shared" si="1"/>
        <v>107.44681012943099</v>
      </c>
      <c r="J238" s="2">
        <f t="shared" si="2"/>
        <v>115.80159936336125</v>
      </c>
    </row>
    <row r="239" spans="2:10">
      <c r="B239" s="61">
        <v>45357</v>
      </c>
      <c r="C239" s="62">
        <v>508.17108200000001</v>
      </c>
      <c r="D239" s="62">
        <v>40.457675999999999</v>
      </c>
      <c r="E239" s="62">
        <v>57.110000999999997</v>
      </c>
      <c r="G239" s="61">
        <v>45357</v>
      </c>
      <c r="H239" s="2">
        <f t="shared" si="0"/>
        <v>107.24579492100386</v>
      </c>
      <c r="I239" s="2">
        <f t="shared" si="1"/>
        <v>108.00532262437044</v>
      </c>
      <c r="J239" s="2">
        <f t="shared" si="2"/>
        <v>116.84504751118826</v>
      </c>
    </row>
    <row r="240" spans="2:10">
      <c r="B240" s="61">
        <v>45358</v>
      </c>
      <c r="C240" s="62">
        <v>513.21539299999995</v>
      </c>
      <c r="D240" s="62">
        <v>40.3979</v>
      </c>
      <c r="E240" s="62">
        <v>57</v>
      </c>
      <c r="G240" s="61">
        <v>45358</v>
      </c>
      <c r="H240" s="2">
        <f t="shared" si="0"/>
        <v>108.31035991138984</v>
      </c>
      <c r="I240" s="2">
        <f t="shared" si="1"/>
        <v>107.8457453375981</v>
      </c>
      <c r="J240" s="2">
        <f t="shared" si="2"/>
        <v>116.61998934543409</v>
      </c>
    </row>
    <row r="241" spans="2:10">
      <c r="B241" s="61">
        <v>45359</v>
      </c>
      <c r="C241" s="62">
        <v>510.13497899999999</v>
      </c>
      <c r="D241" s="62">
        <v>40.467635999999999</v>
      </c>
      <c r="E241" s="62">
        <v>57.07</v>
      </c>
      <c r="G241" s="61">
        <v>45359</v>
      </c>
      <c r="H241" s="2">
        <f t="shared" si="0"/>
        <v>107.66026103757042</v>
      </c>
      <c r="I241" s="2">
        <f t="shared" si="1"/>
        <v>108.0319117199314</v>
      </c>
      <c r="J241" s="2">
        <f t="shared" si="2"/>
        <v>116.7632068762092</v>
      </c>
    </row>
    <row r="242" spans="2:10">
      <c r="B242" s="61">
        <v>45362</v>
      </c>
      <c r="C242" s="62">
        <v>509.69635</v>
      </c>
      <c r="D242" s="62">
        <v>40.537373000000002</v>
      </c>
      <c r="E242" s="62">
        <v>57.09</v>
      </c>
      <c r="G242" s="61">
        <v>45362</v>
      </c>
      <c r="H242" s="2">
        <f t="shared" si="0"/>
        <v>107.56769159108548</v>
      </c>
      <c r="I242" s="2">
        <f t="shared" si="1"/>
        <v>108.21808077185263</v>
      </c>
      <c r="J242" s="2">
        <f t="shared" si="2"/>
        <v>116.80412617071639</v>
      </c>
    </row>
    <row r="243" spans="2:10">
      <c r="B243" s="61">
        <v>45363</v>
      </c>
      <c r="C243" s="62">
        <v>515.17932099999996</v>
      </c>
      <c r="D243" s="62">
        <v>40.706738000000001</v>
      </c>
      <c r="E243" s="62">
        <v>57.610000999999997</v>
      </c>
      <c r="G243" s="61">
        <v>45363</v>
      </c>
      <c r="H243" s="2">
        <f t="shared" si="0"/>
        <v>108.72483257027999</v>
      </c>
      <c r="I243" s="2">
        <f t="shared" si="1"/>
        <v>108.67021552784495</v>
      </c>
      <c r="J243" s="2">
        <f t="shared" si="2"/>
        <v>117.86802987386751</v>
      </c>
    </row>
    <row r="244" spans="2:10">
      <c r="B244" s="61">
        <v>45364</v>
      </c>
      <c r="C244" s="62">
        <v>514.37182600000006</v>
      </c>
      <c r="D244" s="62">
        <v>41.005611000000002</v>
      </c>
      <c r="E244" s="62">
        <v>57.82</v>
      </c>
      <c r="G244" s="61">
        <v>45364</v>
      </c>
      <c r="H244" s="2">
        <f t="shared" si="0"/>
        <v>108.55441664887631</v>
      </c>
      <c r="I244" s="2">
        <f t="shared" si="1"/>
        <v>109.46808327459128</v>
      </c>
      <c r="J244" s="2">
        <f t="shared" si="2"/>
        <v>118.29768042022806</v>
      </c>
    </row>
    <row r="245" spans="2:10">
      <c r="B245" s="61">
        <v>45365</v>
      </c>
      <c r="C245" s="62">
        <v>513.35497999999995</v>
      </c>
      <c r="D245" s="62">
        <v>40.676853000000001</v>
      </c>
      <c r="E245" s="62">
        <v>57.369999</v>
      </c>
      <c r="G245" s="61">
        <v>45365</v>
      </c>
      <c r="H245" s="2">
        <f t="shared" si="0"/>
        <v>108.33981872812674</v>
      </c>
      <c r="I245" s="2">
        <f t="shared" si="1"/>
        <v>108.59043489322249</v>
      </c>
      <c r="J245" s="2">
        <f t="shared" si="2"/>
        <v>117.37699424785202</v>
      </c>
    </row>
    <row r="246" spans="2:10">
      <c r="B246" s="61">
        <v>45366</v>
      </c>
      <c r="C246" s="62">
        <v>509.82998700000002</v>
      </c>
      <c r="D246" s="62">
        <v>40.637000999999998</v>
      </c>
      <c r="E246" s="62">
        <v>57.509998000000003</v>
      </c>
      <c r="G246" s="61">
        <v>45366</v>
      </c>
      <c r="H246" s="2">
        <f t="shared" si="0"/>
        <v>107.59589470378417</v>
      </c>
      <c r="I246" s="2">
        <f t="shared" si="1"/>
        <v>108.48404647592372</v>
      </c>
      <c r="J246" s="2">
        <f t="shared" si="2"/>
        <v>117.66342726343748</v>
      </c>
    </row>
    <row r="247" spans="2:10">
      <c r="B247" s="61">
        <v>45369</v>
      </c>
      <c r="C247" s="62">
        <v>512.85998500000005</v>
      </c>
      <c r="D247" s="62">
        <v>40.869999</v>
      </c>
      <c r="E247" s="62">
        <v>57.77</v>
      </c>
      <c r="G247" s="61">
        <v>45369</v>
      </c>
      <c r="H247" s="2">
        <f t="shared" si="0"/>
        <v>108.23535364906721</v>
      </c>
      <c r="I247" s="2">
        <f t="shared" si="1"/>
        <v>109.1060551192485</v>
      </c>
      <c r="J247" s="2">
        <f t="shared" si="2"/>
        <v>118.19538218396015</v>
      </c>
    </row>
    <row r="248" spans="2:10">
      <c r="B248" s="61">
        <v>45370</v>
      </c>
      <c r="C248" s="62">
        <v>515.71002199999998</v>
      </c>
      <c r="D248" s="62">
        <v>41.07</v>
      </c>
      <c r="E248" s="62">
        <v>57.009998000000003</v>
      </c>
      <c r="G248" s="61">
        <v>45370</v>
      </c>
      <c r="H248" s="2">
        <f t="shared" si="0"/>
        <v>108.83683313982513</v>
      </c>
      <c r="I248" s="2">
        <f t="shared" si="1"/>
        <v>109.63997537038198</v>
      </c>
      <c r="J248" s="2">
        <f t="shared" si="2"/>
        <v>116.64044490075824</v>
      </c>
    </row>
    <row r="249" spans="2:10">
      <c r="B249" s="61">
        <v>45371</v>
      </c>
      <c r="C249" s="62">
        <v>520.47997999999995</v>
      </c>
      <c r="D249" s="62">
        <v>41.560001</v>
      </c>
      <c r="E249" s="62">
        <v>57.299999</v>
      </c>
      <c r="G249" s="61">
        <v>45371</v>
      </c>
      <c r="H249" s="2">
        <f t="shared" si="0"/>
        <v>109.84349793357228</v>
      </c>
      <c r="I249" s="2">
        <f t="shared" si="1"/>
        <v>110.9480761147565</v>
      </c>
      <c r="J249" s="2">
        <f t="shared" si="2"/>
        <v>117.23377671707694</v>
      </c>
    </row>
    <row r="250" spans="2:10">
      <c r="B250" s="61">
        <v>45372</v>
      </c>
      <c r="C250" s="62">
        <v>522.20001200000002</v>
      </c>
      <c r="D250" s="62">
        <v>41.900002000000001</v>
      </c>
      <c r="E250" s="62">
        <v>57.849997999999999</v>
      </c>
      <c r="G250" s="61">
        <v>45372</v>
      </c>
      <c r="H250" s="2">
        <f t="shared" si="0"/>
        <v>110.20649812320049</v>
      </c>
      <c r="I250" s="2">
        <f t="shared" si="1"/>
        <v>111.85573867297187</v>
      </c>
      <c r="J250" s="2">
        <f t="shared" si="2"/>
        <v>118.35905527005937</v>
      </c>
    </row>
    <row r="251" spans="2:10">
      <c r="B251" s="61">
        <v>45373</v>
      </c>
      <c r="C251" s="62">
        <v>521.21002199999998</v>
      </c>
      <c r="D251" s="62">
        <v>41.419998</v>
      </c>
      <c r="E251" s="62">
        <v>57.130001</v>
      </c>
      <c r="G251" s="61">
        <v>45373</v>
      </c>
      <c r="H251" s="2">
        <f t="shared" si="0"/>
        <v>109.99756796508132</v>
      </c>
      <c r="I251" s="2">
        <f t="shared" si="1"/>
        <v>110.57432579891089</v>
      </c>
      <c r="J251" s="2">
        <f t="shared" si="2"/>
        <v>116.88596680569543</v>
      </c>
    </row>
  </sheetData>
  <hyperlinks>
    <hyperlink ref="L3" r:id="rId1" xr:uid="{9092C41B-BDA0-4315-B02B-2F7FDA751787}"/>
    <hyperlink ref="Q3" r:id="rId2" xr:uid="{0502270B-09B1-4AC6-B918-4358FCC5D803}"/>
    <hyperlink ref="Y3" r:id="rId3" xr:uid="{D13518EB-A281-4ED4-82D7-E581847530C3}"/>
    <hyperlink ref="O1" location="home!A1" display="home" xr:uid="{A2061642-F483-4094-A4F6-E986B250B19A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dividend_calculator</vt:lpstr>
      <vt:lpstr>bootstrap</vt:lpstr>
      <vt:lpstr>1m</vt:lpstr>
      <vt:lpstr>3m</vt:lpstr>
      <vt:lpstr>6m</vt:lpstr>
      <vt:lpstr>1y</vt:lpstr>
      <vt:lpstr>financials</vt:lpstr>
      <vt:lpstr>market</vt:lpstr>
      <vt:lpstr>declared_dividend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dgutierr</dc:creator>
  <cp:lastModifiedBy>Daniel Gutiérrez Velez</cp:lastModifiedBy>
  <dcterms:created xsi:type="dcterms:W3CDTF">2024-03-08T16:35:17Z</dcterms:created>
  <dcterms:modified xsi:type="dcterms:W3CDTF">2024-10-04T07:29:17Z</dcterms:modified>
</cp:coreProperties>
</file>