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ong\Desktop\Business Analytics\"/>
    </mc:Choice>
  </mc:AlternateContent>
  <bookViews>
    <workbookView xWindow="0" yWindow="0" windowWidth="22500" windowHeight="10725" activeTab="1"/>
  </bookViews>
  <sheets>
    <sheet name="tabula-Career-Outcome-ADA-Table" sheetId="1" r:id="rId1"/>
    <sheet name="Cluster" sheetId="2" r:id="rId2"/>
  </sheets>
  <definedNames>
    <definedName name="_xlnm._FilterDatabase" localSheetId="1" hidden="1">Cluster!$A$2:$AD$2</definedName>
    <definedName name="_xlnm._FilterDatabase" localSheetId="0" hidden="1">'tabula-Career-Outcome-ADA-Table'!$A$11:$AC$11</definedName>
    <definedName name="career_5data">'tabula-Career-Outcome-ADA-Table'!$B$10:$T$31</definedName>
    <definedName name="solver_adj" localSheetId="0" hidden="1">'tabula-Career-Outcome-ADA-Table'!$B$2:$B$4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'tabula-Career-Outcome-ADA-Table'!$B$2:$B$4</definedName>
    <definedName name="solver_lhs2" localSheetId="0" hidden="1">'tabula-Career-Outcome-ADA-Table'!$B$2:$B$4</definedName>
    <definedName name="solver_lhs3" localSheetId="0" hidden="1">'tabula-Career-Outcome-ADA-Table'!$B$2:$B$4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'tabula-Career-Outcome-ADA-Table'!$C$6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21</definedName>
    <definedName name="solver_rhs2" localSheetId="0" hidden="1">integer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M35" i="1" l="1"/>
  <c r="L36" i="1"/>
  <c r="K36" i="1"/>
  <c r="J36" i="1"/>
  <c r="M36" i="1"/>
  <c r="I36" i="1"/>
  <c r="H36" i="1"/>
  <c r="K35" i="1"/>
  <c r="V14" i="1" s="1"/>
  <c r="I35" i="1"/>
  <c r="L35" i="1"/>
  <c r="W14" i="1" s="1"/>
  <c r="J35" i="1"/>
  <c r="H35" i="1"/>
  <c r="S14" i="1" s="1"/>
  <c r="G36" i="1"/>
  <c r="G35" i="1"/>
  <c r="R29" i="1" s="1"/>
  <c r="F35" i="1"/>
  <c r="F36" i="1"/>
  <c r="E36" i="1"/>
  <c r="D36" i="1"/>
  <c r="E35" i="1"/>
  <c r="D35" i="1"/>
  <c r="P13" i="1" l="1"/>
  <c r="O24" i="1"/>
  <c r="O20" i="1"/>
  <c r="Q12" i="1"/>
  <c r="W29" i="1"/>
  <c r="W25" i="1"/>
  <c r="R21" i="1"/>
  <c r="T14" i="1"/>
  <c r="W13" i="1"/>
  <c r="X14" i="1"/>
  <c r="R25" i="1"/>
  <c r="X17" i="1"/>
  <c r="P15" i="1"/>
  <c r="P12" i="1"/>
  <c r="T12" i="1"/>
  <c r="X13" i="1"/>
  <c r="O13" i="1"/>
  <c r="O12" i="1"/>
  <c r="U14" i="1"/>
  <c r="S17" i="1"/>
  <c r="V29" i="1"/>
  <c r="O28" i="1"/>
  <c r="X12" i="1"/>
  <c r="R17" i="1"/>
  <c r="T17" i="1"/>
  <c r="W21" i="1"/>
  <c r="X25" i="1"/>
  <c r="R16" i="1"/>
  <c r="R15" i="1"/>
  <c r="R14" i="1"/>
  <c r="R13" i="1"/>
  <c r="R12" i="1"/>
  <c r="T25" i="1"/>
  <c r="P16" i="1"/>
  <c r="P14" i="1"/>
  <c r="O32" i="1"/>
  <c r="T21" i="1"/>
  <c r="X29" i="1"/>
  <c r="O16" i="1"/>
  <c r="O15" i="1"/>
  <c r="O14" i="1"/>
  <c r="T29" i="1"/>
  <c r="T13" i="1"/>
  <c r="W17" i="1"/>
  <c r="X21" i="1"/>
  <c r="Q16" i="1"/>
  <c r="Q15" i="1"/>
  <c r="Q14" i="1"/>
  <c r="Q13" i="1"/>
  <c r="P25" i="1"/>
  <c r="Q21" i="1"/>
  <c r="S21" i="1"/>
  <c r="S13" i="1"/>
  <c r="U25" i="1"/>
  <c r="U13" i="1"/>
  <c r="V21" i="1"/>
  <c r="V17" i="1"/>
  <c r="O31" i="1"/>
  <c r="O27" i="1"/>
  <c r="O23" i="1"/>
  <c r="O19" i="1"/>
  <c r="P32" i="1"/>
  <c r="P28" i="1"/>
  <c r="P24" i="1"/>
  <c r="P20" i="1"/>
  <c r="U12" i="1"/>
  <c r="Q32" i="1"/>
  <c r="Q28" i="1"/>
  <c r="Q24" i="1"/>
  <c r="Q20" i="1"/>
  <c r="R32" i="1"/>
  <c r="R28" i="1"/>
  <c r="R24" i="1"/>
  <c r="R20" i="1"/>
  <c r="S32" i="1"/>
  <c r="S28" i="1"/>
  <c r="S24" i="1"/>
  <c r="S20" i="1"/>
  <c r="S16" i="1"/>
  <c r="T32" i="1"/>
  <c r="T28" i="1"/>
  <c r="T24" i="1"/>
  <c r="T20" i="1"/>
  <c r="T16" i="1"/>
  <c r="U32" i="1"/>
  <c r="U28" i="1"/>
  <c r="U24" i="1"/>
  <c r="U20" i="1"/>
  <c r="U16" i="1"/>
  <c r="V32" i="1"/>
  <c r="V28" i="1"/>
  <c r="V24" i="1"/>
  <c r="V20" i="1"/>
  <c r="V16" i="1"/>
  <c r="W32" i="1"/>
  <c r="W28" i="1"/>
  <c r="W24" i="1"/>
  <c r="W20" i="1"/>
  <c r="W16" i="1"/>
  <c r="X32" i="1"/>
  <c r="X28" i="1"/>
  <c r="X24" i="1"/>
  <c r="X20" i="1"/>
  <c r="X16" i="1"/>
  <c r="P21" i="1"/>
  <c r="Q25" i="1"/>
  <c r="S25" i="1"/>
  <c r="U29" i="1"/>
  <c r="U17" i="1"/>
  <c r="V25" i="1"/>
  <c r="V13" i="1"/>
  <c r="O30" i="1"/>
  <c r="O26" i="1"/>
  <c r="O22" i="1"/>
  <c r="O18" i="1"/>
  <c r="P31" i="1"/>
  <c r="P27" i="1"/>
  <c r="P23" i="1"/>
  <c r="P19" i="1"/>
  <c r="V12" i="1"/>
  <c r="Q31" i="1"/>
  <c r="Q27" i="1"/>
  <c r="Q23" i="1"/>
  <c r="Q19" i="1"/>
  <c r="R31" i="1"/>
  <c r="R27" i="1"/>
  <c r="R23" i="1"/>
  <c r="R19" i="1"/>
  <c r="S31" i="1"/>
  <c r="S27" i="1"/>
  <c r="S23" i="1"/>
  <c r="S19" i="1"/>
  <c r="S15" i="1"/>
  <c r="T31" i="1"/>
  <c r="T27" i="1"/>
  <c r="T23" i="1"/>
  <c r="T19" i="1"/>
  <c r="T15" i="1"/>
  <c r="U31" i="1"/>
  <c r="U27" i="1"/>
  <c r="U23" i="1"/>
  <c r="U19" i="1"/>
  <c r="U15" i="1"/>
  <c r="V31" i="1"/>
  <c r="V27" i="1"/>
  <c r="V23" i="1"/>
  <c r="V19" i="1"/>
  <c r="V15" i="1"/>
  <c r="W31" i="1"/>
  <c r="W27" i="1"/>
  <c r="W23" i="1"/>
  <c r="W19" i="1"/>
  <c r="W15" i="1"/>
  <c r="X31" i="1"/>
  <c r="X27" i="1"/>
  <c r="X23" i="1"/>
  <c r="X19" i="1"/>
  <c r="X15" i="1"/>
  <c r="P29" i="1"/>
  <c r="P17" i="1"/>
  <c r="Q29" i="1"/>
  <c r="Q17" i="1"/>
  <c r="S29" i="1"/>
  <c r="U21" i="1"/>
  <c r="O29" i="1"/>
  <c r="O25" i="1"/>
  <c r="O21" i="1"/>
  <c r="O17" i="1"/>
  <c r="P30" i="1"/>
  <c r="P26" i="1"/>
  <c r="P22" i="1"/>
  <c r="P18" i="1"/>
  <c r="S12" i="1"/>
  <c r="W12" i="1"/>
  <c r="Q30" i="1"/>
  <c r="Q26" i="1"/>
  <c r="Q22" i="1"/>
  <c r="Q18" i="1"/>
  <c r="R30" i="1"/>
  <c r="R26" i="1"/>
  <c r="R22" i="1"/>
  <c r="R18" i="1"/>
  <c r="S30" i="1"/>
  <c r="S26" i="1"/>
  <c r="S22" i="1"/>
  <c r="S18" i="1"/>
  <c r="T30" i="1"/>
  <c r="T26" i="1"/>
  <c r="T22" i="1"/>
  <c r="T18" i="1"/>
  <c r="U30" i="1"/>
  <c r="U26" i="1"/>
  <c r="U22" i="1"/>
  <c r="U18" i="1"/>
  <c r="V30" i="1"/>
  <c r="V26" i="1"/>
  <c r="V22" i="1"/>
  <c r="V18" i="1"/>
  <c r="W30" i="1"/>
  <c r="W26" i="1"/>
  <c r="W22" i="1"/>
  <c r="W18" i="1"/>
  <c r="X30" i="1"/>
  <c r="X26" i="1"/>
  <c r="X22" i="1"/>
  <c r="X18" i="1"/>
  <c r="A13" i="1" l="1"/>
  <c r="A14" i="1" l="1"/>
  <c r="H4" i="1"/>
  <c r="J4" i="1"/>
  <c r="M4" i="1"/>
  <c r="D4" i="1"/>
  <c r="E4" i="1"/>
  <c r="C4" i="1"/>
  <c r="K4" i="1"/>
  <c r="L4" i="1"/>
  <c r="F4" i="1"/>
  <c r="I4" i="1"/>
  <c r="G4" i="1"/>
  <c r="AB31" i="1" l="1"/>
  <c r="AB21" i="1"/>
  <c r="AB20" i="1"/>
  <c r="AB17" i="1"/>
  <c r="AB32" i="1"/>
  <c r="AB29" i="1"/>
  <c r="AB28" i="1"/>
  <c r="AB25" i="1"/>
  <c r="AB18" i="1"/>
  <c r="AB15" i="1"/>
  <c r="AB14" i="1"/>
  <c r="AB16" i="1"/>
  <c r="AB23" i="1"/>
  <c r="AB12" i="1"/>
  <c r="AB19" i="1"/>
  <c r="AB26" i="1"/>
  <c r="AB22" i="1"/>
  <c r="AB13" i="1"/>
  <c r="AB24" i="1"/>
  <c r="AB27" i="1"/>
  <c r="AB30" i="1"/>
  <c r="A15" i="1"/>
  <c r="A16" i="1" l="1"/>
  <c r="A17" i="1" l="1"/>
  <c r="A18" i="1" l="1"/>
  <c r="A20" i="1" l="1"/>
  <c r="A19" i="1"/>
  <c r="A21" i="1" l="1"/>
  <c r="A22" i="1" l="1"/>
  <c r="A23" i="1" l="1"/>
  <c r="J3" i="1"/>
  <c r="F3" i="1"/>
  <c r="K3" i="1"/>
  <c r="G3" i="1"/>
  <c r="H3" i="1"/>
  <c r="D3" i="1"/>
  <c r="L3" i="1"/>
  <c r="M3" i="1"/>
  <c r="I3" i="1"/>
  <c r="C3" i="1"/>
  <c r="E3" i="1"/>
  <c r="AA14" i="1" l="1"/>
  <c r="AA18" i="1"/>
  <c r="AA17" i="1"/>
  <c r="AA16" i="1"/>
  <c r="AA24" i="1"/>
  <c r="AA32" i="1"/>
  <c r="AA21" i="1"/>
  <c r="AA25" i="1"/>
  <c r="AA12" i="1"/>
  <c r="AA26" i="1"/>
  <c r="AA20" i="1"/>
  <c r="AA22" i="1"/>
  <c r="AA31" i="1"/>
  <c r="AA15" i="1"/>
  <c r="AA19" i="1"/>
  <c r="AA27" i="1"/>
  <c r="AA30" i="1"/>
  <c r="AA13" i="1"/>
  <c r="AA23" i="1"/>
  <c r="AA28" i="1"/>
  <c r="AA29" i="1"/>
  <c r="A24" i="1"/>
  <c r="A25" i="1" l="1"/>
  <c r="J2" i="1" l="1"/>
  <c r="A26" i="1"/>
  <c r="A27" i="1" s="1"/>
  <c r="A28" i="1" s="1"/>
  <c r="A29" i="1" s="1"/>
  <c r="A30" i="1" s="1"/>
  <c r="A31" i="1" s="1"/>
  <c r="A32" i="1" s="1"/>
  <c r="D2" i="1" l="1"/>
  <c r="G2" i="1"/>
  <c r="I2" i="1"/>
  <c r="K2" i="1"/>
  <c r="M2" i="1"/>
  <c r="E2" i="1"/>
  <c r="F2" i="1"/>
  <c r="L2" i="1"/>
  <c r="H2" i="1"/>
  <c r="C2" i="1"/>
  <c r="Z17" i="1" l="1"/>
  <c r="AC17" i="1" s="1"/>
  <c r="AD17" i="1" s="1"/>
  <c r="Z19" i="1"/>
  <c r="AC19" i="1" s="1"/>
  <c r="AD19" i="1" s="1"/>
  <c r="Z15" i="1"/>
  <c r="AC15" i="1" s="1"/>
  <c r="AD15" i="1" s="1"/>
  <c r="Z12" i="1"/>
  <c r="AC12" i="1" s="1"/>
  <c r="Z26" i="1"/>
  <c r="AC26" i="1" s="1"/>
  <c r="AD26" i="1" s="1"/>
  <c r="Z21" i="1"/>
  <c r="AC21" i="1" s="1"/>
  <c r="AD21" i="1" s="1"/>
  <c r="Z22" i="1"/>
  <c r="AC22" i="1" s="1"/>
  <c r="AD22" i="1" s="1"/>
  <c r="Z30" i="1"/>
  <c r="AC30" i="1" s="1"/>
  <c r="AD30" i="1" s="1"/>
  <c r="Z24" i="1"/>
  <c r="AC24" i="1" s="1"/>
  <c r="AD24" i="1" s="1"/>
  <c r="Z23" i="1"/>
  <c r="AC23" i="1" s="1"/>
  <c r="AD23" i="1" s="1"/>
  <c r="Z28" i="1"/>
  <c r="AC28" i="1" s="1"/>
  <c r="AD28" i="1" s="1"/>
  <c r="Z31" i="1"/>
  <c r="AC31" i="1" s="1"/>
  <c r="AD31" i="1" s="1"/>
  <c r="Z29" i="1"/>
  <c r="AC29" i="1" s="1"/>
  <c r="AD29" i="1" s="1"/>
  <c r="Z32" i="1"/>
  <c r="AC32" i="1" s="1"/>
  <c r="AD32" i="1" s="1"/>
  <c r="Z13" i="1"/>
  <c r="AC13" i="1" s="1"/>
  <c r="AD13" i="1" s="1"/>
  <c r="Z20" i="1"/>
  <c r="AC20" i="1" s="1"/>
  <c r="AD20" i="1" s="1"/>
  <c r="Z16" i="1"/>
  <c r="AC16" i="1" s="1"/>
  <c r="AD16" i="1" s="1"/>
  <c r="Z14" i="1"/>
  <c r="AC14" i="1" s="1"/>
  <c r="AD14" i="1" s="1"/>
  <c r="Z25" i="1"/>
  <c r="AC25" i="1" s="1"/>
  <c r="AD25" i="1" s="1"/>
  <c r="Z18" i="1"/>
  <c r="AC18" i="1" s="1"/>
  <c r="AD18" i="1" s="1"/>
  <c r="Z27" i="1"/>
  <c r="AC27" i="1" s="1"/>
  <c r="AD27" i="1" s="1"/>
  <c r="AD12" i="1" l="1"/>
  <c r="C6" i="1"/>
</calcChain>
</file>

<file path=xl/sharedStrings.xml><?xml version="1.0" encoding="utf-8"?>
<sst xmlns="http://schemas.openxmlformats.org/spreadsheetml/2006/main" count="121" uniqueCount="61">
  <si>
    <t>Not found/Insufficient</t>
  </si>
  <si>
    <t>Academia</t>
  </si>
  <si>
    <t>For-Profit</t>
  </si>
  <si>
    <t>Government</t>
  </si>
  <si>
    <t>Nonprofit</t>
  </si>
  <si>
    <t>info</t>
  </si>
  <si>
    <t>Biochemistry and Molecular Biology</t>
  </si>
  <si>
    <t>Biochemistry, Cellular and Molecular Biology</t>
  </si>
  <si>
    <t>Biological Chemistry</t>
  </si>
  <si>
    <t>Biomedical Engineering</t>
  </si>
  <si>
    <t>Biophysics &amp; Program in Molecular Biophysics</t>
  </si>
  <si>
    <t>Biostatistics</t>
  </si>
  <si>
    <t>Cell Biology</t>
  </si>
  <si>
    <t>Cellular and Molecular Medicine</t>
  </si>
  <si>
    <t>Cellular and Molecular Physiology</t>
  </si>
  <si>
    <t>Chemical and Biomolecular Engineering</t>
  </si>
  <si>
    <t>Chemistry</t>
  </si>
  <si>
    <t>Clinical Investigation</t>
  </si>
  <si>
    <t>Environmental Health &amp; Engineering</t>
  </si>
  <si>
    <t>Epidemiology</t>
  </si>
  <si>
    <t>Functional Anatomy and Evolution</t>
  </si>
  <si>
    <t>Human Genetics and Molecular Biology</t>
  </si>
  <si>
    <t>Immunology</t>
  </si>
  <si>
    <t>Molecular Microbiology and Immunology</t>
  </si>
  <si>
    <t>Neuroscience</t>
  </si>
  <si>
    <t>Pathobiology</t>
  </si>
  <si>
    <t>Pharmacology and Molecular Sciences</t>
  </si>
  <si>
    <t>Cluster ID</t>
  </si>
  <si>
    <t>DeptID</t>
  </si>
  <si>
    <t>DeptName</t>
  </si>
  <si>
    <t>Dept ID</t>
  </si>
  <si>
    <t>Sector Upon Graduation</t>
  </si>
  <si>
    <t>mean</t>
  </si>
  <si>
    <t>sigma</t>
  </si>
  <si>
    <t>z Academia #</t>
  </si>
  <si>
    <t>z Academia %</t>
  </si>
  <si>
    <t>z For-Profit #</t>
  </si>
  <si>
    <t>z For-Profit %</t>
  </si>
  <si>
    <t>z Government #</t>
  </si>
  <si>
    <t>z Government %</t>
  </si>
  <si>
    <t>z Nonprofit #</t>
  </si>
  <si>
    <t>z Nonprofit %</t>
  </si>
  <si>
    <t>z N/A #</t>
  </si>
  <si>
    <t>z N/A %</t>
  </si>
  <si>
    <t>Dist 2 to 1</t>
  </si>
  <si>
    <t>Dist 2 to 2</t>
  </si>
  <si>
    <t>Dist 2 to 3</t>
  </si>
  <si>
    <t>Min Distance</t>
  </si>
  <si>
    <t>Sum Dis^2</t>
  </si>
  <si>
    <t>Department Name</t>
  </si>
  <si>
    <t>Academia N</t>
  </si>
  <si>
    <t>Academia %</t>
  </si>
  <si>
    <t>For-Profit N</t>
  </si>
  <si>
    <t>For Profti %</t>
  </si>
  <si>
    <t>Government N</t>
  </si>
  <si>
    <t>Government %</t>
  </si>
  <si>
    <t>Nonprofit N</t>
  </si>
  <si>
    <t>NonProfit %</t>
  </si>
  <si>
    <t>N/A N</t>
  </si>
  <si>
    <t>N/A %</t>
  </si>
  <si>
    <t>Cluster?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</si>
</sst>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9">
    <xf numFmtId="0" fontId="0" fillId="0" borderId="0" xfId="0"/>
    <xf numFmtId="0" fontId="18" fillId="0" borderId="0" xfId="0" applyFont="1"/>
    <xf numFmtId="2" fontId="0" fillId="0" borderId="0" xfId="0" applyNumberFormat="1"/>
    <xf numFmtId="0" fontId="20" fillId="0" borderId="0" xfId="42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opLeftCell="N5" workbookViewId="0">
      <selection activeCell="A10" sqref="A10:AD32"/>
    </sheetView>
  </sheetViews>
  <sheetFormatPr defaultRowHeight="14.25" x14ac:dyDescent="0.45"/>
  <cols>
    <col min="2" max="2" width="26.86328125" customWidth="1"/>
    <col min="3" max="3" width="17.3984375" customWidth="1"/>
    <col min="4" max="4" width="11.9296875" customWidth="1"/>
    <col min="5" max="5" width="18.86328125" customWidth="1"/>
    <col min="6" max="6" width="14.9296875" customWidth="1"/>
    <col min="7" max="7" width="14.19921875" customWidth="1"/>
    <col min="8" max="8" width="14.265625" customWidth="1"/>
    <col min="9" max="9" width="13.6640625" customWidth="1"/>
    <col min="10" max="11" width="11.265625" customWidth="1"/>
    <col min="12" max="12" width="13" customWidth="1"/>
    <col min="16" max="16" width="18.265625" customWidth="1"/>
    <col min="17" max="17" width="22.06640625" customWidth="1"/>
  </cols>
  <sheetData>
    <row r="1" spans="1:30" ht="15.75" x14ac:dyDescent="0.5">
      <c r="A1" s="1" t="s">
        <v>27</v>
      </c>
      <c r="B1" s="1" t="s">
        <v>28</v>
      </c>
      <c r="C1" s="1" t="s">
        <v>29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</row>
    <row r="2" spans="1:30" x14ac:dyDescent="0.45">
      <c r="A2">
        <v>1</v>
      </c>
      <c r="B2">
        <v>21</v>
      </c>
      <c r="C2" t="str">
        <f>VLOOKUP($B2,A12:L33,2,FALSE)</f>
        <v>Pharmacology and Molecular Sciences</v>
      </c>
      <c r="D2">
        <f>VLOOKUP($B2,A12:X36,15,FALSE)</f>
        <v>-0.19345250637088102</v>
      </c>
      <c r="E2">
        <f>VLOOKUP($B2,A12:X36,16,FALSE)</f>
        <v>0.30028925089575542</v>
      </c>
      <c r="F2">
        <f>VLOOKUP($B2,A12:X36,17,FALSE)</f>
        <v>0.24892398429516557</v>
      </c>
      <c r="G2" s="4">
        <f>VLOOKUP($B2,A12:X36,18,FALSE)</f>
        <v>1.0364150301187256</v>
      </c>
      <c r="H2">
        <f>VLOOKUP($B2,A12:X36,19,FALSE)</f>
        <v>-0.18297411639102121</v>
      </c>
      <c r="I2">
        <f>VLOOKUP($B2,A12:X36,20,FALSE)</f>
        <v>0.16462159944159827</v>
      </c>
      <c r="J2">
        <f>VLOOKUP($B2,A12:X36,21,FALSE)</f>
        <v>-0.19158588274165991</v>
      </c>
      <c r="K2">
        <f>VLOOKUP($B2,A12:X36,22,FALSE)</f>
        <v>-0.27041418188715632</v>
      </c>
      <c r="L2">
        <f>VLOOKUP($B2,A12:X36,23,FALSE)</f>
        <v>-0.44379381061860712</v>
      </c>
      <c r="M2" s="5">
        <f>VLOOKUP($B2,A12:X36,24,FALSE)</f>
        <v>-0.65311766522365677</v>
      </c>
    </row>
    <row r="3" spans="1:30" x14ac:dyDescent="0.45">
      <c r="A3">
        <v>2</v>
      </c>
      <c r="B3">
        <v>12</v>
      </c>
      <c r="C3" t="str">
        <f>VLOOKUP($B3,A12:L33,2,FALSE)</f>
        <v>Clinical Investigation</v>
      </c>
      <c r="D3">
        <f>VLOOKUP($B3,A12:X36,15,FALSE)</f>
        <v>-0.81165942890391396</v>
      </c>
      <c r="E3">
        <f>VLOOKUP($B3,A12:X36,16,FALSE)</f>
        <v>-1.0273053320117944</v>
      </c>
      <c r="F3" s="5">
        <f>VLOOKUP($B3,A12:X36,17,FALSE)</f>
        <v>-0.58082263002205303</v>
      </c>
      <c r="G3" s="5">
        <f>VLOOKUP($B3,A12:X36,18,FALSE)</f>
        <v>-1.1273286292519473</v>
      </c>
      <c r="H3">
        <f>VLOOKUP($B3,A12:X36,19,FALSE)</f>
        <v>-0.82338352375959523</v>
      </c>
      <c r="I3">
        <f>VLOOKUP($B3,A12:X36,20,FALSE)</f>
        <v>-1.1523511960911879</v>
      </c>
      <c r="J3">
        <f>VLOOKUP($B3,A12:X36,21,FALSE)</f>
        <v>-0.54143836426990843</v>
      </c>
      <c r="K3">
        <f>VLOOKUP($B3,A12:X36,22,FALSE)</f>
        <v>-1.2725373265277948</v>
      </c>
      <c r="L3">
        <f>VLOOKUP($B3,A12:X36,23,FALSE)</f>
        <v>0.40898645292303021</v>
      </c>
      <c r="M3" s="4">
        <f>VLOOKUP($B3,A12:X36,24,FALSE)</f>
        <v>1.6156068560795722</v>
      </c>
    </row>
    <row r="4" spans="1:30" x14ac:dyDescent="0.45">
      <c r="A4">
        <v>3</v>
      </c>
      <c r="B4">
        <v>2</v>
      </c>
      <c r="C4" t="str">
        <f>VLOOKUP($B4,A12:L33,2,FALSE)</f>
        <v>Biochemistry, Cellular and Molecular Biology</v>
      </c>
      <c r="D4" s="4">
        <f>VLOOKUP($B4,A12:X36,15,FALSE)</f>
        <v>2.0585869971423105</v>
      </c>
      <c r="E4">
        <f>VLOOKUP($B4,A12:X36,16,FALSE)</f>
        <v>0.38326391232747725</v>
      </c>
      <c r="F4">
        <f>VLOOKUP($B4,A12:X36,17,FALSE)</f>
        <v>0.58082263002205303</v>
      </c>
      <c r="G4">
        <f>VLOOKUP($B4,A12:X36,18,FALSE)</f>
        <v>-0.10909631895986592</v>
      </c>
      <c r="H4">
        <f>VLOOKUP($B4,A12:X36,19,FALSE)</f>
        <v>1.097844698346127</v>
      </c>
      <c r="I4">
        <f>VLOOKUP($B4,A12:X36,20,FALSE)</f>
        <v>0.16462159944159827</v>
      </c>
      <c r="J4">
        <f>VLOOKUP($B4,A12:X36,21,FALSE)</f>
        <v>1.3827502841354584</v>
      </c>
      <c r="K4">
        <f>VLOOKUP($B4,A12:X36,22,FALSE)</f>
        <v>1.0657500109670284</v>
      </c>
      <c r="L4" s="7">
        <f>VLOOKUP($B4,A12:X36,23,FALSE)</f>
        <v>1.6272439722682264</v>
      </c>
      <c r="M4">
        <f>VLOOKUP($B4,A12:X36,24,FALSE)</f>
        <v>-0.39530806053010797</v>
      </c>
    </row>
    <row r="6" spans="1:30" x14ac:dyDescent="0.45">
      <c r="B6" s="3" t="s">
        <v>48</v>
      </c>
      <c r="C6" s="3">
        <f>SUM(AC12:AC32)</f>
        <v>108.75896837994304</v>
      </c>
    </row>
    <row r="8" spans="1:30" x14ac:dyDescent="0.45">
      <c r="A8" t="s">
        <v>31</v>
      </c>
      <c r="L8" t="s">
        <v>0</v>
      </c>
    </row>
    <row r="9" spans="1:30" ht="15.75" x14ac:dyDescent="0.5">
      <c r="D9" t="s">
        <v>1</v>
      </c>
      <c r="F9" t="s">
        <v>2</v>
      </c>
      <c r="H9" t="s">
        <v>3</v>
      </c>
      <c r="J9" t="s">
        <v>4</v>
      </c>
      <c r="AA9" s="1"/>
      <c r="AB9" s="1"/>
      <c r="AC9" s="1"/>
    </row>
    <row r="10" spans="1:30" x14ac:dyDescent="0.45">
      <c r="A10" t="s">
        <v>30</v>
      </c>
      <c r="L10" t="s">
        <v>5</v>
      </c>
    </row>
    <row r="11" spans="1:30" x14ac:dyDescent="0.45">
      <c r="B11" t="s">
        <v>49</v>
      </c>
      <c r="D11" t="s">
        <v>50</v>
      </c>
      <c r="E11" t="s">
        <v>51</v>
      </c>
      <c r="F11" t="s">
        <v>52</v>
      </c>
      <c r="G11" t="s">
        <v>53</v>
      </c>
      <c r="H11" t="s">
        <v>54</v>
      </c>
      <c r="I11" t="s">
        <v>55</v>
      </c>
      <c r="J11" t="s">
        <v>56</v>
      </c>
      <c r="K11" t="s">
        <v>57</v>
      </c>
      <c r="L11" t="s">
        <v>58</v>
      </c>
      <c r="M11" t="s">
        <v>59</v>
      </c>
      <c r="O11" t="s">
        <v>34</v>
      </c>
      <c r="P11" t="s">
        <v>35</v>
      </c>
      <c r="Q11" t="s">
        <v>36</v>
      </c>
      <c r="R11" t="s">
        <v>37</v>
      </c>
      <c r="S11" t="s">
        <v>38</v>
      </c>
      <c r="T11" t="s">
        <v>39</v>
      </c>
      <c r="U11" t="s">
        <v>40</v>
      </c>
      <c r="V11" t="s">
        <v>41</v>
      </c>
      <c r="W11" t="s">
        <v>42</v>
      </c>
      <c r="X11" t="s">
        <v>43</v>
      </c>
      <c r="Z11" t="s">
        <v>44</v>
      </c>
      <c r="AA11" t="s">
        <v>45</v>
      </c>
      <c r="AB11" t="s">
        <v>46</v>
      </c>
      <c r="AC11" t="s">
        <v>47</v>
      </c>
      <c r="AD11" t="s">
        <v>60</v>
      </c>
    </row>
    <row r="12" spans="1:30" ht="15.75" x14ac:dyDescent="0.5">
      <c r="A12">
        <v>1</v>
      </c>
      <c r="B12" t="s">
        <v>6</v>
      </c>
      <c r="D12">
        <v>20</v>
      </c>
      <c r="E12">
        <v>47</v>
      </c>
      <c r="F12">
        <v>3</v>
      </c>
      <c r="G12">
        <v>7</v>
      </c>
      <c r="H12">
        <v>4</v>
      </c>
      <c r="I12">
        <v>9</v>
      </c>
      <c r="J12">
        <v>4</v>
      </c>
      <c r="K12">
        <v>9</v>
      </c>
      <c r="L12">
        <v>12</v>
      </c>
      <c r="M12">
        <v>28</v>
      </c>
      <c r="O12">
        <f>STANDARDIZE(D12,D$35,D$36)</f>
        <v>-0.45839833031360944</v>
      </c>
      <c r="P12">
        <f>STANDARDIZE(E12,E$35,E$36)</f>
        <v>0.46623857375919914</v>
      </c>
      <c r="Q12">
        <f>STANDARDIZE(F12,F$35,E$36)</f>
        <v>-0.33189864572688743</v>
      </c>
      <c r="R12">
        <f>STANDARDIZE(G12,G$35,G$36)</f>
        <v>-0.23637535774637608</v>
      </c>
      <c r="S12">
        <f>STANDARDIZE(H12,H$35,H$36)</f>
        <v>-0.43913787933845083</v>
      </c>
      <c r="T12">
        <f>STANDARDIZE(I12,I$35,I$36)</f>
        <v>0</v>
      </c>
      <c r="U12">
        <f>STANDARDIZE(J12,J$35,J$36)</f>
        <v>0.15826659878658858</v>
      </c>
      <c r="V12">
        <f>STANDARDIZE(K12,K$35,K$36)</f>
        <v>1.7338321073941205</v>
      </c>
      <c r="W12">
        <f>STANDARDIZE(L12,L$35,L$36)</f>
        <v>-0.56561956255312673</v>
      </c>
      <c r="X12">
        <f>STANDARDIZE(M12,M$35,M$36)</f>
        <v>-0.44686998146881773</v>
      </c>
      <c r="Z12">
        <f>SUMXMY2($D$2:$M$2,O12:X12)</f>
        <v>6.3445854786390425</v>
      </c>
      <c r="AA12">
        <f>SUMXMY2($D$3:$M$3,O12:X12)</f>
        <v>19.418297477967965</v>
      </c>
      <c r="AB12">
        <f>SUMXMY2($D$4:$M$4,O12:X12)</f>
        <v>16.337778826387982</v>
      </c>
      <c r="AC12" s="1">
        <f>MIN(Z12:AB12)</f>
        <v>6.3445854786390425</v>
      </c>
      <c r="AD12">
        <f>MATCH(AC12,Z12:AB12,FALSE)</f>
        <v>1</v>
      </c>
    </row>
    <row r="13" spans="1:30" ht="15.75" x14ac:dyDescent="0.5">
      <c r="A13">
        <f>A12+1</f>
        <v>2</v>
      </c>
      <c r="B13" t="s">
        <v>7</v>
      </c>
      <c r="D13">
        <v>77</v>
      </c>
      <c r="E13">
        <v>46</v>
      </c>
      <c r="F13">
        <v>14</v>
      </c>
      <c r="G13">
        <v>8</v>
      </c>
      <c r="H13">
        <v>16</v>
      </c>
      <c r="I13">
        <v>10</v>
      </c>
      <c r="J13">
        <v>11</v>
      </c>
      <c r="K13">
        <v>7</v>
      </c>
      <c r="L13">
        <v>48</v>
      </c>
      <c r="M13">
        <v>29</v>
      </c>
      <c r="O13">
        <f>STANDARDIZE(D13,D$35,D$36)</f>
        <v>2.0585869971423105</v>
      </c>
      <c r="P13">
        <f>STANDARDIZE(E13,E$35,E$36)</f>
        <v>0.38326391232747725</v>
      </c>
      <c r="Q13">
        <f>STANDARDIZE(F13,F$35,E$36)</f>
        <v>0.58082263002205303</v>
      </c>
      <c r="R13">
        <f>STANDARDIZE(G13,G$35,G$36)</f>
        <v>-0.10909631895986592</v>
      </c>
      <c r="S13">
        <f>STANDARDIZE(H13,H$35,H$36)</f>
        <v>1.097844698346127</v>
      </c>
      <c r="T13">
        <f>STANDARDIZE(I13,I$35,I$36)</f>
        <v>0.16462159944159827</v>
      </c>
      <c r="U13">
        <f>STANDARDIZE(J13,J$35,J$36)</f>
        <v>1.3827502841354584</v>
      </c>
      <c r="V13">
        <f>STANDARDIZE(K13,K$35,K$36)</f>
        <v>1.0657500109670284</v>
      </c>
      <c r="W13">
        <f>STANDARDIZE(L13,L$35,L$36)</f>
        <v>1.6272439722682264</v>
      </c>
      <c r="X13">
        <f>STANDARDIZE(M13,M$35,M$36)</f>
        <v>-0.39530806053010797</v>
      </c>
      <c r="Z13">
        <f>SUMXMY2($D$2:$M$2,O13:X13)</f>
        <v>16.760948924931586</v>
      </c>
      <c r="AA13">
        <f>SUMXMY2($D$3:$M$3,O13:X13)</f>
        <v>32.737791925426762</v>
      </c>
      <c r="AB13">
        <f>SUMXMY2($D$4:$M$4,O13:X13)</f>
        <v>0</v>
      </c>
      <c r="AC13" s="1">
        <f>MIN(Z13:AB13)</f>
        <v>0</v>
      </c>
      <c r="AD13">
        <f>MATCH(AC13,Z13:AB13,FALSE)</f>
        <v>3</v>
      </c>
    </row>
    <row r="14" spans="1:30" ht="15.75" x14ac:dyDescent="0.5">
      <c r="A14">
        <f>A13+1</f>
        <v>3</v>
      </c>
      <c r="B14" t="s">
        <v>8</v>
      </c>
      <c r="D14">
        <v>65</v>
      </c>
      <c r="E14">
        <v>44</v>
      </c>
      <c r="F14">
        <v>10</v>
      </c>
      <c r="G14">
        <v>7</v>
      </c>
      <c r="H14">
        <v>14</v>
      </c>
      <c r="I14">
        <v>9</v>
      </c>
      <c r="J14">
        <v>12</v>
      </c>
      <c r="K14">
        <v>8</v>
      </c>
      <c r="L14">
        <v>48</v>
      </c>
      <c r="M14">
        <v>32</v>
      </c>
      <c r="O14">
        <f>STANDARDIZE(D14,D$35,D$36)</f>
        <v>1.5286953492568538</v>
      </c>
      <c r="P14">
        <f>STANDARDIZE(E14,E$35,E$36)</f>
        <v>0.21731458946403356</v>
      </c>
      <c r="Q14">
        <f>STANDARDIZE(F14,F$35,E$36)</f>
        <v>0.24892398429516557</v>
      </c>
      <c r="R14">
        <f>STANDARDIZE(G14,G$35,G$36)</f>
        <v>-0.23637535774637608</v>
      </c>
      <c r="S14">
        <f>STANDARDIZE(H14,H$35,H$36)</f>
        <v>0.84168093539869737</v>
      </c>
      <c r="T14">
        <f>STANDARDIZE(I14,I$35,I$36)</f>
        <v>0</v>
      </c>
      <c r="U14">
        <f>STANDARDIZE(J14,J$35,J$36)</f>
        <v>1.5576765248995825</v>
      </c>
      <c r="V14">
        <f>STANDARDIZE(K14,K$35,K$36)</f>
        <v>1.3997910591805744</v>
      </c>
      <c r="W14">
        <f>STANDARDIZE(L14,L$35,L$36)</f>
        <v>1.6272439722682264</v>
      </c>
      <c r="X14">
        <f>STANDARDIZE(M14,M$35,M$36)</f>
        <v>-0.24062229771397872</v>
      </c>
      <c r="Z14">
        <f>SUMXMY2($D$2:$M$2,O14:X14)</f>
        <v>15.978546093124322</v>
      </c>
      <c r="AA14">
        <f>SUMXMY2($D$3:$M$3,O14:X14)</f>
        <v>29.08632971868667</v>
      </c>
      <c r="AB14">
        <f>SUMXMY2($D$4:$M$4,O14:X14)</f>
        <v>0.69351144227493788</v>
      </c>
      <c r="AC14" s="1">
        <f>MIN(Z14:AB14)</f>
        <v>0.69351144227493788</v>
      </c>
      <c r="AD14">
        <f>MATCH(AC14,Z14:AB14,FALSE)</f>
        <v>3</v>
      </c>
    </row>
    <row r="15" spans="1:30" ht="15.75" x14ac:dyDescent="0.5">
      <c r="A15">
        <f>A14+1</f>
        <v>4</v>
      </c>
      <c r="B15" t="s">
        <v>9</v>
      </c>
      <c r="D15">
        <v>40</v>
      </c>
      <c r="E15">
        <v>38</v>
      </c>
      <c r="F15">
        <v>20</v>
      </c>
      <c r="G15">
        <v>19</v>
      </c>
      <c r="H15">
        <v>12</v>
      </c>
      <c r="I15">
        <v>11</v>
      </c>
      <c r="J15">
        <v>6</v>
      </c>
      <c r="K15">
        <v>6</v>
      </c>
      <c r="L15">
        <v>27</v>
      </c>
      <c r="M15">
        <v>26</v>
      </c>
      <c r="O15">
        <f>STANDARDIZE(D15,D$35,D$36)</f>
        <v>0.42475441616215198</v>
      </c>
      <c r="P15">
        <f>STANDARDIZE(E15,E$35,E$36)</f>
        <v>-0.28053337912629761</v>
      </c>
      <c r="Q15">
        <f>STANDARDIZE(F15,F$35,E$36)</f>
        <v>1.0786705986123841</v>
      </c>
      <c r="R15">
        <f>STANDARDIZE(G15,G$35,G$36)</f>
        <v>1.2909731076917459</v>
      </c>
      <c r="S15">
        <f>STANDARDIZE(H15,H$35,H$36)</f>
        <v>0.58551717245126766</v>
      </c>
      <c r="T15">
        <f>STANDARDIZE(I15,I$35,I$36)</f>
        <v>0.32924319888319653</v>
      </c>
      <c r="U15">
        <f>STANDARDIZE(J15,J$35,J$36)</f>
        <v>0.5081190803148371</v>
      </c>
      <c r="V15">
        <f>STANDARDIZE(K15,K$35,K$36)</f>
        <v>0.73170896275348207</v>
      </c>
      <c r="W15">
        <f>STANDARDIZE(L15,L$35,L$36)</f>
        <v>0.3480735769557704</v>
      </c>
      <c r="X15">
        <f>STANDARDIZE(M15,M$35,M$36)</f>
        <v>-0.54999382334623725</v>
      </c>
      <c r="Z15">
        <f>SUMXMY2($D$2:$M$2,O15:X15)</f>
        <v>4.2220194360890133</v>
      </c>
      <c r="AA15">
        <f>SUMXMY2($D$3:$M$3,O15:X15)</f>
        <v>24.680722434448029</v>
      </c>
      <c r="AB15">
        <f>SUMXMY2($D$4:$M$4,O15:X15)</f>
        <v>8.1444302609301502</v>
      </c>
      <c r="AC15" s="1">
        <f>MIN(Z15:AB15)</f>
        <v>4.2220194360890133</v>
      </c>
      <c r="AD15">
        <f>MATCH(AC15,Z15:AB15,FALSE)</f>
        <v>1</v>
      </c>
    </row>
    <row r="16" spans="1:30" ht="15.75" x14ac:dyDescent="0.5">
      <c r="A16">
        <f>A15+1</f>
        <v>5</v>
      </c>
      <c r="B16" t="s">
        <v>10</v>
      </c>
      <c r="D16">
        <v>34</v>
      </c>
      <c r="E16">
        <v>57</v>
      </c>
      <c r="F16">
        <v>4</v>
      </c>
      <c r="G16">
        <v>7</v>
      </c>
      <c r="H16">
        <v>5</v>
      </c>
      <c r="I16">
        <v>8</v>
      </c>
      <c r="J16">
        <v>3</v>
      </c>
      <c r="K16">
        <v>5</v>
      </c>
      <c r="L16">
        <v>14</v>
      </c>
      <c r="M16">
        <v>23</v>
      </c>
      <c r="O16">
        <f>STANDARDIZE(D16,D$35,D$36)</f>
        <v>0.15980859221942356</v>
      </c>
      <c r="P16">
        <f>STANDARDIZE(E16,E$35,E$36)</f>
        <v>1.2959851880764177</v>
      </c>
      <c r="Q16">
        <f>STANDARDIZE(F16,F$35,E$36)</f>
        <v>-0.24892398429516557</v>
      </c>
      <c r="R16">
        <f>STANDARDIZE(G16,G$35,G$36)</f>
        <v>-0.23637535774637608</v>
      </c>
      <c r="S16">
        <f>STANDARDIZE(H16,H$35,H$36)</f>
        <v>-0.31105599786473603</v>
      </c>
      <c r="T16">
        <f>STANDARDIZE(I16,I$35,I$36)</f>
        <v>-0.16462159944159827</v>
      </c>
      <c r="U16">
        <f>STANDARDIZE(J16,J$35,J$36)</f>
        <v>-1.6659641977535659E-2</v>
      </c>
      <c r="V16">
        <f>STANDARDIZE(K16,K$35,K$36)</f>
        <v>0.397667914539936</v>
      </c>
      <c r="W16">
        <f>STANDARDIZE(L16,L$35,L$36)</f>
        <v>-0.44379381061860712</v>
      </c>
      <c r="X16">
        <f>STANDARDIZE(M16,M$35,M$36)</f>
        <v>-0.70467958616236648</v>
      </c>
      <c r="Z16">
        <f>SUMXMY2($D$2:$M$2,O16:X16)</f>
        <v>3.5884493357044858</v>
      </c>
      <c r="AA16">
        <f>SUMXMY2($D$3:$M$3,O16:X16)</f>
        <v>17.659414256324808</v>
      </c>
      <c r="AB16">
        <f>SUMXMY2($D$4:$M$4,O16:X16)</f>
        <v>14.026091279572713</v>
      </c>
      <c r="AC16" s="1">
        <f>MIN(Z16:AB16)</f>
        <v>3.5884493357044858</v>
      </c>
      <c r="AD16">
        <f>MATCH(AC16,Z16:AB16,FALSE)</f>
        <v>1</v>
      </c>
    </row>
    <row r="17" spans="1:30" ht="15.75" x14ac:dyDescent="0.5">
      <c r="A17">
        <f>A16+1</f>
        <v>6</v>
      </c>
      <c r="B17" t="s">
        <v>11</v>
      </c>
      <c r="D17">
        <v>26</v>
      </c>
      <c r="E17">
        <v>53</v>
      </c>
      <c r="F17">
        <v>9</v>
      </c>
      <c r="G17">
        <v>18</v>
      </c>
      <c r="H17">
        <v>5</v>
      </c>
      <c r="I17">
        <v>10</v>
      </c>
      <c r="J17">
        <v>1</v>
      </c>
      <c r="K17">
        <v>2</v>
      </c>
      <c r="L17">
        <v>8</v>
      </c>
      <c r="M17">
        <v>16</v>
      </c>
      <c r="O17">
        <f>STANDARDIZE(D17,D$35,D$36)</f>
        <v>-0.19345250637088102</v>
      </c>
      <c r="P17">
        <f>STANDARDIZE(E17,E$35,E$36)</f>
        <v>0.96408654234953028</v>
      </c>
      <c r="Q17">
        <f>STANDARDIZE(F17,F$35,E$36)</f>
        <v>0.16594932286344372</v>
      </c>
      <c r="R17">
        <f>STANDARDIZE(G17,G$35,G$36)</f>
        <v>1.1636940689052357</v>
      </c>
      <c r="S17">
        <f>STANDARDIZE(H17,H$35,H$36)</f>
        <v>-0.31105599786473603</v>
      </c>
      <c r="T17">
        <f>STANDARDIZE(I17,I$35,I$36)</f>
        <v>0.16462159944159827</v>
      </c>
      <c r="U17">
        <f>STANDARDIZE(J17,J$35,J$36)</f>
        <v>-0.36651212350578416</v>
      </c>
      <c r="V17">
        <f>STANDARDIZE(K17,K$35,K$36)</f>
        <v>-0.60445523010070246</v>
      </c>
      <c r="W17">
        <f>STANDARDIZE(L17,L$35,L$36)</f>
        <v>-0.80927106642216595</v>
      </c>
      <c r="X17">
        <f>STANDARDIZE(M17,M$35,M$36)</f>
        <v>-1.0656130327333346</v>
      </c>
      <c r="Z17">
        <f>SUMXMY2($D$2:$M$2,O17:X17)</f>
        <v>0.92602522498345852</v>
      </c>
      <c r="AA17">
        <f>SUMXMY2($D$3:$M$3,O17:X17)</f>
        <v>21.301195940272194</v>
      </c>
      <c r="AB17">
        <f>SUMXMY2($D$4:$M$4,O17:X17)</f>
        <v>21.421572064749416</v>
      </c>
      <c r="AC17" s="1">
        <f>MIN(Z17:AB17)</f>
        <v>0.92602522498345852</v>
      </c>
      <c r="AD17">
        <f>MATCH(AC17,Z17:AB17,FALSE)</f>
        <v>1</v>
      </c>
    </row>
    <row r="18" spans="1:30" ht="15.75" x14ac:dyDescent="0.5">
      <c r="A18">
        <f>A17+1</f>
        <v>7</v>
      </c>
      <c r="B18" t="s">
        <v>12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100</v>
      </c>
      <c r="O18">
        <f>STANDARDIZE(D18,D$35,D$36)</f>
        <v>-1.3415510767893708</v>
      </c>
      <c r="P18">
        <f>STANDARDIZE(E18,E$35,E$36)</f>
        <v>-3.4335705135317283</v>
      </c>
      <c r="Q18">
        <f>STANDARDIZE(F18,F$35,E$36)</f>
        <v>-0.58082263002205303</v>
      </c>
      <c r="R18">
        <f>STANDARDIZE(G18,G$35,G$36)</f>
        <v>-1.1273286292519473</v>
      </c>
      <c r="S18">
        <f>STANDARDIZE(H18,H$35,H$36)</f>
        <v>-0.95146540523331014</v>
      </c>
      <c r="T18">
        <f>STANDARDIZE(I18,I$35,I$36)</f>
        <v>-1.4815943949743846</v>
      </c>
      <c r="U18">
        <f>STANDARDIZE(J18,J$35,J$36)</f>
        <v>-0.54143836426990843</v>
      </c>
      <c r="V18">
        <f>STANDARDIZE(K18,K$35,K$36)</f>
        <v>-1.2725373265277948</v>
      </c>
      <c r="W18">
        <f>STANDARDIZE(L18,L$35,L$36)</f>
        <v>-1.2356611981929846</v>
      </c>
      <c r="X18">
        <f>STANDARDIZE(M18,M$35,M$36)</f>
        <v>3.2655883261182845</v>
      </c>
      <c r="Z18">
        <f>SUMXMY2($D$2:$M$2,O18:X18)</f>
        <v>41.040669258481621</v>
      </c>
      <c r="AA18">
        <f>SUMXMY2($D$3:$M$3,O18:X18)</f>
        <v>11.623008082459148</v>
      </c>
      <c r="AB18">
        <f>SUMXMY2($D$4:$M$4,O18:X18)</f>
        <v>66.193557701202764</v>
      </c>
      <c r="AC18" s="1">
        <f>MIN(Z18:AB18)</f>
        <v>11.623008082459148</v>
      </c>
      <c r="AD18">
        <f>MATCH(AC18,Z18:AB18,FALSE)</f>
        <v>2</v>
      </c>
    </row>
    <row r="19" spans="1:30" ht="15.75" x14ac:dyDescent="0.5">
      <c r="A19">
        <f>A18+1</f>
        <v>8</v>
      </c>
      <c r="B19" t="s">
        <v>13</v>
      </c>
      <c r="D19">
        <v>50</v>
      </c>
      <c r="E19">
        <v>53</v>
      </c>
      <c r="F19">
        <v>8</v>
      </c>
      <c r="G19">
        <v>8</v>
      </c>
      <c r="H19">
        <v>3</v>
      </c>
      <c r="I19">
        <v>3</v>
      </c>
      <c r="J19">
        <v>6</v>
      </c>
      <c r="K19">
        <v>6</v>
      </c>
      <c r="L19">
        <v>28</v>
      </c>
      <c r="M19">
        <v>29</v>
      </c>
      <c r="O19">
        <f>STANDARDIZE(D19,D$35,D$36)</f>
        <v>0.86633078940003272</v>
      </c>
      <c r="P19">
        <f>STANDARDIZE(E19,E$35,E$36)</f>
        <v>0.96408654234953028</v>
      </c>
      <c r="Q19">
        <f>STANDARDIZE(F19,F$35,E$36)</f>
        <v>8.2974661431721858E-2</v>
      </c>
      <c r="R19">
        <f>STANDARDIZE(G19,G$35,G$36)</f>
        <v>-0.10909631895986592</v>
      </c>
      <c r="S19">
        <f>STANDARDIZE(H19,H$35,H$36)</f>
        <v>-0.56721976081216563</v>
      </c>
      <c r="T19">
        <f>STANDARDIZE(I19,I$35,I$36)</f>
        <v>-0.9877295966495897</v>
      </c>
      <c r="U19">
        <f>STANDARDIZE(J19,J$35,J$36)</f>
        <v>0.5081190803148371</v>
      </c>
      <c r="V19">
        <f>STANDARDIZE(K19,K$35,K$36)</f>
        <v>0.73170896275348207</v>
      </c>
      <c r="W19">
        <f>STANDARDIZE(L19,L$35,L$36)</f>
        <v>0.40898645292303021</v>
      </c>
      <c r="X19">
        <f>STANDARDIZE(M19,M$35,M$36)</f>
        <v>-0.39530806053010797</v>
      </c>
      <c r="Z19">
        <f>SUMXMY2($D$2:$M$2,O19:X19)</f>
        <v>6.6665987036612542</v>
      </c>
      <c r="AA19">
        <f>SUMXMY2($D$3:$M$3,O19:X19)</f>
        <v>17.513789615734598</v>
      </c>
      <c r="AB19">
        <f>SUMXMY2($D$4:$M$4,O19:X19)</f>
        <v>8.4677498725895664</v>
      </c>
      <c r="AC19" s="1">
        <f>MIN(Z19:AB19)</f>
        <v>6.6665987036612542</v>
      </c>
      <c r="AD19">
        <f>MATCH(AC19,Z19:AB19,FALSE)</f>
        <v>1</v>
      </c>
    </row>
    <row r="20" spans="1:30" ht="15.75" x14ac:dyDescent="0.5">
      <c r="A20">
        <f>A19+1</f>
        <v>9</v>
      </c>
      <c r="B20" t="s">
        <v>14</v>
      </c>
      <c r="D20">
        <v>3</v>
      </c>
      <c r="E20">
        <v>30</v>
      </c>
      <c r="F20">
        <v>0</v>
      </c>
      <c r="G20">
        <v>0</v>
      </c>
      <c r="H20">
        <v>1</v>
      </c>
      <c r="I20">
        <v>10</v>
      </c>
      <c r="J20">
        <v>1</v>
      </c>
      <c r="K20">
        <v>10</v>
      </c>
      <c r="L20">
        <v>5</v>
      </c>
      <c r="M20">
        <v>50</v>
      </c>
      <c r="O20">
        <f>STANDARDIZE(D20,D$35,D$36)</f>
        <v>-1.2090781648180067</v>
      </c>
      <c r="P20">
        <f>STANDARDIZE(E20,E$35,E$36)</f>
        <v>-0.94433067058007247</v>
      </c>
      <c r="Q20">
        <f>STANDARDIZE(F20,F$35,E$36)</f>
        <v>-0.58082263002205303</v>
      </c>
      <c r="R20">
        <f>STANDARDIZE(G20,G$35,G$36)</f>
        <v>-1.1273286292519473</v>
      </c>
      <c r="S20">
        <f>STANDARDIZE(H20,H$35,H$36)</f>
        <v>-0.82338352375959523</v>
      </c>
      <c r="T20">
        <f>STANDARDIZE(I20,I$35,I$36)</f>
        <v>0.16462159944159827</v>
      </c>
      <c r="U20">
        <f>STANDARDIZE(J20,J$35,J$36)</f>
        <v>-0.36651212350578416</v>
      </c>
      <c r="V20">
        <f>STANDARDIZE(K20,K$35,K$36)</f>
        <v>2.0678731556076668</v>
      </c>
      <c r="W20">
        <f>STANDARDIZE(L20,L$35,L$36)</f>
        <v>-0.99200969432394537</v>
      </c>
      <c r="X20">
        <f>STANDARDIZE(M20,M$35,M$36)</f>
        <v>0.68749227918279676</v>
      </c>
      <c r="Z20">
        <f>SUMXMY2($D$2:$M$2,O20:X20)</f>
        <v>15.956927044099297</v>
      </c>
      <c r="AA20">
        <f>SUMXMY2($D$3:$M$3,O20:X20)</f>
        <v>15.912372041586192</v>
      </c>
      <c r="AB20">
        <f>SUMXMY2($D$4:$M$4,O20:X20)</f>
        <v>30.614593730026016</v>
      </c>
      <c r="AC20" s="1">
        <f>MIN(Z20:AB20)</f>
        <v>15.912372041586192</v>
      </c>
      <c r="AD20">
        <f>MATCH(AC20,Z20:AB20,FALSE)</f>
        <v>2</v>
      </c>
    </row>
    <row r="21" spans="1:30" ht="15.75" x14ac:dyDescent="0.5">
      <c r="A21">
        <f>A20+1</f>
        <v>10</v>
      </c>
      <c r="B21" t="s">
        <v>15</v>
      </c>
      <c r="D21">
        <v>23</v>
      </c>
      <c r="E21">
        <v>43</v>
      </c>
      <c r="F21">
        <v>14</v>
      </c>
      <c r="G21">
        <v>26</v>
      </c>
      <c r="H21">
        <v>4</v>
      </c>
      <c r="I21">
        <v>7</v>
      </c>
      <c r="J21">
        <v>1</v>
      </c>
      <c r="K21">
        <v>2</v>
      </c>
      <c r="L21">
        <v>12</v>
      </c>
      <c r="M21">
        <v>22</v>
      </c>
      <c r="O21">
        <f>STANDARDIZE(D21,D$35,D$36)</f>
        <v>-0.32592541834224525</v>
      </c>
      <c r="P21">
        <f>STANDARDIZE(E21,E$35,E$36)</f>
        <v>0.13433992803231171</v>
      </c>
      <c r="Q21">
        <f>STANDARDIZE(F21,F$35,E$36)</f>
        <v>0.58082263002205303</v>
      </c>
      <c r="R21">
        <f>STANDARDIZE(G21,G$35,G$36)</f>
        <v>2.1819263791973169</v>
      </c>
      <c r="S21">
        <f>STANDARDIZE(H21,H$35,H$36)</f>
        <v>-0.43913787933845083</v>
      </c>
      <c r="T21">
        <f>STANDARDIZE(I21,I$35,I$36)</f>
        <v>-0.32924319888319653</v>
      </c>
      <c r="U21">
        <f>STANDARDIZE(J21,J$35,J$36)</f>
        <v>-0.36651212350578416</v>
      </c>
      <c r="V21">
        <f>STANDARDIZE(K21,K$35,K$36)</f>
        <v>-0.60445523010070246</v>
      </c>
      <c r="W21">
        <f>STANDARDIZE(L21,L$35,L$36)</f>
        <v>-0.56561956255312673</v>
      </c>
      <c r="X21">
        <f>STANDARDIZE(M21,M$35,M$36)</f>
        <v>-0.75624150710107618</v>
      </c>
      <c r="Z21">
        <f>SUMXMY2($D$2:$M$2,O21:X21)</f>
        <v>1.9446221767374248</v>
      </c>
      <c r="AA21">
        <f>SUMXMY2($D$3:$M$3,O21:X21)</f>
        <v>21.763551571252428</v>
      </c>
      <c r="AB21">
        <f>SUMXMY2($D$4:$M$4,O21:X21)</f>
        <v>24.391293449438859</v>
      </c>
      <c r="AC21" s="1">
        <f>MIN(Z21:AB21)</f>
        <v>1.9446221767374248</v>
      </c>
      <c r="AD21">
        <f>MATCH(AC21,Z21:AB21,FALSE)</f>
        <v>1</v>
      </c>
    </row>
    <row r="22" spans="1:30" ht="15.75" x14ac:dyDescent="0.5">
      <c r="A22">
        <f>A21+1</f>
        <v>11</v>
      </c>
      <c r="B22" t="s">
        <v>16</v>
      </c>
      <c r="D22">
        <v>54</v>
      </c>
      <c r="E22">
        <v>47</v>
      </c>
      <c r="F22">
        <v>27</v>
      </c>
      <c r="G22">
        <v>24</v>
      </c>
      <c r="H22">
        <v>13</v>
      </c>
      <c r="I22">
        <v>11</v>
      </c>
      <c r="J22">
        <v>4</v>
      </c>
      <c r="K22">
        <v>4</v>
      </c>
      <c r="L22">
        <v>16</v>
      </c>
      <c r="M22">
        <v>14</v>
      </c>
      <c r="O22">
        <f>STANDARDIZE(D22,D$35,D$36)</f>
        <v>1.042961338695185</v>
      </c>
      <c r="P22">
        <f>STANDARDIZE(E22,E$35,E$36)</f>
        <v>0.46623857375919914</v>
      </c>
      <c r="Q22">
        <f>STANDARDIZE(F22,F$35,E$36)</f>
        <v>1.6594932286344373</v>
      </c>
      <c r="R22">
        <f>STANDARDIZE(G22,G$35,G$36)</f>
        <v>1.9273683016242966</v>
      </c>
      <c r="S22">
        <f>STANDARDIZE(H22,H$35,H$36)</f>
        <v>0.71359905392498246</v>
      </c>
      <c r="T22">
        <f>STANDARDIZE(I22,I$35,I$36)</f>
        <v>0.32924319888319653</v>
      </c>
      <c r="U22">
        <f>STANDARDIZE(J22,J$35,J$36)</f>
        <v>0.15826659878658858</v>
      </c>
      <c r="V22">
        <f>STANDARDIZE(K22,K$35,K$36)</f>
        <v>6.3626866326389808E-2</v>
      </c>
      <c r="W22">
        <f>STANDARDIZE(L22,L$35,L$36)</f>
        <v>-0.32196805868408751</v>
      </c>
      <c r="X22">
        <f>STANDARDIZE(M22,M$35,M$36)</f>
        <v>-1.1687368746107543</v>
      </c>
      <c r="Z22">
        <f>SUMXMY2($D$2:$M$2,O22:X22)</f>
        <v>5.6853902834918975</v>
      </c>
      <c r="AA22">
        <f>SUMXMY2($D$3:$M$3,O22:X22)</f>
        <v>35.139703765718394</v>
      </c>
      <c r="AB22">
        <f>SUMXMY2($D$4:$M$4,O22:X22)</f>
        <v>13.425074434766424</v>
      </c>
      <c r="AC22" s="1">
        <f>MIN(Z22:AB22)</f>
        <v>5.6853902834918975</v>
      </c>
      <c r="AD22">
        <f>MATCH(AC22,Z22:AB22,FALSE)</f>
        <v>1</v>
      </c>
    </row>
    <row r="23" spans="1:30" ht="15.75" x14ac:dyDescent="0.5">
      <c r="A23">
        <f>A22+1</f>
        <v>12</v>
      </c>
      <c r="B23" t="s">
        <v>17</v>
      </c>
      <c r="D23">
        <v>12</v>
      </c>
      <c r="E23">
        <v>29</v>
      </c>
      <c r="F23">
        <v>0</v>
      </c>
      <c r="G23">
        <v>0</v>
      </c>
      <c r="H23">
        <v>1</v>
      </c>
      <c r="I23">
        <v>2</v>
      </c>
      <c r="J23">
        <v>0</v>
      </c>
      <c r="K23">
        <v>0</v>
      </c>
      <c r="L23">
        <v>28</v>
      </c>
      <c r="M23">
        <v>68</v>
      </c>
      <c r="O23">
        <f>STANDARDIZE(D23,D$35,D$36)</f>
        <v>-0.81165942890391396</v>
      </c>
      <c r="P23">
        <f>STANDARDIZE(E23,E$35,E$36)</f>
        <v>-1.0273053320117944</v>
      </c>
      <c r="Q23">
        <f>STANDARDIZE(F23,F$35,E$36)</f>
        <v>-0.58082263002205303</v>
      </c>
      <c r="R23">
        <f>STANDARDIZE(G23,G$35,G$36)</f>
        <v>-1.1273286292519473</v>
      </c>
      <c r="S23">
        <f>STANDARDIZE(H23,H$35,H$36)</f>
        <v>-0.82338352375959523</v>
      </c>
      <c r="T23">
        <f>STANDARDIZE(I23,I$35,I$36)</f>
        <v>-1.1523511960911879</v>
      </c>
      <c r="U23">
        <f>STANDARDIZE(J23,J$35,J$36)</f>
        <v>-0.54143836426990843</v>
      </c>
      <c r="V23">
        <f>STANDARDIZE(K23,K$35,K$36)</f>
        <v>-1.2725373265277948</v>
      </c>
      <c r="W23">
        <f>STANDARDIZE(L23,L$35,L$36)</f>
        <v>0.40898645292303021</v>
      </c>
      <c r="X23">
        <f>STANDARDIZE(M23,M$35,M$36)</f>
        <v>1.6156068560795722</v>
      </c>
      <c r="Z23">
        <f>SUMXMY2($D$2:$M$2,O23:X23)</f>
        <v>16.660487483595148</v>
      </c>
      <c r="AA23">
        <f>SUMXMY2($D$3:$M$3,O23:X23)</f>
        <v>0</v>
      </c>
      <c r="AB23">
        <f>SUMXMY2($D$4:$M$4,O23:X23)</f>
        <v>32.737791925426762</v>
      </c>
      <c r="AC23" s="1">
        <f>MIN(Z23:AB23)</f>
        <v>0</v>
      </c>
      <c r="AD23">
        <f>MATCH(AC23,Z23:AB23,FALSE)</f>
        <v>2</v>
      </c>
    </row>
    <row r="24" spans="1:30" ht="15.75" x14ac:dyDescent="0.5">
      <c r="A24">
        <f>A23+1</f>
        <v>13</v>
      </c>
      <c r="B24" t="s">
        <v>18</v>
      </c>
      <c r="D24">
        <v>22</v>
      </c>
      <c r="E24">
        <v>35</v>
      </c>
      <c r="F24">
        <v>4</v>
      </c>
      <c r="G24">
        <v>6</v>
      </c>
      <c r="H24">
        <v>8</v>
      </c>
      <c r="I24">
        <v>13</v>
      </c>
      <c r="J24">
        <v>1</v>
      </c>
      <c r="K24">
        <v>2</v>
      </c>
      <c r="L24">
        <v>28</v>
      </c>
      <c r="M24">
        <v>44</v>
      </c>
      <c r="O24">
        <f>STANDARDIZE(D24,D$35,D$36)</f>
        <v>-0.37008305566603328</v>
      </c>
      <c r="P24">
        <f>STANDARDIZE(E24,E$35,E$36)</f>
        <v>-0.52945736342146321</v>
      </c>
      <c r="Q24">
        <f>STANDARDIZE(F24,F$35,E$36)</f>
        <v>-0.24892398429516557</v>
      </c>
      <c r="R24">
        <f>STANDARDIZE(G24,G$35,G$36)</f>
        <v>-0.36365439653288623</v>
      </c>
      <c r="S24">
        <f>STANDARDIZE(H24,H$35,H$36)</f>
        <v>7.318964655640843E-2</v>
      </c>
      <c r="T24">
        <f>STANDARDIZE(I24,I$35,I$36)</f>
        <v>0.65848639776639306</v>
      </c>
      <c r="U24">
        <f>STANDARDIZE(J24,J$35,J$36)</f>
        <v>-0.36651212350578416</v>
      </c>
      <c r="V24">
        <f>STANDARDIZE(K24,K$35,K$36)</f>
        <v>-0.60445523010070246</v>
      </c>
      <c r="W24">
        <f>STANDARDIZE(L24,L$35,L$36)</f>
        <v>0.40898645292303021</v>
      </c>
      <c r="X24">
        <f>STANDARDIZE(M24,M$35,M$36)</f>
        <v>0.37812075355053831</v>
      </c>
      <c r="Z24">
        <f>SUMXMY2($D$2:$M$2,O24:X24)</f>
        <v>5.1701165725025833</v>
      </c>
      <c r="AA24">
        <f>SUMXMY2($D$3:$M$3,O24:X24)</f>
        <v>7.2274783102710165</v>
      </c>
      <c r="AB24">
        <f>SUMXMY2($D$4:$M$4,O24:X24)</f>
        <v>16.710446057592257</v>
      </c>
      <c r="AC24" s="1">
        <f>MIN(Z24:AB24)</f>
        <v>5.1701165725025833</v>
      </c>
      <c r="AD24">
        <f>MATCH(AC24,Z24:AB24,FALSE)</f>
        <v>1</v>
      </c>
    </row>
    <row r="25" spans="1:30" ht="15.75" x14ac:dyDescent="0.5">
      <c r="A25">
        <f>A24+1</f>
        <v>14</v>
      </c>
      <c r="B25" t="s">
        <v>19</v>
      </c>
      <c r="D25">
        <v>76</v>
      </c>
      <c r="E25">
        <v>40</v>
      </c>
      <c r="F25">
        <v>10</v>
      </c>
      <c r="G25">
        <v>5</v>
      </c>
      <c r="H25">
        <v>33</v>
      </c>
      <c r="I25">
        <v>17</v>
      </c>
      <c r="J25">
        <v>6</v>
      </c>
      <c r="K25">
        <v>3</v>
      </c>
      <c r="L25">
        <v>67</v>
      </c>
      <c r="M25">
        <v>35</v>
      </c>
      <c r="O25">
        <f>STANDARDIZE(D25,D$35,D$36)</f>
        <v>2.0144293598185223</v>
      </c>
      <c r="P25">
        <f>STANDARDIZE(E25,E$35,E$36)</f>
        <v>-0.11458405626285388</v>
      </c>
      <c r="Q25">
        <f>STANDARDIZE(F25,F$35,E$36)</f>
        <v>0.24892398429516557</v>
      </c>
      <c r="R25">
        <f>STANDARDIZE(G25,G$35,G$36)</f>
        <v>-0.49093343531939643</v>
      </c>
      <c r="S25">
        <f>STANDARDIZE(H25,H$35,H$36)</f>
        <v>3.2752366833992785</v>
      </c>
      <c r="T25">
        <f>STANDARDIZE(I25,I$35,I$36)</f>
        <v>1.3169727955327861</v>
      </c>
      <c r="U25">
        <f>STANDARDIZE(J25,J$35,J$36)</f>
        <v>0.5081190803148371</v>
      </c>
      <c r="V25">
        <f>STANDARDIZE(K25,K$35,K$36)</f>
        <v>-0.27041418188715632</v>
      </c>
      <c r="W25">
        <f>STANDARDIZE(L25,L$35,L$36)</f>
        <v>2.7845886156461628</v>
      </c>
      <c r="X25">
        <f>STANDARDIZE(M25,M$35,M$36)</f>
        <v>-8.5936534897849456E-2</v>
      </c>
      <c r="Z25">
        <f>SUMXMY2($D$2:$M$2,O25:X25)</f>
        <v>31.900525305974721</v>
      </c>
      <c r="AA25">
        <f>SUMXMY2($D$3:$M$3,O25:X25)</f>
        <v>43.45412200734102</v>
      </c>
      <c r="AB25">
        <f>SUMXMY2($D$4:$M$4,O25:X25)</f>
        <v>10.560179784325154</v>
      </c>
      <c r="AC25" s="1">
        <f>MIN(Z25:AB25)</f>
        <v>10.560179784325154</v>
      </c>
      <c r="AD25">
        <f>MATCH(AC25,Z25:AB25,FALSE)</f>
        <v>3</v>
      </c>
    </row>
    <row r="26" spans="1:30" ht="15.75" x14ac:dyDescent="0.5">
      <c r="A26">
        <f>A25+1</f>
        <v>15</v>
      </c>
      <c r="B26" t="s">
        <v>20</v>
      </c>
      <c r="D26">
        <v>5</v>
      </c>
      <c r="E26">
        <v>45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6</v>
      </c>
      <c r="M26">
        <v>55</v>
      </c>
      <c r="O26">
        <f>STANDARDIZE(D26,D$35,D$36)</f>
        <v>-1.1207628901704305</v>
      </c>
      <c r="P26">
        <f>STANDARDIZE(E26,E$35,E$36)</f>
        <v>0.30028925089575542</v>
      </c>
      <c r="Q26">
        <f>STANDARDIZE(F26,F$35,E$36)</f>
        <v>-0.58082263002205303</v>
      </c>
      <c r="R26">
        <f>STANDARDIZE(G26,G$35,G$36)</f>
        <v>-1.1273286292519473</v>
      </c>
      <c r="S26">
        <f>STANDARDIZE(H26,H$35,H$36)</f>
        <v>-0.95146540523331014</v>
      </c>
      <c r="T26">
        <f>STANDARDIZE(I26,I$35,I$36)</f>
        <v>-1.4815943949743846</v>
      </c>
      <c r="U26">
        <f>STANDARDIZE(J26,J$35,J$36)</f>
        <v>-0.54143836426990843</v>
      </c>
      <c r="V26">
        <f>STANDARDIZE(K26,K$35,K$36)</f>
        <v>-1.2725373265277948</v>
      </c>
      <c r="W26">
        <f>STANDARDIZE(L26,L$35,L$36)</f>
        <v>-0.93109681835668556</v>
      </c>
      <c r="X26">
        <f>STANDARDIZE(M26,M$35,M$36)</f>
        <v>0.94530188387634551</v>
      </c>
      <c r="Z26">
        <f>SUMXMY2($D$2:$M$2,O26:X26)</f>
        <v>13.44983340878918</v>
      </c>
      <c r="AA26">
        <f>SUMXMY2($D$3:$M$3,O26:X26)</f>
        <v>4.2279903084292112</v>
      </c>
      <c r="AB26">
        <f>SUMXMY2($D$4:$M$4,O26:X26)</f>
        <v>36.923498500562175</v>
      </c>
      <c r="AC26" s="1">
        <f>MIN(Z26:AB26)</f>
        <v>4.2279903084292112</v>
      </c>
      <c r="AD26">
        <f>MATCH(AC26,Z26:AB26,FALSE)</f>
        <v>2</v>
      </c>
    </row>
    <row r="27" spans="1:30" ht="15.75" x14ac:dyDescent="0.5">
      <c r="A27">
        <f>A26+1</f>
        <v>16</v>
      </c>
      <c r="B27" t="s">
        <v>21</v>
      </c>
      <c r="D27">
        <v>19</v>
      </c>
      <c r="E27">
        <v>37</v>
      </c>
      <c r="F27">
        <v>5</v>
      </c>
      <c r="G27">
        <v>10</v>
      </c>
      <c r="H27">
        <v>7</v>
      </c>
      <c r="I27">
        <v>13</v>
      </c>
      <c r="J27">
        <v>1</v>
      </c>
      <c r="K27">
        <v>2</v>
      </c>
      <c r="L27">
        <v>20</v>
      </c>
      <c r="M27">
        <v>38</v>
      </c>
      <c r="O27">
        <f>STANDARDIZE(D27,D$35,D$36)</f>
        <v>-0.50255596763739752</v>
      </c>
      <c r="P27">
        <f>STANDARDIZE(E27,E$35,E$36)</f>
        <v>-0.36350804055801944</v>
      </c>
      <c r="Q27">
        <f>STANDARDIZE(F27,F$35,E$36)</f>
        <v>-0.16594932286344372</v>
      </c>
      <c r="R27">
        <f>STANDARDIZE(G27,G$35,G$36)</f>
        <v>0.14546175861315441</v>
      </c>
      <c r="S27">
        <f>STANDARDIZE(H27,H$35,H$36)</f>
        <v>-5.4892234917306382E-2</v>
      </c>
      <c r="T27">
        <f>STANDARDIZE(I27,I$35,I$36)</f>
        <v>0.65848639776639306</v>
      </c>
      <c r="U27">
        <f>STANDARDIZE(J27,J$35,J$36)</f>
        <v>-0.36651212350578416</v>
      </c>
      <c r="V27">
        <f>STANDARDIZE(K27,K$35,K$36)</f>
        <v>-0.60445523010070246</v>
      </c>
      <c r="W27">
        <f>STANDARDIZE(L27,L$35,L$36)</f>
        <v>-7.8316554815048262E-2</v>
      </c>
      <c r="X27">
        <f>STANDARDIZE(M27,M$35,M$36)</f>
        <v>6.8749227918279796E-2</v>
      </c>
      <c r="Z27">
        <f>SUMXMY2($D$2:$M$2,O27:X27)</f>
        <v>2.5592448418173124</v>
      </c>
      <c r="AA27">
        <f>SUMXMY2($D$3:$M$3,O27:X27)</f>
        <v>9.3051642991228665</v>
      </c>
      <c r="AB27">
        <f>SUMXMY2($D$4:$M$4,O27:X27)</f>
        <v>18.286085073048678</v>
      </c>
      <c r="AC27" s="1">
        <f>MIN(Z27:AB27)</f>
        <v>2.5592448418173124</v>
      </c>
      <c r="AD27">
        <f>MATCH(AC27,Z27:AB27,FALSE)</f>
        <v>1</v>
      </c>
    </row>
    <row r="28" spans="1:30" ht="15.75" x14ac:dyDescent="0.5">
      <c r="A28">
        <f>A27+1</f>
        <v>17</v>
      </c>
      <c r="B28" t="s">
        <v>22</v>
      </c>
      <c r="D28">
        <v>18</v>
      </c>
      <c r="E28">
        <v>49</v>
      </c>
      <c r="F28">
        <v>2</v>
      </c>
      <c r="G28">
        <v>5</v>
      </c>
      <c r="H28">
        <v>4</v>
      </c>
      <c r="I28">
        <v>11</v>
      </c>
      <c r="J28">
        <v>1</v>
      </c>
      <c r="K28">
        <v>3</v>
      </c>
      <c r="L28">
        <v>12</v>
      </c>
      <c r="M28">
        <v>32</v>
      </c>
      <c r="O28">
        <f>STANDARDIZE(D28,D$35,D$36)</f>
        <v>-0.5467136049611856</v>
      </c>
      <c r="P28">
        <f>STANDARDIZE(E28,E$35,E$36)</f>
        <v>0.63218789662264285</v>
      </c>
      <c r="Q28">
        <f>STANDARDIZE(F28,F$35,E$36)</f>
        <v>-0.41487330715860932</v>
      </c>
      <c r="R28">
        <f>STANDARDIZE(G28,G$35,G$36)</f>
        <v>-0.49093343531939643</v>
      </c>
      <c r="S28">
        <f>STANDARDIZE(H28,H$35,H$36)</f>
        <v>-0.43913787933845083</v>
      </c>
      <c r="T28">
        <f>STANDARDIZE(I28,I$35,I$36)</f>
        <v>0.32924319888319653</v>
      </c>
      <c r="U28">
        <f>STANDARDIZE(J28,J$35,J$36)</f>
        <v>-0.36651212350578416</v>
      </c>
      <c r="V28">
        <f>STANDARDIZE(K28,K$35,K$36)</f>
        <v>-0.27041418188715632</v>
      </c>
      <c r="W28">
        <f>STANDARDIZE(L28,L$35,L$36)</f>
        <v>-0.56561956255312673</v>
      </c>
      <c r="X28">
        <f>STANDARDIZE(M28,M$35,M$36)</f>
        <v>-0.24062229771397872</v>
      </c>
      <c r="Z28">
        <f>SUMXMY2($D$2:$M$2,O28:X28)</f>
        <v>3.3166835700394453</v>
      </c>
      <c r="AA28">
        <f>SUMXMY2($D$3:$M$3,O28:X28)</f>
        <v>11.0297122961314</v>
      </c>
      <c r="AB28">
        <f>SUMXMY2($D$4:$M$4,O28:X28)</f>
        <v>20.054011963754416</v>
      </c>
      <c r="AC28" s="1">
        <f>MIN(Z28:AB28)</f>
        <v>3.3166835700394453</v>
      </c>
      <c r="AD28">
        <f>MATCH(AC28,Z28:AB28,FALSE)</f>
        <v>1</v>
      </c>
    </row>
    <row r="29" spans="1:30" ht="15.75" x14ac:dyDescent="0.5">
      <c r="A29">
        <f>A28+1</f>
        <v>18</v>
      </c>
      <c r="B29" t="s">
        <v>23</v>
      </c>
      <c r="D29">
        <v>21</v>
      </c>
      <c r="E29">
        <v>36</v>
      </c>
      <c r="F29">
        <v>3</v>
      </c>
      <c r="G29">
        <v>5</v>
      </c>
      <c r="H29">
        <v>16</v>
      </c>
      <c r="I29">
        <v>27</v>
      </c>
      <c r="J29">
        <v>3</v>
      </c>
      <c r="K29">
        <v>5</v>
      </c>
      <c r="L29">
        <v>16</v>
      </c>
      <c r="M29">
        <v>27</v>
      </c>
      <c r="O29">
        <f>STANDARDIZE(D29,D$35,D$36)</f>
        <v>-0.41424069298982136</v>
      </c>
      <c r="P29">
        <f>STANDARDIZE(E29,E$35,E$36)</f>
        <v>-0.44648270198974133</v>
      </c>
      <c r="Q29">
        <f>STANDARDIZE(F29,F$35,E$36)</f>
        <v>-0.33189864572688743</v>
      </c>
      <c r="R29">
        <f>STANDARDIZE(G29,G$35,G$36)</f>
        <v>-0.49093343531939643</v>
      </c>
      <c r="S29">
        <f>STANDARDIZE(H29,H$35,H$36)</f>
        <v>1.097844698346127</v>
      </c>
      <c r="T29">
        <f>STANDARDIZE(I29,I$35,I$36)</f>
        <v>2.9631887899487692</v>
      </c>
      <c r="U29">
        <f>STANDARDIZE(J29,J$35,J$36)</f>
        <v>-1.6659641977535659E-2</v>
      </c>
      <c r="V29">
        <f>STANDARDIZE(K29,K$35,K$36)</f>
        <v>0.397667914539936</v>
      </c>
      <c r="W29">
        <f>STANDARDIZE(L29,L$35,L$36)</f>
        <v>-0.32196805868408751</v>
      </c>
      <c r="X29">
        <f>STANDARDIZE(M29,M$35,M$36)</f>
        <v>-0.49843190240752749</v>
      </c>
      <c r="Z29">
        <f>SUMXMY2($D$2:$M$2,O29:X29)</f>
        <v>13.264741267683398</v>
      </c>
      <c r="AA29">
        <f>SUMXMY2($D$3:$M$3,O29:X29)</f>
        <v>29.659478455213819</v>
      </c>
      <c r="AB29">
        <f>SUMXMY2($D$4:$M$4,O29:X29)</f>
        <v>21.828938156715637</v>
      </c>
      <c r="AC29" s="1">
        <f>MIN(Z29:AB29)</f>
        <v>13.264741267683398</v>
      </c>
      <c r="AD29">
        <f>MATCH(AC29,Z29:AB29,FALSE)</f>
        <v>1</v>
      </c>
    </row>
    <row r="30" spans="1:30" ht="15.75" x14ac:dyDescent="0.5">
      <c r="A30">
        <f>A29+1</f>
        <v>19</v>
      </c>
      <c r="B30" t="s">
        <v>24</v>
      </c>
      <c r="D30">
        <v>37</v>
      </c>
      <c r="E30">
        <v>52</v>
      </c>
      <c r="F30">
        <v>1</v>
      </c>
      <c r="G30">
        <v>1</v>
      </c>
      <c r="H30">
        <v>3</v>
      </c>
      <c r="I30">
        <v>4</v>
      </c>
      <c r="J30">
        <v>2</v>
      </c>
      <c r="K30">
        <v>3</v>
      </c>
      <c r="L30">
        <v>28</v>
      </c>
      <c r="M30">
        <v>39</v>
      </c>
      <c r="O30">
        <f>STANDARDIZE(D30,D$35,D$36)</f>
        <v>0.29228150419078774</v>
      </c>
      <c r="P30">
        <f>STANDARDIZE(E30,E$35,E$36)</f>
        <v>0.88111188091780845</v>
      </c>
      <c r="Q30">
        <f>STANDARDIZE(F30,F$35,E$36)</f>
        <v>-0.49784796859033115</v>
      </c>
      <c r="R30">
        <f>STANDARDIZE(G30,G$35,G$36)</f>
        <v>-1.0000495904654372</v>
      </c>
      <c r="S30">
        <f>STANDARDIZE(H30,H$35,H$36)</f>
        <v>-0.56721976081216563</v>
      </c>
      <c r="T30">
        <f>STANDARDIZE(I30,I$35,I$36)</f>
        <v>-0.82310799720799144</v>
      </c>
      <c r="U30">
        <f>STANDARDIZE(J30,J$35,J$36)</f>
        <v>-0.19158588274165991</v>
      </c>
      <c r="V30">
        <f>STANDARDIZE(K30,K$35,K$36)</f>
        <v>-0.27041418188715632</v>
      </c>
      <c r="W30">
        <f>STANDARDIZE(L30,L$35,L$36)</f>
        <v>0.40898645292303021</v>
      </c>
      <c r="X30">
        <f>STANDARDIZE(M30,M$35,M$36)</f>
        <v>0.12031114885698954</v>
      </c>
      <c r="Z30">
        <f>SUMXMY2($D$2:$M$2,O30:X30)</f>
        <v>7.7268297367599956</v>
      </c>
      <c r="AA30">
        <f>SUMXMY2($D$3:$M$3,O30:X30)</f>
        <v>8.4204043558745472</v>
      </c>
      <c r="AB30">
        <f>SUMXMY2($D$4:$M$4,O30:X30)</f>
        <v>15.086948764960276</v>
      </c>
      <c r="AC30" s="1">
        <f>MIN(Z30:AB30)</f>
        <v>7.7268297367599956</v>
      </c>
      <c r="AD30">
        <f>MATCH(AC30,Z30:AB30,FALSE)</f>
        <v>1</v>
      </c>
    </row>
    <row r="31" spans="1:30" ht="15.75" x14ac:dyDescent="0.5">
      <c r="A31">
        <f>A30+1</f>
        <v>20</v>
      </c>
      <c r="B31" t="s">
        <v>25</v>
      </c>
      <c r="D31">
        <v>10</v>
      </c>
      <c r="E31">
        <v>43</v>
      </c>
      <c r="F31">
        <v>3</v>
      </c>
      <c r="G31">
        <v>13</v>
      </c>
      <c r="H31">
        <v>1</v>
      </c>
      <c r="I31">
        <v>4</v>
      </c>
      <c r="J31">
        <v>0</v>
      </c>
      <c r="K31">
        <v>0</v>
      </c>
      <c r="L31">
        <v>9</v>
      </c>
      <c r="M31">
        <v>39</v>
      </c>
      <c r="O31">
        <f>STANDARDIZE(D31,D$35,D$36)</f>
        <v>-0.89997470355149012</v>
      </c>
      <c r="P31">
        <f>STANDARDIZE(E31,E$35,E$36)</f>
        <v>0.13433992803231171</v>
      </c>
      <c r="Q31">
        <f>STANDARDIZE(F31,F$35,E$36)</f>
        <v>-0.33189864572688743</v>
      </c>
      <c r="R31">
        <f>STANDARDIZE(G31,G$35,G$36)</f>
        <v>0.52729887497268491</v>
      </c>
      <c r="S31">
        <f>STANDARDIZE(H31,H$35,H$36)</f>
        <v>-0.82338352375959523</v>
      </c>
      <c r="T31">
        <f>STANDARDIZE(I31,I$35,I$36)</f>
        <v>-0.82310799720799144</v>
      </c>
      <c r="U31">
        <f>STANDARDIZE(J31,J$35,J$36)</f>
        <v>-0.54143836426990843</v>
      </c>
      <c r="V31">
        <f>STANDARDIZE(K31,K$35,K$36)</f>
        <v>-1.2725373265277948</v>
      </c>
      <c r="W31">
        <f>STANDARDIZE(L31,L$35,L$36)</f>
        <v>-0.74835819045490615</v>
      </c>
      <c r="X31">
        <f>STANDARDIZE(M31,M$35,M$36)</f>
        <v>0.12031114885698954</v>
      </c>
      <c r="Z31">
        <f>SUMXMY2($D$2:$M$2,O31:X31)</f>
        <v>4.3266000927590822</v>
      </c>
      <c r="AA31">
        <f>SUMXMY2($D$3:$M$3,O31:X31)</f>
        <v>7.8407315852177577</v>
      </c>
      <c r="AB31">
        <f>SUMXMY2($D$4:$M$4,O31:X31)</f>
        <v>29.799275526312375</v>
      </c>
      <c r="AC31" s="1">
        <f>MIN(Z31:AB31)</f>
        <v>4.3266000927590822</v>
      </c>
      <c r="AD31">
        <f>MATCH(AC31,Z31:AB31,FALSE)</f>
        <v>1</v>
      </c>
    </row>
    <row r="32" spans="1:30" ht="15.75" x14ac:dyDescent="0.5">
      <c r="A32">
        <f>A31+1</f>
        <v>21</v>
      </c>
      <c r="B32" t="s">
        <v>26</v>
      </c>
      <c r="D32">
        <v>26</v>
      </c>
      <c r="E32">
        <v>45</v>
      </c>
      <c r="F32">
        <v>10</v>
      </c>
      <c r="G32">
        <v>17</v>
      </c>
      <c r="H32">
        <v>6</v>
      </c>
      <c r="I32">
        <v>10</v>
      </c>
      <c r="J32">
        <v>2</v>
      </c>
      <c r="K32">
        <v>3</v>
      </c>
      <c r="L32">
        <v>14</v>
      </c>
      <c r="M32">
        <v>24</v>
      </c>
      <c r="O32">
        <f>STANDARDIZE(D32,D$35,D$36)</f>
        <v>-0.19345250637088102</v>
      </c>
      <c r="P32">
        <f>STANDARDIZE(E32,E$35,E$36)</f>
        <v>0.30028925089575542</v>
      </c>
      <c r="Q32">
        <f>STANDARDIZE(F32,F$35,E$36)</f>
        <v>0.24892398429516557</v>
      </c>
      <c r="R32">
        <f>STANDARDIZE(G32,G$35,G$36)</f>
        <v>1.0364150301187256</v>
      </c>
      <c r="S32">
        <f>STANDARDIZE(H32,H$35,H$36)</f>
        <v>-0.18297411639102121</v>
      </c>
      <c r="T32">
        <f>STANDARDIZE(I32,I$35,I$36)</f>
        <v>0.16462159944159827</v>
      </c>
      <c r="U32">
        <f>STANDARDIZE(J32,J$35,J$36)</f>
        <v>-0.19158588274165991</v>
      </c>
      <c r="V32">
        <f>STANDARDIZE(K32,K$35,K$36)</f>
        <v>-0.27041418188715632</v>
      </c>
      <c r="W32">
        <f>STANDARDIZE(L32,L$35,L$36)</f>
        <v>-0.44379381061860712</v>
      </c>
      <c r="X32">
        <f>STANDARDIZE(M32,M$35,M$36)</f>
        <v>-0.65311766522365677</v>
      </c>
      <c r="Z32">
        <f>SUMXMY2($D$2:$M$2,O32:X32)</f>
        <v>0</v>
      </c>
      <c r="AA32">
        <f>SUMXMY2($D$3:$M$3,O32:X32)</f>
        <v>16.660487483595148</v>
      </c>
      <c r="AB32">
        <f>SUMXMY2($D$4:$M$4,O32:X32)</f>
        <v>16.760948924931586</v>
      </c>
      <c r="AC32" s="1">
        <f>MIN(Z32:AB32)</f>
        <v>0</v>
      </c>
      <c r="AD32">
        <f>MATCH(AC32,Z32:AB32,FALSE)</f>
        <v>1</v>
      </c>
    </row>
    <row r="33" spans="2:13" x14ac:dyDescent="0.45">
      <c r="L33" t="s">
        <v>0</v>
      </c>
    </row>
    <row r="35" spans="2:13" x14ac:dyDescent="0.45">
      <c r="B35" t="s">
        <v>32</v>
      </c>
      <c r="D35" s="2">
        <f>AVERAGE(D12:D32)</f>
        <v>30.38095238095238</v>
      </c>
      <c r="E35" s="2">
        <f>AVERAGE(E12:E32)</f>
        <v>41.38095238095238</v>
      </c>
      <c r="F35" s="2">
        <f>AVERAGE(F12:F32)</f>
        <v>7</v>
      </c>
      <c r="G35" s="2">
        <f>AVERAGE(G12:G32)</f>
        <v>8.8571428571428577</v>
      </c>
      <c r="H35" s="2">
        <f>AVERAGE(H12:H32)</f>
        <v>7.4285714285714288</v>
      </c>
      <c r="I35" s="2">
        <f>AVERAGE(I12:I32)</f>
        <v>9</v>
      </c>
      <c r="J35" s="2">
        <f>AVERAGE(J12:J32)</f>
        <v>3.0952380952380953</v>
      </c>
      <c r="K35" s="2">
        <f>AVERAGE(K12:K32)</f>
        <v>3.8095238095238093</v>
      </c>
      <c r="L35" s="2">
        <f>AVERAGE(L12:L32)</f>
        <v>21.285714285714285</v>
      </c>
      <c r="M35" s="2">
        <f>AVERAGE(M12:M32)</f>
        <v>36.666666666666664</v>
      </c>
    </row>
    <row r="36" spans="2:13" x14ac:dyDescent="0.45">
      <c r="B36" t="s">
        <v>33</v>
      </c>
      <c r="D36" s="2">
        <f>STDEV(D12:D32)</f>
        <v>22.646139164272995</v>
      </c>
      <c r="E36" s="2">
        <f>STDEV(E12:E32)</f>
        <v>12.051872014239907</v>
      </c>
      <c r="F36" s="2">
        <f>STDEV(F12:F32)</f>
        <v>7.1624018317879932</v>
      </c>
      <c r="G36" s="2">
        <f>STDEV(G12:G32)</f>
        <v>7.856753237093006</v>
      </c>
      <c r="H36" s="2">
        <f>STDEV(H12:H32)</f>
        <v>7.8075055464048733</v>
      </c>
      <c r="I36" s="2">
        <f>STDEV(I12:I32)</f>
        <v>6.0745370193949757</v>
      </c>
      <c r="J36" s="2">
        <f>STDEV(I12:J32)</f>
        <v>5.716695194681682</v>
      </c>
      <c r="K36" s="2">
        <f>STDEV(K12:K32)</f>
        <v>2.9936440606566377</v>
      </c>
      <c r="L36" s="2">
        <f>STDEV(L12:L32)</f>
        <v>16.416890257118908</v>
      </c>
      <c r="M36">
        <f>STDEV(M12:M32)</f>
        <v>19.394157195746697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tabSelected="1" workbookViewId="0">
      <selection activeCell="AB29" sqref="AB29"/>
    </sheetView>
  </sheetViews>
  <sheetFormatPr defaultRowHeight="14.25" x14ac:dyDescent="0.45"/>
  <cols>
    <col min="2" max="2" width="42.9296875" customWidth="1"/>
  </cols>
  <sheetData>
    <row r="1" spans="1:30" x14ac:dyDescent="0.45">
      <c r="A1" t="s">
        <v>30</v>
      </c>
      <c r="L1" t="s">
        <v>5</v>
      </c>
    </row>
    <row r="2" spans="1:30" x14ac:dyDescent="0.45">
      <c r="B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40</v>
      </c>
      <c r="V2" t="s">
        <v>41</v>
      </c>
      <c r="W2" t="s">
        <v>42</v>
      </c>
      <c r="X2" t="s">
        <v>43</v>
      </c>
      <c r="Z2" t="s">
        <v>44</v>
      </c>
      <c r="AA2" t="s">
        <v>45</v>
      </c>
      <c r="AB2" t="s">
        <v>46</v>
      </c>
      <c r="AC2" t="s">
        <v>47</v>
      </c>
      <c r="AD2" t="s">
        <v>60</v>
      </c>
    </row>
    <row r="3" spans="1:30" x14ac:dyDescent="0.45">
      <c r="A3" s="4">
        <v>1</v>
      </c>
      <c r="B3" s="4" t="s">
        <v>6</v>
      </c>
      <c r="C3" s="4"/>
      <c r="D3" s="4">
        <v>20</v>
      </c>
      <c r="E3" s="4">
        <v>47</v>
      </c>
      <c r="F3" s="4">
        <v>3</v>
      </c>
      <c r="G3" s="4">
        <v>7</v>
      </c>
      <c r="H3" s="4">
        <v>4</v>
      </c>
      <c r="I3" s="4">
        <v>9</v>
      </c>
      <c r="J3" s="4">
        <v>4</v>
      </c>
      <c r="K3" s="4">
        <v>9</v>
      </c>
      <c r="L3" s="4">
        <v>12</v>
      </c>
      <c r="M3" s="4">
        <v>28</v>
      </c>
      <c r="N3" s="4"/>
      <c r="O3" s="4">
        <v>-0.45839833031360944</v>
      </c>
      <c r="P3" s="4">
        <v>0.46623857375919914</v>
      </c>
      <c r="Q3" s="4">
        <v>-0.33189864572688743</v>
      </c>
      <c r="R3" s="4">
        <v>-0.23637535774637608</v>
      </c>
      <c r="S3" s="4">
        <v>-0.43913787933845083</v>
      </c>
      <c r="T3" s="4">
        <v>0</v>
      </c>
      <c r="U3" s="4">
        <v>0.15826659878658858</v>
      </c>
      <c r="V3" s="4">
        <v>1.7338321073941205</v>
      </c>
      <c r="W3" s="4">
        <v>-0.56561956255312673</v>
      </c>
      <c r="X3" s="4">
        <v>-0.44686998146881773</v>
      </c>
      <c r="Y3" s="4"/>
      <c r="Z3" s="4">
        <v>6.3445854786390425</v>
      </c>
      <c r="AA3" s="4">
        <v>19.418297477967965</v>
      </c>
      <c r="AB3" s="4">
        <v>16.337778826387982</v>
      </c>
      <c r="AC3" s="4">
        <v>6.3445854786390425</v>
      </c>
      <c r="AD3" s="4">
        <v>1</v>
      </c>
    </row>
    <row r="4" spans="1:30" x14ac:dyDescent="0.45">
      <c r="A4" s="4">
        <v>4</v>
      </c>
      <c r="B4" s="4" t="s">
        <v>9</v>
      </c>
      <c r="C4" s="4"/>
      <c r="D4" s="4">
        <v>40</v>
      </c>
      <c r="E4" s="4">
        <v>38</v>
      </c>
      <c r="F4" s="4">
        <v>20</v>
      </c>
      <c r="G4" s="4">
        <v>19</v>
      </c>
      <c r="H4" s="4">
        <v>12</v>
      </c>
      <c r="I4" s="4">
        <v>11</v>
      </c>
      <c r="J4" s="4">
        <v>6</v>
      </c>
      <c r="K4" s="4">
        <v>6</v>
      </c>
      <c r="L4" s="4">
        <v>27</v>
      </c>
      <c r="M4" s="4">
        <v>26</v>
      </c>
      <c r="N4" s="4"/>
      <c r="O4" s="4">
        <v>0.42475441616215198</v>
      </c>
      <c r="P4" s="4">
        <v>-0.28053337912629761</v>
      </c>
      <c r="Q4" s="4">
        <v>1.0786705986123841</v>
      </c>
      <c r="R4" s="4">
        <v>1.2909731076917459</v>
      </c>
      <c r="S4" s="4">
        <v>0.58551717245126766</v>
      </c>
      <c r="T4" s="4">
        <v>0.32924319888319653</v>
      </c>
      <c r="U4" s="4">
        <v>0.5081190803148371</v>
      </c>
      <c r="V4" s="4">
        <v>0.73170896275348207</v>
      </c>
      <c r="W4" s="4">
        <v>0.3480735769557704</v>
      </c>
      <c r="X4" s="4">
        <v>-0.54999382334623725</v>
      </c>
      <c r="Y4" s="4"/>
      <c r="Z4" s="4">
        <v>4.2220194360890133</v>
      </c>
      <c r="AA4" s="4">
        <v>24.680722434448029</v>
      </c>
      <c r="AB4" s="4">
        <v>8.1444302609301502</v>
      </c>
      <c r="AC4" s="4">
        <v>4.2220194360890133</v>
      </c>
      <c r="AD4" s="4">
        <v>1</v>
      </c>
    </row>
    <row r="5" spans="1:30" x14ac:dyDescent="0.45">
      <c r="A5" s="4">
        <v>5</v>
      </c>
      <c r="B5" s="4" t="s">
        <v>10</v>
      </c>
      <c r="C5" s="4"/>
      <c r="D5" s="4">
        <v>34</v>
      </c>
      <c r="E5" s="4">
        <v>57</v>
      </c>
      <c r="F5" s="4">
        <v>4</v>
      </c>
      <c r="G5" s="4">
        <v>7</v>
      </c>
      <c r="H5" s="4">
        <v>5</v>
      </c>
      <c r="I5" s="4">
        <v>8</v>
      </c>
      <c r="J5" s="4">
        <v>3</v>
      </c>
      <c r="K5" s="4">
        <v>5</v>
      </c>
      <c r="L5" s="4">
        <v>14</v>
      </c>
      <c r="M5" s="4">
        <v>23</v>
      </c>
      <c r="N5" s="4"/>
      <c r="O5" s="4">
        <v>0.15980859221942356</v>
      </c>
      <c r="P5" s="4">
        <v>1.2959851880764177</v>
      </c>
      <c r="Q5" s="4">
        <v>-0.24892398429516557</v>
      </c>
      <c r="R5" s="4">
        <v>-0.23637535774637608</v>
      </c>
      <c r="S5" s="4">
        <v>-0.31105599786473603</v>
      </c>
      <c r="T5" s="4">
        <v>-0.16462159944159827</v>
      </c>
      <c r="U5" s="4">
        <v>-1.6659641977535659E-2</v>
      </c>
      <c r="V5" s="4">
        <v>0.397667914539936</v>
      </c>
      <c r="W5" s="4">
        <v>-0.44379381061860712</v>
      </c>
      <c r="X5" s="4">
        <v>-0.70467958616236648</v>
      </c>
      <c r="Y5" s="4"/>
      <c r="Z5" s="4">
        <v>3.5884493357044858</v>
      </c>
      <c r="AA5" s="4">
        <v>17.659414256324808</v>
      </c>
      <c r="AB5" s="4">
        <v>14.026091279572713</v>
      </c>
      <c r="AC5" s="4">
        <v>3.5884493357044858</v>
      </c>
      <c r="AD5" s="4">
        <v>1</v>
      </c>
    </row>
    <row r="6" spans="1:30" x14ac:dyDescent="0.45">
      <c r="A6" s="4">
        <v>6</v>
      </c>
      <c r="B6" s="4" t="s">
        <v>11</v>
      </c>
      <c r="C6" s="4"/>
      <c r="D6" s="4">
        <v>26</v>
      </c>
      <c r="E6" s="4">
        <v>53</v>
      </c>
      <c r="F6" s="4">
        <v>9</v>
      </c>
      <c r="G6" s="4">
        <v>18</v>
      </c>
      <c r="H6" s="4">
        <v>5</v>
      </c>
      <c r="I6" s="4">
        <v>10</v>
      </c>
      <c r="J6" s="4">
        <v>1</v>
      </c>
      <c r="K6" s="4">
        <v>2</v>
      </c>
      <c r="L6" s="4">
        <v>8</v>
      </c>
      <c r="M6" s="4">
        <v>16</v>
      </c>
      <c r="N6" s="4"/>
      <c r="O6" s="4">
        <v>-0.19345250637088102</v>
      </c>
      <c r="P6" s="4">
        <v>0.96408654234953028</v>
      </c>
      <c r="Q6" s="4">
        <v>0.16594932286344372</v>
      </c>
      <c r="R6" s="4">
        <v>1.1636940689052357</v>
      </c>
      <c r="S6" s="4">
        <v>-0.31105599786473603</v>
      </c>
      <c r="T6" s="4">
        <v>0.16462159944159827</v>
      </c>
      <c r="U6" s="4">
        <v>-0.36651212350578416</v>
      </c>
      <c r="V6" s="4">
        <v>-0.60445523010070246</v>
      </c>
      <c r="W6" s="4">
        <v>-0.80927106642216595</v>
      </c>
      <c r="X6" s="4">
        <v>-1.0656130327333346</v>
      </c>
      <c r="Y6" s="4"/>
      <c r="Z6" s="4">
        <v>0.92602522498345852</v>
      </c>
      <c r="AA6" s="4">
        <v>21.301195940272194</v>
      </c>
      <c r="AB6" s="4">
        <v>21.421572064749416</v>
      </c>
      <c r="AC6" s="4">
        <v>0.92602522498345852</v>
      </c>
      <c r="AD6" s="4">
        <v>1</v>
      </c>
    </row>
    <row r="7" spans="1:30" x14ac:dyDescent="0.45">
      <c r="A7" s="4">
        <v>8</v>
      </c>
      <c r="B7" s="4" t="s">
        <v>13</v>
      </c>
      <c r="C7" s="4"/>
      <c r="D7" s="4">
        <v>50</v>
      </c>
      <c r="E7" s="4">
        <v>53</v>
      </c>
      <c r="F7" s="4">
        <v>8</v>
      </c>
      <c r="G7" s="4">
        <v>8</v>
      </c>
      <c r="H7" s="4">
        <v>3</v>
      </c>
      <c r="I7" s="4">
        <v>3</v>
      </c>
      <c r="J7" s="4">
        <v>6</v>
      </c>
      <c r="K7" s="4">
        <v>6</v>
      </c>
      <c r="L7" s="4">
        <v>28</v>
      </c>
      <c r="M7" s="4">
        <v>29</v>
      </c>
      <c r="N7" s="4"/>
      <c r="O7" s="4">
        <v>0.86633078940003272</v>
      </c>
      <c r="P7" s="4">
        <v>0.96408654234953028</v>
      </c>
      <c r="Q7" s="4">
        <v>8.2974661431721858E-2</v>
      </c>
      <c r="R7" s="4">
        <v>-0.10909631895986592</v>
      </c>
      <c r="S7" s="4">
        <v>-0.56721976081216563</v>
      </c>
      <c r="T7" s="4">
        <v>-0.9877295966495897</v>
      </c>
      <c r="U7" s="4">
        <v>0.5081190803148371</v>
      </c>
      <c r="V7" s="4">
        <v>0.73170896275348207</v>
      </c>
      <c r="W7" s="4">
        <v>0.40898645292303021</v>
      </c>
      <c r="X7" s="4">
        <v>-0.39530806053010797</v>
      </c>
      <c r="Y7" s="4"/>
      <c r="Z7" s="4">
        <v>6.6665987036612542</v>
      </c>
      <c r="AA7" s="4">
        <v>17.513789615734598</v>
      </c>
      <c r="AB7" s="4">
        <v>8.4677498725895664</v>
      </c>
      <c r="AC7" s="4">
        <v>6.6665987036612542</v>
      </c>
      <c r="AD7" s="4">
        <v>1</v>
      </c>
    </row>
    <row r="8" spans="1:30" x14ac:dyDescent="0.45">
      <c r="A8" s="4">
        <v>10</v>
      </c>
      <c r="B8" s="4" t="s">
        <v>15</v>
      </c>
      <c r="C8" s="4"/>
      <c r="D8" s="4">
        <v>23</v>
      </c>
      <c r="E8" s="4">
        <v>43</v>
      </c>
      <c r="F8" s="4">
        <v>14</v>
      </c>
      <c r="G8" s="4">
        <v>26</v>
      </c>
      <c r="H8" s="4">
        <v>4</v>
      </c>
      <c r="I8" s="4">
        <v>7</v>
      </c>
      <c r="J8" s="4">
        <v>1</v>
      </c>
      <c r="K8" s="4">
        <v>2</v>
      </c>
      <c r="L8" s="4">
        <v>12</v>
      </c>
      <c r="M8" s="4">
        <v>22</v>
      </c>
      <c r="N8" s="4"/>
      <c r="O8" s="4">
        <v>-0.32592541834224525</v>
      </c>
      <c r="P8" s="4">
        <v>0.13433992803231171</v>
      </c>
      <c r="Q8" s="4">
        <v>0.58082263002205303</v>
      </c>
      <c r="R8" s="4">
        <v>2.1819263791973169</v>
      </c>
      <c r="S8" s="4">
        <v>-0.43913787933845083</v>
      </c>
      <c r="T8" s="4">
        <v>-0.32924319888319653</v>
      </c>
      <c r="U8" s="4">
        <v>-0.36651212350578416</v>
      </c>
      <c r="V8" s="4">
        <v>-0.60445523010070246</v>
      </c>
      <c r="W8" s="4">
        <v>-0.56561956255312673</v>
      </c>
      <c r="X8" s="4">
        <v>-0.75624150710107618</v>
      </c>
      <c r="Y8" s="4"/>
      <c r="Z8" s="4">
        <v>1.9446221767374248</v>
      </c>
      <c r="AA8" s="4">
        <v>21.763551571252428</v>
      </c>
      <c r="AB8" s="4">
        <v>24.391293449438859</v>
      </c>
      <c r="AC8" s="4">
        <v>1.9446221767374248</v>
      </c>
      <c r="AD8" s="4">
        <v>1</v>
      </c>
    </row>
    <row r="9" spans="1:30" x14ac:dyDescent="0.45">
      <c r="A9" s="4">
        <v>11</v>
      </c>
      <c r="B9" s="4" t="s">
        <v>16</v>
      </c>
      <c r="C9" s="4"/>
      <c r="D9" s="4">
        <v>54</v>
      </c>
      <c r="E9" s="4">
        <v>47</v>
      </c>
      <c r="F9" s="4">
        <v>27</v>
      </c>
      <c r="G9" s="4">
        <v>24</v>
      </c>
      <c r="H9" s="4">
        <v>13</v>
      </c>
      <c r="I9" s="4">
        <v>11</v>
      </c>
      <c r="J9" s="4">
        <v>4</v>
      </c>
      <c r="K9" s="4">
        <v>4</v>
      </c>
      <c r="L9" s="4">
        <v>16</v>
      </c>
      <c r="M9" s="4">
        <v>14</v>
      </c>
      <c r="N9" s="4"/>
      <c r="O9" s="4">
        <v>1.042961338695185</v>
      </c>
      <c r="P9" s="4">
        <v>0.46623857375919914</v>
      </c>
      <c r="Q9" s="4">
        <v>1.6594932286344373</v>
      </c>
      <c r="R9" s="4">
        <v>1.9273683016242966</v>
      </c>
      <c r="S9" s="4">
        <v>0.71359905392498246</v>
      </c>
      <c r="T9" s="4">
        <v>0.32924319888319653</v>
      </c>
      <c r="U9" s="4">
        <v>0.15826659878658858</v>
      </c>
      <c r="V9" s="4">
        <v>6.3626866326389808E-2</v>
      </c>
      <c r="W9" s="4">
        <v>-0.32196805868408751</v>
      </c>
      <c r="X9" s="4">
        <v>-1.1687368746107543</v>
      </c>
      <c r="Y9" s="4"/>
      <c r="Z9" s="4">
        <v>5.6853902834918975</v>
      </c>
      <c r="AA9" s="4">
        <v>35.139703765718394</v>
      </c>
      <c r="AB9" s="4">
        <v>13.425074434766424</v>
      </c>
      <c r="AC9" s="4">
        <v>5.6853902834918975</v>
      </c>
      <c r="AD9" s="4">
        <v>1</v>
      </c>
    </row>
    <row r="10" spans="1:30" x14ac:dyDescent="0.45">
      <c r="A10" s="4">
        <v>13</v>
      </c>
      <c r="B10" s="4" t="s">
        <v>18</v>
      </c>
      <c r="C10" s="4"/>
      <c r="D10" s="4">
        <v>22</v>
      </c>
      <c r="E10" s="4">
        <v>35</v>
      </c>
      <c r="F10" s="4">
        <v>4</v>
      </c>
      <c r="G10" s="4">
        <v>6</v>
      </c>
      <c r="H10" s="4">
        <v>8</v>
      </c>
      <c r="I10" s="4">
        <v>13</v>
      </c>
      <c r="J10" s="4">
        <v>1</v>
      </c>
      <c r="K10" s="4">
        <v>2</v>
      </c>
      <c r="L10" s="4">
        <v>28</v>
      </c>
      <c r="M10" s="4">
        <v>44</v>
      </c>
      <c r="N10" s="4"/>
      <c r="O10" s="4">
        <v>-0.37008305566603328</v>
      </c>
      <c r="P10" s="4">
        <v>-0.52945736342146321</v>
      </c>
      <c r="Q10" s="4">
        <v>-0.24892398429516557</v>
      </c>
      <c r="R10" s="4">
        <v>-0.36365439653288623</v>
      </c>
      <c r="S10" s="4">
        <v>7.318964655640843E-2</v>
      </c>
      <c r="T10" s="4">
        <v>0.65848639776639306</v>
      </c>
      <c r="U10" s="4">
        <v>-0.36651212350578416</v>
      </c>
      <c r="V10" s="4">
        <v>-0.60445523010070246</v>
      </c>
      <c r="W10" s="4">
        <v>0.40898645292303021</v>
      </c>
      <c r="X10" s="4">
        <v>0.37812075355053831</v>
      </c>
      <c r="Y10" s="4"/>
      <c r="Z10" s="4">
        <v>5.1701165725025833</v>
      </c>
      <c r="AA10" s="4">
        <v>7.2274783102710165</v>
      </c>
      <c r="AB10" s="4">
        <v>16.710446057592257</v>
      </c>
      <c r="AC10" s="4">
        <v>5.1701165725025833</v>
      </c>
      <c r="AD10" s="4">
        <v>1</v>
      </c>
    </row>
    <row r="11" spans="1:30" x14ac:dyDescent="0.45">
      <c r="A11" s="4">
        <v>16</v>
      </c>
      <c r="B11" s="4" t="s">
        <v>21</v>
      </c>
      <c r="C11" s="4"/>
      <c r="D11" s="4">
        <v>19</v>
      </c>
      <c r="E11" s="4">
        <v>37</v>
      </c>
      <c r="F11" s="4">
        <v>5</v>
      </c>
      <c r="G11" s="4">
        <v>10</v>
      </c>
      <c r="H11" s="4">
        <v>7</v>
      </c>
      <c r="I11" s="4">
        <v>13</v>
      </c>
      <c r="J11" s="4">
        <v>1</v>
      </c>
      <c r="K11" s="4">
        <v>2</v>
      </c>
      <c r="L11" s="4">
        <v>20</v>
      </c>
      <c r="M11" s="4">
        <v>38</v>
      </c>
      <c r="N11" s="4"/>
      <c r="O11" s="4">
        <v>-0.50255596763739752</v>
      </c>
      <c r="P11" s="4">
        <v>-0.36350804055801944</v>
      </c>
      <c r="Q11" s="4">
        <v>-0.16594932286344372</v>
      </c>
      <c r="R11" s="4">
        <v>0.14546175861315441</v>
      </c>
      <c r="S11" s="4">
        <v>-5.4892234917306382E-2</v>
      </c>
      <c r="T11" s="4">
        <v>0.65848639776639306</v>
      </c>
      <c r="U11" s="4">
        <v>-0.36651212350578416</v>
      </c>
      <c r="V11" s="4">
        <v>-0.60445523010070246</v>
      </c>
      <c r="W11" s="4">
        <v>-7.8316554815048262E-2</v>
      </c>
      <c r="X11" s="4">
        <v>6.8749227918279796E-2</v>
      </c>
      <c r="Y11" s="4"/>
      <c r="Z11" s="4">
        <v>2.5592448418173124</v>
      </c>
      <c r="AA11" s="4">
        <v>9.3051642991228665</v>
      </c>
      <c r="AB11" s="4">
        <v>18.286085073048678</v>
      </c>
      <c r="AC11" s="4">
        <v>2.5592448418173124</v>
      </c>
      <c r="AD11" s="4">
        <v>1</v>
      </c>
    </row>
    <row r="12" spans="1:30" x14ac:dyDescent="0.45">
      <c r="A12" s="4">
        <v>17</v>
      </c>
      <c r="B12" s="4" t="s">
        <v>22</v>
      </c>
      <c r="C12" s="4"/>
      <c r="D12" s="4">
        <v>18</v>
      </c>
      <c r="E12" s="4">
        <v>49</v>
      </c>
      <c r="F12" s="4">
        <v>2</v>
      </c>
      <c r="G12" s="4">
        <v>5</v>
      </c>
      <c r="H12" s="4">
        <v>4</v>
      </c>
      <c r="I12" s="4">
        <v>11</v>
      </c>
      <c r="J12" s="4">
        <v>1</v>
      </c>
      <c r="K12" s="4">
        <v>3</v>
      </c>
      <c r="L12" s="4">
        <v>12</v>
      </c>
      <c r="M12" s="4">
        <v>32</v>
      </c>
      <c r="N12" s="4"/>
      <c r="O12" s="4">
        <v>-0.5467136049611856</v>
      </c>
      <c r="P12" s="4">
        <v>0.63218789662264285</v>
      </c>
      <c r="Q12" s="4">
        <v>-0.41487330715860932</v>
      </c>
      <c r="R12" s="4">
        <v>-0.49093343531939643</v>
      </c>
      <c r="S12" s="4">
        <v>-0.43913787933845083</v>
      </c>
      <c r="T12" s="4">
        <v>0.32924319888319653</v>
      </c>
      <c r="U12" s="4">
        <v>-0.36651212350578416</v>
      </c>
      <c r="V12" s="4">
        <v>-0.27041418188715632</v>
      </c>
      <c r="W12" s="4">
        <v>-0.56561956255312673</v>
      </c>
      <c r="X12" s="4">
        <v>-0.24062229771397872</v>
      </c>
      <c r="Y12" s="4"/>
      <c r="Z12" s="4">
        <v>3.3166835700394453</v>
      </c>
      <c r="AA12" s="4">
        <v>11.0297122961314</v>
      </c>
      <c r="AB12" s="4">
        <v>20.054011963754416</v>
      </c>
      <c r="AC12" s="4">
        <v>3.3166835700394453</v>
      </c>
      <c r="AD12" s="4">
        <v>1</v>
      </c>
    </row>
    <row r="13" spans="1:30" x14ac:dyDescent="0.45">
      <c r="A13" s="4">
        <v>18</v>
      </c>
      <c r="B13" s="4" t="s">
        <v>23</v>
      </c>
      <c r="C13" s="4"/>
      <c r="D13" s="4">
        <v>21</v>
      </c>
      <c r="E13" s="4">
        <v>36</v>
      </c>
      <c r="F13" s="4">
        <v>3</v>
      </c>
      <c r="G13" s="4">
        <v>5</v>
      </c>
      <c r="H13" s="4">
        <v>16</v>
      </c>
      <c r="I13" s="4">
        <v>27</v>
      </c>
      <c r="J13" s="4">
        <v>3</v>
      </c>
      <c r="K13" s="4">
        <v>5</v>
      </c>
      <c r="L13" s="4">
        <v>16</v>
      </c>
      <c r="M13" s="4">
        <v>27</v>
      </c>
      <c r="N13" s="4"/>
      <c r="O13" s="4">
        <v>-0.41424069298982136</v>
      </c>
      <c r="P13" s="4">
        <v>-0.44648270198974133</v>
      </c>
      <c r="Q13" s="4">
        <v>-0.33189864572688743</v>
      </c>
      <c r="R13" s="4">
        <v>-0.49093343531939643</v>
      </c>
      <c r="S13" s="4">
        <v>1.097844698346127</v>
      </c>
      <c r="T13" s="4">
        <v>2.9631887899487692</v>
      </c>
      <c r="U13" s="4">
        <v>-1.6659641977535659E-2</v>
      </c>
      <c r="V13" s="4">
        <v>0.397667914539936</v>
      </c>
      <c r="W13" s="4">
        <v>-0.32196805868408751</v>
      </c>
      <c r="X13" s="4">
        <v>-0.49843190240752749</v>
      </c>
      <c r="Y13" s="4"/>
      <c r="Z13" s="4">
        <v>13.264741267683398</v>
      </c>
      <c r="AA13" s="4">
        <v>29.659478455213819</v>
      </c>
      <c r="AB13" s="4">
        <v>21.828938156715637</v>
      </c>
      <c r="AC13" s="4">
        <v>13.264741267683398</v>
      </c>
      <c r="AD13" s="4">
        <v>1</v>
      </c>
    </row>
    <row r="14" spans="1:30" x14ac:dyDescent="0.45">
      <c r="A14" s="4">
        <v>19</v>
      </c>
      <c r="B14" s="4" t="s">
        <v>24</v>
      </c>
      <c r="C14" s="4"/>
      <c r="D14" s="4">
        <v>37</v>
      </c>
      <c r="E14" s="4">
        <v>52</v>
      </c>
      <c r="F14" s="4">
        <v>1</v>
      </c>
      <c r="G14" s="4">
        <v>1</v>
      </c>
      <c r="H14" s="4">
        <v>3</v>
      </c>
      <c r="I14" s="4">
        <v>4</v>
      </c>
      <c r="J14" s="4">
        <v>2</v>
      </c>
      <c r="K14" s="4">
        <v>3</v>
      </c>
      <c r="L14" s="4">
        <v>28</v>
      </c>
      <c r="M14" s="4">
        <v>39</v>
      </c>
      <c r="N14" s="4"/>
      <c r="O14" s="4">
        <v>0.29228150419078774</v>
      </c>
      <c r="P14" s="4">
        <v>0.88111188091780845</v>
      </c>
      <c r="Q14" s="4">
        <v>-0.49784796859033115</v>
      </c>
      <c r="R14" s="4">
        <v>-1.0000495904654372</v>
      </c>
      <c r="S14" s="4">
        <v>-0.56721976081216563</v>
      </c>
      <c r="T14" s="4">
        <v>-0.82310799720799144</v>
      </c>
      <c r="U14" s="4">
        <v>-0.19158588274165991</v>
      </c>
      <c r="V14" s="4">
        <v>-0.27041418188715632</v>
      </c>
      <c r="W14" s="4">
        <v>0.40898645292303021</v>
      </c>
      <c r="X14" s="4">
        <v>0.12031114885698954</v>
      </c>
      <c r="Y14" s="4"/>
      <c r="Z14" s="4">
        <v>7.7268297367599956</v>
      </c>
      <c r="AA14" s="4">
        <v>8.4204043558745472</v>
      </c>
      <c r="AB14" s="4">
        <v>15.086948764960276</v>
      </c>
      <c r="AC14" s="4">
        <v>7.7268297367599956</v>
      </c>
      <c r="AD14" s="4">
        <v>1</v>
      </c>
    </row>
    <row r="15" spans="1:30" x14ac:dyDescent="0.45">
      <c r="A15" s="4">
        <v>20</v>
      </c>
      <c r="B15" s="4" t="s">
        <v>25</v>
      </c>
      <c r="C15" s="4"/>
      <c r="D15" s="4">
        <v>10</v>
      </c>
      <c r="E15" s="4">
        <v>43</v>
      </c>
      <c r="F15" s="4">
        <v>3</v>
      </c>
      <c r="G15" s="4">
        <v>13</v>
      </c>
      <c r="H15" s="4">
        <v>1</v>
      </c>
      <c r="I15" s="4">
        <v>4</v>
      </c>
      <c r="J15" s="4">
        <v>0</v>
      </c>
      <c r="K15" s="4">
        <v>0</v>
      </c>
      <c r="L15" s="4">
        <v>9</v>
      </c>
      <c r="M15" s="4">
        <v>39</v>
      </c>
      <c r="N15" s="4"/>
      <c r="O15" s="4">
        <v>-0.89997470355149012</v>
      </c>
      <c r="P15" s="4">
        <v>0.13433992803231171</v>
      </c>
      <c r="Q15" s="4">
        <v>-0.33189864572688743</v>
      </c>
      <c r="R15" s="4">
        <v>0.52729887497268491</v>
      </c>
      <c r="S15" s="4">
        <v>-0.82338352375959523</v>
      </c>
      <c r="T15" s="4">
        <v>-0.82310799720799144</v>
      </c>
      <c r="U15" s="4">
        <v>-0.54143836426990843</v>
      </c>
      <c r="V15" s="4">
        <v>-1.2725373265277948</v>
      </c>
      <c r="W15" s="4">
        <v>-0.74835819045490615</v>
      </c>
      <c r="X15" s="4">
        <v>0.12031114885698954</v>
      </c>
      <c r="Y15" s="4"/>
      <c r="Z15" s="4">
        <v>4.3266000927590822</v>
      </c>
      <c r="AA15" s="4">
        <v>7.8407315852177577</v>
      </c>
      <c r="AB15" s="4">
        <v>29.799275526312375</v>
      </c>
      <c r="AC15" s="4">
        <v>4.3266000927590822</v>
      </c>
      <c r="AD15" s="4">
        <v>1</v>
      </c>
    </row>
    <row r="16" spans="1:30" x14ac:dyDescent="0.45">
      <c r="A16" s="4">
        <v>21</v>
      </c>
      <c r="B16" s="4" t="s">
        <v>26</v>
      </c>
      <c r="C16" s="4"/>
      <c r="D16" s="4">
        <v>26</v>
      </c>
      <c r="E16" s="4">
        <v>45</v>
      </c>
      <c r="F16" s="4">
        <v>10</v>
      </c>
      <c r="G16" s="4">
        <v>17</v>
      </c>
      <c r="H16" s="4">
        <v>6</v>
      </c>
      <c r="I16" s="4">
        <v>10</v>
      </c>
      <c r="J16" s="4">
        <v>2</v>
      </c>
      <c r="K16" s="4">
        <v>3</v>
      </c>
      <c r="L16" s="4">
        <v>14</v>
      </c>
      <c r="M16" s="4">
        <v>24</v>
      </c>
      <c r="N16" s="4"/>
      <c r="O16" s="4">
        <v>-0.19345250637088102</v>
      </c>
      <c r="P16" s="4">
        <v>0.30028925089575542</v>
      </c>
      <c r="Q16" s="4">
        <v>0.24892398429516557</v>
      </c>
      <c r="R16" s="4">
        <v>1.0364150301187256</v>
      </c>
      <c r="S16" s="4">
        <v>-0.18297411639102121</v>
      </c>
      <c r="T16" s="4">
        <v>0.16462159944159827</v>
      </c>
      <c r="U16" s="4">
        <v>-0.19158588274165991</v>
      </c>
      <c r="V16" s="4">
        <v>-0.27041418188715632</v>
      </c>
      <c r="W16" s="4">
        <v>-0.44379381061860712</v>
      </c>
      <c r="X16" s="4">
        <v>-0.65311766522365677</v>
      </c>
      <c r="Y16" s="4"/>
      <c r="Z16" s="4">
        <v>0</v>
      </c>
      <c r="AA16" s="4">
        <v>16.660487483595148</v>
      </c>
      <c r="AB16" s="4">
        <v>16.760948924931586</v>
      </c>
      <c r="AC16" s="4">
        <v>0</v>
      </c>
      <c r="AD16" s="4">
        <v>1</v>
      </c>
    </row>
    <row r="17" spans="1:30" x14ac:dyDescent="0.45">
      <c r="A17" s="6">
        <v>7</v>
      </c>
      <c r="B17" s="6" t="s">
        <v>12</v>
      </c>
      <c r="C17" s="6"/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1</v>
      </c>
      <c r="M17" s="6">
        <v>100</v>
      </c>
      <c r="N17" s="6"/>
      <c r="O17" s="6">
        <v>-1.3415510767893708</v>
      </c>
      <c r="P17" s="6">
        <v>-3.4335705135317283</v>
      </c>
      <c r="Q17" s="6">
        <v>-0.58082263002205303</v>
      </c>
      <c r="R17" s="6">
        <v>-1.1273286292519473</v>
      </c>
      <c r="S17" s="6">
        <v>-0.95146540523331014</v>
      </c>
      <c r="T17" s="6">
        <v>-1.4815943949743846</v>
      </c>
      <c r="U17" s="6">
        <v>-0.54143836426990843</v>
      </c>
      <c r="V17" s="6">
        <v>-1.2725373265277948</v>
      </c>
      <c r="W17" s="6">
        <v>-1.2356611981929846</v>
      </c>
      <c r="X17" s="6">
        <v>3.2655883261182845</v>
      </c>
      <c r="Y17" s="6"/>
      <c r="Z17" s="6">
        <v>41.040669258481621</v>
      </c>
      <c r="AA17" s="6">
        <v>11.623008082459148</v>
      </c>
      <c r="AB17" s="6">
        <v>66.193557701202764</v>
      </c>
      <c r="AC17" s="6">
        <v>11.623008082459148</v>
      </c>
      <c r="AD17" s="6">
        <v>2</v>
      </c>
    </row>
    <row r="18" spans="1:30" x14ac:dyDescent="0.45">
      <c r="A18" s="6">
        <v>9</v>
      </c>
      <c r="B18" s="6" t="s">
        <v>14</v>
      </c>
      <c r="C18" s="6"/>
      <c r="D18" s="6">
        <v>3</v>
      </c>
      <c r="E18" s="6">
        <v>30</v>
      </c>
      <c r="F18" s="6">
        <v>0</v>
      </c>
      <c r="G18" s="6">
        <v>0</v>
      </c>
      <c r="H18" s="6">
        <v>1</v>
      </c>
      <c r="I18" s="6">
        <v>10</v>
      </c>
      <c r="J18" s="6">
        <v>1</v>
      </c>
      <c r="K18" s="6">
        <v>10</v>
      </c>
      <c r="L18" s="6">
        <v>5</v>
      </c>
      <c r="M18" s="6">
        <v>50</v>
      </c>
      <c r="N18" s="6"/>
      <c r="O18" s="6">
        <v>-1.2090781648180067</v>
      </c>
      <c r="P18" s="6">
        <v>-0.94433067058007247</v>
      </c>
      <c r="Q18" s="6">
        <v>-0.58082263002205303</v>
      </c>
      <c r="R18" s="6">
        <v>-1.1273286292519473</v>
      </c>
      <c r="S18" s="6">
        <v>-0.82338352375959523</v>
      </c>
      <c r="T18" s="6">
        <v>0.16462159944159827</v>
      </c>
      <c r="U18" s="6">
        <v>-0.36651212350578416</v>
      </c>
      <c r="V18" s="6">
        <v>2.0678731556076668</v>
      </c>
      <c r="W18" s="6">
        <v>-0.99200969432394537</v>
      </c>
      <c r="X18" s="6">
        <v>0.68749227918279676</v>
      </c>
      <c r="Y18" s="6"/>
      <c r="Z18" s="6">
        <v>15.956927044099297</v>
      </c>
      <c r="AA18" s="6">
        <v>15.912372041586192</v>
      </c>
      <c r="AB18" s="6">
        <v>30.614593730026016</v>
      </c>
      <c r="AC18" s="6">
        <v>15.912372041586192</v>
      </c>
      <c r="AD18" s="6">
        <v>2</v>
      </c>
    </row>
    <row r="19" spans="1:30" x14ac:dyDescent="0.45">
      <c r="A19" s="6">
        <v>12</v>
      </c>
      <c r="B19" s="6" t="s">
        <v>17</v>
      </c>
      <c r="C19" s="6"/>
      <c r="D19" s="6">
        <v>12</v>
      </c>
      <c r="E19" s="6">
        <v>29</v>
      </c>
      <c r="F19" s="6">
        <v>0</v>
      </c>
      <c r="G19" s="6">
        <v>0</v>
      </c>
      <c r="H19" s="6">
        <v>1</v>
      </c>
      <c r="I19" s="6">
        <v>2</v>
      </c>
      <c r="J19" s="6">
        <v>0</v>
      </c>
      <c r="K19" s="6">
        <v>0</v>
      </c>
      <c r="L19" s="6">
        <v>28</v>
      </c>
      <c r="M19" s="6">
        <v>68</v>
      </c>
      <c r="N19" s="6"/>
      <c r="O19" s="6">
        <v>-0.81165942890391396</v>
      </c>
      <c r="P19" s="6">
        <v>-1.0273053320117944</v>
      </c>
      <c r="Q19" s="6">
        <v>-0.58082263002205303</v>
      </c>
      <c r="R19" s="6">
        <v>-1.1273286292519473</v>
      </c>
      <c r="S19" s="6">
        <v>-0.82338352375959523</v>
      </c>
      <c r="T19" s="6">
        <v>-1.1523511960911879</v>
      </c>
      <c r="U19" s="6">
        <v>-0.54143836426990843</v>
      </c>
      <c r="V19" s="6">
        <v>-1.2725373265277948</v>
      </c>
      <c r="W19" s="6">
        <v>0.40898645292303021</v>
      </c>
      <c r="X19" s="6">
        <v>1.6156068560795722</v>
      </c>
      <c r="Y19" s="6"/>
      <c r="Z19" s="6">
        <v>16.660487483595148</v>
      </c>
      <c r="AA19" s="6">
        <v>0</v>
      </c>
      <c r="AB19" s="6">
        <v>32.737791925426762</v>
      </c>
      <c r="AC19" s="6">
        <v>0</v>
      </c>
      <c r="AD19" s="6">
        <v>2</v>
      </c>
    </row>
    <row r="20" spans="1:30" x14ac:dyDescent="0.45">
      <c r="A20" s="6">
        <v>15</v>
      </c>
      <c r="B20" s="6" t="s">
        <v>20</v>
      </c>
      <c r="C20" s="6"/>
      <c r="D20" s="6">
        <v>5</v>
      </c>
      <c r="E20" s="6">
        <v>45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6</v>
      </c>
      <c r="M20" s="6">
        <v>55</v>
      </c>
      <c r="N20" s="6"/>
      <c r="O20" s="6">
        <v>-1.1207628901704305</v>
      </c>
      <c r="P20" s="6">
        <v>0.30028925089575542</v>
      </c>
      <c r="Q20" s="6">
        <v>-0.58082263002205303</v>
      </c>
      <c r="R20" s="6">
        <v>-1.1273286292519473</v>
      </c>
      <c r="S20" s="6">
        <v>-0.95146540523331014</v>
      </c>
      <c r="T20" s="6">
        <v>-1.4815943949743846</v>
      </c>
      <c r="U20" s="6">
        <v>-0.54143836426990843</v>
      </c>
      <c r="V20" s="6">
        <v>-1.2725373265277948</v>
      </c>
      <c r="W20" s="6">
        <v>-0.93109681835668556</v>
      </c>
      <c r="X20" s="6">
        <v>0.94530188387634551</v>
      </c>
      <c r="Y20" s="6"/>
      <c r="Z20" s="6">
        <v>13.44983340878918</v>
      </c>
      <c r="AA20" s="6">
        <v>4.2279903084292112</v>
      </c>
      <c r="AB20" s="6">
        <v>36.923498500562175</v>
      </c>
      <c r="AC20" s="6">
        <v>4.2279903084292112</v>
      </c>
      <c r="AD20" s="6">
        <v>2</v>
      </c>
    </row>
    <row r="21" spans="1:30" x14ac:dyDescent="0.45">
      <c r="A21" s="8">
        <v>2</v>
      </c>
      <c r="B21" s="8" t="s">
        <v>7</v>
      </c>
      <c r="C21" s="8"/>
      <c r="D21" s="8">
        <v>77</v>
      </c>
      <c r="E21" s="8">
        <v>46</v>
      </c>
      <c r="F21" s="8">
        <v>14</v>
      </c>
      <c r="G21" s="8">
        <v>8</v>
      </c>
      <c r="H21" s="8">
        <v>16</v>
      </c>
      <c r="I21" s="8">
        <v>10</v>
      </c>
      <c r="J21" s="8">
        <v>11</v>
      </c>
      <c r="K21" s="8">
        <v>7</v>
      </c>
      <c r="L21" s="8">
        <v>48</v>
      </c>
      <c r="M21" s="8">
        <v>29</v>
      </c>
      <c r="N21" s="8"/>
      <c r="O21" s="8">
        <v>2.0585869971423105</v>
      </c>
      <c r="P21" s="8">
        <v>0.38326391232747725</v>
      </c>
      <c r="Q21" s="8">
        <v>0.58082263002205303</v>
      </c>
      <c r="R21" s="8">
        <v>-0.10909631895986592</v>
      </c>
      <c r="S21" s="8">
        <v>1.097844698346127</v>
      </c>
      <c r="T21" s="8">
        <v>0.16462159944159827</v>
      </c>
      <c r="U21" s="8">
        <v>1.3827502841354584</v>
      </c>
      <c r="V21" s="8">
        <v>1.0657500109670284</v>
      </c>
      <c r="W21" s="8">
        <v>1.6272439722682264</v>
      </c>
      <c r="X21" s="8">
        <v>-0.39530806053010797</v>
      </c>
      <c r="Y21" s="8"/>
      <c r="Z21" s="8">
        <v>16.760948924931586</v>
      </c>
      <c r="AA21" s="8">
        <v>32.737791925426762</v>
      </c>
      <c r="AB21" s="8">
        <v>0</v>
      </c>
      <c r="AC21" s="8">
        <v>0</v>
      </c>
      <c r="AD21" s="8">
        <v>3</v>
      </c>
    </row>
    <row r="22" spans="1:30" x14ac:dyDescent="0.45">
      <c r="A22" s="8">
        <v>3</v>
      </c>
      <c r="B22" s="8" t="s">
        <v>8</v>
      </c>
      <c r="C22" s="8"/>
      <c r="D22" s="8">
        <v>65</v>
      </c>
      <c r="E22" s="8">
        <v>44</v>
      </c>
      <c r="F22" s="8">
        <v>10</v>
      </c>
      <c r="G22" s="8">
        <v>7</v>
      </c>
      <c r="H22" s="8">
        <v>14</v>
      </c>
      <c r="I22" s="8">
        <v>9</v>
      </c>
      <c r="J22" s="8">
        <v>12</v>
      </c>
      <c r="K22" s="8">
        <v>8</v>
      </c>
      <c r="L22" s="8">
        <v>48</v>
      </c>
      <c r="M22" s="8">
        <v>32</v>
      </c>
      <c r="N22" s="8"/>
      <c r="O22" s="8">
        <v>1.5286953492568538</v>
      </c>
      <c r="P22" s="8">
        <v>0.21731458946403356</v>
      </c>
      <c r="Q22" s="8">
        <v>0.24892398429516557</v>
      </c>
      <c r="R22" s="8">
        <v>-0.23637535774637608</v>
      </c>
      <c r="S22" s="8">
        <v>0.84168093539869737</v>
      </c>
      <c r="T22" s="8">
        <v>0</v>
      </c>
      <c r="U22" s="8">
        <v>1.5576765248995825</v>
      </c>
      <c r="V22" s="8">
        <v>1.3997910591805744</v>
      </c>
      <c r="W22" s="8">
        <v>1.6272439722682264</v>
      </c>
      <c r="X22" s="8">
        <v>-0.24062229771397872</v>
      </c>
      <c r="Y22" s="8"/>
      <c r="Z22" s="8">
        <v>15.978546093124322</v>
      </c>
      <c r="AA22" s="8">
        <v>29.08632971868667</v>
      </c>
      <c r="AB22" s="8">
        <v>0.69351144227493788</v>
      </c>
      <c r="AC22" s="8">
        <v>0.69351144227493788</v>
      </c>
      <c r="AD22" s="8">
        <v>3</v>
      </c>
    </row>
    <row r="23" spans="1:30" x14ac:dyDescent="0.45">
      <c r="A23" s="8">
        <v>14</v>
      </c>
      <c r="B23" s="8" t="s">
        <v>19</v>
      </c>
      <c r="C23" s="8"/>
      <c r="D23" s="8">
        <v>76</v>
      </c>
      <c r="E23" s="8">
        <v>40</v>
      </c>
      <c r="F23" s="8">
        <v>10</v>
      </c>
      <c r="G23" s="8">
        <v>5</v>
      </c>
      <c r="H23" s="8">
        <v>33</v>
      </c>
      <c r="I23" s="8">
        <v>17</v>
      </c>
      <c r="J23" s="8">
        <v>6</v>
      </c>
      <c r="K23" s="8">
        <v>3</v>
      </c>
      <c r="L23" s="8">
        <v>67</v>
      </c>
      <c r="M23" s="8">
        <v>35</v>
      </c>
      <c r="N23" s="8"/>
      <c r="O23" s="8">
        <v>2.0144293598185223</v>
      </c>
      <c r="P23" s="8">
        <v>-0.11458405626285388</v>
      </c>
      <c r="Q23" s="8">
        <v>0.24892398429516557</v>
      </c>
      <c r="R23" s="8">
        <v>-0.49093343531939643</v>
      </c>
      <c r="S23" s="8">
        <v>3.2752366833992785</v>
      </c>
      <c r="T23" s="8">
        <v>1.3169727955327861</v>
      </c>
      <c r="U23" s="8">
        <v>0.5081190803148371</v>
      </c>
      <c r="V23" s="8">
        <v>-0.27041418188715632</v>
      </c>
      <c r="W23" s="8">
        <v>2.7845886156461628</v>
      </c>
      <c r="X23" s="8">
        <v>-8.5936534897849456E-2</v>
      </c>
      <c r="Y23" s="8"/>
      <c r="Z23" s="8">
        <v>31.900525305974721</v>
      </c>
      <c r="AA23" s="8">
        <v>43.45412200734102</v>
      </c>
      <c r="AB23" s="8">
        <v>10.560179784325154</v>
      </c>
      <c r="AC23" s="8">
        <v>10.560179784325154</v>
      </c>
      <c r="AD23" s="8">
        <v>3</v>
      </c>
    </row>
  </sheetData>
  <autoFilter ref="A2:AD2">
    <sortState ref="A3:AD23">
      <sortCondition ref="AD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tabula-Career-Outcome-ADA-Table</vt:lpstr>
      <vt:lpstr>Cluster</vt:lpstr>
      <vt:lpstr>career_5data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Hong</dc:creator>
  <cp:lastModifiedBy>Don Hong</cp:lastModifiedBy>
  <dcterms:created xsi:type="dcterms:W3CDTF">2020-04-03T16:03:17Z</dcterms:created>
  <dcterms:modified xsi:type="dcterms:W3CDTF">2020-04-03T17:03:16Z</dcterms:modified>
</cp:coreProperties>
</file>