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5A3EFE96-DF89-0F41-AE96-362483A285FB}" xr6:coauthVersionLast="36" xr6:coauthVersionMax="36" xr10:uidLastSave="{00000000-0000-0000-0000-000000000000}"/>
  <bookViews>
    <workbookView xWindow="0" yWindow="0" windowWidth="25600" windowHeight="16000" activeTab="6" xr2:uid="{00000000-000D-0000-FFFF-FFFF00000000}"/>
  </bookViews>
  <sheets>
    <sheet name="השוואה כללית" sheetId="26" r:id="rId1"/>
    <sheet name="אופן פתיחת העץ" sheetId="27" r:id="rId2"/>
    <sheet name="אופן סידור המשתנים" sheetId="29" r:id="rId3"/>
    <sheet name="cplex" sheetId="24" r:id="rId4"/>
    <sheet name="B&amp;B" sheetId="25" r:id="rId5"/>
    <sheet name="B&amp;B greedy" sheetId="22" r:id="rId6"/>
    <sheet name="B&amp;B GA" sheetId="23" r:id="rId7"/>
    <sheet name="B&amp;B greedy + GA" sheetId="21" r:id="rId8"/>
    <sheet name="T test" sheetId="30" r:id="rId9"/>
  </sheets>
  <definedNames>
    <definedName name="_xlnm._FilterDatabase" localSheetId="4" hidden="1">'B&amp;B'!$C$8:$J$102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2" l="1"/>
  <c r="F7" i="30" l="1"/>
  <c r="G7" i="30"/>
  <c r="H7" i="30"/>
  <c r="F8" i="30"/>
  <c r="G8" i="30"/>
  <c r="H8" i="30"/>
  <c r="AH5" i="21"/>
  <c r="AE5" i="21"/>
  <c r="AI18" i="21"/>
  <c r="AI12" i="21"/>
  <c r="O5" i="21"/>
  <c r="O5" i="23"/>
  <c r="O6" i="22"/>
  <c r="N6" i="22"/>
  <c r="O5" i="22"/>
  <c r="T6" i="25"/>
  <c r="O6" i="21" l="1"/>
  <c r="N5" i="21"/>
  <c r="N6" i="21" s="1"/>
  <c r="O6" i="23"/>
  <c r="N5" i="23"/>
  <c r="N6" i="23" s="1"/>
  <c r="T7" i="25"/>
  <c r="S6" i="25"/>
  <c r="S7" i="25" s="1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P5" i="25" s="1"/>
  <c r="N92" i="25"/>
  <c r="N93" i="25"/>
  <c r="N94" i="25"/>
  <c r="N95" i="25"/>
  <c r="N96" i="25"/>
  <c r="N97" i="25"/>
  <c r="N98" i="25"/>
  <c r="N99" i="25"/>
  <c r="N100" i="25"/>
  <c r="N101" i="25"/>
  <c r="N102" i="25"/>
  <c r="N9" i="25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C26" i="21"/>
  <c r="AC27" i="21"/>
  <c r="AC28" i="21"/>
  <c r="AC29" i="21"/>
  <c r="AC30" i="21"/>
  <c r="AC31" i="21"/>
  <c r="AC32" i="21"/>
  <c r="AC33" i="21"/>
  <c r="AC34" i="21"/>
  <c r="AC35" i="21"/>
  <c r="AC36" i="21"/>
  <c r="AC37" i="21"/>
  <c r="AC38" i="21"/>
  <c r="AC39" i="21"/>
  <c r="AC40" i="21"/>
  <c r="AC41" i="21"/>
  <c r="AC42" i="21"/>
  <c r="AC43" i="21"/>
  <c r="AC44" i="21"/>
  <c r="AC45" i="21"/>
  <c r="AC46" i="21"/>
  <c r="AC47" i="21"/>
  <c r="AC48" i="21"/>
  <c r="AC49" i="21"/>
  <c r="AC50" i="21"/>
  <c r="AC51" i="21"/>
  <c r="AC52" i="21"/>
  <c r="AC53" i="21"/>
  <c r="AC54" i="21"/>
  <c r="AC55" i="21"/>
  <c r="AC56" i="21"/>
  <c r="AC57" i="21"/>
  <c r="AC58" i="21"/>
  <c r="AC59" i="21"/>
  <c r="AC60" i="21"/>
  <c r="AC61" i="21"/>
  <c r="AC62" i="21"/>
  <c r="AC63" i="21"/>
  <c r="AC64" i="21"/>
  <c r="AC65" i="21"/>
  <c r="AC66" i="21"/>
  <c r="AC67" i="21"/>
  <c r="AC68" i="21"/>
  <c r="AC69" i="21"/>
  <c r="AC70" i="21"/>
  <c r="AC71" i="21"/>
  <c r="AC72" i="21"/>
  <c r="AC73" i="21"/>
  <c r="AC74" i="21"/>
  <c r="AC75" i="21"/>
  <c r="AC76" i="21"/>
  <c r="AC77" i="21"/>
  <c r="AC78" i="21"/>
  <c r="AC79" i="21"/>
  <c r="AC80" i="21"/>
  <c r="AC81" i="21"/>
  <c r="AC82" i="21"/>
  <c r="AC83" i="21"/>
  <c r="AC84" i="21"/>
  <c r="AC85" i="21"/>
  <c r="AC86" i="21"/>
  <c r="AC87" i="21"/>
  <c r="AC88" i="21"/>
  <c r="AC89" i="21"/>
  <c r="AC90" i="21"/>
  <c r="AC91" i="21"/>
  <c r="AC92" i="21"/>
  <c r="AC93" i="21"/>
  <c r="AC94" i="21"/>
  <c r="AC95" i="21"/>
  <c r="AC96" i="21"/>
  <c r="AC97" i="21"/>
  <c r="AC98" i="21"/>
  <c r="AC99" i="21"/>
  <c r="AC100" i="21"/>
  <c r="AC101" i="21"/>
  <c r="AC102" i="21"/>
  <c r="AC9" i="21"/>
  <c r="U102" i="23"/>
  <c r="U101" i="23"/>
  <c r="U100" i="23"/>
  <c r="U99" i="23"/>
  <c r="U98" i="23"/>
  <c r="U97" i="23"/>
  <c r="U96" i="23"/>
  <c r="U95" i="23"/>
  <c r="U94" i="23"/>
  <c r="U93" i="23"/>
  <c r="U92" i="23"/>
  <c r="U91" i="23"/>
  <c r="U90" i="23"/>
  <c r="U89" i="23"/>
  <c r="U88" i="23"/>
  <c r="U87" i="23"/>
  <c r="U86" i="23"/>
  <c r="U85" i="23"/>
  <c r="U84" i="23"/>
  <c r="U83" i="23"/>
  <c r="U82" i="23"/>
  <c r="U81" i="23"/>
  <c r="U80" i="23"/>
  <c r="U79" i="23"/>
  <c r="U78" i="23"/>
  <c r="U77" i="23"/>
  <c r="U76" i="23"/>
  <c r="U75" i="23"/>
  <c r="U74" i="23"/>
  <c r="U73" i="23"/>
  <c r="U72" i="23"/>
  <c r="U71" i="23"/>
  <c r="U70" i="23"/>
  <c r="U69" i="23"/>
  <c r="U68" i="23"/>
  <c r="U67" i="23"/>
  <c r="U66" i="23"/>
  <c r="U65" i="23"/>
  <c r="U64" i="23"/>
  <c r="U63" i="23"/>
  <c r="U62" i="23"/>
  <c r="U61" i="23"/>
  <c r="U60" i="23"/>
  <c r="U59" i="23"/>
  <c r="U58" i="23"/>
  <c r="U57" i="23"/>
  <c r="U56" i="23"/>
  <c r="U55" i="23"/>
  <c r="U54" i="23"/>
  <c r="U53" i="23"/>
  <c r="U52" i="23"/>
  <c r="U51" i="23"/>
  <c r="U50" i="23"/>
  <c r="U49" i="23"/>
  <c r="U48" i="23"/>
  <c r="U47" i="23"/>
  <c r="U46" i="23"/>
  <c r="U45" i="23"/>
  <c r="U44" i="23"/>
  <c r="U43" i="23"/>
  <c r="U42" i="23"/>
  <c r="U41" i="23"/>
  <c r="U40" i="23"/>
  <c r="U39" i="23"/>
  <c r="U38" i="23"/>
  <c r="U37" i="23"/>
  <c r="U36" i="23"/>
  <c r="U35" i="23"/>
  <c r="U34" i="23"/>
  <c r="U33" i="23"/>
  <c r="U32" i="23"/>
  <c r="U31" i="23"/>
  <c r="U30" i="23"/>
  <c r="U29" i="23"/>
  <c r="U28" i="23"/>
  <c r="U27" i="23"/>
  <c r="U26" i="23"/>
  <c r="U25" i="23"/>
  <c r="U24" i="23"/>
  <c r="U23" i="23"/>
  <c r="U22" i="23"/>
  <c r="U21" i="23"/>
  <c r="U20" i="23"/>
  <c r="U19" i="23"/>
  <c r="U18" i="23"/>
  <c r="U17" i="23"/>
  <c r="U16" i="23"/>
  <c r="U15" i="23"/>
  <c r="U14" i="23"/>
  <c r="U13" i="23"/>
  <c r="U12" i="23"/>
  <c r="U11" i="23"/>
  <c r="U10" i="23"/>
  <c r="U9" i="23"/>
  <c r="U10" i="22"/>
  <c r="U11" i="22"/>
  <c r="U12" i="22"/>
  <c r="U13" i="22"/>
  <c r="U14" i="22"/>
  <c r="U15" i="22"/>
  <c r="U16" i="22"/>
  <c r="U17" i="22"/>
  <c r="U18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31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44" i="22"/>
  <c r="U45" i="22"/>
  <c r="U46" i="22"/>
  <c r="U47" i="22"/>
  <c r="U48" i="22"/>
  <c r="U49" i="22"/>
  <c r="U50" i="22"/>
  <c r="U51" i="22"/>
  <c r="U52" i="22"/>
  <c r="U53" i="22"/>
  <c r="U54" i="22"/>
  <c r="U55" i="22"/>
  <c r="U56" i="22"/>
  <c r="U57" i="22"/>
  <c r="U58" i="22"/>
  <c r="U59" i="22"/>
  <c r="U60" i="22"/>
  <c r="U61" i="22"/>
  <c r="U62" i="22"/>
  <c r="U63" i="22"/>
  <c r="U64" i="22"/>
  <c r="U65" i="22"/>
  <c r="U66" i="22"/>
  <c r="U67" i="22"/>
  <c r="U68" i="22"/>
  <c r="U69" i="22"/>
  <c r="U70" i="22"/>
  <c r="U71" i="22"/>
  <c r="U72" i="22"/>
  <c r="U73" i="22"/>
  <c r="U74" i="22"/>
  <c r="U75" i="22"/>
  <c r="U76" i="22"/>
  <c r="U77" i="22"/>
  <c r="U78" i="22"/>
  <c r="U79" i="22"/>
  <c r="U80" i="22"/>
  <c r="U81" i="22"/>
  <c r="U82" i="22"/>
  <c r="U83" i="22"/>
  <c r="U84" i="22"/>
  <c r="U85" i="22"/>
  <c r="U86" i="22"/>
  <c r="U87" i="22"/>
  <c r="U88" i="22"/>
  <c r="U89" i="22"/>
  <c r="U90" i="22"/>
  <c r="U91" i="22"/>
  <c r="U92" i="22"/>
  <c r="U93" i="22"/>
  <c r="U94" i="22"/>
  <c r="U95" i="22"/>
  <c r="U96" i="22"/>
  <c r="U97" i="22"/>
  <c r="U98" i="22"/>
  <c r="U99" i="22"/>
  <c r="U100" i="22"/>
  <c r="U101" i="22"/>
  <c r="U102" i="22"/>
  <c r="U9" i="22"/>
  <c r="C98" i="30"/>
  <c r="D98" i="30"/>
  <c r="E98" i="30"/>
  <c r="F98" i="30"/>
  <c r="G98" i="30"/>
  <c r="H98" i="30"/>
  <c r="C99" i="30"/>
  <c r="D99" i="30"/>
  <c r="E99" i="30"/>
  <c r="F99" i="30"/>
  <c r="G99" i="30"/>
  <c r="H99" i="30"/>
  <c r="C100" i="30"/>
  <c r="D100" i="30"/>
  <c r="E100" i="30"/>
  <c r="F100" i="30"/>
  <c r="G100" i="30"/>
  <c r="H100" i="30"/>
  <c r="C101" i="30"/>
  <c r="D101" i="30"/>
  <c r="E101" i="30"/>
  <c r="F101" i="30"/>
  <c r="G101" i="30"/>
  <c r="H101" i="30"/>
  <c r="C102" i="30"/>
  <c r="D102" i="30"/>
  <c r="E102" i="30"/>
  <c r="F102" i="30"/>
  <c r="G102" i="30"/>
  <c r="H102" i="30"/>
  <c r="C103" i="30"/>
  <c r="D103" i="30"/>
  <c r="E103" i="30"/>
  <c r="F103" i="30"/>
  <c r="G103" i="30"/>
  <c r="H103" i="30"/>
  <c r="C84" i="30"/>
  <c r="D84" i="30"/>
  <c r="E84" i="30"/>
  <c r="F84" i="30"/>
  <c r="G84" i="30"/>
  <c r="H84" i="30"/>
  <c r="C85" i="30"/>
  <c r="D85" i="30"/>
  <c r="E85" i="30"/>
  <c r="F85" i="30"/>
  <c r="G85" i="30"/>
  <c r="H85" i="30"/>
  <c r="C86" i="30"/>
  <c r="D86" i="30"/>
  <c r="E86" i="30"/>
  <c r="F86" i="30"/>
  <c r="G86" i="30"/>
  <c r="H86" i="30"/>
  <c r="C87" i="30"/>
  <c r="D87" i="30"/>
  <c r="E87" i="30"/>
  <c r="F87" i="30"/>
  <c r="G87" i="30"/>
  <c r="H87" i="30"/>
  <c r="C88" i="30"/>
  <c r="D88" i="30"/>
  <c r="E88" i="30"/>
  <c r="F88" i="30"/>
  <c r="G88" i="30"/>
  <c r="H88" i="30"/>
  <c r="C89" i="30"/>
  <c r="D89" i="30"/>
  <c r="E89" i="30"/>
  <c r="F89" i="30"/>
  <c r="G89" i="30"/>
  <c r="H89" i="30"/>
  <c r="C90" i="30"/>
  <c r="D90" i="30"/>
  <c r="E90" i="30"/>
  <c r="F90" i="30"/>
  <c r="G90" i="30"/>
  <c r="H90" i="30"/>
  <c r="C91" i="30"/>
  <c r="D91" i="30"/>
  <c r="E91" i="30"/>
  <c r="F91" i="30"/>
  <c r="G91" i="30"/>
  <c r="H91" i="30"/>
  <c r="C92" i="30"/>
  <c r="D92" i="30"/>
  <c r="E92" i="30"/>
  <c r="F92" i="30"/>
  <c r="G92" i="30"/>
  <c r="H92" i="30"/>
  <c r="C93" i="30"/>
  <c r="D93" i="30"/>
  <c r="E93" i="30"/>
  <c r="F93" i="30"/>
  <c r="G93" i="30"/>
  <c r="H93" i="30"/>
  <c r="C94" i="30"/>
  <c r="D94" i="30"/>
  <c r="E94" i="30"/>
  <c r="F94" i="30"/>
  <c r="G94" i="30"/>
  <c r="H94" i="30"/>
  <c r="C95" i="30"/>
  <c r="D95" i="30"/>
  <c r="E95" i="30"/>
  <c r="F95" i="30"/>
  <c r="G95" i="30"/>
  <c r="H95" i="30"/>
  <c r="C96" i="30"/>
  <c r="D96" i="30"/>
  <c r="E96" i="30"/>
  <c r="F96" i="30"/>
  <c r="G96" i="30"/>
  <c r="H96" i="30"/>
  <c r="C97" i="30"/>
  <c r="D97" i="30"/>
  <c r="E97" i="30"/>
  <c r="F97" i="30"/>
  <c r="G97" i="30"/>
  <c r="H97" i="30"/>
  <c r="H37" i="29"/>
  <c r="H36" i="29"/>
  <c r="H35" i="29"/>
  <c r="H34" i="29"/>
  <c r="H37" i="27"/>
  <c r="H36" i="27"/>
  <c r="H35" i="27"/>
  <c r="H34" i="27"/>
  <c r="O6" i="25" l="1"/>
  <c r="O7" i="25" s="1"/>
  <c r="O5" i="25"/>
  <c r="U6" i="23"/>
  <c r="U5" i="23" s="1"/>
  <c r="U7" i="23"/>
  <c r="AC6" i="21"/>
  <c r="AC5" i="21" s="1"/>
  <c r="U6" i="22"/>
  <c r="U5" i="22" s="1"/>
  <c r="U7" i="22"/>
  <c r="N5" i="25"/>
  <c r="N6" i="25"/>
  <c r="N7" i="25" s="1"/>
  <c r="AC7" i="21"/>
  <c r="T5" i="25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10" i="30"/>
  <c r="D11" i="30"/>
  <c r="E11" i="30"/>
  <c r="D12" i="30"/>
  <c r="E12" i="30"/>
  <c r="D13" i="30"/>
  <c r="E13" i="30"/>
  <c r="D14" i="30"/>
  <c r="E14" i="30"/>
  <c r="D15" i="30"/>
  <c r="E15" i="30"/>
  <c r="D16" i="30"/>
  <c r="E16" i="30"/>
  <c r="D17" i="30"/>
  <c r="E17" i="30"/>
  <c r="D18" i="30"/>
  <c r="E18" i="30"/>
  <c r="D19" i="30"/>
  <c r="E19" i="30"/>
  <c r="D20" i="30"/>
  <c r="E20" i="30"/>
  <c r="D21" i="30"/>
  <c r="E21" i="30"/>
  <c r="D22" i="30"/>
  <c r="E22" i="30"/>
  <c r="D23" i="30"/>
  <c r="E23" i="30"/>
  <c r="D24" i="30"/>
  <c r="E24" i="30"/>
  <c r="D25" i="30"/>
  <c r="E25" i="30"/>
  <c r="D26" i="30"/>
  <c r="E26" i="30"/>
  <c r="D27" i="30"/>
  <c r="E27" i="30"/>
  <c r="D28" i="30"/>
  <c r="E28" i="30"/>
  <c r="D29" i="30"/>
  <c r="E29" i="30"/>
  <c r="D30" i="30"/>
  <c r="E30" i="30"/>
  <c r="D31" i="30"/>
  <c r="E31" i="30"/>
  <c r="D32" i="30"/>
  <c r="E32" i="30"/>
  <c r="D33" i="30"/>
  <c r="E33" i="30"/>
  <c r="D34" i="30"/>
  <c r="E34" i="30"/>
  <c r="D35" i="30"/>
  <c r="E35" i="30"/>
  <c r="D36" i="30"/>
  <c r="E36" i="30"/>
  <c r="D37" i="30"/>
  <c r="E37" i="30"/>
  <c r="D38" i="30"/>
  <c r="E38" i="30"/>
  <c r="D39" i="30"/>
  <c r="E39" i="30"/>
  <c r="D40" i="30"/>
  <c r="E40" i="30"/>
  <c r="D41" i="30"/>
  <c r="E41" i="30"/>
  <c r="D42" i="30"/>
  <c r="E42" i="30"/>
  <c r="D43" i="30"/>
  <c r="E43" i="30"/>
  <c r="D44" i="30"/>
  <c r="E44" i="30"/>
  <c r="D45" i="30"/>
  <c r="E45" i="30"/>
  <c r="D46" i="30"/>
  <c r="E46" i="30"/>
  <c r="D47" i="30"/>
  <c r="E47" i="30"/>
  <c r="D48" i="30"/>
  <c r="E48" i="30"/>
  <c r="D49" i="30"/>
  <c r="E49" i="30"/>
  <c r="D50" i="30"/>
  <c r="E50" i="30"/>
  <c r="D51" i="30"/>
  <c r="E51" i="30"/>
  <c r="D52" i="30"/>
  <c r="E52" i="30"/>
  <c r="D53" i="30"/>
  <c r="E53" i="30"/>
  <c r="D54" i="30"/>
  <c r="E54" i="30"/>
  <c r="D55" i="30"/>
  <c r="E55" i="30"/>
  <c r="D56" i="30"/>
  <c r="E56" i="30"/>
  <c r="D57" i="30"/>
  <c r="E57" i="30"/>
  <c r="D58" i="30"/>
  <c r="E58" i="30"/>
  <c r="D59" i="30"/>
  <c r="E59" i="30"/>
  <c r="D60" i="30"/>
  <c r="E60" i="30"/>
  <c r="D61" i="30"/>
  <c r="E61" i="30"/>
  <c r="D62" i="30"/>
  <c r="E62" i="30"/>
  <c r="D63" i="30"/>
  <c r="E63" i="30"/>
  <c r="D64" i="30"/>
  <c r="E64" i="30"/>
  <c r="D65" i="30"/>
  <c r="E65" i="30"/>
  <c r="D66" i="30"/>
  <c r="E66" i="30"/>
  <c r="D67" i="30"/>
  <c r="E67" i="30"/>
  <c r="D68" i="30"/>
  <c r="E68" i="30"/>
  <c r="D69" i="30"/>
  <c r="E69" i="30"/>
  <c r="D70" i="30"/>
  <c r="E70" i="30"/>
  <c r="D71" i="30"/>
  <c r="E71" i="30"/>
  <c r="D72" i="30"/>
  <c r="E72" i="30"/>
  <c r="D73" i="30"/>
  <c r="E73" i="30"/>
  <c r="D74" i="30"/>
  <c r="E74" i="30"/>
  <c r="D75" i="30"/>
  <c r="E75" i="30"/>
  <c r="D76" i="30"/>
  <c r="E76" i="30"/>
  <c r="D77" i="30"/>
  <c r="E77" i="30"/>
  <c r="D78" i="30"/>
  <c r="E78" i="30"/>
  <c r="D79" i="30"/>
  <c r="E79" i="30"/>
  <c r="D80" i="30"/>
  <c r="E80" i="30"/>
  <c r="D81" i="30"/>
  <c r="E81" i="30"/>
  <c r="D82" i="30"/>
  <c r="E82" i="30"/>
  <c r="D83" i="30"/>
  <c r="E83" i="30"/>
  <c r="E10" i="30"/>
  <c r="D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10" i="30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26" i="21"/>
  <c r="AD27" i="21"/>
  <c r="AD28" i="21"/>
  <c r="AD29" i="21"/>
  <c r="AD30" i="21"/>
  <c r="AD31" i="21"/>
  <c r="AD32" i="21"/>
  <c r="AD33" i="21"/>
  <c r="AD34" i="21"/>
  <c r="AD35" i="21"/>
  <c r="AD36" i="21"/>
  <c r="AD37" i="21"/>
  <c r="AD38" i="21"/>
  <c r="AD39" i="21"/>
  <c r="AD40" i="21"/>
  <c r="AD41" i="21"/>
  <c r="AD42" i="21"/>
  <c r="AD43" i="21"/>
  <c r="AD44" i="21"/>
  <c r="AD45" i="21"/>
  <c r="AD46" i="21"/>
  <c r="AD47" i="21"/>
  <c r="AD48" i="21"/>
  <c r="AD49" i="21"/>
  <c r="AD50" i="21"/>
  <c r="AD51" i="21"/>
  <c r="AD52" i="21"/>
  <c r="AD53" i="21"/>
  <c r="AD54" i="21"/>
  <c r="AD55" i="21"/>
  <c r="AD56" i="21"/>
  <c r="AD57" i="21"/>
  <c r="AD58" i="21"/>
  <c r="AD59" i="21"/>
  <c r="AD60" i="21"/>
  <c r="AD61" i="21"/>
  <c r="AD62" i="21"/>
  <c r="AD63" i="21"/>
  <c r="AD64" i="21"/>
  <c r="AD65" i="21"/>
  <c r="AD66" i="21"/>
  <c r="AD67" i="21"/>
  <c r="AD68" i="21"/>
  <c r="AD69" i="21"/>
  <c r="AD70" i="21"/>
  <c r="AD71" i="21"/>
  <c r="AD72" i="21"/>
  <c r="AD73" i="21"/>
  <c r="AD74" i="21"/>
  <c r="AD75" i="21"/>
  <c r="AD76" i="21"/>
  <c r="AD77" i="21"/>
  <c r="AD78" i="21"/>
  <c r="AD79" i="21"/>
  <c r="AD80" i="21"/>
  <c r="AD81" i="21"/>
  <c r="AD82" i="21"/>
  <c r="AD83" i="21"/>
  <c r="AD84" i="21"/>
  <c r="AD85" i="21"/>
  <c r="AD86" i="21"/>
  <c r="AD87" i="21"/>
  <c r="AD88" i="21"/>
  <c r="AD89" i="21"/>
  <c r="AD90" i="21"/>
  <c r="AD91" i="21"/>
  <c r="AD92" i="21"/>
  <c r="AD93" i="21"/>
  <c r="AD94" i="21"/>
  <c r="AD95" i="21"/>
  <c r="AD96" i="21"/>
  <c r="AD97" i="21"/>
  <c r="AD98" i="21"/>
  <c r="AD99" i="21"/>
  <c r="AD100" i="21"/>
  <c r="AD101" i="21"/>
  <c r="AD102" i="21"/>
  <c r="AD9" i="21"/>
  <c r="AE9" i="21"/>
  <c r="X9" i="23"/>
  <c r="G5" i="30" l="1"/>
  <c r="G6" i="30" s="1"/>
  <c r="G4" i="30"/>
  <c r="D5" i="30"/>
  <c r="D6" i="30" s="1"/>
  <c r="D4" i="30"/>
  <c r="E5" i="30"/>
  <c r="E6" i="30" s="1"/>
  <c r="E4" i="30"/>
  <c r="F4" i="30"/>
  <c r="F5" i="30"/>
  <c r="F6" i="30" s="1"/>
  <c r="C5" i="30"/>
  <c r="C6" i="30" s="1"/>
  <c r="C4" i="30"/>
  <c r="H4" i="30"/>
  <c r="H5" i="30"/>
  <c r="H6" i="30" s="1"/>
  <c r="AJ11" i="21"/>
  <c r="AH12" i="21"/>
  <c r="AH13" i="21" s="1"/>
  <c r="AH11" i="21"/>
  <c r="AI13" i="21"/>
  <c r="AI11" i="21"/>
  <c r="C8" i="30" l="1"/>
  <c r="C7" i="30"/>
  <c r="E8" i="30"/>
  <c r="E7" i="30"/>
  <c r="D8" i="30"/>
  <c r="D7" i="30"/>
  <c r="P4" i="21"/>
  <c r="O4" i="21"/>
  <c r="N4" i="21"/>
  <c r="P4" i="23"/>
  <c r="O4" i="23"/>
  <c r="N4" i="23"/>
  <c r="O4" i="22"/>
  <c r="P4" i="22"/>
  <c r="N4" i="22"/>
  <c r="U5" i="25"/>
  <c r="S5" i="25"/>
  <c r="I37" i="29"/>
  <c r="I36" i="29"/>
  <c r="I35" i="29"/>
  <c r="I34" i="29"/>
  <c r="I37" i="27"/>
  <c r="I36" i="27"/>
  <c r="I35" i="27"/>
  <c r="I34" i="27"/>
  <c r="AX4" i="26"/>
  <c r="AW4" i="26"/>
  <c r="AV4" i="26"/>
  <c r="AU4" i="26"/>
  <c r="AT4" i="26"/>
  <c r="AS4" i="26"/>
  <c r="AR4" i="26"/>
  <c r="AQ4" i="26"/>
  <c r="AP4" i="26"/>
  <c r="AO4" i="26"/>
  <c r="AN4" i="26"/>
  <c r="AM4" i="26"/>
  <c r="AL4" i="26"/>
  <c r="AK4" i="26"/>
  <c r="AJ4" i="26"/>
  <c r="AI4" i="26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AX3" i="26"/>
  <c r="AW3" i="26"/>
  <c r="AV3" i="26"/>
  <c r="AU3" i="26"/>
  <c r="AT3" i="26"/>
  <c r="AS3" i="26"/>
  <c r="AR3" i="26"/>
  <c r="AQ3" i="26"/>
  <c r="AP3" i="26"/>
  <c r="AO3" i="26"/>
  <c r="AN3" i="26"/>
  <c r="AM3" i="26"/>
  <c r="AL3" i="26"/>
  <c r="AK3" i="26"/>
  <c r="AJ3" i="26"/>
  <c r="AI3" i="26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AX2" i="26"/>
  <c r="AW2" i="26"/>
  <c r="AV2" i="26"/>
  <c r="AU2" i="26"/>
  <c r="AT2" i="26"/>
  <c r="AS2" i="26"/>
  <c r="AR2" i="26"/>
  <c r="AQ2" i="26"/>
  <c r="AP2" i="26"/>
  <c r="AO2" i="26"/>
  <c r="AN2" i="26"/>
  <c r="AM2" i="26"/>
  <c r="AL2" i="26"/>
  <c r="AK2" i="26"/>
  <c r="AJ2" i="26"/>
  <c r="AI2" i="26"/>
  <c r="AH2" i="26"/>
  <c r="AG2" i="26"/>
  <c r="AF2" i="26"/>
  <c r="AE2" i="26"/>
  <c r="AD2" i="26"/>
  <c r="AC2" i="26"/>
  <c r="AB2" i="26"/>
  <c r="AA2" i="26"/>
  <c r="Z2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L10" i="24" l="1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9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51" i="24"/>
  <c r="P52" i="24"/>
  <c r="P53" i="24"/>
  <c r="P54" i="24"/>
  <c r="P55" i="24"/>
  <c r="P56" i="24"/>
  <c r="P57" i="24"/>
  <c r="P58" i="24"/>
  <c r="P59" i="24"/>
  <c r="P60" i="24"/>
  <c r="P61" i="24"/>
  <c r="P62" i="24"/>
  <c r="P63" i="24"/>
  <c r="P64" i="24"/>
  <c r="P65" i="24"/>
  <c r="P66" i="24"/>
  <c r="P67" i="24"/>
  <c r="P68" i="24"/>
  <c r="P69" i="24"/>
  <c r="P70" i="24"/>
  <c r="P71" i="24"/>
  <c r="P72" i="24"/>
  <c r="P73" i="24"/>
  <c r="P74" i="24"/>
  <c r="P75" i="24"/>
  <c r="P76" i="24"/>
  <c r="P77" i="24"/>
  <c r="P78" i="24"/>
  <c r="P79" i="24"/>
  <c r="P80" i="24"/>
  <c r="P81" i="24"/>
  <c r="P82" i="24"/>
  <c r="P83" i="24"/>
  <c r="P84" i="24"/>
  <c r="P85" i="24"/>
  <c r="P86" i="24"/>
  <c r="P87" i="24"/>
  <c r="P88" i="24"/>
  <c r="P89" i="24"/>
  <c r="P90" i="24"/>
  <c r="P91" i="24"/>
  <c r="P92" i="24"/>
  <c r="P93" i="24"/>
  <c r="P94" i="24"/>
  <c r="P95" i="24"/>
  <c r="P96" i="24"/>
  <c r="P97" i="24"/>
  <c r="P98" i="24"/>
  <c r="P99" i="24"/>
  <c r="P100" i="24"/>
  <c r="P101" i="24"/>
  <c r="P102" i="24"/>
  <c r="P9" i="24"/>
  <c r="P10" i="24"/>
  <c r="P11" i="24"/>
  <c r="P12" i="24"/>
  <c r="P13" i="24"/>
  <c r="P14" i="24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AE10" i="21"/>
  <c r="AE11" i="21"/>
  <c r="AE12" i="21"/>
  <c r="AE13" i="21"/>
  <c r="AE14" i="21"/>
  <c r="AE15" i="21"/>
  <c r="AE16" i="21"/>
  <c r="AE17" i="21"/>
  <c r="AE18" i="21"/>
  <c r="AE19" i="21"/>
  <c r="AE20" i="21"/>
  <c r="AE21" i="21"/>
  <c r="AE22" i="21"/>
  <c r="AE23" i="21"/>
  <c r="AE24" i="21"/>
  <c r="AE25" i="21"/>
  <c r="AE26" i="21"/>
  <c r="AE27" i="21"/>
  <c r="AE28" i="21"/>
  <c r="AE29" i="21"/>
  <c r="AE30" i="21"/>
  <c r="AE31" i="21"/>
  <c r="AE32" i="21"/>
  <c r="AE33" i="21"/>
  <c r="AE34" i="21"/>
  <c r="AE35" i="21"/>
  <c r="AE36" i="21"/>
  <c r="AE37" i="21"/>
  <c r="AE38" i="21"/>
  <c r="AE39" i="21"/>
  <c r="AE40" i="21"/>
  <c r="AE41" i="21"/>
  <c r="AE42" i="21"/>
  <c r="AE43" i="21"/>
  <c r="AE44" i="21"/>
  <c r="AE45" i="21"/>
  <c r="AE46" i="21"/>
  <c r="AE47" i="21"/>
  <c r="AE48" i="21"/>
  <c r="AE49" i="21"/>
  <c r="AE50" i="21"/>
  <c r="AE51" i="21"/>
  <c r="AE52" i="21"/>
  <c r="AE53" i="21"/>
  <c r="AE54" i="21"/>
  <c r="AE55" i="21"/>
  <c r="AE56" i="21"/>
  <c r="AE57" i="21"/>
  <c r="AE58" i="21"/>
  <c r="AE59" i="21"/>
  <c r="AE60" i="21"/>
  <c r="AE61" i="21"/>
  <c r="AE62" i="21"/>
  <c r="AE63" i="21"/>
  <c r="AE64" i="21"/>
  <c r="AE65" i="21"/>
  <c r="AE66" i="21"/>
  <c r="AE67" i="21"/>
  <c r="AE68" i="21"/>
  <c r="AE69" i="21"/>
  <c r="AE70" i="21"/>
  <c r="AE71" i="21"/>
  <c r="AE72" i="21"/>
  <c r="AE73" i="21"/>
  <c r="AE74" i="21"/>
  <c r="AE75" i="21"/>
  <c r="AE76" i="21"/>
  <c r="AE77" i="21"/>
  <c r="AE78" i="21"/>
  <c r="AE79" i="21"/>
  <c r="AE80" i="21"/>
  <c r="AE81" i="21"/>
  <c r="AE82" i="21"/>
  <c r="AE83" i="21"/>
  <c r="AE84" i="21"/>
  <c r="AE85" i="21"/>
  <c r="AE86" i="21"/>
  <c r="AE87" i="21"/>
  <c r="AE88" i="21"/>
  <c r="AE89" i="21"/>
  <c r="AE90" i="21"/>
  <c r="AE91" i="21"/>
  <c r="AE92" i="21"/>
  <c r="AE93" i="21"/>
  <c r="AE94" i="21"/>
  <c r="AE95" i="21"/>
  <c r="AE96" i="21"/>
  <c r="AE97" i="21"/>
  <c r="AE98" i="21"/>
  <c r="AE99" i="21"/>
  <c r="AE100" i="21"/>
  <c r="AE101" i="21"/>
  <c r="AE102" i="21"/>
  <c r="AA102" i="23"/>
  <c r="Z102" i="23"/>
  <c r="Y102" i="23"/>
  <c r="X102" i="23"/>
  <c r="AA101" i="23"/>
  <c r="Z101" i="23"/>
  <c r="Y101" i="23"/>
  <c r="X101" i="23"/>
  <c r="AA100" i="23"/>
  <c r="Z100" i="23"/>
  <c r="Y100" i="23"/>
  <c r="X100" i="23"/>
  <c r="AA99" i="23"/>
  <c r="Z99" i="23"/>
  <c r="Y99" i="23"/>
  <c r="X99" i="23"/>
  <c r="AA98" i="23"/>
  <c r="Z98" i="23"/>
  <c r="Y98" i="23"/>
  <c r="X98" i="23"/>
  <c r="AA97" i="23"/>
  <c r="Z97" i="23"/>
  <c r="Y97" i="23"/>
  <c r="X97" i="23"/>
  <c r="AA96" i="23"/>
  <c r="Z96" i="23"/>
  <c r="Y96" i="23"/>
  <c r="X96" i="23"/>
  <c r="AA95" i="23"/>
  <c r="Z95" i="23"/>
  <c r="Y95" i="23"/>
  <c r="X95" i="23"/>
  <c r="AA94" i="23"/>
  <c r="Z94" i="23"/>
  <c r="Y94" i="23"/>
  <c r="X94" i="23"/>
  <c r="AA93" i="23"/>
  <c r="Z93" i="23"/>
  <c r="Y93" i="23"/>
  <c r="X93" i="23"/>
  <c r="AA92" i="23"/>
  <c r="Z92" i="23"/>
  <c r="Y92" i="23"/>
  <c r="X92" i="23"/>
  <c r="AA91" i="23"/>
  <c r="Z91" i="23"/>
  <c r="Y91" i="23"/>
  <c r="X91" i="23"/>
  <c r="AA90" i="23"/>
  <c r="Z90" i="23"/>
  <c r="Y90" i="23"/>
  <c r="X90" i="23"/>
  <c r="AA89" i="23"/>
  <c r="Z89" i="23"/>
  <c r="Y89" i="23"/>
  <c r="X89" i="23"/>
  <c r="AA88" i="23"/>
  <c r="Z88" i="23"/>
  <c r="Y88" i="23"/>
  <c r="X88" i="23"/>
  <c r="AA87" i="23"/>
  <c r="Z87" i="23"/>
  <c r="Y87" i="23"/>
  <c r="X87" i="23"/>
  <c r="AA86" i="23"/>
  <c r="Z86" i="23"/>
  <c r="Y86" i="23"/>
  <c r="X86" i="23"/>
  <c r="AA85" i="23"/>
  <c r="Z85" i="23"/>
  <c r="Y85" i="23"/>
  <c r="X85" i="23"/>
  <c r="AA84" i="23"/>
  <c r="Z84" i="23"/>
  <c r="Y84" i="23"/>
  <c r="X84" i="23"/>
  <c r="AA83" i="23"/>
  <c r="Z83" i="23"/>
  <c r="Y83" i="23"/>
  <c r="X83" i="23"/>
  <c r="AA82" i="23"/>
  <c r="Z82" i="23"/>
  <c r="Y82" i="23"/>
  <c r="X82" i="23"/>
  <c r="AA81" i="23"/>
  <c r="Z81" i="23"/>
  <c r="Y81" i="23"/>
  <c r="X81" i="23"/>
  <c r="AA80" i="23"/>
  <c r="Z80" i="23"/>
  <c r="Y80" i="23"/>
  <c r="X80" i="23"/>
  <c r="AA79" i="23"/>
  <c r="Z79" i="23"/>
  <c r="Y79" i="23"/>
  <c r="X79" i="23"/>
  <c r="AA78" i="23"/>
  <c r="Z78" i="23"/>
  <c r="Y78" i="23"/>
  <c r="X78" i="23"/>
  <c r="AA77" i="23"/>
  <c r="Z77" i="23"/>
  <c r="Y77" i="23"/>
  <c r="X77" i="23"/>
  <c r="AA76" i="23"/>
  <c r="Z76" i="23"/>
  <c r="Y76" i="23"/>
  <c r="X76" i="23"/>
  <c r="AA75" i="23"/>
  <c r="Z75" i="23"/>
  <c r="Y75" i="23"/>
  <c r="X75" i="23"/>
  <c r="AA74" i="23"/>
  <c r="Z74" i="23"/>
  <c r="Y74" i="23"/>
  <c r="X74" i="23"/>
  <c r="AA73" i="23"/>
  <c r="Z73" i="23"/>
  <c r="Y73" i="23"/>
  <c r="X73" i="23"/>
  <c r="AA72" i="23"/>
  <c r="Z72" i="23"/>
  <c r="Y72" i="23"/>
  <c r="X72" i="23"/>
  <c r="AA71" i="23"/>
  <c r="Z71" i="23"/>
  <c r="Y71" i="23"/>
  <c r="X71" i="23"/>
  <c r="AA70" i="23"/>
  <c r="Z70" i="23"/>
  <c r="Y70" i="23"/>
  <c r="X70" i="23"/>
  <c r="AA69" i="23"/>
  <c r="Z69" i="23"/>
  <c r="Y69" i="23"/>
  <c r="X69" i="23"/>
  <c r="AA68" i="23"/>
  <c r="Z68" i="23"/>
  <c r="Y68" i="23"/>
  <c r="X68" i="23"/>
  <c r="AA67" i="23"/>
  <c r="Z67" i="23"/>
  <c r="Y67" i="23"/>
  <c r="X67" i="23"/>
  <c r="AA66" i="23"/>
  <c r="Z66" i="23"/>
  <c r="Y66" i="23"/>
  <c r="X66" i="23"/>
  <c r="AA65" i="23"/>
  <c r="Z65" i="23"/>
  <c r="Y65" i="23"/>
  <c r="X65" i="23"/>
  <c r="AA64" i="23"/>
  <c r="Z64" i="23"/>
  <c r="Y64" i="23"/>
  <c r="X64" i="23"/>
  <c r="AA63" i="23"/>
  <c r="Z63" i="23"/>
  <c r="Y63" i="23"/>
  <c r="X63" i="23"/>
  <c r="AA62" i="23"/>
  <c r="Z62" i="23"/>
  <c r="Y62" i="23"/>
  <c r="X62" i="23"/>
  <c r="AA61" i="23"/>
  <c r="Z61" i="23"/>
  <c r="Y61" i="23"/>
  <c r="X61" i="23"/>
  <c r="AA60" i="23"/>
  <c r="Z60" i="23"/>
  <c r="Y60" i="23"/>
  <c r="X60" i="23"/>
  <c r="AA59" i="23"/>
  <c r="Z59" i="23"/>
  <c r="Y59" i="23"/>
  <c r="X59" i="23"/>
  <c r="AA58" i="23"/>
  <c r="Z58" i="23"/>
  <c r="Y58" i="23"/>
  <c r="X58" i="23"/>
  <c r="AA57" i="23"/>
  <c r="Z57" i="23"/>
  <c r="Y57" i="23"/>
  <c r="X57" i="23"/>
  <c r="AA56" i="23"/>
  <c r="Z56" i="23"/>
  <c r="Y56" i="23"/>
  <c r="X56" i="23"/>
  <c r="AA55" i="23"/>
  <c r="Z55" i="23"/>
  <c r="Y55" i="23"/>
  <c r="X55" i="23"/>
  <c r="AA54" i="23"/>
  <c r="Z54" i="23"/>
  <c r="Y54" i="23"/>
  <c r="X54" i="23"/>
  <c r="AA53" i="23"/>
  <c r="Z53" i="23"/>
  <c r="Y53" i="23"/>
  <c r="X53" i="23"/>
  <c r="AA52" i="23"/>
  <c r="Z52" i="23"/>
  <c r="Y52" i="23"/>
  <c r="X52" i="23"/>
  <c r="AA51" i="23"/>
  <c r="Z51" i="23"/>
  <c r="Y51" i="23"/>
  <c r="X51" i="23"/>
  <c r="AA50" i="23"/>
  <c r="Z50" i="23"/>
  <c r="Y50" i="23"/>
  <c r="X50" i="23"/>
  <c r="AA49" i="23"/>
  <c r="Z49" i="23"/>
  <c r="Y49" i="23"/>
  <c r="X49" i="23"/>
  <c r="AA48" i="23"/>
  <c r="Z48" i="23"/>
  <c r="Y48" i="23"/>
  <c r="X48" i="23"/>
  <c r="AA47" i="23"/>
  <c r="Z47" i="23"/>
  <c r="Y47" i="23"/>
  <c r="X47" i="23"/>
  <c r="AA46" i="23"/>
  <c r="Z46" i="23"/>
  <c r="Y46" i="23"/>
  <c r="X46" i="23"/>
  <c r="AA45" i="23"/>
  <c r="Z45" i="23"/>
  <c r="Y45" i="23"/>
  <c r="X45" i="23"/>
  <c r="AA44" i="23"/>
  <c r="Z44" i="23"/>
  <c r="Y44" i="23"/>
  <c r="X44" i="23"/>
  <c r="AA43" i="23"/>
  <c r="Z43" i="23"/>
  <c r="Y43" i="23"/>
  <c r="X43" i="23"/>
  <c r="AA42" i="23"/>
  <c r="Z42" i="23"/>
  <c r="Y42" i="23"/>
  <c r="X42" i="23"/>
  <c r="AA41" i="23"/>
  <c r="Z41" i="23"/>
  <c r="Y41" i="23"/>
  <c r="X41" i="23"/>
  <c r="AA40" i="23"/>
  <c r="Z40" i="23"/>
  <c r="Y40" i="23"/>
  <c r="X40" i="23"/>
  <c r="AA39" i="23"/>
  <c r="Z39" i="23"/>
  <c r="Y39" i="23"/>
  <c r="X39" i="23"/>
  <c r="AA38" i="23"/>
  <c r="Z38" i="23"/>
  <c r="Y38" i="23"/>
  <c r="X38" i="23"/>
  <c r="AA37" i="23"/>
  <c r="Z37" i="23"/>
  <c r="Y37" i="23"/>
  <c r="X37" i="23"/>
  <c r="AA36" i="23"/>
  <c r="Z36" i="23"/>
  <c r="Y36" i="23"/>
  <c r="X36" i="23"/>
  <c r="AA35" i="23"/>
  <c r="Z35" i="23"/>
  <c r="Y35" i="23"/>
  <c r="X35" i="23"/>
  <c r="AA34" i="23"/>
  <c r="Z34" i="23"/>
  <c r="Y34" i="23"/>
  <c r="X34" i="23"/>
  <c r="AA33" i="23"/>
  <c r="Z33" i="23"/>
  <c r="Y33" i="23"/>
  <c r="X33" i="23"/>
  <c r="AA32" i="23"/>
  <c r="Z32" i="23"/>
  <c r="Y32" i="23"/>
  <c r="X32" i="23"/>
  <c r="AA31" i="23"/>
  <c r="Z31" i="23"/>
  <c r="Y31" i="23"/>
  <c r="X31" i="23"/>
  <c r="AA30" i="23"/>
  <c r="Z30" i="23"/>
  <c r="Y30" i="23"/>
  <c r="X30" i="23"/>
  <c r="AA29" i="23"/>
  <c r="Z29" i="23"/>
  <c r="Y29" i="23"/>
  <c r="X29" i="23"/>
  <c r="AA28" i="23"/>
  <c r="Z28" i="23"/>
  <c r="AG21" i="23" s="1"/>
  <c r="Y28" i="23"/>
  <c r="AG16" i="23" s="1"/>
  <c r="X28" i="23"/>
  <c r="AA27" i="23"/>
  <c r="Z27" i="23"/>
  <c r="Y27" i="23"/>
  <c r="X27" i="23"/>
  <c r="AA26" i="23"/>
  <c r="Z26" i="23"/>
  <c r="Y26" i="23"/>
  <c r="X26" i="23"/>
  <c r="AA25" i="23"/>
  <c r="Z25" i="23"/>
  <c r="Y25" i="23"/>
  <c r="X25" i="23"/>
  <c r="AA24" i="23"/>
  <c r="Z24" i="23"/>
  <c r="Y24" i="23"/>
  <c r="X24" i="23"/>
  <c r="AA23" i="23"/>
  <c r="Z23" i="23"/>
  <c r="Y23" i="23"/>
  <c r="X23" i="23"/>
  <c r="AA22" i="23"/>
  <c r="Z22" i="23"/>
  <c r="Y22" i="23"/>
  <c r="X22" i="23"/>
  <c r="AA21" i="23"/>
  <c r="Z21" i="23"/>
  <c r="Y21" i="23"/>
  <c r="X21" i="23"/>
  <c r="AA20" i="23"/>
  <c r="Z20" i="23"/>
  <c r="Y20" i="23"/>
  <c r="X20" i="23"/>
  <c r="AA19" i="23"/>
  <c r="Z19" i="23"/>
  <c r="Y19" i="23"/>
  <c r="X19" i="23"/>
  <c r="AA18" i="23"/>
  <c r="Z18" i="23"/>
  <c r="Y18" i="23"/>
  <c r="X18" i="23"/>
  <c r="AA17" i="23"/>
  <c r="Z17" i="23"/>
  <c r="Y17" i="23"/>
  <c r="X17" i="23"/>
  <c r="AA16" i="23"/>
  <c r="Z16" i="23"/>
  <c r="Y16" i="23"/>
  <c r="X16" i="23"/>
  <c r="AA15" i="23"/>
  <c r="Z15" i="23"/>
  <c r="Y15" i="23"/>
  <c r="X15" i="23"/>
  <c r="AA14" i="23"/>
  <c r="Z14" i="23"/>
  <c r="Y14" i="23"/>
  <c r="X14" i="23"/>
  <c r="AA13" i="23"/>
  <c r="Z13" i="23"/>
  <c r="Y13" i="23"/>
  <c r="X13" i="23"/>
  <c r="AA12" i="23"/>
  <c r="Z12" i="23"/>
  <c r="Y12" i="23"/>
  <c r="X12" i="23"/>
  <c r="AA11" i="23"/>
  <c r="Z11" i="23"/>
  <c r="Y11" i="23"/>
  <c r="X11" i="23"/>
  <c r="AA10" i="23"/>
  <c r="Z10" i="23"/>
  <c r="Y10" i="23"/>
  <c r="X10" i="23"/>
  <c r="AA9" i="23"/>
  <c r="Z9" i="23"/>
  <c r="Y9" i="23"/>
  <c r="AA10" i="22"/>
  <c r="AB10" i="22"/>
  <c r="AC10" i="22"/>
  <c r="AD10" i="22"/>
  <c r="AA11" i="22"/>
  <c r="AB11" i="22"/>
  <c r="AC11" i="22"/>
  <c r="AD11" i="22"/>
  <c r="AA12" i="22"/>
  <c r="AB12" i="22"/>
  <c r="AC12" i="22"/>
  <c r="AD12" i="22"/>
  <c r="AA13" i="22"/>
  <c r="AB13" i="22"/>
  <c r="AC13" i="22"/>
  <c r="AD13" i="22"/>
  <c r="AA14" i="22"/>
  <c r="AB14" i="22"/>
  <c r="AC14" i="22"/>
  <c r="AD14" i="22"/>
  <c r="AA15" i="22"/>
  <c r="AB15" i="22"/>
  <c r="AC15" i="22"/>
  <c r="AD15" i="22"/>
  <c r="AA16" i="22"/>
  <c r="AB16" i="22"/>
  <c r="AC16" i="22"/>
  <c r="AD16" i="22"/>
  <c r="AA17" i="22"/>
  <c r="AB17" i="22"/>
  <c r="AC17" i="22"/>
  <c r="AD17" i="22"/>
  <c r="AA18" i="22"/>
  <c r="AB18" i="22"/>
  <c r="AC18" i="22"/>
  <c r="AD18" i="22"/>
  <c r="AA19" i="22"/>
  <c r="AB19" i="22"/>
  <c r="AC19" i="22"/>
  <c r="AD19" i="22"/>
  <c r="AA20" i="22"/>
  <c r="AB20" i="22"/>
  <c r="AC20" i="22"/>
  <c r="AD20" i="22"/>
  <c r="AA21" i="22"/>
  <c r="AB21" i="22"/>
  <c r="AC21" i="22"/>
  <c r="AD21" i="22"/>
  <c r="AA22" i="22"/>
  <c r="AB22" i="22"/>
  <c r="AC22" i="22"/>
  <c r="AD22" i="22"/>
  <c r="AA23" i="22"/>
  <c r="AB23" i="22"/>
  <c r="AC23" i="22"/>
  <c r="AD23" i="22"/>
  <c r="AA24" i="22"/>
  <c r="AB24" i="22"/>
  <c r="AC24" i="22"/>
  <c r="AD24" i="22"/>
  <c r="AA25" i="22"/>
  <c r="AB25" i="22"/>
  <c r="AC25" i="22"/>
  <c r="AD25" i="22"/>
  <c r="AA26" i="22"/>
  <c r="AB26" i="22"/>
  <c r="AC26" i="22"/>
  <c r="AD26" i="22"/>
  <c r="AA27" i="22"/>
  <c r="AB27" i="22"/>
  <c r="AC27" i="22"/>
  <c r="AD27" i="22"/>
  <c r="AA28" i="22"/>
  <c r="AB28" i="22"/>
  <c r="AC28" i="22"/>
  <c r="AD28" i="22"/>
  <c r="AA29" i="22"/>
  <c r="AB29" i="22"/>
  <c r="AC29" i="22"/>
  <c r="AD29" i="22"/>
  <c r="AA30" i="22"/>
  <c r="AB30" i="22"/>
  <c r="AC30" i="22"/>
  <c r="AD30" i="22"/>
  <c r="AA31" i="22"/>
  <c r="AB31" i="22"/>
  <c r="AC31" i="22"/>
  <c r="AD31" i="22"/>
  <c r="AA32" i="22"/>
  <c r="AB32" i="22"/>
  <c r="AC32" i="22"/>
  <c r="AD32" i="22"/>
  <c r="AA33" i="22"/>
  <c r="AB33" i="22"/>
  <c r="AC33" i="22"/>
  <c r="AD33" i="22"/>
  <c r="AA34" i="22"/>
  <c r="AB34" i="22"/>
  <c r="AC34" i="22"/>
  <c r="AD34" i="22"/>
  <c r="AA35" i="22"/>
  <c r="AB35" i="22"/>
  <c r="AC35" i="22"/>
  <c r="AD35" i="22"/>
  <c r="AA36" i="22"/>
  <c r="AB36" i="22"/>
  <c r="AC36" i="22"/>
  <c r="AD36" i="22"/>
  <c r="AA37" i="22"/>
  <c r="AB37" i="22"/>
  <c r="AC37" i="22"/>
  <c r="AD37" i="22"/>
  <c r="AA38" i="22"/>
  <c r="AB38" i="22"/>
  <c r="AC38" i="22"/>
  <c r="AD38" i="22"/>
  <c r="AA39" i="22"/>
  <c r="AB39" i="22"/>
  <c r="AC39" i="22"/>
  <c r="AD39" i="22"/>
  <c r="AA40" i="22"/>
  <c r="AB40" i="22"/>
  <c r="AC40" i="22"/>
  <c r="AD40" i="22"/>
  <c r="AA41" i="22"/>
  <c r="AB41" i="22"/>
  <c r="AC41" i="22"/>
  <c r="AD41" i="22"/>
  <c r="AA42" i="22"/>
  <c r="AB42" i="22"/>
  <c r="AC42" i="22"/>
  <c r="AD42" i="22"/>
  <c r="AA43" i="22"/>
  <c r="AB43" i="22"/>
  <c r="AC43" i="22"/>
  <c r="AD43" i="22"/>
  <c r="AA44" i="22"/>
  <c r="AB44" i="22"/>
  <c r="AC44" i="22"/>
  <c r="AD44" i="22"/>
  <c r="AA45" i="22"/>
  <c r="AB45" i="22"/>
  <c r="AC45" i="22"/>
  <c r="AD45" i="22"/>
  <c r="AA46" i="22"/>
  <c r="AB46" i="22"/>
  <c r="AC46" i="22"/>
  <c r="AD46" i="22"/>
  <c r="AA47" i="22"/>
  <c r="AB47" i="22"/>
  <c r="AC47" i="22"/>
  <c r="AD47" i="22"/>
  <c r="AA48" i="22"/>
  <c r="AB48" i="22"/>
  <c r="AC48" i="22"/>
  <c r="AD48" i="22"/>
  <c r="AA49" i="22"/>
  <c r="AB49" i="22"/>
  <c r="AC49" i="22"/>
  <c r="AD49" i="22"/>
  <c r="AA50" i="22"/>
  <c r="AB50" i="22"/>
  <c r="AC50" i="22"/>
  <c r="AD50" i="22"/>
  <c r="AA51" i="22"/>
  <c r="AB51" i="22"/>
  <c r="AC51" i="22"/>
  <c r="AD51" i="22"/>
  <c r="AA52" i="22"/>
  <c r="AB52" i="22"/>
  <c r="AC52" i="22"/>
  <c r="AD52" i="22"/>
  <c r="AA53" i="22"/>
  <c r="AB53" i="22"/>
  <c r="AC53" i="22"/>
  <c r="AD53" i="22"/>
  <c r="AA54" i="22"/>
  <c r="AB54" i="22"/>
  <c r="AC54" i="22"/>
  <c r="AD54" i="22"/>
  <c r="AA55" i="22"/>
  <c r="AB55" i="22"/>
  <c r="AC55" i="22"/>
  <c r="AD55" i="22"/>
  <c r="AA56" i="22"/>
  <c r="AB56" i="22"/>
  <c r="AC56" i="22"/>
  <c r="AD56" i="22"/>
  <c r="AA57" i="22"/>
  <c r="AB57" i="22"/>
  <c r="AC57" i="22"/>
  <c r="AD57" i="22"/>
  <c r="AA58" i="22"/>
  <c r="AB58" i="22"/>
  <c r="AC58" i="22"/>
  <c r="AD58" i="22"/>
  <c r="AA59" i="22"/>
  <c r="AB59" i="22"/>
  <c r="AC59" i="22"/>
  <c r="AD59" i="22"/>
  <c r="AA60" i="22"/>
  <c r="AB60" i="22"/>
  <c r="AC60" i="22"/>
  <c r="AD60" i="22"/>
  <c r="AA61" i="22"/>
  <c r="AB61" i="22"/>
  <c r="AC61" i="22"/>
  <c r="AD61" i="22"/>
  <c r="AA62" i="22"/>
  <c r="AB62" i="22"/>
  <c r="AC62" i="22"/>
  <c r="AD62" i="22"/>
  <c r="AA63" i="22"/>
  <c r="AB63" i="22"/>
  <c r="AC63" i="22"/>
  <c r="AD63" i="22"/>
  <c r="AA64" i="22"/>
  <c r="AB64" i="22"/>
  <c r="AC64" i="22"/>
  <c r="AD64" i="22"/>
  <c r="AA65" i="22"/>
  <c r="AB65" i="22"/>
  <c r="AC65" i="22"/>
  <c r="AD65" i="22"/>
  <c r="AA66" i="22"/>
  <c r="AB66" i="22"/>
  <c r="AC66" i="22"/>
  <c r="AD66" i="22"/>
  <c r="AA67" i="22"/>
  <c r="AB67" i="22"/>
  <c r="AC67" i="22"/>
  <c r="AD67" i="22"/>
  <c r="AA68" i="22"/>
  <c r="AB68" i="22"/>
  <c r="AC68" i="22"/>
  <c r="AD68" i="22"/>
  <c r="AA69" i="22"/>
  <c r="AB69" i="22"/>
  <c r="AC69" i="22"/>
  <c r="AD69" i="22"/>
  <c r="AA70" i="22"/>
  <c r="AB70" i="22"/>
  <c r="AC70" i="22"/>
  <c r="AD70" i="22"/>
  <c r="AA71" i="22"/>
  <c r="AB71" i="22"/>
  <c r="AC71" i="22"/>
  <c r="AD71" i="22"/>
  <c r="AA72" i="22"/>
  <c r="AB72" i="22"/>
  <c r="AC72" i="22"/>
  <c r="AD72" i="22"/>
  <c r="AA73" i="22"/>
  <c r="AB73" i="22"/>
  <c r="AC73" i="22"/>
  <c r="AD73" i="22"/>
  <c r="AA74" i="22"/>
  <c r="AB74" i="22"/>
  <c r="AC74" i="22"/>
  <c r="AD74" i="22"/>
  <c r="AA75" i="22"/>
  <c r="AB75" i="22"/>
  <c r="AC75" i="22"/>
  <c r="AD75" i="22"/>
  <c r="AA76" i="22"/>
  <c r="AB76" i="22"/>
  <c r="AC76" i="22"/>
  <c r="AD76" i="22"/>
  <c r="AA77" i="22"/>
  <c r="AB77" i="22"/>
  <c r="AC77" i="22"/>
  <c r="AD77" i="22"/>
  <c r="AA78" i="22"/>
  <c r="AB78" i="22"/>
  <c r="AC78" i="22"/>
  <c r="AD78" i="22"/>
  <c r="AA79" i="22"/>
  <c r="AB79" i="22"/>
  <c r="AC79" i="22"/>
  <c r="AD79" i="22"/>
  <c r="AA80" i="22"/>
  <c r="AB80" i="22"/>
  <c r="AC80" i="22"/>
  <c r="AD80" i="22"/>
  <c r="AA81" i="22"/>
  <c r="AB81" i="22"/>
  <c r="AC81" i="22"/>
  <c r="AD81" i="22"/>
  <c r="AA82" i="22"/>
  <c r="AB82" i="22"/>
  <c r="AC82" i="22"/>
  <c r="AD82" i="22"/>
  <c r="AA83" i="22"/>
  <c r="AB83" i="22"/>
  <c r="AC83" i="22"/>
  <c r="AD83" i="22"/>
  <c r="AA84" i="22"/>
  <c r="AB84" i="22"/>
  <c r="AC84" i="22"/>
  <c r="AD84" i="22"/>
  <c r="AA85" i="22"/>
  <c r="AB85" i="22"/>
  <c r="AC85" i="22"/>
  <c r="AD85" i="22"/>
  <c r="AA86" i="22"/>
  <c r="AB86" i="22"/>
  <c r="AC86" i="22"/>
  <c r="AD86" i="22"/>
  <c r="AA87" i="22"/>
  <c r="AB87" i="22"/>
  <c r="AC87" i="22"/>
  <c r="AD87" i="22"/>
  <c r="AA88" i="22"/>
  <c r="AB88" i="22"/>
  <c r="AC88" i="22"/>
  <c r="AD88" i="22"/>
  <c r="AA89" i="22"/>
  <c r="AB89" i="22"/>
  <c r="AC89" i="22"/>
  <c r="AD89" i="22"/>
  <c r="AA90" i="22"/>
  <c r="AB90" i="22"/>
  <c r="AC90" i="22"/>
  <c r="AD90" i="22"/>
  <c r="AA91" i="22"/>
  <c r="AB91" i="22"/>
  <c r="AC91" i="22"/>
  <c r="AD91" i="22"/>
  <c r="AA92" i="22"/>
  <c r="AB92" i="22"/>
  <c r="AC92" i="22"/>
  <c r="AD92" i="22"/>
  <c r="AA93" i="22"/>
  <c r="AB93" i="22"/>
  <c r="AC93" i="22"/>
  <c r="AD93" i="22"/>
  <c r="AA94" i="22"/>
  <c r="AB94" i="22"/>
  <c r="AC94" i="22"/>
  <c r="AD94" i="22"/>
  <c r="AA95" i="22"/>
  <c r="AB95" i="22"/>
  <c r="AC95" i="22"/>
  <c r="AD95" i="22"/>
  <c r="AA96" i="22"/>
  <c r="AB96" i="22"/>
  <c r="AC96" i="22"/>
  <c r="AD96" i="22"/>
  <c r="AA97" i="22"/>
  <c r="AB97" i="22"/>
  <c r="AC97" i="22"/>
  <c r="AD97" i="22"/>
  <c r="AA98" i="22"/>
  <c r="AB98" i="22"/>
  <c r="AC98" i="22"/>
  <c r="AD98" i="22"/>
  <c r="AA99" i="22"/>
  <c r="AB99" i="22"/>
  <c r="AC99" i="22"/>
  <c r="AD99" i="22"/>
  <c r="AA100" i="22"/>
  <c r="AB100" i="22"/>
  <c r="AC100" i="22"/>
  <c r="AD100" i="22"/>
  <c r="AA101" i="22"/>
  <c r="AB101" i="22"/>
  <c r="AC101" i="22"/>
  <c r="AD101" i="22"/>
  <c r="AA102" i="22"/>
  <c r="AB102" i="22"/>
  <c r="AC102" i="22"/>
  <c r="AD102" i="22"/>
  <c r="AD9" i="22"/>
  <c r="AC9" i="22"/>
  <c r="AB9" i="22"/>
  <c r="AA9" i="22"/>
  <c r="AG26" i="23" l="1"/>
  <c r="AE17" i="23"/>
  <c r="AE16" i="23"/>
  <c r="AI17" i="21"/>
  <c r="AE22" i="23"/>
  <c r="AE21" i="23"/>
  <c r="AI19" i="21"/>
  <c r="AE27" i="23"/>
  <c r="AE26" i="23"/>
  <c r="AE11" i="23"/>
  <c r="AE12" i="23"/>
  <c r="AG11" i="23"/>
  <c r="AF17" i="23"/>
  <c r="AF16" i="23"/>
  <c r="AF22" i="23"/>
  <c r="AF21" i="23"/>
  <c r="AF27" i="23"/>
  <c r="AF26" i="23"/>
  <c r="AF12" i="23"/>
  <c r="AF11" i="23"/>
  <c r="AJ17" i="21"/>
  <c r="AH18" i="21"/>
  <c r="AH19" i="21" s="1"/>
  <c r="AH17" i="21"/>
  <c r="AH18" i="22"/>
  <c r="AH19" i="22" s="1"/>
  <c r="AH12" i="22"/>
  <c r="AH13" i="22" s="1"/>
  <c r="AH24" i="22"/>
  <c r="AH25" i="22" s="1"/>
  <c r="AA5" i="22"/>
  <c r="L4" i="24"/>
  <c r="L5" i="24" s="1"/>
  <c r="M4" i="24"/>
  <c r="M5" i="24" s="1"/>
  <c r="K4" i="24"/>
  <c r="K5" i="24" s="1"/>
  <c r="AI24" i="22"/>
  <c r="AI25" i="22" s="1"/>
  <c r="AI18" i="22"/>
  <c r="AI19" i="22" s="1"/>
  <c r="AI30" i="22"/>
  <c r="AI31" i="22" s="1"/>
  <c r="AH30" i="22"/>
  <c r="AH31" i="22" s="1"/>
  <c r="AI12" i="22"/>
  <c r="AI13" i="22" s="1"/>
  <c r="W52" i="23"/>
  <c r="W56" i="23"/>
  <c r="W60" i="23"/>
  <c r="L3" i="24"/>
  <c r="K3" i="24"/>
  <c r="M3" i="24"/>
  <c r="Q4" i="24"/>
  <c r="W23" i="23"/>
  <c r="W25" i="23"/>
  <c r="W26" i="23"/>
  <c r="W30" i="23"/>
  <c r="W33" i="23"/>
  <c r="W49" i="23"/>
  <c r="W50" i="23"/>
  <c r="W51" i="23"/>
  <c r="W9" i="23"/>
  <c r="W15" i="23"/>
  <c r="W36" i="23"/>
  <c r="W20" i="23"/>
  <c r="W21" i="23"/>
  <c r="W17" i="23"/>
  <c r="W39" i="23"/>
  <c r="W45" i="23"/>
  <c r="W55" i="23"/>
  <c r="W71" i="23"/>
  <c r="AH23" i="22"/>
  <c r="AJ17" i="22"/>
  <c r="AI17" i="22"/>
  <c r="AJ11" i="22"/>
  <c r="Z13" i="22"/>
  <c r="AI11" i="22"/>
  <c r="AH11" i="22"/>
  <c r="AJ29" i="22"/>
  <c r="AI29" i="22"/>
  <c r="AH29" i="22"/>
  <c r="AH17" i="22"/>
  <c r="Z30" i="22"/>
  <c r="AJ23" i="22"/>
  <c r="Z20" i="22"/>
  <c r="AI23" i="22"/>
  <c r="W14" i="23"/>
  <c r="W34" i="23"/>
  <c r="W35" i="23"/>
  <c r="W40" i="23"/>
  <c r="W44" i="23"/>
  <c r="W48" i="23"/>
  <c r="W54" i="23"/>
  <c r="W59" i="23"/>
  <c r="W72" i="23"/>
  <c r="W29" i="23"/>
  <c r="W13" i="23"/>
  <c r="W18" i="23"/>
  <c r="W19" i="23"/>
  <c r="W24" i="23"/>
  <c r="W28" i="23"/>
  <c r="W32" i="23"/>
  <c r="W38" i="23"/>
  <c r="W43" i="23"/>
  <c r="W53" i="23"/>
  <c r="W57" i="23"/>
  <c r="W58" i="23"/>
  <c r="W62" i="23"/>
  <c r="W63" i="23"/>
  <c r="W66" i="23"/>
  <c r="W67" i="23"/>
  <c r="W68" i="23"/>
  <c r="W70" i="23"/>
  <c r="W10" i="23"/>
  <c r="W12" i="23"/>
  <c r="W16" i="23"/>
  <c r="W22" i="23"/>
  <c r="W27" i="23"/>
  <c r="W31" i="23"/>
  <c r="W37" i="23"/>
  <c r="W41" i="23"/>
  <c r="W42" i="23"/>
  <c r="W46" i="23"/>
  <c r="W47" i="23"/>
  <c r="W61" i="23"/>
  <c r="W69" i="23"/>
  <c r="W73" i="23"/>
  <c r="Z6" i="23"/>
  <c r="Z5" i="23"/>
  <c r="Z4" i="23"/>
  <c r="AA5" i="23"/>
  <c r="AA6" i="23"/>
  <c r="AA4" i="23"/>
  <c r="Y4" i="23"/>
  <c r="Y6" i="23"/>
  <c r="Y5" i="23"/>
  <c r="X4" i="23"/>
  <c r="X5" i="23"/>
  <c r="X6" i="23"/>
  <c r="S4" i="24"/>
  <c r="R4" i="24"/>
  <c r="W84" i="23"/>
  <c r="W86" i="23"/>
  <c r="W90" i="23"/>
  <c r="W94" i="23"/>
  <c r="W98" i="23"/>
  <c r="W100" i="23"/>
  <c r="W102" i="23"/>
  <c r="W79" i="23"/>
  <c r="W87" i="23"/>
  <c r="W88" i="23"/>
  <c r="W92" i="23"/>
  <c r="W83" i="23"/>
  <c r="W95" i="23"/>
  <c r="W75" i="23"/>
  <c r="W91" i="23"/>
  <c r="W99" i="23"/>
  <c r="W76" i="23"/>
  <c r="W80" i="23"/>
  <c r="W96" i="23"/>
  <c r="W77" i="23"/>
  <c r="W81" i="23"/>
  <c r="W85" i="23"/>
  <c r="W89" i="23"/>
  <c r="W93" i="23"/>
  <c r="W97" i="23"/>
  <c r="W78" i="23"/>
  <c r="W82" i="23"/>
  <c r="W101" i="23"/>
  <c r="Z77" i="22"/>
  <c r="W74" i="23"/>
  <c r="W65" i="23"/>
  <c r="W64" i="23"/>
  <c r="Z100" i="22"/>
  <c r="Z92" i="22"/>
  <c r="Z88" i="22"/>
  <c r="AB4" i="22"/>
  <c r="AA4" i="22"/>
  <c r="AD4" i="22"/>
  <c r="Z79" i="22"/>
  <c r="Z16" i="22"/>
  <c r="Z15" i="22"/>
  <c r="Z14" i="22"/>
  <c r="AC4" i="22"/>
  <c r="Z55" i="22"/>
  <c r="Z47" i="22"/>
  <c r="Z43" i="22"/>
  <c r="Z39" i="22"/>
  <c r="Z35" i="22"/>
  <c r="Z31" i="22"/>
  <c r="Z62" i="22"/>
  <c r="Z23" i="22"/>
  <c r="AB6" i="22"/>
  <c r="Z94" i="22"/>
  <c r="Z78" i="22"/>
  <c r="Z58" i="22"/>
  <c r="Z50" i="22"/>
  <c r="Z46" i="22"/>
  <c r="AD6" i="22"/>
  <c r="Z63" i="22"/>
  <c r="AA6" i="22"/>
  <c r="AC6" i="22"/>
  <c r="AC5" i="22"/>
  <c r="AB5" i="22"/>
  <c r="Z69" i="22"/>
  <c r="Z37" i="22"/>
  <c r="Z71" i="22"/>
  <c r="Z84" i="22"/>
  <c r="Z68" i="22"/>
  <c r="Z36" i="22"/>
  <c r="Z9" i="22"/>
  <c r="Z52" i="22"/>
  <c r="Z28" i="22"/>
  <c r="Z24" i="22"/>
  <c r="Z95" i="22"/>
  <c r="Z87" i="22"/>
  <c r="W11" i="23"/>
  <c r="Z86" i="22"/>
  <c r="Z82" i="22"/>
  <c r="Z18" i="22"/>
  <c r="Z44" i="22"/>
  <c r="Z81" i="22"/>
  <c r="Z73" i="22"/>
  <c r="Z66" i="22"/>
  <c r="Z51" i="22"/>
  <c r="Z32" i="22"/>
  <c r="Z17" i="22"/>
  <c r="Z93" i="22"/>
  <c r="Z74" i="22"/>
  <c r="Z59" i="22"/>
  <c r="Z40" i="22"/>
  <c r="Z29" i="22"/>
  <c r="Z21" i="22"/>
  <c r="Z10" i="22"/>
  <c r="Z70" i="22"/>
  <c r="Z96" i="22"/>
  <c r="Z56" i="22"/>
  <c r="Z48" i="22"/>
  <c r="Z54" i="22"/>
  <c r="Z90" i="22"/>
  <c r="Z45" i="22"/>
  <c r="Z22" i="22"/>
  <c r="Z33" i="22"/>
  <c r="Z99" i="22"/>
  <c r="Z57" i="22"/>
  <c r="Z91" i="22"/>
  <c r="Z76" i="22"/>
  <c r="Z72" i="22"/>
  <c r="Z61" i="22"/>
  <c r="Z53" i="22"/>
  <c r="Z42" i="22"/>
  <c r="Z12" i="22"/>
  <c r="Z101" i="22"/>
  <c r="Z67" i="22"/>
  <c r="Z80" i="22"/>
  <c r="Z102" i="22"/>
  <c r="Z38" i="22"/>
  <c r="Z75" i="22"/>
  <c r="Z26" i="22"/>
  <c r="Z97" i="22"/>
  <c r="Z25" i="22"/>
  <c r="Z85" i="22"/>
  <c r="Z65" i="22"/>
  <c r="Z27" i="22"/>
  <c r="Z98" i="22"/>
  <c r="Z83" i="22"/>
  <c r="Z64" i="22"/>
  <c r="Z49" i="22"/>
  <c r="Z41" i="22"/>
  <c r="Z34" i="22"/>
  <c r="Z19" i="22"/>
  <c r="AD5" i="22"/>
  <c r="Z11" i="22"/>
  <c r="Z60" i="22"/>
  <c r="Z89" i="22"/>
  <c r="Z5" i="22" l="1"/>
  <c r="W5" i="23"/>
  <c r="W6" i="23"/>
  <c r="W4" i="23"/>
  <c r="Z4" i="22"/>
  <c r="Z6" i="22"/>
  <c r="F5" i="24" l="1"/>
  <c r="F3" i="24" l="1"/>
  <c r="F4" i="24"/>
  <c r="P4" i="24" l="1"/>
  <c r="P3" i="24" l="1"/>
  <c r="Q3" i="24"/>
  <c r="R3" i="24"/>
  <c r="S3" i="24"/>
</calcChain>
</file>

<file path=xl/sharedStrings.xml><?xml version="1.0" encoding="utf-8"?>
<sst xmlns="http://schemas.openxmlformats.org/spreadsheetml/2006/main" count="1066" uniqueCount="84">
  <si>
    <t>problem</t>
  </si>
  <si>
    <t>preferences</t>
  </si>
  <si>
    <t>mode</t>
  </si>
  <si>
    <t>operations</t>
  </si>
  <si>
    <t>solutions</t>
  </si>
  <si>
    <t>less modes</t>
  </si>
  <si>
    <t>LB</t>
  </si>
  <si>
    <t>UB</t>
  </si>
  <si>
    <t>GA 1</t>
  </si>
  <si>
    <t>GA 2</t>
  </si>
  <si>
    <t>GA 3</t>
  </si>
  <si>
    <t>GA 4</t>
  </si>
  <si>
    <t>nodes</t>
  </si>
  <si>
    <t>queue size</t>
  </si>
  <si>
    <t>infeasible</t>
  </si>
  <si>
    <t>time</t>
  </si>
  <si>
    <t>total time</t>
  </si>
  <si>
    <t>inf</t>
  </si>
  <si>
    <t>run command: "-p [pronlem_number/s] -g {res {--revers}}"</t>
  </si>
  <si>
    <t>run command: "-p [pronlem_number/s] -g --ub greedy {res {--revers}}"</t>
  </si>
  <si>
    <t>run command: "-p [pronlem_number/s] -g --ub ga {res {--revers}}"</t>
  </si>
  <si>
    <t>run command: "-p [pronlem_number/s] -g --ub both {res {--revers}}"</t>
  </si>
  <si>
    <t>type</t>
  </si>
  <si>
    <t>% hits</t>
  </si>
  <si>
    <t>hits</t>
  </si>
  <si>
    <t>run command: "python rssp.py -p [pronlem_number/s] -c -g"</t>
  </si>
  <si>
    <t>solution - LB</t>
  </si>
  <si>
    <t>counter</t>
  </si>
  <si>
    <t>no solution</t>
  </si>
  <si>
    <t>name</t>
  </si>
  <si>
    <t>stopped after about 30 hours</t>
  </si>
  <si>
    <t>total</t>
  </si>
  <si>
    <t>max error</t>
  </si>
  <si>
    <t>hits %</t>
  </si>
  <si>
    <t>UB - LB</t>
  </si>
  <si>
    <t xml:space="preserve"> nodes = 0</t>
  </si>
  <si>
    <t>nodes &gt; 0</t>
  </si>
  <si>
    <t>A</t>
  </si>
  <si>
    <t>B</t>
  </si>
  <si>
    <t>C</t>
  </si>
  <si>
    <t>type C solution</t>
  </si>
  <si>
    <t>depends</t>
  </si>
  <si>
    <t>tree layout</t>
  </si>
  <si>
    <t>normal</t>
  </si>
  <si>
    <t xml:space="preserve">smart resource initialze </t>
  </si>
  <si>
    <t>sp</t>
  </si>
  <si>
    <t>smart resource initialze + sp</t>
  </si>
  <si>
    <t>sort by</t>
  </si>
  <si>
    <t>none</t>
  </si>
  <si>
    <t>resources</t>
  </si>
  <si>
    <t>reverse resources</t>
  </si>
  <si>
    <t>AVERAGE</t>
  </si>
  <si>
    <t>MIN</t>
  </si>
  <si>
    <t>MAX</t>
  </si>
  <si>
    <t>labels</t>
  </si>
  <si>
    <t>SP</t>
  </si>
  <si>
    <t>SP+labels</t>
  </si>
  <si>
    <t>סטית תקן</t>
  </si>
  <si>
    <t>ממוצע</t>
  </si>
  <si>
    <t>נאיבי</t>
  </si>
  <si>
    <t>a</t>
  </si>
  <si>
    <t>b</t>
  </si>
  <si>
    <t>c</t>
  </si>
  <si>
    <t>ממוצע השגיאה</t>
  </si>
  <si>
    <t>GA</t>
  </si>
  <si>
    <t>greedy</t>
  </si>
  <si>
    <t>B&amp;B vs B&amp;B greedy</t>
  </si>
  <si>
    <t>B&amp;B vs B&amp;B GA</t>
  </si>
  <si>
    <t>B&amp;B vs B&amp;B greedy + GA</t>
  </si>
  <si>
    <t>B&amp;B greedy vs B&amp;B GA</t>
  </si>
  <si>
    <t>B&amp;B greedy vs B&amp;B GA + greedy</t>
  </si>
  <si>
    <t>B&amp;B GA vs B&amp;B greedy + GA</t>
  </si>
  <si>
    <t>רווח סמך</t>
  </si>
  <si>
    <t>T test</t>
  </si>
  <si>
    <t>UB - solution</t>
  </si>
  <si>
    <t>-</t>
  </si>
  <si>
    <t>ub-lb/lb</t>
  </si>
  <si>
    <t>(solution-lb)/lb</t>
  </si>
  <si>
    <t>B&amp;B</t>
  </si>
  <si>
    <t>greedy + GA</t>
  </si>
  <si>
    <t>שגיעה ממוצעת באחוזים</t>
  </si>
  <si>
    <t>מספר צמתים</t>
  </si>
  <si>
    <t>גבול עליון</t>
  </si>
  <si>
    <t>גבול תחתון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</si>
</sst>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9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/>
    <xf numFmtId="0" fontId="0" fillId="0" borderId="11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9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" xfId="0" applyBorder="1"/>
    <xf numFmtId="0" fontId="0" fillId="0" borderId="29" xfId="0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3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2" xfId="0" applyBorder="1" applyAlignment="1"/>
    <xf numFmtId="0" fontId="0" fillId="0" borderId="5" xfId="0" applyBorder="1" applyAlignment="1"/>
    <xf numFmtId="9" fontId="0" fillId="0" borderId="8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52" xfId="0" applyBorder="1" applyAlignment="1"/>
    <xf numFmtId="0" fontId="0" fillId="0" borderId="7" xfId="0" applyBorder="1" applyAlignment="1"/>
    <xf numFmtId="0" fontId="0" fillId="0" borderId="4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89FF"/>
      <color rgb="FFBB57FF"/>
      <color rgb="FFB818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אופן</a:t>
            </a:r>
            <a:r>
              <a:rPr lang="he-IL" baseline="0"/>
              <a:t> פתיחת העץ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'אופן פתיחת העץ'!$C$2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'אופן פתיחת העץ'!$B$3:$B$31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22</c:v>
                </c:pt>
                <c:pt idx="19">
                  <c:v>29</c:v>
                </c:pt>
                <c:pt idx="20">
                  <c:v>42</c:v>
                </c:pt>
                <c:pt idx="21">
                  <c:v>43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50</c:v>
                </c:pt>
                <c:pt idx="27">
                  <c:v>51</c:v>
                </c:pt>
                <c:pt idx="28">
                  <c:v>53</c:v>
                </c:pt>
              </c:numCache>
            </c:numRef>
          </c:cat>
          <c:val>
            <c:numRef>
              <c:f>'אופן פתיחת העץ'!$C$3:$C$31</c:f>
              <c:numCache>
                <c:formatCode>General</c:formatCode>
                <c:ptCount val="29"/>
                <c:pt idx="0">
                  <c:v>31</c:v>
                </c:pt>
                <c:pt idx="1">
                  <c:v>91</c:v>
                </c:pt>
                <c:pt idx="2">
                  <c:v>84</c:v>
                </c:pt>
                <c:pt idx="3">
                  <c:v>59</c:v>
                </c:pt>
                <c:pt idx="4">
                  <c:v>568</c:v>
                </c:pt>
                <c:pt idx="5">
                  <c:v>32</c:v>
                </c:pt>
                <c:pt idx="6">
                  <c:v>20</c:v>
                </c:pt>
                <c:pt idx="7">
                  <c:v>36</c:v>
                </c:pt>
                <c:pt idx="8">
                  <c:v>72</c:v>
                </c:pt>
                <c:pt idx="9">
                  <c:v>70</c:v>
                </c:pt>
                <c:pt idx="10">
                  <c:v>45</c:v>
                </c:pt>
                <c:pt idx="11">
                  <c:v>37</c:v>
                </c:pt>
                <c:pt idx="12">
                  <c:v>77</c:v>
                </c:pt>
                <c:pt idx="13">
                  <c:v>19</c:v>
                </c:pt>
                <c:pt idx="14">
                  <c:v>446</c:v>
                </c:pt>
                <c:pt idx="15">
                  <c:v>425</c:v>
                </c:pt>
                <c:pt idx="16">
                  <c:v>123</c:v>
                </c:pt>
                <c:pt idx="17">
                  <c:v>1090</c:v>
                </c:pt>
                <c:pt idx="18">
                  <c:v>60</c:v>
                </c:pt>
                <c:pt idx="19">
                  <c:v>49</c:v>
                </c:pt>
                <c:pt idx="20">
                  <c:v>1827</c:v>
                </c:pt>
                <c:pt idx="21">
                  <c:v>320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253</c:v>
                </c:pt>
                <c:pt idx="26">
                  <c:v>9234</c:v>
                </c:pt>
                <c:pt idx="27">
                  <c:v>9463</c:v>
                </c:pt>
                <c:pt idx="28">
                  <c:v>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2-2749-80B4-6B37D2D1285A}"/>
            </c:ext>
          </c:extLst>
        </c:ser>
        <c:ser>
          <c:idx val="1"/>
          <c:order val="1"/>
          <c:tx>
            <c:strRef>
              <c:f>'אופן פתיחת העץ'!$D$2</c:f>
              <c:strCache>
                <c:ptCount val="1"/>
                <c:pt idx="0">
                  <c:v>labels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'אופן פתיחת העץ'!$B$3:$B$31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22</c:v>
                </c:pt>
                <c:pt idx="19">
                  <c:v>29</c:v>
                </c:pt>
                <c:pt idx="20">
                  <c:v>42</c:v>
                </c:pt>
                <c:pt idx="21">
                  <c:v>43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50</c:v>
                </c:pt>
                <c:pt idx="27">
                  <c:v>51</c:v>
                </c:pt>
                <c:pt idx="28">
                  <c:v>53</c:v>
                </c:pt>
              </c:numCache>
            </c:numRef>
          </c:cat>
          <c:val>
            <c:numRef>
              <c:f>'אופן פתיחת העץ'!$D$3:$D$31</c:f>
              <c:numCache>
                <c:formatCode>General</c:formatCode>
                <c:ptCount val="29"/>
                <c:pt idx="0">
                  <c:v>75</c:v>
                </c:pt>
                <c:pt idx="1">
                  <c:v>68</c:v>
                </c:pt>
                <c:pt idx="2">
                  <c:v>284</c:v>
                </c:pt>
                <c:pt idx="3">
                  <c:v>50</c:v>
                </c:pt>
                <c:pt idx="4">
                  <c:v>420</c:v>
                </c:pt>
                <c:pt idx="5">
                  <c:v>123</c:v>
                </c:pt>
                <c:pt idx="6">
                  <c:v>43</c:v>
                </c:pt>
                <c:pt idx="7">
                  <c:v>27</c:v>
                </c:pt>
                <c:pt idx="8">
                  <c:v>102</c:v>
                </c:pt>
                <c:pt idx="9">
                  <c:v>94</c:v>
                </c:pt>
                <c:pt idx="10">
                  <c:v>47</c:v>
                </c:pt>
                <c:pt idx="11">
                  <c:v>32</c:v>
                </c:pt>
                <c:pt idx="12">
                  <c:v>135</c:v>
                </c:pt>
                <c:pt idx="13">
                  <c:v>37</c:v>
                </c:pt>
                <c:pt idx="14">
                  <c:v>119</c:v>
                </c:pt>
                <c:pt idx="15">
                  <c:v>559</c:v>
                </c:pt>
                <c:pt idx="16">
                  <c:v>756</c:v>
                </c:pt>
                <c:pt idx="17">
                  <c:v>514</c:v>
                </c:pt>
                <c:pt idx="18">
                  <c:v>75</c:v>
                </c:pt>
                <c:pt idx="19">
                  <c:v>45</c:v>
                </c:pt>
                <c:pt idx="20">
                  <c:v>1750</c:v>
                </c:pt>
                <c:pt idx="21">
                  <c:v>261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981</c:v>
                </c:pt>
                <c:pt idx="26">
                  <c:v>8617</c:v>
                </c:pt>
                <c:pt idx="27">
                  <c:v>5706</c:v>
                </c:pt>
                <c:pt idx="28">
                  <c:v>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2-2749-80B4-6B37D2D1285A}"/>
            </c:ext>
          </c:extLst>
        </c:ser>
        <c:ser>
          <c:idx val="2"/>
          <c:order val="2"/>
          <c:tx>
            <c:strRef>
              <c:f>'אופן פתיחת העץ'!$E$2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'אופן פתיחת העץ'!$B$3:$B$31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22</c:v>
                </c:pt>
                <c:pt idx="19">
                  <c:v>29</c:v>
                </c:pt>
                <c:pt idx="20">
                  <c:v>42</c:v>
                </c:pt>
                <c:pt idx="21">
                  <c:v>43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50</c:v>
                </c:pt>
                <c:pt idx="27">
                  <c:v>51</c:v>
                </c:pt>
                <c:pt idx="28">
                  <c:v>53</c:v>
                </c:pt>
              </c:numCache>
            </c:numRef>
          </c:cat>
          <c:val>
            <c:numRef>
              <c:f>'אופן פתיחת העץ'!$E$3:$E$31</c:f>
              <c:numCache>
                <c:formatCode>General</c:formatCode>
                <c:ptCount val="29"/>
                <c:pt idx="0">
                  <c:v>104</c:v>
                </c:pt>
                <c:pt idx="1">
                  <c:v>176</c:v>
                </c:pt>
                <c:pt idx="2">
                  <c:v>380</c:v>
                </c:pt>
                <c:pt idx="3">
                  <c:v>44</c:v>
                </c:pt>
                <c:pt idx="4">
                  <c:v>765</c:v>
                </c:pt>
                <c:pt idx="5">
                  <c:v>56</c:v>
                </c:pt>
                <c:pt idx="6">
                  <c:v>48</c:v>
                </c:pt>
                <c:pt idx="7">
                  <c:v>123</c:v>
                </c:pt>
                <c:pt idx="8">
                  <c:v>113</c:v>
                </c:pt>
                <c:pt idx="9">
                  <c:v>143</c:v>
                </c:pt>
                <c:pt idx="10">
                  <c:v>126</c:v>
                </c:pt>
                <c:pt idx="11">
                  <c:v>39</c:v>
                </c:pt>
                <c:pt idx="12">
                  <c:v>179</c:v>
                </c:pt>
                <c:pt idx="13">
                  <c:v>44</c:v>
                </c:pt>
                <c:pt idx="14">
                  <c:v>56</c:v>
                </c:pt>
                <c:pt idx="15">
                  <c:v>127</c:v>
                </c:pt>
                <c:pt idx="16">
                  <c:v>341</c:v>
                </c:pt>
                <c:pt idx="17">
                  <c:v>1288</c:v>
                </c:pt>
                <c:pt idx="18">
                  <c:v>37</c:v>
                </c:pt>
                <c:pt idx="19">
                  <c:v>286</c:v>
                </c:pt>
                <c:pt idx="20">
                  <c:v>6703</c:v>
                </c:pt>
                <c:pt idx="21">
                  <c:v>4370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16922</c:v>
                </c:pt>
                <c:pt idx="26">
                  <c:v>65646</c:v>
                </c:pt>
                <c:pt idx="27">
                  <c:v>310028</c:v>
                </c:pt>
                <c:pt idx="28">
                  <c:v>529620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82-2749-80B4-6B37D2D1285A}"/>
            </c:ext>
          </c:extLst>
        </c:ser>
        <c:ser>
          <c:idx val="3"/>
          <c:order val="3"/>
          <c:tx>
            <c:strRef>
              <c:f>'אופן פתיחת העץ'!$F$2</c:f>
              <c:strCache>
                <c:ptCount val="1"/>
                <c:pt idx="0">
                  <c:v>SP+labels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'אופן פתיחת העץ'!$B$3:$B$31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22</c:v>
                </c:pt>
                <c:pt idx="19">
                  <c:v>29</c:v>
                </c:pt>
                <c:pt idx="20">
                  <c:v>42</c:v>
                </c:pt>
                <c:pt idx="21">
                  <c:v>43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50</c:v>
                </c:pt>
                <c:pt idx="27">
                  <c:v>51</c:v>
                </c:pt>
                <c:pt idx="28">
                  <c:v>53</c:v>
                </c:pt>
              </c:numCache>
            </c:numRef>
          </c:cat>
          <c:val>
            <c:numRef>
              <c:f>'אופן פתיחת העץ'!$F$3:$F$31</c:f>
              <c:numCache>
                <c:formatCode>General</c:formatCode>
                <c:ptCount val="29"/>
                <c:pt idx="0">
                  <c:v>143</c:v>
                </c:pt>
                <c:pt idx="1">
                  <c:v>146</c:v>
                </c:pt>
                <c:pt idx="2">
                  <c:v>352</c:v>
                </c:pt>
                <c:pt idx="3">
                  <c:v>60</c:v>
                </c:pt>
                <c:pt idx="4">
                  <c:v>383</c:v>
                </c:pt>
                <c:pt idx="5">
                  <c:v>125</c:v>
                </c:pt>
                <c:pt idx="6">
                  <c:v>64</c:v>
                </c:pt>
                <c:pt idx="7">
                  <c:v>120</c:v>
                </c:pt>
                <c:pt idx="8">
                  <c:v>72</c:v>
                </c:pt>
                <c:pt idx="9">
                  <c:v>172</c:v>
                </c:pt>
                <c:pt idx="10">
                  <c:v>137</c:v>
                </c:pt>
                <c:pt idx="11">
                  <c:v>35</c:v>
                </c:pt>
                <c:pt idx="12">
                  <c:v>240</c:v>
                </c:pt>
                <c:pt idx="13">
                  <c:v>51</c:v>
                </c:pt>
                <c:pt idx="14">
                  <c:v>262</c:v>
                </c:pt>
                <c:pt idx="15">
                  <c:v>622</c:v>
                </c:pt>
                <c:pt idx="16">
                  <c:v>5336</c:v>
                </c:pt>
                <c:pt idx="17">
                  <c:v>648</c:v>
                </c:pt>
                <c:pt idx="18">
                  <c:v>73</c:v>
                </c:pt>
                <c:pt idx="19">
                  <c:v>286</c:v>
                </c:pt>
                <c:pt idx="20">
                  <c:v>6391</c:v>
                </c:pt>
                <c:pt idx="21">
                  <c:v>4342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17052</c:v>
                </c:pt>
                <c:pt idx="26">
                  <c:v>65781</c:v>
                </c:pt>
                <c:pt idx="27">
                  <c:v>293850</c:v>
                </c:pt>
                <c:pt idx="28">
                  <c:v>452236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82-2749-80B4-6B37D2D12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176688"/>
        <c:axId val="1622485184"/>
      </c:lineChart>
      <c:catAx>
        <c:axId val="17301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85184"/>
        <c:crosses val="autoZero"/>
        <c:auto val="1"/>
        <c:lblAlgn val="ctr"/>
        <c:lblOffset val="100"/>
        <c:noMultiLvlLbl val="0"/>
      </c:catAx>
      <c:valAx>
        <c:axId val="162248518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1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אופן פתיחת העץ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'אופן פתיחת העץ'!$C$2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'אופן פתיחת העץ'!$B$3:$B$31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22</c:v>
                </c:pt>
                <c:pt idx="19">
                  <c:v>29</c:v>
                </c:pt>
                <c:pt idx="20">
                  <c:v>42</c:v>
                </c:pt>
                <c:pt idx="21">
                  <c:v>43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50</c:v>
                </c:pt>
                <c:pt idx="27">
                  <c:v>51</c:v>
                </c:pt>
                <c:pt idx="28">
                  <c:v>53</c:v>
                </c:pt>
              </c:numCache>
            </c:numRef>
          </c:cat>
          <c:val>
            <c:numRef>
              <c:f>'אופן פתיחת העץ'!$C$3:$C$31</c:f>
              <c:numCache>
                <c:formatCode>General</c:formatCode>
                <c:ptCount val="29"/>
                <c:pt idx="0">
                  <c:v>31</c:v>
                </c:pt>
                <c:pt idx="1">
                  <c:v>91</c:v>
                </c:pt>
                <c:pt idx="2">
                  <c:v>84</c:v>
                </c:pt>
                <c:pt idx="3">
                  <c:v>59</c:v>
                </c:pt>
                <c:pt idx="4">
                  <c:v>568</c:v>
                </c:pt>
                <c:pt idx="5">
                  <c:v>32</c:v>
                </c:pt>
                <c:pt idx="6">
                  <c:v>20</c:v>
                </c:pt>
                <c:pt idx="7">
                  <c:v>36</c:v>
                </c:pt>
                <c:pt idx="8">
                  <c:v>72</c:v>
                </c:pt>
                <c:pt idx="9">
                  <c:v>70</c:v>
                </c:pt>
                <c:pt idx="10">
                  <c:v>45</c:v>
                </c:pt>
                <c:pt idx="11">
                  <c:v>37</c:v>
                </c:pt>
                <c:pt idx="12">
                  <c:v>77</c:v>
                </c:pt>
                <c:pt idx="13">
                  <c:v>19</c:v>
                </c:pt>
                <c:pt idx="14">
                  <c:v>446</c:v>
                </c:pt>
                <c:pt idx="15">
                  <c:v>425</c:v>
                </c:pt>
                <c:pt idx="16">
                  <c:v>123</c:v>
                </c:pt>
                <c:pt idx="17">
                  <c:v>1090</c:v>
                </c:pt>
                <c:pt idx="18">
                  <c:v>60</c:v>
                </c:pt>
                <c:pt idx="19">
                  <c:v>49</c:v>
                </c:pt>
                <c:pt idx="20">
                  <c:v>1827</c:v>
                </c:pt>
                <c:pt idx="21">
                  <c:v>320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253</c:v>
                </c:pt>
                <c:pt idx="26">
                  <c:v>9234</c:v>
                </c:pt>
                <c:pt idx="27">
                  <c:v>9463</c:v>
                </c:pt>
                <c:pt idx="28">
                  <c:v>4819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8-6E4D-B3DE-B89F863622D0}"/>
            </c:ext>
          </c:extLst>
        </c:ser>
        <c:ser>
          <c:idx val="1"/>
          <c:order val="1"/>
          <c:tx>
            <c:strRef>
              <c:f>'אופן פתיחת העץ'!$D$2</c:f>
              <c:strCache>
                <c:ptCount val="1"/>
                <c:pt idx="0">
                  <c:v>labels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'אופן פתיחת העץ'!$B$3:$B$31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22</c:v>
                </c:pt>
                <c:pt idx="19">
                  <c:v>29</c:v>
                </c:pt>
                <c:pt idx="20">
                  <c:v>42</c:v>
                </c:pt>
                <c:pt idx="21">
                  <c:v>43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50</c:v>
                </c:pt>
                <c:pt idx="27">
                  <c:v>51</c:v>
                </c:pt>
                <c:pt idx="28">
                  <c:v>53</c:v>
                </c:pt>
              </c:numCache>
            </c:numRef>
          </c:cat>
          <c:val>
            <c:numRef>
              <c:f>'אופן פתיחת העץ'!$D$3:$D$31</c:f>
              <c:numCache>
                <c:formatCode>General</c:formatCode>
                <c:ptCount val="29"/>
                <c:pt idx="0">
                  <c:v>75</c:v>
                </c:pt>
                <c:pt idx="1">
                  <c:v>68</c:v>
                </c:pt>
                <c:pt idx="2">
                  <c:v>284</c:v>
                </c:pt>
                <c:pt idx="3">
                  <c:v>50</c:v>
                </c:pt>
                <c:pt idx="4">
                  <c:v>420</c:v>
                </c:pt>
                <c:pt idx="5">
                  <c:v>123</c:v>
                </c:pt>
                <c:pt idx="6">
                  <c:v>43</c:v>
                </c:pt>
                <c:pt idx="7">
                  <c:v>27</c:v>
                </c:pt>
                <c:pt idx="8">
                  <c:v>102</c:v>
                </c:pt>
                <c:pt idx="9">
                  <c:v>94</c:v>
                </c:pt>
                <c:pt idx="10">
                  <c:v>47</c:v>
                </c:pt>
                <c:pt idx="11">
                  <c:v>32</c:v>
                </c:pt>
                <c:pt idx="12">
                  <c:v>135</c:v>
                </c:pt>
                <c:pt idx="13">
                  <c:v>37</c:v>
                </c:pt>
                <c:pt idx="14">
                  <c:v>119</c:v>
                </c:pt>
                <c:pt idx="15">
                  <c:v>559</c:v>
                </c:pt>
                <c:pt idx="16">
                  <c:v>756</c:v>
                </c:pt>
                <c:pt idx="17">
                  <c:v>514</c:v>
                </c:pt>
                <c:pt idx="18">
                  <c:v>75</c:v>
                </c:pt>
                <c:pt idx="19">
                  <c:v>45</c:v>
                </c:pt>
                <c:pt idx="20">
                  <c:v>1750</c:v>
                </c:pt>
                <c:pt idx="21">
                  <c:v>261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981</c:v>
                </c:pt>
                <c:pt idx="26">
                  <c:v>8617</c:v>
                </c:pt>
                <c:pt idx="27">
                  <c:v>5706</c:v>
                </c:pt>
                <c:pt idx="28">
                  <c:v>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8-6E4D-B3DE-B89F863622D0}"/>
            </c:ext>
          </c:extLst>
        </c:ser>
        <c:ser>
          <c:idx val="2"/>
          <c:order val="2"/>
          <c:tx>
            <c:strRef>
              <c:f>'אופן פתיחת העץ'!$E$2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'אופן פתיחת העץ'!$B$3:$B$31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22</c:v>
                </c:pt>
                <c:pt idx="19">
                  <c:v>29</c:v>
                </c:pt>
                <c:pt idx="20">
                  <c:v>42</c:v>
                </c:pt>
                <c:pt idx="21">
                  <c:v>43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50</c:v>
                </c:pt>
                <c:pt idx="27">
                  <c:v>51</c:v>
                </c:pt>
                <c:pt idx="28">
                  <c:v>53</c:v>
                </c:pt>
              </c:numCache>
            </c:numRef>
          </c:cat>
          <c:val>
            <c:numRef>
              <c:f>'אופן פתיחת העץ'!$E$3:$E$31</c:f>
              <c:numCache>
                <c:formatCode>General</c:formatCode>
                <c:ptCount val="29"/>
                <c:pt idx="0">
                  <c:v>104</c:v>
                </c:pt>
                <c:pt idx="1">
                  <c:v>176</c:v>
                </c:pt>
                <c:pt idx="2">
                  <c:v>380</c:v>
                </c:pt>
                <c:pt idx="3">
                  <c:v>44</c:v>
                </c:pt>
                <c:pt idx="4">
                  <c:v>765</c:v>
                </c:pt>
                <c:pt idx="5">
                  <c:v>56</c:v>
                </c:pt>
                <c:pt idx="6">
                  <c:v>48</c:v>
                </c:pt>
                <c:pt idx="7">
                  <c:v>123</c:v>
                </c:pt>
                <c:pt idx="8">
                  <c:v>113</c:v>
                </c:pt>
                <c:pt idx="9">
                  <c:v>143</c:v>
                </c:pt>
                <c:pt idx="10">
                  <c:v>126</c:v>
                </c:pt>
                <c:pt idx="11">
                  <c:v>39</c:v>
                </c:pt>
                <c:pt idx="12">
                  <c:v>179</c:v>
                </c:pt>
                <c:pt idx="13">
                  <c:v>44</c:v>
                </c:pt>
                <c:pt idx="14">
                  <c:v>56</c:v>
                </c:pt>
                <c:pt idx="15">
                  <c:v>127</c:v>
                </c:pt>
                <c:pt idx="16">
                  <c:v>341</c:v>
                </c:pt>
                <c:pt idx="17">
                  <c:v>1288</c:v>
                </c:pt>
                <c:pt idx="18">
                  <c:v>37</c:v>
                </c:pt>
                <c:pt idx="19">
                  <c:v>286</c:v>
                </c:pt>
                <c:pt idx="20">
                  <c:v>6703</c:v>
                </c:pt>
                <c:pt idx="21">
                  <c:v>4370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16922</c:v>
                </c:pt>
                <c:pt idx="26">
                  <c:v>65646</c:v>
                </c:pt>
                <c:pt idx="27">
                  <c:v>310028</c:v>
                </c:pt>
                <c:pt idx="28">
                  <c:v>529620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8-6E4D-B3DE-B89F863622D0}"/>
            </c:ext>
          </c:extLst>
        </c:ser>
        <c:ser>
          <c:idx val="3"/>
          <c:order val="3"/>
          <c:tx>
            <c:strRef>
              <c:f>'אופן פתיחת העץ'!$F$2</c:f>
              <c:strCache>
                <c:ptCount val="1"/>
                <c:pt idx="0">
                  <c:v>SP+labels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'אופן פתיחת העץ'!$B$3:$B$31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22</c:v>
                </c:pt>
                <c:pt idx="19">
                  <c:v>29</c:v>
                </c:pt>
                <c:pt idx="20">
                  <c:v>42</c:v>
                </c:pt>
                <c:pt idx="21">
                  <c:v>43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50</c:v>
                </c:pt>
                <c:pt idx="27">
                  <c:v>51</c:v>
                </c:pt>
                <c:pt idx="28">
                  <c:v>53</c:v>
                </c:pt>
              </c:numCache>
            </c:numRef>
          </c:cat>
          <c:val>
            <c:numRef>
              <c:f>'אופן פתיחת העץ'!$F$3:$F$31</c:f>
              <c:numCache>
                <c:formatCode>General</c:formatCode>
                <c:ptCount val="29"/>
                <c:pt idx="0">
                  <c:v>143</c:v>
                </c:pt>
                <c:pt idx="1">
                  <c:v>146</c:v>
                </c:pt>
                <c:pt idx="2">
                  <c:v>352</c:v>
                </c:pt>
                <c:pt idx="3">
                  <c:v>60</c:v>
                </c:pt>
                <c:pt idx="4">
                  <c:v>383</c:v>
                </c:pt>
                <c:pt idx="5">
                  <c:v>125</c:v>
                </c:pt>
                <c:pt idx="6">
                  <c:v>64</c:v>
                </c:pt>
                <c:pt idx="7">
                  <c:v>120</c:v>
                </c:pt>
                <c:pt idx="8">
                  <c:v>72</c:v>
                </c:pt>
                <c:pt idx="9">
                  <c:v>172</c:v>
                </c:pt>
                <c:pt idx="10">
                  <c:v>137</c:v>
                </c:pt>
                <c:pt idx="11">
                  <c:v>35</c:v>
                </c:pt>
                <c:pt idx="12">
                  <c:v>240</c:v>
                </c:pt>
                <c:pt idx="13">
                  <c:v>51</c:v>
                </c:pt>
                <c:pt idx="14">
                  <c:v>262</c:v>
                </c:pt>
                <c:pt idx="15">
                  <c:v>622</c:v>
                </c:pt>
                <c:pt idx="16">
                  <c:v>5336</c:v>
                </c:pt>
                <c:pt idx="17">
                  <c:v>648</c:v>
                </c:pt>
                <c:pt idx="18">
                  <c:v>73</c:v>
                </c:pt>
                <c:pt idx="19">
                  <c:v>286</c:v>
                </c:pt>
                <c:pt idx="20">
                  <c:v>6391</c:v>
                </c:pt>
                <c:pt idx="21">
                  <c:v>4342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17052</c:v>
                </c:pt>
                <c:pt idx="26">
                  <c:v>65781</c:v>
                </c:pt>
                <c:pt idx="27">
                  <c:v>293850</c:v>
                </c:pt>
                <c:pt idx="28">
                  <c:v>452236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A8-6E4D-B3DE-B89F863622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56316064"/>
        <c:axId val="1656317744"/>
        <c:axId val="0"/>
      </c:bar3DChart>
      <c:catAx>
        <c:axId val="16563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17744"/>
        <c:crosses val="autoZero"/>
        <c:auto val="1"/>
        <c:lblAlgn val="ctr"/>
        <c:lblOffset val="100"/>
        <c:noMultiLvlLbl val="0"/>
      </c:catAx>
      <c:valAx>
        <c:axId val="16563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1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אופן</a:t>
            </a:r>
            <a:r>
              <a:rPr lang="he-IL" baseline="0"/>
              <a:t> פתיחת העץ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'אופן פתיחת העץ'!$C$2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'אופן פתיחת העץ'!$B$3:$B$31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22</c:v>
                </c:pt>
                <c:pt idx="19">
                  <c:v>29</c:v>
                </c:pt>
                <c:pt idx="20">
                  <c:v>42</c:v>
                </c:pt>
                <c:pt idx="21">
                  <c:v>43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50</c:v>
                </c:pt>
                <c:pt idx="27">
                  <c:v>51</c:v>
                </c:pt>
                <c:pt idx="28">
                  <c:v>53</c:v>
                </c:pt>
              </c:numCache>
            </c:numRef>
          </c:cat>
          <c:val>
            <c:numRef>
              <c:f>'אופן פתיחת העץ'!$C$3:$C$31</c:f>
              <c:numCache>
                <c:formatCode>General</c:formatCode>
                <c:ptCount val="29"/>
                <c:pt idx="0">
                  <c:v>31</c:v>
                </c:pt>
                <c:pt idx="1">
                  <c:v>91</c:v>
                </c:pt>
                <c:pt idx="2">
                  <c:v>84</c:v>
                </c:pt>
                <c:pt idx="3">
                  <c:v>59</c:v>
                </c:pt>
                <c:pt idx="4">
                  <c:v>568</c:v>
                </c:pt>
                <c:pt idx="5">
                  <c:v>32</c:v>
                </c:pt>
                <c:pt idx="6">
                  <c:v>20</c:v>
                </c:pt>
                <c:pt idx="7">
                  <c:v>36</c:v>
                </c:pt>
                <c:pt idx="8">
                  <c:v>72</c:v>
                </c:pt>
                <c:pt idx="9">
                  <c:v>70</c:v>
                </c:pt>
                <c:pt idx="10">
                  <c:v>45</c:v>
                </c:pt>
                <c:pt idx="11">
                  <c:v>37</c:v>
                </c:pt>
                <c:pt idx="12">
                  <c:v>77</c:v>
                </c:pt>
                <c:pt idx="13">
                  <c:v>19</c:v>
                </c:pt>
                <c:pt idx="14">
                  <c:v>446</c:v>
                </c:pt>
                <c:pt idx="15">
                  <c:v>425</c:v>
                </c:pt>
                <c:pt idx="16">
                  <c:v>123</c:v>
                </c:pt>
                <c:pt idx="17">
                  <c:v>1090</c:v>
                </c:pt>
                <c:pt idx="18">
                  <c:v>60</c:v>
                </c:pt>
                <c:pt idx="19">
                  <c:v>49</c:v>
                </c:pt>
                <c:pt idx="20">
                  <c:v>1827</c:v>
                </c:pt>
                <c:pt idx="21">
                  <c:v>320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253</c:v>
                </c:pt>
                <c:pt idx="26">
                  <c:v>9234</c:v>
                </c:pt>
                <c:pt idx="27">
                  <c:v>9463</c:v>
                </c:pt>
                <c:pt idx="28">
                  <c:v>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3-2C4C-B74D-0B468BA3A145}"/>
            </c:ext>
          </c:extLst>
        </c:ser>
        <c:ser>
          <c:idx val="1"/>
          <c:order val="1"/>
          <c:tx>
            <c:strRef>
              <c:f>'אופן פתיחת העץ'!$D$2</c:f>
              <c:strCache>
                <c:ptCount val="1"/>
                <c:pt idx="0">
                  <c:v>labels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'אופן פתיחת העץ'!$B$3:$B$31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22</c:v>
                </c:pt>
                <c:pt idx="19">
                  <c:v>29</c:v>
                </c:pt>
                <c:pt idx="20">
                  <c:v>42</c:v>
                </c:pt>
                <c:pt idx="21">
                  <c:v>43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50</c:v>
                </c:pt>
                <c:pt idx="27">
                  <c:v>51</c:v>
                </c:pt>
                <c:pt idx="28">
                  <c:v>53</c:v>
                </c:pt>
              </c:numCache>
            </c:numRef>
          </c:cat>
          <c:val>
            <c:numRef>
              <c:f>'אופן פתיחת העץ'!$D$3:$D$31</c:f>
              <c:numCache>
                <c:formatCode>General</c:formatCode>
                <c:ptCount val="29"/>
                <c:pt idx="0">
                  <c:v>75</c:v>
                </c:pt>
                <c:pt idx="1">
                  <c:v>68</c:v>
                </c:pt>
                <c:pt idx="2">
                  <c:v>284</c:v>
                </c:pt>
                <c:pt idx="3">
                  <c:v>50</c:v>
                </c:pt>
                <c:pt idx="4">
                  <c:v>420</c:v>
                </c:pt>
                <c:pt idx="5">
                  <c:v>123</c:v>
                </c:pt>
                <c:pt idx="6">
                  <c:v>43</c:v>
                </c:pt>
                <c:pt idx="7">
                  <c:v>27</c:v>
                </c:pt>
                <c:pt idx="8">
                  <c:v>102</c:v>
                </c:pt>
                <c:pt idx="9">
                  <c:v>94</c:v>
                </c:pt>
                <c:pt idx="10">
                  <c:v>47</c:v>
                </c:pt>
                <c:pt idx="11">
                  <c:v>32</c:v>
                </c:pt>
                <c:pt idx="12">
                  <c:v>135</c:v>
                </c:pt>
                <c:pt idx="13">
                  <c:v>37</c:v>
                </c:pt>
                <c:pt idx="14">
                  <c:v>119</c:v>
                </c:pt>
                <c:pt idx="15">
                  <c:v>559</c:v>
                </c:pt>
                <c:pt idx="16">
                  <c:v>756</c:v>
                </c:pt>
                <c:pt idx="17">
                  <c:v>514</c:v>
                </c:pt>
                <c:pt idx="18">
                  <c:v>75</c:v>
                </c:pt>
                <c:pt idx="19">
                  <c:v>45</c:v>
                </c:pt>
                <c:pt idx="20">
                  <c:v>1750</c:v>
                </c:pt>
                <c:pt idx="21">
                  <c:v>261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981</c:v>
                </c:pt>
                <c:pt idx="26">
                  <c:v>8617</c:v>
                </c:pt>
                <c:pt idx="27">
                  <c:v>5706</c:v>
                </c:pt>
                <c:pt idx="28">
                  <c:v>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3-2C4C-B74D-0B468BA3A145}"/>
            </c:ext>
          </c:extLst>
        </c:ser>
        <c:ser>
          <c:idx val="2"/>
          <c:order val="2"/>
          <c:tx>
            <c:strRef>
              <c:f>'אופן פתיחת העץ'!$E$2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'אופן פתיחת העץ'!$B$3:$B$31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22</c:v>
                </c:pt>
                <c:pt idx="19">
                  <c:v>29</c:v>
                </c:pt>
                <c:pt idx="20">
                  <c:v>42</c:v>
                </c:pt>
                <c:pt idx="21">
                  <c:v>43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50</c:v>
                </c:pt>
                <c:pt idx="27">
                  <c:v>51</c:v>
                </c:pt>
                <c:pt idx="28">
                  <c:v>53</c:v>
                </c:pt>
              </c:numCache>
            </c:numRef>
          </c:cat>
          <c:val>
            <c:numRef>
              <c:f>'אופן פתיחת העץ'!$E$3:$E$31</c:f>
              <c:numCache>
                <c:formatCode>General</c:formatCode>
                <c:ptCount val="29"/>
                <c:pt idx="0">
                  <c:v>104</c:v>
                </c:pt>
                <c:pt idx="1">
                  <c:v>176</c:v>
                </c:pt>
                <c:pt idx="2">
                  <c:v>380</c:v>
                </c:pt>
                <c:pt idx="3">
                  <c:v>44</c:v>
                </c:pt>
                <c:pt idx="4">
                  <c:v>765</c:v>
                </c:pt>
                <c:pt idx="5">
                  <c:v>56</c:v>
                </c:pt>
                <c:pt idx="6">
                  <c:v>48</c:v>
                </c:pt>
                <c:pt idx="7">
                  <c:v>123</c:v>
                </c:pt>
                <c:pt idx="8">
                  <c:v>113</c:v>
                </c:pt>
                <c:pt idx="9">
                  <c:v>143</c:v>
                </c:pt>
                <c:pt idx="10">
                  <c:v>126</c:v>
                </c:pt>
                <c:pt idx="11">
                  <c:v>39</c:v>
                </c:pt>
                <c:pt idx="12">
                  <c:v>179</c:v>
                </c:pt>
                <c:pt idx="13">
                  <c:v>44</c:v>
                </c:pt>
                <c:pt idx="14">
                  <c:v>56</c:v>
                </c:pt>
                <c:pt idx="15">
                  <c:v>127</c:v>
                </c:pt>
                <c:pt idx="16">
                  <c:v>341</c:v>
                </c:pt>
                <c:pt idx="17">
                  <c:v>1288</c:v>
                </c:pt>
                <c:pt idx="18">
                  <c:v>37</c:v>
                </c:pt>
                <c:pt idx="19">
                  <c:v>286</c:v>
                </c:pt>
                <c:pt idx="20">
                  <c:v>6703</c:v>
                </c:pt>
                <c:pt idx="21">
                  <c:v>4370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16922</c:v>
                </c:pt>
                <c:pt idx="26">
                  <c:v>65646</c:v>
                </c:pt>
                <c:pt idx="27">
                  <c:v>310028</c:v>
                </c:pt>
                <c:pt idx="28">
                  <c:v>529620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3-2C4C-B74D-0B468BA3A145}"/>
            </c:ext>
          </c:extLst>
        </c:ser>
        <c:ser>
          <c:idx val="3"/>
          <c:order val="3"/>
          <c:tx>
            <c:strRef>
              <c:f>'אופן פתיחת העץ'!$F$2</c:f>
              <c:strCache>
                <c:ptCount val="1"/>
                <c:pt idx="0">
                  <c:v>SP+labels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'אופן פתיחת העץ'!$B$3:$B$31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22</c:v>
                </c:pt>
                <c:pt idx="19">
                  <c:v>29</c:v>
                </c:pt>
                <c:pt idx="20">
                  <c:v>42</c:v>
                </c:pt>
                <c:pt idx="21">
                  <c:v>43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50</c:v>
                </c:pt>
                <c:pt idx="27">
                  <c:v>51</c:v>
                </c:pt>
                <c:pt idx="28">
                  <c:v>53</c:v>
                </c:pt>
              </c:numCache>
            </c:numRef>
          </c:cat>
          <c:val>
            <c:numRef>
              <c:f>'אופן פתיחת העץ'!$F$3:$F$31</c:f>
              <c:numCache>
                <c:formatCode>General</c:formatCode>
                <c:ptCount val="29"/>
                <c:pt idx="0">
                  <c:v>143</c:v>
                </c:pt>
                <c:pt idx="1">
                  <c:v>146</c:v>
                </c:pt>
                <c:pt idx="2">
                  <c:v>352</c:v>
                </c:pt>
                <c:pt idx="3">
                  <c:v>60</c:v>
                </c:pt>
                <c:pt idx="4">
                  <c:v>383</c:v>
                </c:pt>
                <c:pt idx="5">
                  <c:v>125</c:v>
                </c:pt>
                <c:pt idx="6">
                  <c:v>64</c:v>
                </c:pt>
                <c:pt idx="7">
                  <c:v>120</c:v>
                </c:pt>
                <c:pt idx="8">
                  <c:v>72</c:v>
                </c:pt>
                <c:pt idx="9">
                  <c:v>172</c:v>
                </c:pt>
                <c:pt idx="10">
                  <c:v>137</c:v>
                </c:pt>
                <c:pt idx="11">
                  <c:v>35</c:v>
                </c:pt>
                <c:pt idx="12">
                  <c:v>240</c:v>
                </c:pt>
                <c:pt idx="13">
                  <c:v>51</c:v>
                </c:pt>
                <c:pt idx="14">
                  <c:v>262</c:v>
                </c:pt>
                <c:pt idx="15">
                  <c:v>622</c:v>
                </c:pt>
                <c:pt idx="16">
                  <c:v>5336</c:v>
                </c:pt>
                <c:pt idx="17">
                  <c:v>648</c:v>
                </c:pt>
                <c:pt idx="18">
                  <c:v>73</c:v>
                </c:pt>
                <c:pt idx="19">
                  <c:v>286</c:v>
                </c:pt>
                <c:pt idx="20">
                  <c:v>6391</c:v>
                </c:pt>
                <c:pt idx="21">
                  <c:v>4342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17052</c:v>
                </c:pt>
                <c:pt idx="26">
                  <c:v>65781</c:v>
                </c:pt>
                <c:pt idx="27">
                  <c:v>293850</c:v>
                </c:pt>
                <c:pt idx="28">
                  <c:v>452236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53-2C4C-B74D-0B468BA3A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176688"/>
        <c:axId val="1622485184"/>
      </c:lineChart>
      <c:catAx>
        <c:axId val="17301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85184"/>
        <c:crosses val="autoZero"/>
        <c:auto val="1"/>
        <c:lblAlgn val="ctr"/>
        <c:lblOffset val="100"/>
        <c:noMultiLvlLbl val="0"/>
      </c:catAx>
      <c:valAx>
        <c:axId val="162248518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1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אופן</a:t>
            </a:r>
            <a:r>
              <a:rPr lang="he-IL" baseline="0"/>
              <a:t> פתיחת העץ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'אופן סידור המשתנים'!$C$2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'אופן סידור המשתנים'!$B$3:$B$31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22</c:v>
                </c:pt>
                <c:pt idx="19">
                  <c:v>29</c:v>
                </c:pt>
                <c:pt idx="20">
                  <c:v>42</c:v>
                </c:pt>
                <c:pt idx="21">
                  <c:v>43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50</c:v>
                </c:pt>
                <c:pt idx="27">
                  <c:v>51</c:v>
                </c:pt>
                <c:pt idx="28">
                  <c:v>53</c:v>
                </c:pt>
              </c:numCache>
            </c:numRef>
          </c:cat>
          <c:val>
            <c:numRef>
              <c:f>'אופן סידור המשתנים'!$C$3:$C$31</c:f>
              <c:numCache>
                <c:formatCode>General</c:formatCode>
                <c:ptCount val="29"/>
                <c:pt idx="0">
                  <c:v>75</c:v>
                </c:pt>
                <c:pt idx="1">
                  <c:v>68</c:v>
                </c:pt>
                <c:pt idx="2">
                  <c:v>284</c:v>
                </c:pt>
                <c:pt idx="3">
                  <c:v>50</c:v>
                </c:pt>
                <c:pt idx="4">
                  <c:v>420</c:v>
                </c:pt>
                <c:pt idx="5">
                  <c:v>123</c:v>
                </c:pt>
                <c:pt idx="6">
                  <c:v>43</c:v>
                </c:pt>
                <c:pt idx="7">
                  <c:v>27</c:v>
                </c:pt>
                <c:pt idx="8">
                  <c:v>102</c:v>
                </c:pt>
                <c:pt idx="9">
                  <c:v>94</c:v>
                </c:pt>
                <c:pt idx="10">
                  <c:v>47</c:v>
                </c:pt>
                <c:pt idx="11">
                  <c:v>32</c:v>
                </c:pt>
                <c:pt idx="12">
                  <c:v>135</c:v>
                </c:pt>
                <c:pt idx="13">
                  <c:v>37</c:v>
                </c:pt>
                <c:pt idx="14">
                  <c:v>119</c:v>
                </c:pt>
                <c:pt idx="15">
                  <c:v>559</c:v>
                </c:pt>
                <c:pt idx="16">
                  <c:v>756</c:v>
                </c:pt>
                <c:pt idx="17">
                  <c:v>514</c:v>
                </c:pt>
                <c:pt idx="18">
                  <c:v>75</c:v>
                </c:pt>
                <c:pt idx="19">
                  <c:v>45</c:v>
                </c:pt>
                <c:pt idx="20">
                  <c:v>1750</c:v>
                </c:pt>
                <c:pt idx="21">
                  <c:v>261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981</c:v>
                </c:pt>
                <c:pt idx="26">
                  <c:v>8617</c:v>
                </c:pt>
                <c:pt idx="27">
                  <c:v>5706</c:v>
                </c:pt>
                <c:pt idx="28">
                  <c:v>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1-7048-B387-720DE3D574F6}"/>
            </c:ext>
          </c:extLst>
        </c:ser>
        <c:ser>
          <c:idx val="1"/>
          <c:order val="1"/>
          <c:tx>
            <c:strRef>
              <c:f>'אופן סידור המשתנים'!$D$2</c:f>
              <c:strCache>
                <c:ptCount val="1"/>
                <c:pt idx="0">
                  <c:v>preferences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'אופן סידור המשתנים'!$B$3:$B$31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22</c:v>
                </c:pt>
                <c:pt idx="19">
                  <c:v>29</c:v>
                </c:pt>
                <c:pt idx="20">
                  <c:v>42</c:v>
                </c:pt>
                <c:pt idx="21">
                  <c:v>43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50</c:v>
                </c:pt>
                <c:pt idx="27">
                  <c:v>51</c:v>
                </c:pt>
                <c:pt idx="28">
                  <c:v>53</c:v>
                </c:pt>
              </c:numCache>
            </c:numRef>
          </c:cat>
          <c:val>
            <c:numRef>
              <c:f>'אופן סידור המשתנים'!$D$3:$D$31</c:f>
              <c:numCache>
                <c:formatCode>General</c:formatCode>
                <c:ptCount val="29"/>
                <c:pt idx="0">
                  <c:v>75</c:v>
                </c:pt>
                <c:pt idx="1">
                  <c:v>121</c:v>
                </c:pt>
                <c:pt idx="2">
                  <c:v>284</c:v>
                </c:pt>
                <c:pt idx="3">
                  <c:v>50</c:v>
                </c:pt>
                <c:pt idx="4">
                  <c:v>420</c:v>
                </c:pt>
                <c:pt idx="5">
                  <c:v>123</c:v>
                </c:pt>
                <c:pt idx="6">
                  <c:v>43</c:v>
                </c:pt>
                <c:pt idx="7">
                  <c:v>27</c:v>
                </c:pt>
                <c:pt idx="8">
                  <c:v>102</c:v>
                </c:pt>
                <c:pt idx="9">
                  <c:v>94</c:v>
                </c:pt>
                <c:pt idx="10">
                  <c:v>47</c:v>
                </c:pt>
                <c:pt idx="11">
                  <c:v>32</c:v>
                </c:pt>
                <c:pt idx="12">
                  <c:v>135</c:v>
                </c:pt>
                <c:pt idx="13">
                  <c:v>37</c:v>
                </c:pt>
                <c:pt idx="14">
                  <c:v>378</c:v>
                </c:pt>
                <c:pt idx="15">
                  <c:v>559</c:v>
                </c:pt>
                <c:pt idx="16">
                  <c:v>756</c:v>
                </c:pt>
                <c:pt idx="17">
                  <c:v>514</c:v>
                </c:pt>
                <c:pt idx="18">
                  <c:v>75</c:v>
                </c:pt>
                <c:pt idx="19">
                  <c:v>45</c:v>
                </c:pt>
                <c:pt idx="20">
                  <c:v>1241</c:v>
                </c:pt>
                <c:pt idx="21">
                  <c:v>259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217</c:v>
                </c:pt>
                <c:pt idx="26">
                  <c:v>1181</c:v>
                </c:pt>
                <c:pt idx="27">
                  <c:v>3725</c:v>
                </c:pt>
                <c:pt idx="28">
                  <c:v>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1-7048-B387-720DE3D574F6}"/>
            </c:ext>
          </c:extLst>
        </c:ser>
        <c:ser>
          <c:idx val="2"/>
          <c:order val="2"/>
          <c:tx>
            <c:strRef>
              <c:f>'אופן סידור המשתנים'!$E$2</c:f>
              <c:strCache>
                <c:ptCount val="1"/>
                <c:pt idx="0">
                  <c:v>resources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'אופן סידור המשתנים'!$B$3:$B$31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22</c:v>
                </c:pt>
                <c:pt idx="19">
                  <c:v>29</c:v>
                </c:pt>
                <c:pt idx="20">
                  <c:v>42</c:v>
                </c:pt>
                <c:pt idx="21">
                  <c:v>43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50</c:v>
                </c:pt>
                <c:pt idx="27">
                  <c:v>51</c:v>
                </c:pt>
                <c:pt idx="28">
                  <c:v>53</c:v>
                </c:pt>
              </c:numCache>
            </c:numRef>
          </c:cat>
          <c:val>
            <c:numRef>
              <c:f>'אופן סידור המשתנים'!$E$3:$E$31</c:f>
              <c:numCache>
                <c:formatCode>General</c:formatCode>
                <c:ptCount val="29"/>
                <c:pt idx="0">
                  <c:v>122</c:v>
                </c:pt>
                <c:pt idx="1">
                  <c:v>60</c:v>
                </c:pt>
                <c:pt idx="2">
                  <c:v>70</c:v>
                </c:pt>
                <c:pt idx="3">
                  <c:v>25</c:v>
                </c:pt>
                <c:pt idx="4">
                  <c:v>175</c:v>
                </c:pt>
                <c:pt idx="5">
                  <c:v>44</c:v>
                </c:pt>
                <c:pt idx="6">
                  <c:v>27</c:v>
                </c:pt>
                <c:pt idx="7">
                  <c:v>27</c:v>
                </c:pt>
                <c:pt idx="8">
                  <c:v>28</c:v>
                </c:pt>
                <c:pt idx="9">
                  <c:v>69</c:v>
                </c:pt>
                <c:pt idx="10">
                  <c:v>43</c:v>
                </c:pt>
                <c:pt idx="11">
                  <c:v>48</c:v>
                </c:pt>
                <c:pt idx="12">
                  <c:v>76</c:v>
                </c:pt>
                <c:pt idx="13">
                  <c:v>23</c:v>
                </c:pt>
                <c:pt idx="14">
                  <c:v>64</c:v>
                </c:pt>
                <c:pt idx="15">
                  <c:v>183</c:v>
                </c:pt>
                <c:pt idx="16">
                  <c:v>153</c:v>
                </c:pt>
                <c:pt idx="17">
                  <c:v>155</c:v>
                </c:pt>
                <c:pt idx="18">
                  <c:v>57</c:v>
                </c:pt>
                <c:pt idx="19">
                  <c:v>41</c:v>
                </c:pt>
                <c:pt idx="20">
                  <c:v>866</c:v>
                </c:pt>
                <c:pt idx="21">
                  <c:v>140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78</c:v>
                </c:pt>
                <c:pt idx="26">
                  <c:v>5919</c:v>
                </c:pt>
                <c:pt idx="27">
                  <c:v>1181</c:v>
                </c:pt>
                <c:pt idx="28">
                  <c:v>10276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1-7048-B387-720DE3D574F6}"/>
            </c:ext>
          </c:extLst>
        </c:ser>
        <c:ser>
          <c:idx val="3"/>
          <c:order val="3"/>
          <c:tx>
            <c:strRef>
              <c:f>'אופן סידור המשתנים'!$F$2</c:f>
              <c:strCache>
                <c:ptCount val="1"/>
                <c:pt idx="0">
                  <c:v>reverse resources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'אופן סידור המשתנים'!$B$3:$B$31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22</c:v>
                </c:pt>
                <c:pt idx="19">
                  <c:v>29</c:v>
                </c:pt>
                <c:pt idx="20">
                  <c:v>42</c:v>
                </c:pt>
                <c:pt idx="21">
                  <c:v>43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50</c:v>
                </c:pt>
                <c:pt idx="27">
                  <c:v>51</c:v>
                </c:pt>
                <c:pt idx="28">
                  <c:v>53</c:v>
                </c:pt>
              </c:numCache>
            </c:numRef>
          </c:cat>
          <c:val>
            <c:numRef>
              <c:f>'אופן סידור המשתנים'!$F$3:$F$31</c:f>
              <c:numCache>
                <c:formatCode>General</c:formatCode>
                <c:ptCount val="29"/>
                <c:pt idx="0">
                  <c:v>43</c:v>
                </c:pt>
                <c:pt idx="1">
                  <c:v>33</c:v>
                </c:pt>
                <c:pt idx="2">
                  <c:v>125</c:v>
                </c:pt>
                <c:pt idx="3">
                  <c:v>39</c:v>
                </c:pt>
                <c:pt idx="4">
                  <c:v>119</c:v>
                </c:pt>
                <c:pt idx="5">
                  <c:v>51</c:v>
                </c:pt>
                <c:pt idx="6">
                  <c:v>46</c:v>
                </c:pt>
                <c:pt idx="7">
                  <c:v>28</c:v>
                </c:pt>
                <c:pt idx="8">
                  <c:v>31</c:v>
                </c:pt>
                <c:pt idx="9">
                  <c:v>110</c:v>
                </c:pt>
                <c:pt idx="10">
                  <c:v>43</c:v>
                </c:pt>
                <c:pt idx="11">
                  <c:v>33</c:v>
                </c:pt>
                <c:pt idx="12">
                  <c:v>182</c:v>
                </c:pt>
                <c:pt idx="13">
                  <c:v>17</c:v>
                </c:pt>
                <c:pt idx="14">
                  <c:v>76</c:v>
                </c:pt>
                <c:pt idx="15">
                  <c:v>142</c:v>
                </c:pt>
                <c:pt idx="16">
                  <c:v>264</c:v>
                </c:pt>
                <c:pt idx="17">
                  <c:v>232</c:v>
                </c:pt>
                <c:pt idx="18">
                  <c:v>118</c:v>
                </c:pt>
                <c:pt idx="19">
                  <c:v>41</c:v>
                </c:pt>
                <c:pt idx="20">
                  <c:v>220</c:v>
                </c:pt>
                <c:pt idx="21">
                  <c:v>77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135</c:v>
                </c:pt>
                <c:pt idx="26">
                  <c:v>341</c:v>
                </c:pt>
                <c:pt idx="27">
                  <c:v>331</c:v>
                </c:pt>
                <c:pt idx="28">
                  <c:v>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41-7048-B387-720DE3D57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176688"/>
        <c:axId val="1622485184"/>
      </c:lineChart>
      <c:catAx>
        <c:axId val="17301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85184"/>
        <c:crosses val="autoZero"/>
        <c:auto val="1"/>
        <c:lblAlgn val="ctr"/>
        <c:lblOffset val="100"/>
        <c:noMultiLvlLbl val="0"/>
      </c:catAx>
      <c:valAx>
        <c:axId val="162248518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1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12700</xdr:rowOff>
    </xdr:from>
    <xdr:to>
      <xdr:col>14</xdr:col>
      <xdr:colOff>501650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ED384-52CF-5A43-B1A5-4F833EC18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15</xdr:col>
      <xdr:colOff>12700</xdr:colOff>
      <xdr:row>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5DD420-F6AD-6448-9481-327948D3E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12700</xdr:rowOff>
    </xdr:from>
    <xdr:to>
      <xdr:col>14</xdr:col>
      <xdr:colOff>501650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C63A4-43A1-ED4A-B87C-CA37B1BED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15</xdr:col>
      <xdr:colOff>12700</xdr:colOff>
      <xdr:row>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CDEFE-FFB5-4141-85A4-E8D2693EE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2C6C-D27F-1742-A632-0681F11820BD}">
  <dimension ref="A1:AX38"/>
  <sheetViews>
    <sheetView workbookViewId="0">
      <selection activeCell="A11" sqref="A11"/>
    </sheetView>
  </sheetViews>
  <sheetFormatPr baseColWidth="10" defaultColWidth="11.5" defaultRowHeight="15" x14ac:dyDescent="0.2"/>
  <sheetData>
    <row r="1" spans="1:50" ht="16" thickBot="1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</row>
    <row r="2" spans="1:50" x14ac:dyDescent="0.2">
      <c r="A2" s="25"/>
      <c r="B2" s="35" t="s">
        <v>51</v>
      </c>
      <c r="C2" s="67">
        <f t="shared" ref="C2:AX2" si="0">AVERAGE(C9:C37)</f>
        <v>26.523571428571426</v>
      </c>
      <c r="D2" s="68">
        <f t="shared" si="0"/>
        <v>876.10714285714289</v>
      </c>
      <c r="E2" s="68">
        <f t="shared" si="0"/>
        <v>96.714285714285708</v>
      </c>
      <c r="F2" s="68">
        <f t="shared" si="0"/>
        <v>11.014642857142857</v>
      </c>
      <c r="G2" s="68">
        <f t="shared" si="0"/>
        <v>357.89285714285717</v>
      </c>
      <c r="H2" s="68">
        <f t="shared" si="0"/>
        <v>44.107142857142854</v>
      </c>
      <c r="I2" s="68">
        <f t="shared" si="0"/>
        <v>12.344285714285716</v>
      </c>
      <c r="J2" s="68">
        <f t="shared" si="0"/>
        <v>395.21428571428572</v>
      </c>
      <c r="K2" s="68">
        <f t="shared" si="0"/>
        <v>28.428571428571427</v>
      </c>
      <c r="L2" s="68">
        <f t="shared" si="0"/>
        <v>2.8396428571428567</v>
      </c>
      <c r="M2" s="68">
        <f t="shared" si="0"/>
        <v>99.214285714285708</v>
      </c>
      <c r="N2" s="68">
        <f t="shared" si="0"/>
        <v>19</v>
      </c>
      <c r="O2" s="68">
        <f t="shared" si="0"/>
        <v>36.446785714285717</v>
      </c>
      <c r="P2" s="68">
        <f t="shared" si="0"/>
        <v>747.14285714285711</v>
      </c>
      <c r="Q2" s="68">
        <f t="shared" si="0"/>
        <v>130.17857142857142</v>
      </c>
      <c r="R2" s="68">
        <f t="shared" si="0"/>
        <v>16.686071428571427</v>
      </c>
      <c r="S2" s="68">
        <f t="shared" si="0"/>
        <v>376.42857142857144</v>
      </c>
      <c r="T2" s="68">
        <f t="shared" si="0"/>
        <v>109.07142857142857</v>
      </c>
      <c r="U2" s="68">
        <f t="shared" si="0"/>
        <v>21.681785714285716</v>
      </c>
      <c r="V2" s="68">
        <f t="shared" si="0"/>
        <v>345.5</v>
      </c>
      <c r="W2" s="68">
        <f t="shared" si="0"/>
        <v>31.785714285714285</v>
      </c>
      <c r="X2" s="68">
        <f t="shared" si="0"/>
        <v>4.8121428571428568</v>
      </c>
      <c r="Y2" s="68">
        <f t="shared" si="0"/>
        <v>102.75</v>
      </c>
      <c r="Z2" s="68">
        <f t="shared" si="0"/>
        <v>33.178571428571431</v>
      </c>
      <c r="AA2" s="68">
        <f t="shared" si="0"/>
        <v>331.5782142857143</v>
      </c>
      <c r="AB2" s="68">
        <f t="shared" si="0"/>
        <v>14576.571428571429</v>
      </c>
      <c r="AC2" s="68">
        <f t="shared" si="0"/>
        <v>12929.321428571429</v>
      </c>
      <c r="AD2" s="68">
        <f t="shared" si="0"/>
        <v>372.92214285714283</v>
      </c>
      <c r="AE2" s="68">
        <f t="shared" si="0"/>
        <v>13583.357142857143</v>
      </c>
      <c r="AF2" s="68">
        <f t="shared" si="0"/>
        <v>12737.857142857143</v>
      </c>
      <c r="AG2" s="68">
        <f t="shared" si="0"/>
        <v>396.91821428571427</v>
      </c>
      <c r="AH2" s="68">
        <f t="shared" si="0"/>
        <v>13175.25</v>
      </c>
      <c r="AI2" s="68">
        <f t="shared" si="0"/>
        <v>12685.464285714286</v>
      </c>
      <c r="AJ2" s="68">
        <f t="shared" si="0"/>
        <v>410.45035714285717</v>
      </c>
      <c r="AK2" s="68">
        <f t="shared" si="0"/>
        <v>12931.142857142857</v>
      </c>
      <c r="AL2" s="68">
        <f t="shared" si="0"/>
        <v>12673.107142857143</v>
      </c>
      <c r="AM2" s="68">
        <f t="shared" si="0"/>
        <v>530.36750000000006</v>
      </c>
      <c r="AN2" s="68">
        <f t="shared" si="0"/>
        <v>14169.392857142857</v>
      </c>
      <c r="AO2" s="68">
        <f t="shared" si="0"/>
        <v>12958.321428571429</v>
      </c>
      <c r="AP2" s="68">
        <f t="shared" si="0"/>
        <v>505.48464285714283</v>
      </c>
      <c r="AQ2" s="68">
        <f t="shared" si="0"/>
        <v>13487.25</v>
      </c>
      <c r="AR2" s="68">
        <f t="shared" si="0"/>
        <v>12788.357142857143</v>
      </c>
      <c r="AS2" s="68">
        <f t="shared" si="0"/>
        <v>500.81714285714287</v>
      </c>
      <c r="AT2" s="68">
        <f t="shared" si="0"/>
        <v>13027.785714285714</v>
      </c>
      <c r="AU2" s="68">
        <f t="shared" si="0"/>
        <v>12681.071428571429</v>
      </c>
      <c r="AV2" s="68">
        <f t="shared" si="0"/>
        <v>499.23250000000002</v>
      </c>
      <c r="AW2" s="68">
        <f t="shared" si="0"/>
        <v>12875.857142857143</v>
      </c>
      <c r="AX2" s="69">
        <f t="shared" si="0"/>
        <v>12685.714285714286</v>
      </c>
    </row>
    <row r="3" spans="1:50" x14ac:dyDescent="0.2">
      <c r="A3" s="25"/>
      <c r="B3" s="37" t="s">
        <v>52</v>
      </c>
      <c r="C3" s="70">
        <f t="shared" ref="C3:AX3" si="1">MIN(C9:C37)</f>
        <v>0.03</v>
      </c>
      <c r="D3" s="33">
        <f t="shared" si="1"/>
        <v>0</v>
      </c>
      <c r="E3" s="33">
        <f t="shared" si="1"/>
        <v>0</v>
      </c>
      <c r="F3" s="33">
        <f t="shared" si="1"/>
        <v>0.03</v>
      </c>
      <c r="G3" s="33">
        <f t="shared" si="1"/>
        <v>0</v>
      </c>
      <c r="H3" s="33">
        <f t="shared" si="1"/>
        <v>0</v>
      </c>
      <c r="I3" s="33">
        <f t="shared" si="1"/>
        <v>0.03</v>
      </c>
      <c r="J3" s="33">
        <f t="shared" si="1"/>
        <v>0</v>
      </c>
      <c r="K3" s="33">
        <f t="shared" si="1"/>
        <v>0</v>
      </c>
      <c r="L3" s="33">
        <f t="shared" si="1"/>
        <v>0.03</v>
      </c>
      <c r="M3" s="33">
        <f t="shared" si="1"/>
        <v>0</v>
      </c>
      <c r="N3" s="33">
        <f t="shared" si="1"/>
        <v>0</v>
      </c>
      <c r="O3" s="33">
        <f t="shared" si="1"/>
        <v>0.03</v>
      </c>
      <c r="P3" s="33">
        <f t="shared" si="1"/>
        <v>0</v>
      </c>
      <c r="Q3" s="33">
        <f t="shared" si="1"/>
        <v>0</v>
      </c>
      <c r="R3" s="33">
        <f t="shared" si="1"/>
        <v>0.03</v>
      </c>
      <c r="S3" s="33">
        <f t="shared" si="1"/>
        <v>0</v>
      </c>
      <c r="T3" s="33">
        <f t="shared" si="1"/>
        <v>0</v>
      </c>
      <c r="U3" s="33">
        <f t="shared" si="1"/>
        <v>0.03</v>
      </c>
      <c r="V3" s="33">
        <f t="shared" si="1"/>
        <v>0</v>
      </c>
      <c r="W3" s="33">
        <f t="shared" si="1"/>
        <v>0</v>
      </c>
      <c r="X3" s="33">
        <f t="shared" si="1"/>
        <v>0.03</v>
      </c>
      <c r="Y3" s="33">
        <f t="shared" si="1"/>
        <v>0</v>
      </c>
      <c r="Z3" s="33">
        <f t="shared" si="1"/>
        <v>0</v>
      </c>
      <c r="AA3" s="33">
        <f t="shared" si="1"/>
        <v>0.81</v>
      </c>
      <c r="AB3" s="33">
        <f t="shared" si="1"/>
        <v>0</v>
      </c>
      <c r="AC3" s="33">
        <f t="shared" si="1"/>
        <v>0</v>
      </c>
      <c r="AD3" s="33">
        <f t="shared" si="1"/>
        <v>0.83</v>
      </c>
      <c r="AE3" s="33">
        <f t="shared" si="1"/>
        <v>0</v>
      </c>
      <c r="AF3" s="33">
        <f t="shared" si="1"/>
        <v>0</v>
      </c>
      <c r="AG3" s="33">
        <f t="shared" si="1"/>
        <v>0.9</v>
      </c>
      <c r="AH3" s="33">
        <f t="shared" si="1"/>
        <v>0</v>
      </c>
      <c r="AI3" s="33">
        <f t="shared" si="1"/>
        <v>0</v>
      </c>
      <c r="AJ3" s="33">
        <f t="shared" si="1"/>
        <v>0.57999999999999996</v>
      </c>
      <c r="AK3" s="33">
        <f t="shared" si="1"/>
        <v>0</v>
      </c>
      <c r="AL3" s="33">
        <f t="shared" si="1"/>
        <v>0</v>
      </c>
      <c r="AM3" s="33">
        <f t="shared" si="1"/>
        <v>0.82</v>
      </c>
      <c r="AN3" s="33">
        <f t="shared" si="1"/>
        <v>0</v>
      </c>
      <c r="AO3" s="33">
        <f t="shared" si="1"/>
        <v>0</v>
      </c>
      <c r="AP3" s="33">
        <f t="shared" si="1"/>
        <v>0.81</v>
      </c>
      <c r="AQ3" s="33">
        <f t="shared" si="1"/>
        <v>0</v>
      </c>
      <c r="AR3" s="33">
        <f t="shared" si="1"/>
        <v>0</v>
      </c>
      <c r="AS3" s="33">
        <f t="shared" si="1"/>
        <v>0.9</v>
      </c>
      <c r="AT3" s="33">
        <f t="shared" si="1"/>
        <v>0</v>
      </c>
      <c r="AU3" s="33">
        <f t="shared" si="1"/>
        <v>0</v>
      </c>
      <c r="AV3" s="33">
        <f t="shared" si="1"/>
        <v>0.79</v>
      </c>
      <c r="AW3" s="33">
        <f t="shared" si="1"/>
        <v>0</v>
      </c>
      <c r="AX3" s="71">
        <f t="shared" si="1"/>
        <v>0</v>
      </c>
    </row>
    <row r="4" spans="1:50" ht="16" thickBot="1" x14ac:dyDescent="0.25">
      <c r="A4" s="25"/>
      <c r="B4" s="10" t="s">
        <v>53</v>
      </c>
      <c r="C4" s="72">
        <f t="shared" ref="C4:AX4" si="2">MAX(C9:C37)</f>
        <v>294.93</v>
      </c>
      <c r="D4" s="66">
        <f t="shared" si="2"/>
        <v>9463</v>
      </c>
      <c r="E4" s="66">
        <f t="shared" si="2"/>
        <v>1939</v>
      </c>
      <c r="F4" s="66">
        <f t="shared" si="2"/>
        <v>152.62</v>
      </c>
      <c r="G4" s="66">
        <f t="shared" si="2"/>
        <v>4694</v>
      </c>
      <c r="H4" s="66">
        <f t="shared" si="2"/>
        <v>506</v>
      </c>
      <c r="I4" s="66">
        <f t="shared" si="2"/>
        <v>185.69</v>
      </c>
      <c r="J4" s="66">
        <f t="shared" si="2"/>
        <v>5742</v>
      </c>
      <c r="K4" s="66">
        <f t="shared" si="2"/>
        <v>283</v>
      </c>
      <c r="L4" s="66">
        <f t="shared" si="2"/>
        <v>18.21</v>
      </c>
      <c r="M4" s="66">
        <f t="shared" si="2"/>
        <v>560</v>
      </c>
      <c r="N4" s="66">
        <f t="shared" si="2"/>
        <v>58</v>
      </c>
      <c r="O4" s="66">
        <f t="shared" si="2"/>
        <v>484.4</v>
      </c>
      <c r="P4" s="66">
        <f t="shared" si="2"/>
        <v>8617</v>
      </c>
      <c r="Q4" s="66">
        <f t="shared" si="2"/>
        <v>1677</v>
      </c>
      <c r="R4" s="66">
        <f t="shared" si="2"/>
        <v>187.15</v>
      </c>
      <c r="S4" s="66">
        <f t="shared" si="2"/>
        <v>3725</v>
      </c>
      <c r="T4" s="66">
        <f t="shared" si="2"/>
        <v>941</v>
      </c>
      <c r="U4" s="66">
        <f t="shared" si="2"/>
        <v>427.54</v>
      </c>
      <c r="V4" s="66">
        <f t="shared" si="2"/>
        <v>5919</v>
      </c>
      <c r="W4" s="66">
        <f t="shared" si="2"/>
        <v>268</v>
      </c>
      <c r="X4" s="66">
        <f t="shared" si="2"/>
        <v>17.89</v>
      </c>
      <c r="Y4" s="66">
        <f t="shared" si="2"/>
        <v>341</v>
      </c>
      <c r="Z4" s="66">
        <f t="shared" si="2"/>
        <v>95</v>
      </c>
      <c r="AA4" s="66">
        <f t="shared" si="2"/>
        <v>7222.88</v>
      </c>
      <c r="AB4" s="66">
        <f t="shared" si="2"/>
        <v>310028</v>
      </c>
      <c r="AC4" s="66">
        <f t="shared" si="2"/>
        <v>269711</v>
      </c>
      <c r="AD4" s="66">
        <f t="shared" si="2"/>
        <v>8293.61</v>
      </c>
      <c r="AE4" s="66">
        <f t="shared" si="2"/>
        <v>280868</v>
      </c>
      <c r="AF4" s="66">
        <f t="shared" si="2"/>
        <v>264134</v>
      </c>
      <c r="AG4" s="66">
        <f t="shared" si="2"/>
        <v>9008.2999999999993</v>
      </c>
      <c r="AH4" s="66">
        <f t="shared" si="2"/>
        <v>272058</v>
      </c>
      <c r="AI4" s="66">
        <f t="shared" si="2"/>
        <v>263248</v>
      </c>
      <c r="AJ4" s="66">
        <f t="shared" si="2"/>
        <v>9456.32</v>
      </c>
      <c r="AK4" s="66">
        <f t="shared" si="2"/>
        <v>266437</v>
      </c>
      <c r="AL4" s="66">
        <f t="shared" si="2"/>
        <v>262807</v>
      </c>
      <c r="AM4" s="66">
        <f t="shared" si="2"/>
        <v>12425.07</v>
      </c>
      <c r="AN4" s="66">
        <f t="shared" si="2"/>
        <v>293850</v>
      </c>
      <c r="AO4" s="66">
        <f t="shared" si="2"/>
        <v>269283</v>
      </c>
      <c r="AP4" s="66">
        <f t="shared" si="2"/>
        <v>11637.01</v>
      </c>
      <c r="AQ4" s="66">
        <f t="shared" si="2"/>
        <v>273741</v>
      </c>
      <c r="AR4" s="66">
        <f t="shared" si="2"/>
        <v>264258</v>
      </c>
      <c r="AS4" s="66">
        <f t="shared" si="2"/>
        <v>11813.17</v>
      </c>
      <c r="AT4" s="66">
        <f t="shared" si="2"/>
        <v>268641</v>
      </c>
      <c r="AU4" s="66">
        <f t="shared" si="2"/>
        <v>263126</v>
      </c>
      <c r="AV4" s="66">
        <f t="shared" si="2"/>
        <v>11766.86</v>
      </c>
      <c r="AW4" s="66">
        <f t="shared" si="2"/>
        <v>265108</v>
      </c>
      <c r="AX4" s="73">
        <f t="shared" si="2"/>
        <v>262916</v>
      </c>
    </row>
    <row r="7" spans="1:50" ht="16" thickBot="1" x14ac:dyDescent="0.25">
      <c r="A7" s="25"/>
      <c r="B7" s="63" t="s">
        <v>42</v>
      </c>
      <c r="C7" s="90" t="s">
        <v>43</v>
      </c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O7" s="90" t="s">
        <v>44</v>
      </c>
      <c r="P7" s="91"/>
      <c r="Q7" s="91"/>
      <c r="R7" s="91"/>
      <c r="S7" s="91"/>
      <c r="T7" s="91"/>
      <c r="U7" s="91"/>
      <c r="V7" s="91"/>
      <c r="W7" s="91"/>
      <c r="X7" s="91"/>
      <c r="Y7" s="91"/>
      <c r="Z7" s="92"/>
      <c r="AA7" s="90" t="s">
        <v>45</v>
      </c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2"/>
      <c r="AM7" s="90" t="s">
        <v>46</v>
      </c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2"/>
    </row>
    <row r="8" spans="1:50" ht="16" thickBot="1" x14ac:dyDescent="0.25">
      <c r="A8" s="25"/>
      <c r="B8" s="63" t="s">
        <v>47</v>
      </c>
      <c r="C8" s="93" t="s">
        <v>48</v>
      </c>
      <c r="D8" s="94"/>
      <c r="E8" s="95"/>
      <c r="F8" s="96" t="s">
        <v>1</v>
      </c>
      <c r="G8" s="94"/>
      <c r="H8" s="95"/>
      <c r="I8" s="96" t="s">
        <v>49</v>
      </c>
      <c r="J8" s="94"/>
      <c r="K8" s="95"/>
      <c r="L8" s="96" t="s">
        <v>50</v>
      </c>
      <c r="M8" s="94"/>
      <c r="N8" s="97"/>
      <c r="O8" s="93" t="s">
        <v>48</v>
      </c>
      <c r="P8" s="94"/>
      <c r="Q8" s="95"/>
      <c r="R8" s="96" t="s">
        <v>1</v>
      </c>
      <c r="S8" s="94"/>
      <c r="T8" s="95"/>
      <c r="U8" s="96" t="s">
        <v>49</v>
      </c>
      <c r="V8" s="94"/>
      <c r="W8" s="95"/>
      <c r="X8" s="96" t="s">
        <v>50</v>
      </c>
      <c r="Y8" s="94"/>
      <c r="Z8" s="97"/>
      <c r="AA8" s="93" t="s">
        <v>48</v>
      </c>
      <c r="AB8" s="94"/>
      <c r="AC8" s="95"/>
      <c r="AD8" s="96" t="s">
        <v>1</v>
      </c>
      <c r="AE8" s="94"/>
      <c r="AF8" s="95"/>
      <c r="AG8" s="96" t="s">
        <v>49</v>
      </c>
      <c r="AH8" s="94"/>
      <c r="AI8" s="95"/>
      <c r="AJ8" s="96" t="s">
        <v>50</v>
      </c>
      <c r="AK8" s="94"/>
      <c r="AL8" s="97"/>
      <c r="AM8" s="93" t="s">
        <v>48</v>
      </c>
      <c r="AN8" s="94"/>
      <c r="AO8" s="95"/>
      <c r="AP8" s="96" t="s">
        <v>1</v>
      </c>
      <c r="AQ8" s="94"/>
      <c r="AR8" s="95"/>
      <c r="AS8" s="96" t="s">
        <v>49</v>
      </c>
      <c r="AT8" s="94"/>
      <c r="AU8" s="95"/>
      <c r="AV8" s="96" t="s">
        <v>50</v>
      </c>
      <c r="AW8" s="94"/>
      <c r="AX8" s="97"/>
    </row>
    <row r="9" spans="1:50" x14ac:dyDescent="0.2">
      <c r="A9" s="25"/>
      <c r="B9" s="63" t="s">
        <v>0</v>
      </c>
      <c r="C9" s="64" t="s">
        <v>15</v>
      </c>
      <c r="D9" s="64" t="s">
        <v>12</v>
      </c>
      <c r="E9" s="64" t="s">
        <v>13</v>
      </c>
      <c r="F9" s="64" t="s">
        <v>15</v>
      </c>
      <c r="G9" s="64" t="s">
        <v>12</v>
      </c>
      <c r="H9" s="64" t="s">
        <v>13</v>
      </c>
      <c r="I9" s="64" t="s">
        <v>15</v>
      </c>
      <c r="J9" s="64" t="s">
        <v>12</v>
      </c>
      <c r="K9" s="64" t="s">
        <v>13</v>
      </c>
      <c r="L9" s="64" t="s">
        <v>15</v>
      </c>
      <c r="M9" s="64" t="s">
        <v>12</v>
      </c>
      <c r="N9" s="65" t="s">
        <v>13</v>
      </c>
      <c r="O9" s="64" t="s">
        <v>15</v>
      </c>
      <c r="P9" s="64" t="s">
        <v>12</v>
      </c>
      <c r="Q9" s="64" t="s">
        <v>13</v>
      </c>
      <c r="R9" s="64" t="s">
        <v>15</v>
      </c>
      <c r="S9" s="64" t="s">
        <v>12</v>
      </c>
      <c r="T9" s="64" t="s">
        <v>13</v>
      </c>
      <c r="U9" s="64" t="s">
        <v>15</v>
      </c>
      <c r="V9" s="64" t="s">
        <v>12</v>
      </c>
      <c r="W9" s="64" t="s">
        <v>13</v>
      </c>
      <c r="X9" s="64" t="s">
        <v>15</v>
      </c>
      <c r="Y9" s="64" t="s">
        <v>12</v>
      </c>
      <c r="Z9" s="65" t="s">
        <v>13</v>
      </c>
      <c r="AA9" s="64" t="s">
        <v>15</v>
      </c>
      <c r="AB9" s="64" t="s">
        <v>12</v>
      </c>
      <c r="AC9" s="64" t="s">
        <v>13</v>
      </c>
      <c r="AD9" s="64" t="s">
        <v>15</v>
      </c>
      <c r="AE9" s="64" t="s">
        <v>12</v>
      </c>
      <c r="AF9" s="64" t="s">
        <v>13</v>
      </c>
      <c r="AG9" s="64" t="s">
        <v>15</v>
      </c>
      <c r="AH9" s="64" t="s">
        <v>12</v>
      </c>
      <c r="AI9" s="64" t="s">
        <v>13</v>
      </c>
      <c r="AJ9" s="64" t="s">
        <v>15</v>
      </c>
      <c r="AK9" s="64" t="s">
        <v>12</v>
      </c>
      <c r="AL9" s="65" t="s">
        <v>13</v>
      </c>
      <c r="AM9" s="64" t="s">
        <v>15</v>
      </c>
      <c r="AN9" s="64" t="s">
        <v>12</v>
      </c>
      <c r="AO9" s="64" t="s">
        <v>13</v>
      </c>
      <c r="AP9" s="64" t="s">
        <v>15</v>
      </c>
      <c r="AQ9" s="64" t="s">
        <v>12</v>
      </c>
      <c r="AR9" s="64" t="s">
        <v>13</v>
      </c>
      <c r="AS9" s="64" t="s">
        <v>15</v>
      </c>
      <c r="AT9" s="64" t="s">
        <v>12</v>
      </c>
      <c r="AU9" s="64" t="s">
        <v>13</v>
      </c>
      <c r="AV9" s="64" t="s">
        <v>15</v>
      </c>
      <c r="AW9" s="64" t="s">
        <v>12</v>
      </c>
      <c r="AX9" s="65" t="s">
        <v>13</v>
      </c>
    </row>
    <row r="10" spans="1:50" x14ac:dyDescent="0.2">
      <c r="A10" s="25"/>
      <c r="B10" s="63">
        <v>1</v>
      </c>
      <c r="C10" s="25">
        <v>0.71</v>
      </c>
      <c r="D10" s="25">
        <v>31</v>
      </c>
      <c r="E10" s="25">
        <v>13</v>
      </c>
      <c r="F10" s="25">
        <v>0.72</v>
      </c>
      <c r="G10" s="25">
        <v>31</v>
      </c>
      <c r="H10" s="25">
        <v>13</v>
      </c>
      <c r="I10" s="25">
        <v>0.86</v>
      </c>
      <c r="J10" s="25">
        <v>34</v>
      </c>
      <c r="K10" s="25">
        <v>14</v>
      </c>
      <c r="L10" s="25">
        <v>0.82</v>
      </c>
      <c r="M10" s="25">
        <v>41</v>
      </c>
      <c r="N10" s="63">
        <v>18</v>
      </c>
      <c r="O10" s="25">
        <v>2.46</v>
      </c>
      <c r="P10" s="25">
        <v>75</v>
      </c>
      <c r="Q10" s="25">
        <v>39</v>
      </c>
      <c r="R10" s="25">
        <v>2.4700000000000002</v>
      </c>
      <c r="S10" s="25">
        <v>75</v>
      </c>
      <c r="T10" s="25">
        <v>39</v>
      </c>
      <c r="U10" s="25">
        <v>4.03</v>
      </c>
      <c r="V10" s="25">
        <v>122</v>
      </c>
      <c r="W10" s="25">
        <v>55</v>
      </c>
      <c r="X10" s="25">
        <v>1.59</v>
      </c>
      <c r="Y10" s="25">
        <v>43</v>
      </c>
      <c r="Z10" s="63">
        <v>23</v>
      </c>
      <c r="AA10" s="25">
        <v>2.0299999999999998</v>
      </c>
      <c r="AB10" s="25">
        <v>104</v>
      </c>
      <c r="AC10" s="25">
        <v>58</v>
      </c>
      <c r="AD10" s="25">
        <v>2</v>
      </c>
      <c r="AE10" s="25">
        <v>104</v>
      </c>
      <c r="AF10" s="25">
        <v>58</v>
      </c>
      <c r="AG10" s="25">
        <v>3.69</v>
      </c>
      <c r="AH10" s="25">
        <v>146</v>
      </c>
      <c r="AI10" s="25">
        <v>51</v>
      </c>
      <c r="AJ10" s="25">
        <v>1.9</v>
      </c>
      <c r="AK10" s="25">
        <v>102</v>
      </c>
      <c r="AL10" s="63">
        <v>59</v>
      </c>
      <c r="AM10" s="25">
        <v>3.73</v>
      </c>
      <c r="AN10" s="25">
        <v>143</v>
      </c>
      <c r="AO10" s="25">
        <v>83</v>
      </c>
      <c r="AP10" s="25">
        <v>3.58</v>
      </c>
      <c r="AQ10" s="25">
        <v>143</v>
      </c>
      <c r="AR10" s="25">
        <v>83</v>
      </c>
      <c r="AS10" s="25">
        <v>2.09</v>
      </c>
      <c r="AT10" s="25">
        <v>78</v>
      </c>
      <c r="AU10" s="25">
        <v>41</v>
      </c>
      <c r="AV10" s="25">
        <v>2.61</v>
      </c>
      <c r="AW10" s="25">
        <v>114</v>
      </c>
      <c r="AX10" s="63">
        <v>78</v>
      </c>
    </row>
    <row r="11" spans="1:50" x14ac:dyDescent="0.2">
      <c r="A11" s="25"/>
      <c r="B11" s="63">
        <v>2</v>
      </c>
      <c r="C11" s="25">
        <v>2.2599999999999998</v>
      </c>
      <c r="D11" s="25">
        <v>91</v>
      </c>
      <c r="E11" s="25">
        <v>25</v>
      </c>
      <c r="F11" s="25">
        <v>3.13</v>
      </c>
      <c r="G11" s="25">
        <v>136</v>
      </c>
      <c r="H11" s="25">
        <v>43</v>
      </c>
      <c r="I11" s="25">
        <v>1.66</v>
      </c>
      <c r="J11" s="25">
        <v>72</v>
      </c>
      <c r="K11" s="25">
        <v>24</v>
      </c>
      <c r="L11" s="25">
        <v>1.31</v>
      </c>
      <c r="M11" s="25">
        <v>55</v>
      </c>
      <c r="N11" s="63">
        <v>18</v>
      </c>
      <c r="O11" s="25">
        <v>2.23</v>
      </c>
      <c r="P11" s="25">
        <v>68</v>
      </c>
      <c r="Q11" s="25">
        <v>26</v>
      </c>
      <c r="R11" s="25">
        <v>3.92</v>
      </c>
      <c r="S11" s="25">
        <v>121</v>
      </c>
      <c r="T11" s="25">
        <v>46</v>
      </c>
      <c r="U11" s="25">
        <v>2.0099999999999998</v>
      </c>
      <c r="V11" s="25">
        <v>60</v>
      </c>
      <c r="W11" s="25">
        <v>24</v>
      </c>
      <c r="X11" s="25">
        <v>1.05</v>
      </c>
      <c r="Y11" s="25">
        <v>33</v>
      </c>
      <c r="Z11" s="63">
        <v>18</v>
      </c>
      <c r="AA11" s="25">
        <v>3.9</v>
      </c>
      <c r="AB11" s="25">
        <v>176</v>
      </c>
      <c r="AC11" s="25">
        <v>91</v>
      </c>
      <c r="AD11" s="25">
        <v>4.18</v>
      </c>
      <c r="AE11" s="25">
        <v>195</v>
      </c>
      <c r="AF11" s="25">
        <v>98</v>
      </c>
      <c r="AG11" s="25">
        <v>3</v>
      </c>
      <c r="AH11" s="25">
        <v>129</v>
      </c>
      <c r="AI11" s="25">
        <v>79</v>
      </c>
      <c r="AJ11" s="25">
        <v>2.63</v>
      </c>
      <c r="AK11" s="25">
        <v>121</v>
      </c>
      <c r="AL11" s="63">
        <v>82</v>
      </c>
      <c r="AM11" s="25">
        <v>3.33</v>
      </c>
      <c r="AN11" s="25">
        <v>146</v>
      </c>
      <c r="AO11" s="25">
        <v>94</v>
      </c>
      <c r="AP11" s="25">
        <v>3.62</v>
      </c>
      <c r="AQ11" s="25">
        <v>160</v>
      </c>
      <c r="AR11" s="25">
        <v>97</v>
      </c>
      <c r="AS11" s="25">
        <v>2.54</v>
      </c>
      <c r="AT11" s="25">
        <v>122</v>
      </c>
      <c r="AU11" s="25">
        <v>81</v>
      </c>
      <c r="AV11" s="25">
        <v>2.35</v>
      </c>
      <c r="AW11" s="25">
        <v>104</v>
      </c>
      <c r="AX11" s="63">
        <v>80</v>
      </c>
    </row>
    <row r="12" spans="1:50" x14ac:dyDescent="0.2">
      <c r="A12" s="25"/>
      <c r="B12" s="63">
        <v>3</v>
      </c>
      <c r="C12" s="25">
        <v>2.08</v>
      </c>
      <c r="D12" s="25">
        <v>84</v>
      </c>
      <c r="E12" s="25">
        <v>30</v>
      </c>
      <c r="F12" s="25">
        <v>2.0499999999999998</v>
      </c>
      <c r="G12" s="25">
        <v>84</v>
      </c>
      <c r="H12" s="25">
        <v>30</v>
      </c>
      <c r="I12" s="25">
        <v>5.26</v>
      </c>
      <c r="J12" s="25">
        <v>188</v>
      </c>
      <c r="K12" s="25">
        <v>48</v>
      </c>
      <c r="L12" s="25">
        <v>2.2799999999999998</v>
      </c>
      <c r="M12" s="25">
        <v>89</v>
      </c>
      <c r="N12" s="63">
        <v>30</v>
      </c>
      <c r="O12" s="25">
        <v>10.59</v>
      </c>
      <c r="P12" s="25">
        <v>284</v>
      </c>
      <c r="Q12" s="25">
        <v>174</v>
      </c>
      <c r="R12" s="25">
        <v>10</v>
      </c>
      <c r="S12" s="25">
        <v>284</v>
      </c>
      <c r="T12" s="25">
        <v>174</v>
      </c>
      <c r="U12" s="25">
        <v>3.42</v>
      </c>
      <c r="V12" s="25">
        <v>70</v>
      </c>
      <c r="W12" s="25">
        <v>33</v>
      </c>
      <c r="X12" s="25">
        <v>5.03</v>
      </c>
      <c r="Y12" s="25">
        <v>125</v>
      </c>
      <c r="Z12" s="63">
        <v>75</v>
      </c>
      <c r="AA12" s="25">
        <v>9.2200000000000006</v>
      </c>
      <c r="AB12" s="25">
        <v>380</v>
      </c>
      <c r="AC12" s="25">
        <v>155</v>
      </c>
      <c r="AD12" s="25">
        <v>9.17</v>
      </c>
      <c r="AE12" s="25">
        <v>380</v>
      </c>
      <c r="AF12" s="25">
        <v>155</v>
      </c>
      <c r="AG12" s="25">
        <v>3.39</v>
      </c>
      <c r="AH12" s="25">
        <v>127</v>
      </c>
      <c r="AI12" s="25">
        <v>76</v>
      </c>
      <c r="AJ12" s="25">
        <v>6.19</v>
      </c>
      <c r="AK12" s="25">
        <v>237</v>
      </c>
      <c r="AL12" s="63">
        <v>99</v>
      </c>
      <c r="AM12" s="25">
        <v>15.07</v>
      </c>
      <c r="AN12" s="25">
        <v>352</v>
      </c>
      <c r="AO12" s="25">
        <v>169</v>
      </c>
      <c r="AP12" s="25">
        <v>15.25</v>
      </c>
      <c r="AQ12" s="25">
        <v>352</v>
      </c>
      <c r="AR12" s="25">
        <v>169</v>
      </c>
      <c r="AS12" s="25">
        <v>4.8099999999999996</v>
      </c>
      <c r="AT12" s="25">
        <v>136</v>
      </c>
      <c r="AU12" s="25">
        <v>84</v>
      </c>
      <c r="AV12" s="25">
        <v>5.0199999999999996</v>
      </c>
      <c r="AW12" s="25">
        <v>130</v>
      </c>
      <c r="AX12" s="63">
        <v>86</v>
      </c>
    </row>
    <row r="13" spans="1:50" x14ac:dyDescent="0.2">
      <c r="A13" s="25"/>
      <c r="B13" s="63">
        <v>4</v>
      </c>
      <c r="C13" s="25">
        <v>1.36</v>
      </c>
      <c r="D13" s="25">
        <v>59</v>
      </c>
      <c r="E13" s="25">
        <v>20</v>
      </c>
      <c r="F13" s="25">
        <v>1.36</v>
      </c>
      <c r="G13" s="25">
        <v>59</v>
      </c>
      <c r="H13" s="25">
        <v>20</v>
      </c>
      <c r="I13" s="25">
        <v>0.89</v>
      </c>
      <c r="J13" s="25">
        <v>35</v>
      </c>
      <c r="K13" s="25">
        <v>12</v>
      </c>
      <c r="L13" s="25">
        <v>0.8</v>
      </c>
      <c r="M13" s="25">
        <v>36</v>
      </c>
      <c r="N13" s="63">
        <v>15</v>
      </c>
      <c r="O13" s="25">
        <v>2.1</v>
      </c>
      <c r="P13" s="25">
        <v>50</v>
      </c>
      <c r="Q13" s="25">
        <v>16</v>
      </c>
      <c r="R13" s="25">
        <v>1.94</v>
      </c>
      <c r="S13" s="25">
        <v>50</v>
      </c>
      <c r="T13" s="25">
        <v>16</v>
      </c>
      <c r="U13" s="25">
        <v>1.33</v>
      </c>
      <c r="V13" s="25">
        <v>25</v>
      </c>
      <c r="W13" s="25">
        <v>8</v>
      </c>
      <c r="X13" s="25">
        <v>1.81</v>
      </c>
      <c r="Y13" s="25">
        <v>39</v>
      </c>
      <c r="Z13" s="63">
        <v>10</v>
      </c>
      <c r="AA13" s="25">
        <v>0.95</v>
      </c>
      <c r="AB13" s="25">
        <v>44</v>
      </c>
      <c r="AC13" s="25">
        <v>30</v>
      </c>
      <c r="AD13" s="25">
        <v>0.94</v>
      </c>
      <c r="AE13" s="25">
        <v>44</v>
      </c>
      <c r="AF13" s="25">
        <v>30</v>
      </c>
      <c r="AG13" s="25">
        <v>1.17</v>
      </c>
      <c r="AH13" s="25">
        <v>47</v>
      </c>
      <c r="AI13" s="25">
        <v>30</v>
      </c>
      <c r="AJ13" s="25">
        <v>0.93</v>
      </c>
      <c r="AK13" s="25">
        <v>44</v>
      </c>
      <c r="AL13" s="63">
        <v>30</v>
      </c>
      <c r="AM13" s="25">
        <v>1.78</v>
      </c>
      <c r="AN13" s="25">
        <v>60</v>
      </c>
      <c r="AO13" s="25">
        <v>26</v>
      </c>
      <c r="AP13" s="25">
        <v>1.76</v>
      </c>
      <c r="AQ13" s="25">
        <v>60</v>
      </c>
      <c r="AR13" s="25">
        <v>26</v>
      </c>
      <c r="AS13" s="25">
        <v>1.3</v>
      </c>
      <c r="AT13" s="25">
        <v>43</v>
      </c>
      <c r="AU13" s="25">
        <v>26</v>
      </c>
      <c r="AV13" s="25">
        <v>1.28</v>
      </c>
      <c r="AW13" s="25">
        <v>47</v>
      </c>
      <c r="AX13" s="63">
        <v>29</v>
      </c>
    </row>
    <row r="14" spans="1:50" x14ac:dyDescent="0.2">
      <c r="A14" s="25"/>
      <c r="B14" s="63">
        <v>5</v>
      </c>
      <c r="C14" s="25">
        <v>18.63</v>
      </c>
      <c r="D14" s="25">
        <v>568</v>
      </c>
      <c r="E14" s="25">
        <v>77</v>
      </c>
      <c r="F14" s="25">
        <v>18.68</v>
      </c>
      <c r="G14" s="25">
        <v>568</v>
      </c>
      <c r="H14" s="25">
        <v>77</v>
      </c>
      <c r="I14" s="25">
        <v>10.210000000000001</v>
      </c>
      <c r="J14" s="25">
        <v>383</v>
      </c>
      <c r="K14" s="25">
        <v>92</v>
      </c>
      <c r="L14" s="25">
        <v>7</v>
      </c>
      <c r="M14" s="25">
        <v>221</v>
      </c>
      <c r="N14" s="63">
        <v>38</v>
      </c>
      <c r="O14" s="25">
        <v>19.61</v>
      </c>
      <c r="P14" s="25">
        <v>420</v>
      </c>
      <c r="Q14" s="25">
        <v>198</v>
      </c>
      <c r="R14" s="25">
        <v>18.75</v>
      </c>
      <c r="S14" s="25">
        <v>420</v>
      </c>
      <c r="T14" s="25">
        <v>198</v>
      </c>
      <c r="U14" s="25">
        <v>9.19</v>
      </c>
      <c r="V14" s="25">
        <v>175</v>
      </c>
      <c r="W14" s="25">
        <v>66</v>
      </c>
      <c r="X14" s="25">
        <v>6.55</v>
      </c>
      <c r="Y14" s="25">
        <v>119</v>
      </c>
      <c r="Z14" s="63">
        <v>49</v>
      </c>
      <c r="AA14" s="25">
        <v>19.71</v>
      </c>
      <c r="AB14" s="25">
        <v>765</v>
      </c>
      <c r="AC14" s="25">
        <v>246</v>
      </c>
      <c r="AD14" s="25">
        <v>19.260000000000002</v>
      </c>
      <c r="AE14" s="25">
        <v>765</v>
      </c>
      <c r="AF14" s="25">
        <v>246</v>
      </c>
      <c r="AG14" s="25">
        <v>11.08</v>
      </c>
      <c r="AH14" s="25">
        <v>427</v>
      </c>
      <c r="AI14" s="25">
        <v>143</v>
      </c>
      <c r="AJ14" s="25">
        <v>8.17</v>
      </c>
      <c r="AK14" s="25">
        <v>250</v>
      </c>
      <c r="AL14" s="63">
        <v>62</v>
      </c>
      <c r="AM14" s="25">
        <v>15.37</v>
      </c>
      <c r="AN14" s="25">
        <v>383</v>
      </c>
      <c r="AO14" s="25">
        <v>191</v>
      </c>
      <c r="AP14" s="25">
        <v>15.42</v>
      </c>
      <c r="AQ14" s="25">
        <v>383</v>
      </c>
      <c r="AR14" s="25">
        <v>191</v>
      </c>
      <c r="AS14" s="25">
        <v>9.75</v>
      </c>
      <c r="AT14" s="25">
        <v>253</v>
      </c>
      <c r="AU14" s="25">
        <v>120</v>
      </c>
      <c r="AV14" s="25">
        <v>6.95</v>
      </c>
      <c r="AW14" s="25">
        <v>135</v>
      </c>
      <c r="AX14" s="63">
        <v>67</v>
      </c>
    </row>
    <row r="15" spans="1:50" x14ac:dyDescent="0.2">
      <c r="A15" s="25"/>
      <c r="B15" s="63">
        <v>6</v>
      </c>
      <c r="C15" s="25">
        <v>0.64</v>
      </c>
      <c r="D15" s="25">
        <v>32</v>
      </c>
      <c r="E15" s="25">
        <v>14</v>
      </c>
      <c r="F15" s="25">
        <v>0.63</v>
      </c>
      <c r="G15" s="25">
        <v>32</v>
      </c>
      <c r="H15" s="25">
        <v>14</v>
      </c>
      <c r="I15" s="25">
        <v>1.02</v>
      </c>
      <c r="J15" s="25">
        <v>43</v>
      </c>
      <c r="K15" s="25">
        <v>15</v>
      </c>
      <c r="L15" s="25">
        <v>0.63</v>
      </c>
      <c r="M15" s="25">
        <v>30</v>
      </c>
      <c r="N15" s="63">
        <v>12</v>
      </c>
      <c r="O15" s="25">
        <v>3.87</v>
      </c>
      <c r="P15" s="25">
        <v>123</v>
      </c>
      <c r="Q15" s="25">
        <v>51</v>
      </c>
      <c r="R15" s="25">
        <v>3.73</v>
      </c>
      <c r="S15" s="25">
        <v>123</v>
      </c>
      <c r="T15" s="25">
        <v>51</v>
      </c>
      <c r="U15" s="25">
        <v>1.6</v>
      </c>
      <c r="V15" s="25">
        <v>44</v>
      </c>
      <c r="W15" s="25">
        <v>15</v>
      </c>
      <c r="X15" s="25">
        <v>1.68</v>
      </c>
      <c r="Y15" s="25">
        <v>51</v>
      </c>
      <c r="Z15" s="63">
        <v>22</v>
      </c>
      <c r="AA15" s="25">
        <v>1.24</v>
      </c>
      <c r="AB15" s="25">
        <v>56</v>
      </c>
      <c r="AC15" s="25">
        <v>37</v>
      </c>
      <c r="AD15" s="25">
        <v>1.18</v>
      </c>
      <c r="AE15" s="25">
        <v>56</v>
      </c>
      <c r="AF15" s="25">
        <v>37</v>
      </c>
      <c r="AG15" s="25">
        <v>1.32</v>
      </c>
      <c r="AH15" s="25">
        <v>59</v>
      </c>
      <c r="AI15" s="25">
        <v>37</v>
      </c>
      <c r="AJ15" s="25">
        <v>1.02</v>
      </c>
      <c r="AK15" s="25">
        <v>51</v>
      </c>
      <c r="AL15" s="63">
        <v>37</v>
      </c>
      <c r="AM15" s="25">
        <v>3.4</v>
      </c>
      <c r="AN15" s="25">
        <v>125</v>
      </c>
      <c r="AO15" s="25">
        <v>44</v>
      </c>
      <c r="AP15" s="25">
        <v>3.37</v>
      </c>
      <c r="AQ15" s="25">
        <v>125</v>
      </c>
      <c r="AR15" s="25">
        <v>44</v>
      </c>
      <c r="AS15" s="25">
        <v>1.37</v>
      </c>
      <c r="AT15" s="25">
        <v>60</v>
      </c>
      <c r="AU15" s="25">
        <v>37</v>
      </c>
      <c r="AV15" s="25">
        <v>1.38</v>
      </c>
      <c r="AW15" s="25">
        <v>58</v>
      </c>
      <c r="AX15" s="63">
        <v>38</v>
      </c>
    </row>
    <row r="16" spans="1:50" x14ac:dyDescent="0.2">
      <c r="A16" s="25"/>
      <c r="B16" s="63">
        <v>7</v>
      </c>
      <c r="C16" s="25">
        <v>0.4</v>
      </c>
      <c r="D16" s="25">
        <v>20</v>
      </c>
      <c r="E16" s="25">
        <v>8</v>
      </c>
      <c r="F16" s="25">
        <v>0.41</v>
      </c>
      <c r="G16" s="25">
        <v>20</v>
      </c>
      <c r="H16" s="25">
        <v>8</v>
      </c>
      <c r="I16" s="25">
        <v>0.66</v>
      </c>
      <c r="J16" s="25">
        <v>26</v>
      </c>
      <c r="K16" s="25">
        <v>9</v>
      </c>
      <c r="L16" s="25">
        <v>0.73</v>
      </c>
      <c r="M16" s="25">
        <v>37</v>
      </c>
      <c r="N16" s="63">
        <v>16</v>
      </c>
      <c r="O16" s="25">
        <v>1.33</v>
      </c>
      <c r="P16" s="25">
        <v>43</v>
      </c>
      <c r="Q16" s="25">
        <v>22</v>
      </c>
      <c r="R16" s="25">
        <v>1.33</v>
      </c>
      <c r="S16" s="25">
        <v>43</v>
      </c>
      <c r="T16" s="25">
        <v>22</v>
      </c>
      <c r="U16" s="25">
        <v>0.94</v>
      </c>
      <c r="V16" s="25">
        <v>27</v>
      </c>
      <c r="W16" s="25">
        <v>10</v>
      </c>
      <c r="X16" s="25">
        <v>1.36</v>
      </c>
      <c r="Y16" s="25">
        <v>46</v>
      </c>
      <c r="Z16" s="63">
        <v>23</v>
      </c>
      <c r="AA16" s="25">
        <v>1</v>
      </c>
      <c r="AB16" s="25">
        <v>48</v>
      </c>
      <c r="AC16" s="25">
        <v>36</v>
      </c>
      <c r="AD16" s="25">
        <v>0.99</v>
      </c>
      <c r="AE16" s="25">
        <v>48</v>
      </c>
      <c r="AF16" s="25">
        <v>36</v>
      </c>
      <c r="AG16" s="25">
        <v>1.1499999999999999</v>
      </c>
      <c r="AH16" s="25">
        <v>52</v>
      </c>
      <c r="AI16" s="25">
        <v>36</v>
      </c>
      <c r="AJ16" s="25">
        <v>0.88</v>
      </c>
      <c r="AK16" s="25">
        <v>46</v>
      </c>
      <c r="AL16" s="63">
        <v>36</v>
      </c>
      <c r="AM16" s="25">
        <v>1.79</v>
      </c>
      <c r="AN16" s="25">
        <v>64</v>
      </c>
      <c r="AO16" s="25">
        <v>37</v>
      </c>
      <c r="AP16" s="25">
        <v>1.71</v>
      </c>
      <c r="AQ16" s="25">
        <v>64</v>
      </c>
      <c r="AR16" s="25">
        <v>37</v>
      </c>
      <c r="AS16" s="25">
        <v>1.19</v>
      </c>
      <c r="AT16" s="25">
        <v>52</v>
      </c>
      <c r="AU16" s="25">
        <v>35</v>
      </c>
      <c r="AV16" s="25">
        <v>1.21</v>
      </c>
      <c r="AW16" s="25">
        <v>51</v>
      </c>
      <c r="AX16" s="63">
        <v>37</v>
      </c>
    </row>
    <row r="17" spans="1:50" x14ac:dyDescent="0.2">
      <c r="A17" s="25"/>
      <c r="B17" s="63">
        <v>8</v>
      </c>
      <c r="C17" s="25">
        <v>0.89</v>
      </c>
      <c r="D17" s="25">
        <v>36</v>
      </c>
      <c r="E17" s="25">
        <v>9</v>
      </c>
      <c r="F17" s="25">
        <v>0.89</v>
      </c>
      <c r="G17" s="25">
        <v>36</v>
      </c>
      <c r="H17" s="25">
        <v>9</v>
      </c>
      <c r="I17" s="25">
        <v>0.89</v>
      </c>
      <c r="J17" s="25">
        <v>37</v>
      </c>
      <c r="K17" s="25">
        <v>10</v>
      </c>
      <c r="L17" s="25">
        <v>0.95</v>
      </c>
      <c r="M17" s="25">
        <v>42</v>
      </c>
      <c r="N17" s="63">
        <v>14</v>
      </c>
      <c r="O17" s="25">
        <v>0.9</v>
      </c>
      <c r="P17" s="25">
        <v>27</v>
      </c>
      <c r="Q17" s="25">
        <v>10</v>
      </c>
      <c r="R17" s="25">
        <v>0.9</v>
      </c>
      <c r="S17" s="25">
        <v>27</v>
      </c>
      <c r="T17" s="25">
        <v>10</v>
      </c>
      <c r="U17" s="25">
        <v>0.86</v>
      </c>
      <c r="V17" s="25">
        <v>27</v>
      </c>
      <c r="W17" s="25">
        <v>10</v>
      </c>
      <c r="X17" s="25">
        <v>0.96</v>
      </c>
      <c r="Y17" s="25">
        <v>28</v>
      </c>
      <c r="Z17" s="63">
        <v>12</v>
      </c>
      <c r="AA17" s="25">
        <v>2.2400000000000002</v>
      </c>
      <c r="AB17" s="25">
        <v>123</v>
      </c>
      <c r="AC17" s="25">
        <v>109</v>
      </c>
      <c r="AD17" s="25">
        <v>2.19</v>
      </c>
      <c r="AE17" s="25">
        <v>123</v>
      </c>
      <c r="AF17" s="25">
        <v>109</v>
      </c>
      <c r="AG17" s="25">
        <v>2.2999999999999998</v>
      </c>
      <c r="AH17" s="25">
        <v>125</v>
      </c>
      <c r="AI17" s="25">
        <v>110</v>
      </c>
      <c r="AJ17" s="25">
        <v>2.2599999999999998</v>
      </c>
      <c r="AK17" s="25">
        <v>122</v>
      </c>
      <c r="AL17" s="63">
        <v>109</v>
      </c>
      <c r="AM17" s="25">
        <v>2.23</v>
      </c>
      <c r="AN17" s="25">
        <v>120</v>
      </c>
      <c r="AO17" s="25">
        <v>108</v>
      </c>
      <c r="AP17" s="25">
        <v>2.4</v>
      </c>
      <c r="AQ17" s="25">
        <v>120</v>
      </c>
      <c r="AR17" s="25">
        <v>108</v>
      </c>
      <c r="AS17" s="25">
        <v>2.15</v>
      </c>
      <c r="AT17" s="25">
        <v>120</v>
      </c>
      <c r="AU17" s="25">
        <v>108</v>
      </c>
      <c r="AV17" s="25">
        <v>2.16</v>
      </c>
      <c r="AW17" s="25">
        <v>119</v>
      </c>
      <c r="AX17" s="63">
        <v>108</v>
      </c>
    </row>
    <row r="18" spans="1:50" x14ac:dyDescent="0.2">
      <c r="A18" s="25"/>
      <c r="B18" s="63">
        <v>9</v>
      </c>
      <c r="C18" s="25">
        <v>1.67</v>
      </c>
      <c r="D18" s="25">
        <v>72</v>
      </c>
      <c r="E18" s="25">
        <v>20</v>
      </c>
      <c r="F18" s="25">
        <v>1.7</v>
      </c>
      <c r="G18" s="25">
        <v>72</v>
      </c>
      <c r="H18" s="25">
        <v>20</v>
      </c>
      <c r="I18" s="25">
        <v>0.92</v>
      </c>
      <c r="J18" s="25">
        <v>35</v>
      </c>
      <c r="K18" s="25">
        <v>9</v>
      </c>
      <c r="L18" s="25">
        <v>0.77</v>
      </c>
      <c r="M18" s="25">
        <v>37</v>
      </c>
      <c r="N18" s="63">
        <v>14</v>
      </c>
      <c r="O18" s="25">
        <v>3.35</v>
      </c>
      <c r="P18" s="25">
        <v>102</v>
      </c>
      <c r="Q18" s="25">
        <v>34</v>
      </c>
      <c r="R18" s="25">
        <v>3.28</v>
      </c>
      <c r="S18" s="25">
        <v>102</v>
      </c>
      <c r="T18" s="25">
        <v>34</v>
      </c>
      <c r="U18" s="25">
        <v>1.0900000000000001</v>
      </c>
      <c r="V18" s="25">
        <v>28</v>
      </c>
      <c r="W18" s="25">
        <v>10</v>
      </c>
      <c r="X18" s="25">
        <v>1.1499999999999999</v>
      </c>
      <c r="Y18" s="25">
        <v>31</v>
      </c>
      <c r="Z18" s="63">
        <v>12</v>
      </c>
      <c r="AA18" s="25">
        <v>3.01</v>
      </c>
      <c r="AB18" s="25">
        <v>113</v>
      </c>
      <c r="AC18" s="25">
        <v>26</v>
      </c>
      <c r="AD18" s="25">
        <v>2.96</v>
      </c>
      <c r="AE18" s="25">
        <v>113</v>
      </c>
      <c r="AF18" s="25">
        <v>26</v>
      </c>
      <c r="AG18" s="25">
        <v>0.91</v>
      </c>
      <c r="AH18" s="25">
        <v>35</v>
      </c>
      <c r="AI18" s="25">
        <v>16</v>
      </c>
      <c r="AJ18" s="25">
        <v>0.57999999999999996</v>
      </c>
      <c r="AK18" s="25">
        <v>28</v>
      </c>
      <c r="AL18" s="63">
        <v>17</v>
      </c>
      <c r="AM18" s="25">
        <v>2.15</v>
      </c>
      <c r="AN18" s="25">
        <v>72</v>
      </c>
      <c r="AO18" s="25">
        <v>22</v>
      </c>
      <c r="AP18" s="25">
        <v>2.1800000000000002</v>
      </c>
      <c r="AQ18" s="25">
        <v>72</v>
      </c>
      <c r="AR18" s="25">
        <v>22</v>
      </c>
      <c r="AS18" s="25">
        <v>0.99</v>
      </c>
      <c r="AT18" s="25">
        <v>36</v>
      </c>
      <c r="AU18" s="25">
        <v>17</v>
      </c>
      <c r="AV18" s="25">
        <v>0.83</v>
      </c>
      <c r="AW18" s="25">
        <v>29</v>
      </c>
      <c r="AX18" s="63">
        <v>16</v>
      </c>
    </row>
    <row r="19" spans="1:50" x14ac:dyDescent="0.2">
      <c r="A19" s="25"/>
      <c r="B19" s="63">
        <v>10</v>
      </c>
      <c r="C19" s="25">
        <v>1.73</v>
      </c>
      <c r="D19" s="25">
        <v>70</v>
      </c>
      <c r="E19" s="25">
        <v>22</v>
      </c>
      <c r="F19" s="25">
        <v>1.73</v>
      </c>
      <c r="G19" s="25">
        <v>70</v>
      </c>
      <c r="H19" s="25">
        <v>22</v>
      </c>
      <c r="I19" s="25">
        <v>1.74</v>
      </c>
      <c r="J19" s="25">
        <v>62</v>
      </c>
      <c r="K19" s="25">
        <v>18</v>
      </c>
      <c r="L19" s="25">
        <v>1.32</v>
      </c>
      <c r="M19" s="25">
        <v>66</v>
      </c>
      <c r="N19" s="63">
        <v>29</v>
      </c>
      <c r="O19" s="25">
        <v>3.67</v>
      </c>
      <c r="P19" s="25">
        <v>94</v>
      </c>
      <c r="Q19" s="25">
        <v>45</v>
      </c>
      <c r="R19" s="25">
        <v>3.3</v>
      </c>
      <c r="S19" s="25">
        <v>94</v>
      </c>
      <c r="T19" s="25">
        <v>45</v>
      </c>
      <c r="U19" s="25">
        <v>2.38</v>
      </c>
      <c r="V19" s="25">
        <v>69</v>
      </c>
      <c r="W19" s="25">
        <v>34</v>
      </c>
      <c r="X19" s="25">
        <v>4.0999999999999996</v>
      </c>
      <c r="Y19" s="25">
        <v>110</v>
      </c>
      <c r="Z19" s="63">
        <v>66</v>
      </c>
      <c r="AA19" s="25">
        <v>2.93</v>
      </c>
      <c r="AB19" s="25">
        <v>143</v>
      </c>
      <c r="AC19" s="25">
        <v>121</v>
      </c>
      <c r="AD19" s="25">
        <v>2.88</v>
      </c>
      <c r="AE19" s="25">
        <v>143</v>
      </c>
      <c r="AF19" s="25">
        <v>121</v>
      </c>
      <c r="AG19" s="25">
        <v>3.49</v>
      </c>
      <c r="AH19" s="25">
        <v>157</v>
      </c>
      <c r="AI19" s="25">
        <v>120</v>
      </c>
      <c r="AJ19" s="25">
        <v>2.83</v>
      </c>
      <c r="AK19" s="25">
        <v>142</v>
      </c>
      <c r="AL19" s="63">
        <v>121</v>
      </c>
      <c r="AM19" s="25">
        <v>3.91</v>
      </c>
      <c r="AN19" s="25">
        <v>172</v>
      </c>
      <c r="AO19" s="25">
        <v>137</v>
      </c>
      <c r="AP19" s="25">
        <v>4.04</v>
      </c>
      <c r="AQ19" s="25">
        <v>172</v>
      </c>
      <c r="AR19" s="25">
        <v>137</v>
      </c>
      <c r="AS19" s="25">
        <v>3.8</v>
      </c>
      <c r="AT19" s="25">
        <v>158</v>
      </c>
      <c r="AU19" s="25">
        <v>129</v>
      </c>
      <c r="AV19" s="25">
        <v>3.78</v>
      </c>
      <c r="AW19" s="25">
        <v>158</v>
      </c>
      <c r="AX19" s="63">
        <v>133</v>
      </c>
    </row>
    <row r="20" spans="1:50" x14ac:dyDescent="0.2">
      <c r="A20" s="25"/>
      <c r="B20" s="63">
        <v>11</v>
      </c>
      <c r="C20" s="25">
        <v>0.97</v>
      </c>
      <c r="D20" s="25">
        <v>45</v>
      </c>
      <c r="E20" s="25">
        <v>17</v>
      </c>
      <c r="F20" s="25">
        <v>0.98</v>
      </c>
      <c r="G20" s="25">
        <v>45</v>
      </c>
      <c r="H20" s="25">
        <v>17</v>
      </c>
      <c r="I20" s="25">
        <v>0.96</v>
      </c>
      <c r="J20" s="25">
        <v>41</v>
      </c>
      <c r="K20" s="25">
        <v>16</v>
      </c>
      <c r="L20" s="25">
        <v>1.07</v>
      </c>
      <c r="M20" s="25">
        <v>52</v>
      </c>
      <c r="N20" s="63">
        <v>22</v>
      </c>
      <c r="O20" s="25">
        <v>2.2000000000000002</v>
      </c>
      <c r="P20" s="25">
        <v>47</v>
      </c>
      <c r="Q20" s="25">
        <v>20</v>
      </c>
      <c r="R20" s="25">
        <v>1.96</v>
      </c>
      <c r="S20" s="25">
        <v>47</v>
      </c>
      <c r="T20" s="25">
        <v>20</v>
      </c>
      <c r="U20" s="25">
        <v>1.95</v>
      </c>
      <c r="V20" s="25">
        <v>43</v>
      </c>
      <c r="W20" s="25">
        <v>16</v>
      </c>
      <c r="X20" s="25">
        <v>1.86</v>
      </c>
      <c r="Y20" s="25">
        <v>43</v>
      </c>
      <c r="Z20" s="63">
        <v>21</v>
      </c>
      <c r="AA20" s="25">
        <v>2.35</v>
      </c>
      <c r="AB20" s="25">
        <v>126</v>
      </c>
      <c r="AC20" s="25">
        <v>114</v>
      </c>
      <c r="AD20" s="25">
        <v>2.3199999999999998</v>
      </c>
      <c r="AE20" s="25">
        <v>126</v>
      </c>
      <c r="AF20" s="25">
        <v>114</v>
      </c>
      <c r="AG20" s="25">
        <v>2.5299999999999998</v>
      </c>
      <c r="AH20" s="25">
        <v>131</v>
      </c>
      <c r="AI20" s="25">
        <v>114</v>
      </c>
      <c r="AJ20" s="25">
        <v>2.25</v>
      </c>
      <c r="AK20" s="25">
        <v>124</v>
      </c>
      <c r="AL20" s="63">
        <v>114</v>
      </c>
      <c r="AM20" s="25">
        <v>3.34</v>
      </c>
      <c r="AN20" s="25">
        <v>137</v>
      </c>
      <c r="AO20" s="25">
        <v>115</v>
      </c>
      <c r="AP20" s="25">
        <v>3.21</v>
      </c>
      <c r="AQ20" s="25">
        <v>137</v>
      </c>
      <c r="AR20" s="25">
        <v>115</v>
      </c>
      <c r="AS20" s="25">
        <v>2.94</v>
      </c>
      <c r="AT20" s="25">
        <v>132</v>
      </c>
      <c r="AU20" s="25">
        <v>112</v>
      </c>
      <c r="AV20" s="25">
        <v>3.18</v>
      </c>
      <c r="AW20" s="25">
        <v>134</v>
      </c>
      <c r="AX20" s="63">
        <v>114</v>
      </c>
    </row>
    <row r="21" spans="1:50" x14ac:dyDescent="0.2">
      <c r="A21" s="25"/>
      <c r="B21" s="63">
        <v>12</v>
      </c>
      <c r="C21" s="25">
        <v>0.8</v>
      </c>
      <c r="D21" s="25">
        <v>37</v>
      </c>
      <c r="E21" s="25">
        <v>13</v>
      </c>
      <c r="F21" s="25">
        <v>0.79</v>
      </c>
      <c r="G21" s="25">
        <v>37</v>
      </c>
      <c r="H21" s="25">
        <v>13</v>
      </c>
      <c r="I21" s="25">
        <v>1.46</v>
      </c>
      <c r="J21" s="25">
        <v>65</v>
      </c>
      <c r="K21" s="25">
        <v>20</v>
      </c>
      <c r="L21" s="25">
        <v>1.1000000000000001</v>
      </c>
      <c r="M21" s="25">
        <v>50</v>
      </c>
      <c r="N21" s="63">
        <v>16</v>
      </c>
      <c r="O21" s="25">
        <v>0.92</v>
      </c>
      <c r="P21" s="25">
        <v>32</v>
      </c>
      <c r="Q21" s="25">
        <v>15</v>
      </c>
      <c r="R21" s="25">
        <v>0.91</v>
      </c>
      <c r="S21" s="25">
        <v>32</v>
      </c>
      <c r="T21" s="25">
        <v>15</v>
      </c>
      <c r="U21" s="25">
        <v>1.44</v>
      </c>
      <c r="V21" s="25">
        <v>48</v>
      </c>
      <c r="W21" s="25">
        <v>18</v>
      </c>
      <c r="X21" s="25">
        <v>0.99</v>
      </c>
      <c r="Y21" s="25">
        <v>33</v>
      </c>
      <c r="Z21" s="63">
        <v>14</v>
      </c>
      <c r="AA21" s="25">
        <v>0.83</v>
      </c>
      <c r="AB21" s="25">
        <v>39</v>
      </c>
      <c r="AC21" s="25">
        <v>21</v>
      </c>
      <c r="AD21" s="25">
        <v>0.84</v>
      </c>
      <c r="AE21" s="25">
        <v>39</v>
      </c>
      <c r="AF21" s="25">
        <v>21</v>
      </c>
      <c r="AG21" s="25">
        <v>1.55</v>
      </c>
      <c r="AH21" s="25">
        <v>64</v>
      </c>
      <c r="AI21" s="25">
        <v>21</v>
      </c>
      <c r="AJ21" s="25">
        <v>1.56</v>
      </c>
      <c r="AK21" s="25">
        <v>75</v>
      </c>
      <c r="AL21" s="63">
        <v>34</v>
      </c>
      <c r="AM21" s="25">
        <v>0.82</v>
      </c>
      <c r="AN21" s="25">
        <v>35</v>
      </c>
      <c r="AO21" s="25">
        <v>20</v>
      </c>
      <c r="AP21" s="25">
        <v>0.81</v>
      </c>
      <c r="AQ21" s="25">
        <v>35</v>
      </c>
      <c r="AR21" s="25">
        <v>20</v>
      </c>
      <c r="AS21" s="25">
        <v>1.1499999999999999</v>
      </c>
      <c r="AT21" s="25">
        <v>48</v>
      </c>
      <c r="AU21" s="25">
        <v>20</v>
      </c>
      <c r="AV21" s="25">
        <v>0.95</v>
      </c>
      <c r="AW21" s="25">
        <v>41</v>
      </c>
      <c r="AX21" s="63">
        <v>22</v>
      </c>
    </row>
    <row r="22" spans="1:50" x14ac:dyDescent="0.2">
      <c r="A22" s="25"/>
      <c r="B22" s="63">
        <v>13</v>
      </c>
      <c r="C22" s="25">
        <v>1.56</v>
      </c>
      <c r="D22" s="25">
        <v>77</v>
      </c>
      <c r="E22" s="25">
        <v>33</v>
      </c>
      <c r="F22" s="25">
        <v>1.59</v>
      </c>
      <c r="G22" s="25">
        <v>77</v>
      </c>
      <c r="H22" s="25">
        <v>33</v>
      </c>
      <c r="I22" s="25">
        <v>2.62</v>
      </c>
      <c r="J22" s="25">
        <v>96</v>
      </c>
      <c r="K22" s="25">
        <v>25</v>
      </c>
      <c r="L22" s="25">
        <v>1.22</v>
      </c>
      <c r="M22" s="25">
        <v>61</v>
      </c>
      <c r="N22" s="63">
        <v>28</v>
      </c>
      <c r="O22" s="25">
        <v>4.84</v>
      </c>
      <c r="P22" s="25">
        <v>135</v>
      </c>
      <c r="Q22" s="25">
        <v>70</v>
      </c>
      <c r="R22" s="25">
        <v>4.78</v>
      </c>
      <c r="S22" s="25">
        <v>135</v>
      </c>
      <c r="T22" s="25">
        <v>70</v>
      </c>
      <c r="U22" s="25">
        <v>3.21</v>
      </c>
      <c r="V22" s="25">
        <v>76</v>
      </c>
      <c r="W22" s="25">
        <v>34</v>
      </c>
      <c r="X22" s="25">
        <v>7.79</v>
      </c>
      <c r="Y22" s="25">
        <v>182</v>
      </c>
      <c r="Z22" s="63">
        <v>94</v>
      </c>
      <c r="AA22" s="25">
        <v>3.48</v>
      </c>
      <c r="AB22" s="25">
        <v>179</v>
      </c>
      <c r="AC22" s="25">
        <v>158</v>
      </c>
      <c r="AD22" s="25">
        <v>3.42</v>
      </c>
      <c r="AE22" s="25">
        <v>179</v>
      </c>
      <c r="AF22" s="25">
        <v>158</v>
      </c>
      <c r="AG22" s="25">
        <v>4.8499999999999996</v>
      </c>
      <c r="AH22" s="25">
        <v>217</v>
      </c>
      <c r="AI22" s="25">
        <v>157</v>
      </c>
      <c r="AJ22" s="25">
        <v>3.31</v>
      </c>
      <c r="AK22" s="25">
        <v>173</v>
      </c>
      <c r="AL22" s="63">
        <v>156</v>
      </c>
      <c r="AM22" s="25">
        <v>6.66</v>
      </c>
      <c r="AN22" s="25">
        <v>240</v>
      </c>
      <c r="AO22" s="25">
        <v>174</v>
      </c>
      <c r="AP22" s="25">
        <v>6.43</v>
      </c>
      <c r="AQ22" s="25">
        <v>240</v>
      </c>
      <c r="AR22" s="25">
        <v>174</v>
      </c>
      <c r="AS22" s="25">
        <v>5.0599999999999996</v>
      </c>
      <c r="AT22" s="25">
        <v>190</v>
      </c>
      <c r="AU22" s="25">
        <v>158</v>
      </c>
      <c r="AV22" s="25">
        <v>4.49</v>
      </c>
      <c r="AW22" s="25">
        <v>188</v>
      </c>
      <c r="AX22" s="63">
        <v>163</v>
      </c>
    </row>
    <row r="23" spans="1:50" x14ac:dyDescent="0.2">
      <c r="A23" s="25"/>
      <c r="B23" s="63">
        <v>14</v>
      </c>
      <c r="C23" s="25">
        <v>0.42</v>
      </c>
      <c r="D23" s="25">
        <v>19</v>
      </c>
      <c r="E23" s="25">
        <v>6</v>
      </c>
      <c r="F23" s="25">
        <v>0.43</v>
      </c>
      <c r="G23" s="25">
        <v>19</v>
      </c>
      <c r="H23" s="25">
        <v>6</v>
      </c>
      <c r="I23" s="25">
        <v>0.46</v>
      </c>
      <c r="J23" s="25">
        <v>20</v>
      </c>
      <c r="K23" s="25">
        <v>7</v>
      </c>
      <c r="L23" s="25">
        <v>0.33</v>
      </c>
      <c r="M23" s="25">
        <v>16</v>
      </c>
      <c r="N23" s="63">
        <v>6</v>
      </c>
      <c r="O23" s="25">
        <v>1.1200000000000001</v>
      </c>
      <c r="P23" s="25">
        <v>37</v>
      </c>
      <c r="Q23" s="25">
        <v>10</v>
      </c>
      <c r="R23" s="25">
        <v>1.0900000000000001</v>
      </c>
      <c r="S23" s="25">
        <v>37</v>
      </c>
      <c r="T23" s="25">
        <v>10</v>
      </c>
      <c r="U23" s="25">
        <v>0.67</v>
      </c>
      <c r="V23" s="25">
        <v>23</v>
      </c>
      <c r="W23" s="25">
        <v>8</v>
      </c>
      <c r="X23" s="25">
        <v>0.54</v>
      </c>
      <c r="Y23" s="25">
        <v>17</v>
      </c>
      <c r="Z23" s="63">
        <v>6</v>
      </c>
      <c r="AA23" s="25">
        <v>0.87</v>
      </c>
      <c r="AB23" s="25">
        <v>44</v>
      </c>
      <c r="AC23" s="25">
        <v>33</v>
      </c>
      <c r="AD23" s="25">
        <v>0.86</v>
      </c>
      <c r="AE23" s="25">
        <v>44</v>
      </c>
      <c r="AF23" s="25">
        <v>33</v>
      </c>
      <c r="AG23" s="25">
        <v>0.9</v>
      </c>
      <c r="AH23" s="25">
        <v>45</v>
      </c>
      <c r="AI23" s="25">
        <v>33</v>
      </c>
      <c r="AJ23" s="25">
        <v>0.82</v>
      </c>
      <c r="AK23" s="25">
        <v>42</v>
      </c>
      <c r="AL23" s="63">
        <v>33</v>
      </c>
      <c r="AM23" s="25">
        <v>0.98</v>
      </c>
      <c r="AN23" s="25">
        <v>51</v>
      </c>
      <c r="AO23" s="25">
        <v>34</v>
      </c>
      <c r="AP23" s="25">
        <v>0.99</v>
      </c>
      <c r="AQ23" s="25">
        <v>51</v>
      </c>
      <c r="AR23" s="25">
        <v>34</v>
      </c>
      <c r="AS23" s="25">
        <v>0.9</v>
      </c>
      <c r="AT23" s="25">
        <v>46</v>
      </c>
      <c r="AU23" s="25">
        <v>34</v>
      </c>
      <c r="AV23" s="25">
        <v>0.79</v>
      </c>
      <c r="AW23" s="25">
        <v>43</v>
      </c>
      <c r="AX23" s="63">
        <v>34</v>
      </c>
    </row>
    <row r="24" spans="1:50" x14ac:dyDescent="0.2">
      <c r="A24" s="25"/>
      <c r="B24" s="63">
        <v>15</v>
      </c>
      <c r="C24" s="25">
        <v>11.72</v>
      </c>
      <c r="D24" s="25">
        <v>446</v>
      </c>
      <c r="E24" s="25">
        <v>93</v>
      </c>
      <c r="F24" s="25">
        <v>7.47</v>
      </c>
      <c r="G24" s="25">
        <v>309</v>
      </c>
      <c r="H24" s="25">
        <v>83</v>
      </c>
      <c r="I24" s="25">
        <v>0.63</v>
      </c>
      <c r="J24" s="25">
        <v>30</v>
      </c>
      <c r="K24" s="25">
        <v>13</v>
      </c>
      <c r="L24" s="25">
        <v>0.84</v>
      </c>
      <c r="M24" s="25">
        <v>39</v>
      </c>
      <c r="N24" s="63">
        <v>17</v>
      </c>
      <c r="O24" s="25">
        <v>4.24</v>
      </c>
      <c r="P24" s="25">
        <v>119</v>
      </c>
      <c r="Q24" s="25">
        <v>58</v>
      </c>
      <c r="R24" s="25">
        <v>14.47</v>
      </c>
      <c r="S24" s="25">
        <v>378</v>
      </c>
      <c r="T24" s="25">
        <v>139</v>
      </c>
      <c r="U24" s="25">
        <v>2.81</v>
      </c>
      <c r="V24" s="25">
        <v>64</v>
      </c>
      <c r="W24" s="25">
        <v>21</v>
      </c>
      <c r="X24" s="25">
        <v>2.68</v>
      </c>
      <c r="Y24" s="25">
        <v>76</v>
      </c>
      <c r="Z24" s="63">
        <v>39</v>
      </c>
      <c r="AA24" s="25">
        <v>1.1299999999999999</v>
      </c>
      <c r="AB24" s="25">
        <v>56</v>
      </c>
      <c r="AC24" s="25">
        <v>41</v>
      </c>
      <c r="AD24" s="25">
        <v>1.1200000000000001</v>
      </c>
      <c r="AE24" s="25">
        <v>56</v>
      </c>
      <c r="AF24" s="25">
        <v>41</v>
      </c>
      <c r="AG24" s="25">
        <v>1.19</v>
      </c>
      <c r="AH24" s="25">
        <v>56</v>
      </c>
      <c r="AI24" s="25">
        <v>41</v>
      </c>
      <c r="AJ24" s="25">
        <v>1.1100000000000001</v>
      </c>
      <c r="AK24" s="25">
        <v>54</v>
      </c>
      <c r="AL24" s="63">
        <v>41</v>
      </c>
      <c r="AM24" s="25">
        <v>9.2899999999999991</v>
      </c>
      <c r="AN24" s="25">
        <v>262</v>
      </c>
      <c r="AO24" s="25">
        <v>83</v>
      </c>
      <c r="AP24" s="25">
        <v>8.44</v>
      </c>
      <c r="AQ24" s="25">
        <v>243</v>
      </c>
      <c r="AR24" s="25">
        <v>81</v>
      </c>
      <c r="AS24" s="25">
        <v>2.13</v>
      </c>
      <c r="AT24" s="25">
        <v>76</v>
      </c>
      <c r="AU24" s="25">
        <v>46</v>
      </c>
      <c r="AV24" s="25">
        <v>3.19</v>
      </c>
      <c r="AW24" s="25">
        <v>107</v>
      </c>
      <c r="AX24" s="63">
        <v>63</v>
      </c>
    </row>
    <row r="25" spans="1:50" x14ac:dyDescent="0.2">
      <c r="A25" s="25"/>
      <c r="B25" s="63">
        <v>16</v>
      </c>
      <c r="C25" s="25">
        <v>12.23</v>
      </c>
      <c r="D25" s="25">
        <v>425</v>
      </c>
      <c r="E25" s="25">
        <v>58</v>
      </c>
      <c r="F25" s="25">
        <v>12.55</v>
      </c>
      <c r="G25" s="25">
        <v>425</v>
      </c>
      <c r="H25" s="25">
        <v>58</v>
      </c>
      <c r="I25" s="25">
        <v>2.41</v>
      </c>
      <c r="J25" s="25">
        <v>83</v>
      </c>
      <c r="K25" s="25">
        <v>16</v>
      </c>
      <c r="L25" s="25">
        <v>2.09</v>
      </c>
      <c r="M25" s="25">
        <v>86</v>
      </c>
      <c r="N25" s="63">
        <v>26</v>
      </c>
      <c r="O25" s="25">
        <v>29.75</v>
      </c>
      <c r="P25" s="25">
        <v>559</v>
      </c>
      <c r="Q25" s="25">
        <v>123</v>
      </c>
      <c r="R25" s="25">
        <v>27.68</v>
      </c>
      <c r="S25" s="25">
        <v>559</v>
      </c>
      <c r="T25" s="25">
        <v>123</v>
      </c>
      <c r="U25" s="25">
        <v>9.9700000000000006</v>
      </c>
      <c r="V25" s="25">
        <v>183</v>
      </c>
      <c r="W25" s="25">
        <v>38</v>
      </c>
      <c r="X25" s="25">
        <v>8.19</v>
      </c>
      <c r="Y25" s="25">
        <v>142</v>
      </c>
      <c r="Z25" s="63">
        <v>41</v>
      </c>
      <c r="AA25" s="25">
        <v>2.58</v>
      </c>
      <c r="AB25" s="25">
        <v>127</v>
      </c>
      <c r="AC25" s="25">
        <v>105</v>
      </c>
      <c r="AD25" s="25">
        <v>2.5499999999999998</v>
      </c>
      <c r="AE25" s="25">
        <v>127</v>
      </c>
      <c r="AF25" s="25">
        <v>105</v>
      </c>
      <c r="AG25" s="25">
        <v>6.73</v>
      </c>
      <c r="AH25" s="25">
        <v>237</v>
      </c>
      <c r="AI25" s="25">
        <v>104</v>
      </c>
      <c r="AJ25" s="25">
        <v>2.66</v>
      </c>
      <c r="AK25" s="25">
        <v>130</v>
      </c>
      <c r="AL25" s="63">
        <v>105</v>
      </c>
      <c r="AM25" s="25">
        <v>22.44</v>
      </c>
      <c r="AN25" s="25">
        <v>622</v>
      </c>
      <c r="AO25" s="25">
        <v>181</v>
      </c>
      <c r="AP25" s="25">
        <v>22.83</v>
      </c>
      <c r="AQ25" s="25">
        <v>622</v>
      </c>
      <c r="AR25" s="25">
        <v>181</v>
      </c>
      <c r="AS25" s="25">
        <v>7.59</v>
      </c>
      <c r="AT25" s="25">
        <v>234</v>
      </c>
      <c r="AU25" s="25">
        <v>107</v>
      </c>
      <c r="AV25" s="25">
        <v>6.49</v>
      </c>
      <c r="AW25" s="25">
        <v>216</v>
      </c>
      <c r="AX25" s="63">
        <v>143</v>
      </c>
    </row>
    <row r="26" spans="1:50" x14ac:dyDescent="0.2">
      <c r="A26" s="25"/>
      <c r="B26" s="63">
        <v>17</v>
      </c>
      <c r="C26" s="25">
        <v>3.25</v>
      </c>
      <c r="D26" s="25">
        <v>123</v>
      </c>
      <c r="E26" s="25">
        <v>45</v>
      </c>
      <c r="F26" s="25">
        <v>3.26</v>
      </c>
      <c r="G26" s="25">
        <v>123</v>
      </c>
      <c r="H26" s="25">
        <v>45</v>
      </c>
      <c r="I26" s="25">
        <v>6.32</v>
      </c>
      <c r="J26" s="25">
        <v>182</v>
      </c>
      <c r="K26" s="25">
        <v>25</v>
      </c>
      <c r="L26" s="25">
        <v>3.26</v>
      </c>
      <c r="M26" s="25">
        <v>117</v>
      </c>
      <c r="N26" s="63">
        <v>41</v>
      </c>
      <c r="O26" s="25">
        <v>36.130000000000003</v>
      </c>
      <c r="P26" s="25">
        <v>756</v>
      </c>
      <c r="Q26" s="25">
        <v>329</v>
      </c>
      <c r="R26" s="25">
        <v>36.28</v>
      </c>
      <c r="S26" s="25">
        <v>756</v>
      </c>
      <c r="T26" s="25">
        <v>329</v>
      </c>
      <c r="U26" s="25">
        <v>10.7</v>
      </c>
      <c r="V26" s="25">
        <v>153</v>
      </c>
      <c r="W26" s="25">
        <v>32</v>
      </c>
      <c r="X26" s="25">
        <v>17.89</v>
      </c>
      <c r="Y26" s="25">
        <v>264</v>
      </c>
      <c r="Z26" s="63">
        <v>95</v>
      </c>
      <c r="AA26" s="25">
        <v>8.48</v>
      </c>
      <c r="AB26" s="25">
        <v>341</v>
      </c>
      <c r="AC26" s="25">
        <v>307</v>
      </c>
      <c r="AD26" s="25">
        <v>8.5299999999999994</v>
      </c>
      <c r="AE26" s="25">
        <v>341</v>
      </c>
      <c r="AF26" s="25">
        <v>307</v>
      </c>
      <c r="AG26" s="25">
        <v>13.6</v>
      </c>
      <c r="AH26" s="25">
        <v>466</v>
      </c>
      <c r="AI26" s="25">
        <v>304</v>
      </c>
      <c r="AJ26" s="25">
        <v>8.24</v>
      </c>
      <c r="AK26" s="25">
        <v>334</v>
      </c>
      <c r="AL26" s="63">
        <v>306</v>
      </c>
      <c r="AM26" s="25">
        <v>260.06</v>
      </c>
      <c r="AN26" s="25">
        <v>5336</v>
      </c>
      <c r="AO26" s="25">
        <v>1351</v>
      </c>
      <c r="AP26" s="25">
        <v>258.47000000000003</v>
      </c>
      <c r="AQ26" s="25">
        <v>5336</v>
      </c>
      <c r="AR26" s="25">
        <v>1351</v>
      </c>
      <c r="AS26" s="25">
        <v>30.28</v>
      </c>
      <c r="AT26" s="25">
        <v>681</v>
      </c>
      <c r="AU26" s="25">
        <v>327</v>
      </c>
      <c r="AV26" s="25">
        <v>25.72</v>
      </c>
      <c r="AW26" s="25">
        <v>640</v>
      </c>
      <c r="AX26" s="63">
        <v>449</v>
      </c>
    </row>
    <row r="27" spans="1:50" x14ac:dyDescent="0.2">
      <c r="A27" s="25"/>
      <c r="B27" s="63">
        <v>19</v>
      </c>
      <c r="C27" s="25">
        <v>35.35</v>
      </c>
      <c r="D27" s="25">
        <v>1090</v>
      </c>
      <c r="E27" s="25">
        <v>12</v>
      </c>
      <c r="F27" s="25">
        <v>35.42</v>
      </c>
      <c r="G27" s="25">
        <v>1090</v>
      </c>
      <c r="H27" s="25">
        <v>12</v>
      </c>
      <c r="I27" s="25">
        <v>9.6300000000000008</v>
      </c>
      <c r="J27" s="25">
        <v>295</v>
      </c>
      <c r="K27" s="25">
        <v>12</v>
      </c>
      <c r="L27" s="25">
        <v>13.48</v>
      </c>
      <c r="M27" s="25">
        <v>411</v>
      </c>
      <c r="N27" s="63">
        <v>11</v>
      </c>
      <c r="O27" s="25">
        <v>29.67</v>
      </c>
      <c r="P27" s="25">
        <v>514</v>
      </c>
      <c r="Q27" s="25">
        <v>11</v>
      </c>
      <c r="R27" s="25">
        <v>29.38</v>
      </c>
      <c r="S27" s="25">
        <v>514</v>
      </c>
      <c r="T27" s="25">
        <v>11</v>
      </c>
      <c r="U27" s="25">
        <v>9.84</v>
      </c>
      <c r="V27" s="25">
        <v>155</v>
      </c>
      <c r="W27" s="25">
        <v>7</v>
      </c>
      <c r="X27" s="25">
        <v>14.24</v>
      </c>
      <c r="Y27" s="25">
        <v>232</v>
      </c>
      <c r="Z27" s="63">
        <v>10</v>
      </c>
      <c r="AA27" s="25">
        <v>48.58</v>
      </c>
      <c r="AB27" s="25">
        <v>1288</v>
      </c>
      <c r="AC27" s="25">
        <v>27</v>
      </c>
      <c r="AD27" s="25">
        <v>49.55</v>
      </c>
      <c r="AE27" s="25">
        <v>1288</v>
      </c>
      <c r="AF27" s="25">
        <v>27</v>
      </c>
      <c r="AG27" s="25">
        <v>13.85</v>
      </c>
      <c r="AH27" s="25">
        <v>380</v>
      </c>
      <c r="AI27" s="25">
        <v>17</v>
      </c>
      <c r="AJ27" s="25">
        <v>14.58</v>
      </c>
      <c r="AK27" s="25">
        <v>373</v>
      </c>
      <c r="AL27" s="63">
        <v>19</v>
      </c>
      <c r="AM27" s="25">
        <v>35.700000000000003</v>
      </c>
      <c r="AN27" s="25">
        <v>648</v>
      </c>
      <c r="AO27" s="25">
        <v>23</v>
      </c>
      <c r="AP27" s="25">
        <v>35.44</v>
      </c>
      <c r="AQ27" s="25">
        <v>648</v>
      </c>
      <c r="AR27" s="25">
        <v>23</v>
      </c>
      <c r="AS27" s="25">
        <v>10.97</v>
      </c>
      <c r="AT27" s="25">
        <v>223</v>
      </c>
      <c r="AU27" s="25">
        <v>14</v>
      </c>
      <c r="AV27" s="25">
        <v>10.31</v>
      </c>
      <c r="AW27" s="25">
        <v>216</v>
      </c>
      <c r="AX27" s="63">
        <v>13</v>
      </c>
    </row>
    <row r="28" spans="1:50" x14ac:dyDescent="0.2">
      <c r="A28" s="25"/>
      <c r="B28" s="63">
        <v>22</v>
      </c>
      <c r="C28" s="25">
        <v>1.56</v>
      </c>
      <c r="D28" s="25">
        <v>60</v>
      </c>
      <c r="E28" s="25">
        <v>17</v>
      </c>
      <c r="F28" s="25">
        <v>1.45</v>
      </c>
      <c r="G28" s="25">
        <v>60</v>
      </c>
      <c r="H28" s="25">
        <v>17</v>
      </c>
      <c r="I28" s="25">
        <v>1.79</v>
      </c>
      <c r="J28" s="25">
        <v>63</v>
      </c>
      <c r="K28" s="25">
        <v>16</v>
      </c>
      <c r="L28" s="25">
        <v>0.87</v>
      </c>
      <c r="M28" s="25">
        <v>39</v>
      </c>
      <c r="N28" s="63">
        <v>14</v>
      </c>
      <c r="O28" s="25">
        <v>2.4900000000000002</v>
      </c>
      <c r="P28" s="25">
        <v>75</v>
      </c>
      <c r="Q28" s="25">
        <v>34</v>
      </c>
      <c r="R28" s="25">
        <v>2.46</v>
      </c>
      <c r="S28" s="25">
        <v>75</v>
      </c>
      <c r="T28" s="25">
        <v>34</v>
      </c>
      <c r="U28" s="25">
        <v>1.78</v>
      </c>
      <c r="V28" s="25">
        <v>57</v>
      </c>
      <c r="W28" s="25">
        <v>27</v>
      </c>
      <c r="X28" s="25">
        <v>4</v>
      </c>
      <c r="Y28" s="25">
        <v>118</v>
      </c>
      <c r="Z28" s="63">
        <v>62</v>
      </c>
      <c r="AA28" s="25">
        <v>0.81</v>
      </c>
      <c r="AB28" s="25">
        <v>37</v>
      </c>
      <c r="AC28" s="25">
        <v>18</v>
      </c>
      <c r="AD28" s="25">
        <v>0.83</v>
      </c>
      <c r="AE28" s="25">
        <v>37</v>
      </c>
      <c r="AF28" s="25">
        <v>18</v>
      </c>
      <c r="AG28" s="25">
        <v>1.45</v>
      </c>
      <c r="AH28" s="25">
        <v>50</v>
      </c>
      <c r="AI28" s="25">
        <v>18</v>
      </c>
      <c r="AJ28" s="25">
        <v>0.91</v>
      </c>
      <c r="AK28" s="25">
        <v>40</v>
      </c>
      <c r="AL28" s="63">
        <v>19</v>
      </c>
      <c r="AM28" s="25">
        <v>1.69</v>
      </c>
      <c r="AN28" s="25">
        <v>73</v>
      </c>
      <c r="AO28" s="25">
        <v>39</v>
      </c>
      <c r="AP28" s="25">
        <v>1.67</v>
      </c>
      <c r="AQ28" s="25">
        <v>73</v>
      </c>
      <c r="AR28" s="25">
        <v>39</v>
      </c>
      <c r="AS28" s="25">
        <v>1.31</v>
      </c>
      <c r="AT28" s="25">
        <v>56</v>
      </c>
      <c r="AU28" s="25">
        <v>29</v>
      </c>
      <c r="AV28" s="25">
        <v>1.55</v>
      </c>
      <c r="AW28" s="25">
        <v>66</v>
      </c>
      <c r="AX28" s="63">
        <v>39</v>
      </c>
    </row>
    <row r="29" spans="1:50" x14ac:dyDescent="0.2">
      <c r="A29" s="25"/>
      <c r="B29" s="63">
        <v>29</v>
      </c>
      <c r="C29" s="25">
        <v>1.39</v>
      </c>
      <c r="D29" s="25">
        <v>49</v>
      </c>
      <c r="E29" s="25">
        <v>8</v>
      </c>
      <c r="F29" s="25">
        <v>1.39</v>
      </c>
      <c r="G29" s="25">
        <v>49</v>
      </c>
      <c r="H29" s="25">
        <v>8</v>
      </c>
      <c r="I29" s="25">
        <v>1.26</v>
      </c>
      <c r="J29" s="25">
        <v>46</v>
      </c>
      <c r="K29" s="25">
        <v>9</v>
      </c>
      <c r="L29" s="25">
        <v>1.26</v>
      </c>
      <c r="M29" s="25">
        <v>46</v>
      </c>
      <c r="N29" s="63">
        <v>9</v>
      </c>
      <c r="O29" s="25">
        <v>1.65</v>
      </c>
      <c r="P29" s="25">
        <v>45</v>
      </c>
      <c r="Q29" s="25">
        <v>10</v>
      </c>
      <c r="R29" s="25">
        <v>1.63</v>
      </c>
      <c r="S29" s="25">
        <v>45</v>
      </c>
      <c r="T29" s="25">
        <v>10</v>
      </c>
      <c r="U29" s="25">
        <v>1.45</v>
      </c>
      <c r="V29" s="25">
        <v>41</v>
      </c>
      <c r="W29" s="25">
        <v>10</v>
      </c>
      <c r="X29" s="25">
        <v>1.46</v>
      </c>
      <c r="Y29" s="25">
        <v>41</v>
      </c>
      <c r="Z29" s="63">
        <v>10</v>
      </c>
      <c r="AA29" s="25">
        <v>5.15</v>
      </c>
      <c r="AB29" s="25">
        <v>286</v>
      </c>
      <c r="AC29" s="25">
        <v>256</v>
      </c>
      <c r="AD29" s="25">
        <v>5.18</v>
      </c>
      <c r="AE29" s="25">
        <v>286</v>
      </c>
      <c r="AF29" s="25">
        <v>256</v>
      </c>
      <c r="AG29" s="25">
        <v>5.16</v>
      </c>
      <c r="AH29" s="25">
        <v>286</v>
      </c>
      <c r="AI29" s="25">
        <v>256</v>
      </c>
      <c r="AJ29" s="25">
        <v>5.15</v>
      </c>
      <c r="AK29" s="25">
        <v>286</v>
      </c>
      <c r="AL29" s="63">
        <v>256</v>
      </c>
      <c r="AM29" s="25">
        <v>5.19</v>
      </c>
      <c r="AN29" s="25">
        <v>286</v>
      </c>
      <c r="AO29" s="25">
        <v>256</v>
      </c>
      <c r="AP29" s="25">
        <v>5.16</v>
      </c>
      <c r="AQ29" s="25">
        <v>286</v>
      </c>
      <c r="AR29" s="25">
        <v>256</v>
      </c>
      <c r="AS29" s="25">
        <v>5.25</v>
      </c>
      <c r="AT29" s="25">
        <v>286</v>
      </c>
      <c r="AU29" s="25">
        <v>256</v>
      </c>
      <c r="AV29" s="25">
        <v>5.37</v>
      </c>
      <c r="AW29" s="25">
        <v>286</v>
      </c>
      <c r="AX29" s="63">
        <v>256</v>
      </c>
    </row>
    <row r="30" spans="1:50" x14ac:dyDescent="0.2">
      <c r="A30" s="25"/>
      <c r="B30" s="63">
        <v>42</v>
      </c>
      <c r="C30" s="25">
        <v>57.37</v>
      </c>
      <c r="D30" s="25">
        <v>1827</v>
      </c>
      <c r="E30" s="25">
        <v>13</v>
      </c>
      <c r="F30" s="25">
        <v>43.07</v>
      </c>
      <c r="G30" s="25">
        <v>1365</v>
      </c>
      <c r="H30" s="25">
        <v>13</v>
      </c>
      <c r="I30" s="25">
        <v>33.25</v>
      </c>
      <c r="J30" s="25">
        <v>1055</v>
      </c>
      <c r="K30" s="25">
        <v>13</v>
      </c>
      <c r="L30" s="25">
        <v>8.35</v>
      </c>
      <c r="M30" s="25">
        <v>266</v>
      </c>
      <c r="N30" s="63">
        <v>10</v>
      </c>
      <c r="O30" s="25">
        <v>65.069999999999993</v>
      </c>
      <c r="P30" s="25">
        <v>1750</v>
      </c>
      <c r="Q30" s="25">
        <v>21</v>
      </c>
      <c r="R30" s="25">
        <v>50.58</v>
      </c>
      <c r="S30" s="25">
        <v>1241</v>
      </c>
      <c r="T30" s="25">
        <v>20</v>
      </c>
      <c r="U30" s="25">
        <v>36.020000000000003</v>
      </c>
      <c r="V30" s="25">
        <v>866</v>
      </c>
      <c r="W30" s="25">
        <v>18</v>
      </c>
      <c r="X30" s="25">
        <v>8.93</v>
      </c>
      <c r="Y30" s="25">
        <v>220</v>
      </c>
      <c r="Z30" s="63">
        <v>15</v>
      </c>
      <c r="AA30" s="25">
        <v>155.21</v>
      </c>
      <c r="AB30" s="25">
        <v>6703</v>
      </c>
      <c r="AC30" s="25">
        <v>4100</v>
      </c>
      <c r="AD30" s="25">
        <v>160.62</v>
      </c>
      <c r="AE30" s="25">
        <v>6791</v>
      </c>
      <c r="AF30" s="25">
        <v>4100</v>
      </c>
      <c r="AG30" s="25">
        <v>153.57</v>
      </c>
      <c r="AH30" s="25">
        <v>6599</v>
      </c>
      <c r="AI30" s="25">
        <v>4100</v>
      </c>
      <c r="AJ30" s="25">
        <v>136.71</v>
      </c>
      <c r="AK30" s="25">
        <v>6087</v>
      </c>
      <c r="AL30" s="63">
        <v>4100</v>
      </c>
      <c r="AM30" s="25">
        <v>135.02000000000001</v>
      </c>
      <c r="AN30" s="25">
        <v>6391</v>
      </c>
      <c r="AO30" s="25">
        <v>4100</v>
      </c>
      <c r="AP30" s="25">
        <v>140.72999999999999</v>
      </c>
      <c r="AQ30" s="25">
        <v>6567</v>
      </c>
      <c r="AR30" s="25">
        <v>4100</v>
      </c>
      <c r="AS30" s="25">
        <v>132.16999999999999</v>
      </c>
      <c r="AT30" s="25">
        <v>6375</v>
      </c>
      <c r="AU30" s="25">
        <v>4100</v>
      </c>
      <c r="AV30" s="25">
        <v>123.49</v>
      </c>
      <c r="AW30" s="25">
        <v>5863</v>
      </c>
      <c r="AX30" s="63">
        <v>4100</v>
      </c>
    </row>
    <row r="31" spans="1:50" x14ac:dyDescent="0.2">
      <c r="A31" s="25"/>
      <c r="B31" s="63">
        <v>43</v>
      </c>
      <c r="C31" s="25">
        <v>8.2899999999999991</v>
      </c>
      <c r="D31" s="25">
        <v>320</v>
      </c>
      <c r="E31" s="25">
        <v>65</v>
      </c>
      <c r="F31" s="25">
        <v>6.78</v>
      </c>
      <c r="G31" s="25">
        <v>269</v>
      </c>
      <c r="H31" s="25">
        <v>75</v>
      </c>
      <c r="I31" s="25">
        <v>5.7</v>
      </c>
      <c r="J31" s="25">
        <v>198</v>
      </c>
      <c r="K31" s="25">
        <v>18</v>
      </c>
      <c r="L31" s="25">
        <v>3.06</v>
      </c>
      <c r="M31" s="25">
        <v>107</v>
      </c>
      <c r="N31" s="63">
        <v>13</v>
      </c>
      <c r="O31" s="25">
        <v>8.57</v>
      </c>
      <c r="P31" s="25">
        <v>261</v>
      </c>
      <c r="Q31" s="25">
        <v>60</v>
      </c>
      <c r="R31" s="25">
        <v>7.26</v>
      </c>
      <c r="S31" s="25">
        <v>259</v>
      </c>
      <c r="T31" s="25">
        <v>95</v>
      </c>
      <c r="U31" s="25">
        <v>5.29</v>
      </c>
      <c r="V31" s="25">
        <v>140</v>
      </c>
      <c r="W31" s="25">
        <v>20</v>
      </c>
      <c r="X31" s="25">
        <v>2.85</v>
      </c>
      <c r="Y31" s="25">
        <v>77</v>
      </c>
      <c r="Z31" s="63">
        <v>15</v>
      </c>
      <c r="AA31" s="25">
        <v>73.989999999999995</v>
      </c>
      <c r="AB31" s="25">
        <v>4370</v>
      </c>
      <c r="AC31" s="25">
        <v>4107</v>
      </c>
      <c r="AD31" s="25">
        <v>78.569999999999993</v>
      </c>
      <c r="AE31" s="25">
        <v>4517</v>
      </c>
      <c r="AF31" s="25">
        <v>4098</v>
      </c>
      <c r="AG31" s="25">
        <v>77.34</v>
      </c>
      <c r="AH31" s="25">
        <v>4495</v>
      </c>
      <c r="AI31" s="25">
        <v>4112</v>
      </c>
      <c r="AJ31" s="25">
        <v>73.56</v>
      </c>
      <c r="AK31" s="25">
        <v>4355</v>
      </c>
      <c r="AL31" s="63">
        <v>4113</v>
      </c>
      <c r="AM31" s="25">
        <v>72.59</v>
      </c>
      <c r="AN31" s="25">
        <v>4342</v>
      </c>
      <c r="AO31" s="25">
        <v>4107</v>
      </c>
      <c r="AP31" s="25">
        <v>76.69</v>
      </c>
      <c r="AQ31" s="25">
        <v>4517</v>
      </c>
      <c r="AR31" s="25">
        <v>4098</v>
      </c>
      <c r="AS31" s="25">
        <v>73.69</v>
      </c>
      <c r="AT31" s="25">
        <v>4428</v>
      </c>
      <c r="AU31" s="25">
        <v>4107</v>
      </c>
      <c r="AV31" s="25">
        <v>72.11</v>
      </c>
      <c r="AW31" s="25">
        <v>4329</v>
      </c>
      <c r="AX31" s="63">
        <v>4113</v>
      </c>
    </row>
    <row r="32" spans="1:50" x14ac:dyDescent="0.2">
      <c r="A32" s="25"/>
      <c r="B32" s="63">
        <v>45</v>
      </c>
      <c r="C32" s="25">
        <v>0.04</v>
      </c>
      <c r="D32" s="25">
        <v>0</v>
      </c>
      <c r="E32" s="25">
        <v>0</v>
      </c>
      <c r="F32" s="25">
        <v>0.03</v>
      </c>
      <c r="G32" s="25">
        <v>0</v>
      </c>
      <c r="H32" s="25">
        <v>0</v>
      </c>
      <c r="I32" s="25">
        <v>0.03</v>
      </c>
      <c r="J32" s="25">
        <v>0</v>
      </c>
      <c r="K32" s="25">
        <v>0</v>
      </c>
      <c r="L32" s="25">
        <v>0.03</v>
      </c>
      <c r="M32" s="25">
        <v>0</v>
      </c>
      <c r="N32" s="63">
        <v>0</v>
      </c>
      <c r="O32" s="25">
        <v>0.03</v>
      </c>
      <c r="P32" s="25">
        <v>0</v>
      </c>
      <c r="Q32" s="25">
        <v>0</v>
      </c>
      <c r="R32" s="25">
        <v>0.03</v>
      </c>
      <c r="S32" s="25">
        <v>0</v>
      </c>
      <c r="T32" s="25">
        <v>0</v>
      </c>
      <c r="U32" s="25">
        <v>0.03</v>
      </c>
      <c r="V32" s="25">
        <v>0</v>
      </c>
      <c r="W32" s="25">
        <v>0</v>
      </c>
      <c r="X32" s="25">
        <v>0.03</v>
      </c>
      <c r="Y32" s="25">
        <v>0</v>
      </c>
      <c r="Z32" s="63">
        <v>0</v>
      </c>
      <c r="AA32" s="25">
        <v>64.83</v>
      </c>
      <c r="AB32" s="25">
        <v>0</v>
      </c>
      <c r="AC32" s="25">
        <v>0</v>
      </c>
      <c r="AD32" s="25">
        <v>65.11</v>
      </c>
      <c r="AE32" s="25">
        <v>0</v>
      </c>
      <c r="AF32" s="25">
        <v>0</v>
      </c>
      <c r="AG32" s="25">
        <v>65</v>
      </c>
      <c r="AH32" s="25">
        <v>0</v>
      </c>
      <c r="AI32" s="25">
        <v>0</v>
      </c>
      <c r="AJ32" s="25">
        <v>65.05</v>
      </c>
      <c r="AK32" s="25">
        <v>0</v>
      </c>
      <c r="AL32" s="63">
        <v>0</v>
      </c>
      <c r="AM32" s="25">
        <v>64.900000000000006</v>
      </c>
      <c r="AN32" s="25">
        <v>0</v>
      </c>
      <c r="AO32" s="25">
        <v>0</v>
      </c>
      <c r="AP32" s="25">
        <v>64.94</v>
      </c>
      <c r="AQ32" s="25">
        <v>0</v>
      </c>
      <c r="AR32" s="25">
        <v>0</v>
      </c>
      <c r="AS32" s="25">
        <v>65.02</v>
      </c>
      <c r="AT32" s="25">
        <v>0</v>
      </c>
      <c r="AU32" s="25">
        <v>0</v>
      </c>
      <c r="AV32" s="25">
        <v>65.02</v>
      </c>
      <c r="AW32" s="25">
        <v>0</v>
      </c>
      <c r="AX32" s="63">
        <v>0</v>
      </c>
    </row>
    <row r="33" spans="1:50" x14ac:dyDescent="0.2">
      <c r="A33" s="25"/>
      <c r="B33" s="63">
        <v>46</v>
      </c>
      <c r="C33" s="25">
        <v>0.04</v>
      </c>
      <c r="D33" s="25">
        <v>0</v>
      </c>
      <c r="E33" s="25">
        <v>0</v>
      </c>
      <c r="F33" s="25">
        <v>0.03</v>
      </c>
      <c r="G33" s="25">
        <v>0</v>
      </c>
      <c r="H33" s="25">
        <v>0</v>
      </c>
      <c r="I33" s="25">
        <v>0.03</v>
      </c>
      <c r="J33" s="25">
        <v>0</v>
      </c>
      <c r="K33" s="25">
        <v>0</v>
      </c>
      <c r="L33" s="25">
        <v>0.03</v>
      </c>
      <c r="M33" s="25">
        <v>0</v>
      </c>
      <c r="N33" s="63">
        <v>0</v>
      </c>
      <c r="O33" s="25">
        <v>0.03</v>
      </c>
      <c r="P33" s="25">
        <v>0</v>
      </c>
      <c r="Q33" s="25">
        <v>0</v>
      </c>
      <c r="R33" s="25">
        <v>0.04</v>
      </c>
      <c r="S33" s="25">
        <v>0</v>
      </c>
      <c r="T33" s="25">
        <v>0</v>
      </c>
      <c r="U33" s="25">
        <v>0.03</v>
      </c>
      <c r="V33" s="25">
        <v>0</v>
      </c>
      <c r="W33" s="25">
        <v>0</v>
      </c>
      <c r="X33" s="25">
        <v>0.03</v>
      </c>
      <c r="Y33" s="25">
        <v>0</v>
      </c>
      <c r="Z33" s="63">
        <v>0</v>
      </c>
      <c r="AA33" s="25">
        <v>64.72</v>
      </c>
      <c r="AB33" s="25">
        <v>0</v>
      </c>
      <c r="AC33" s="25">
        <v>0</v>
      </c>
      <c r="AD33" s="25">
        <v>64.62</v>
      </c>
      <c r="AE33" s="25">
        <v>0</v>
      </c>
      <c r="AF33" s="25">
        <v>0</v>
      </c>
      <c r="AG33" s="25">
        <v>64.63</v>
      </c>
      <c r="AH33" s="25">
        <v>0</v>
      </c>
      <c r="AI33" s="25">
        <v>0</v>
      </c>
      <c r="AJ33" s="25">
        <v>64.64</v>
      </c>
      <c r="AK33" s="25">
        <v>0</v>
      </c>
      <c r="AL33" s="63">
        <v>0</v>
      </c>
      <c r="AM33" s="25">
        <v>64.709999999999994</v>
      </c>
      <c r="AN33" s="25">
        <v>0</v>
      </c>
      <c r="AO33" s="25">
        <v>0</v>
      </c>
      <c r="AP33" s="25">
        <v>64.52</v>
      </c>
      <c r="AQ33" s="25">
        <v>0</v>
      </c>
      <c r="AR33" s="25">
        <v>0</v>
      </c>
      <c r="AS33" s="25">
        <v>64.53</v>
      </c>
      <c r="AT33" s="25">
        <v>0</v>
      </c>
      <c r="AU33" s="25">
        <v>0</v>
      </c>
      <c r="AV33" s="25">
        <v>65.239999999999995</v>
      </c>
      <c r="AW33" s="25">
        <v>0</v>
      </c>
      <c r="AX33" s="63">
        <v>0</v>
      </c>
    </row>
    <row r="34" spans="1:50" x14ac:dyDescent="0.2">
      <c r="A34" s="25"/>
      <c r="B34" s="63">
        <v>47</v>
      </c>
      <c r="C34" s="25">
        <v>0.03</v>
      </c>
      <c r="D34" s="25">
        <v>0</v>
      </c>
      <c r="E34" s="25">
        <v>0</v>
      </c>
      <c r="F34" s="25">
        <v>0.03</v>
      </c>
      <c r="G34" s="25">
        <v>0</v>
      </c>
      <c r="H34" s="25">
        <v>0</v>
      </c>
      <c r="I34" s="25">
        <v>0.03</v>
      </c>
      <c r="J34" s="25">
        <v>0</v>
      </c>
      <c r="K34" s="25">
        <v>0</v>
      </c>
      <c r="L34" s="25">
        <v>0.03</v>
      </c>
      <c r="M34" s="25">
        <v>0</v>
      </c>
      <c r="N34" s="63">
        <v>0</v>
      </c>
      <c r="O34" s="25">
        <v>0.03</v>
      </c>
      <c r="P34" s="25">
        <v>0</v>
      </c>
      <c r="Q34" s="25">
        <v>0</v>
      </c>
      <c r="R34" s="25">
        <v>0.03</v>
      </c>
      <c r="S34" s="25">
        <v>0</v>
      </c>
      <c r="T34" s="25">
        <v>0</v>
      </c>
      <c r="U34" s="25">
        <v>0.03</v>
      </c>
      <c r="V34" s="25">
        <v>0</v>
      </c>
      <c r="W34" s="25">
        <v>0</v>
      </c>
      <c r="X34" s="25">
        <v>0.03</v>
      </c>
      <c r="Y34" s="25">
        <v>0</v>
      </c>
      <c r="Z34" s="63">
        <v>0</v>
      </c>
      <c r="AA34" s="25">
        <v>65.239999999999995</v>
      </c>
      <c r="AB34" s="25">
        <v>0</v>
      </c>
      <c r="AC34" s="25">
        <v>0</v>
      </c>
      <c r="AD34" s="25">
        <v>65.3</v>
      </c>
      <c r="AE34" s="25">
        <v>0</v>
      </c>
      <c r="AF34" s="25">
        <v>0</v>
      </c>
      <c r="AG34" s="25">
        <v>65.2</v>
      </c>
      <c r="AH34" s="25">
        <v>0</v>
      </c>
      <c r="AI34" s="25">
        <v>0</v>
      </c>
      <c r="AJ34" s="25">
        <v>65.03</v>
      </c>
      <c r="AK34" s="25">
        <v>0</v>
      </c>
      <c r="AL34" s="63">
        <v>0</v>
      </c>
      <c r="AM34" s="25">
        <v>66.13</v>
      </c>
      <c r="AN34" s="25">
        <v>0</v>
      </c>
      <c r="AO34" s="25">
        <v>0</v>
      </c>
      <c r="AP34" s="25">
        <v>69.819999999999993</v>
      </c>
      <c r="AQ34" s="25">
        <v>0</v>
      </c>
      <c r="AR34" s="25">
        <v>0</v>
      </c>
      <c r="AS34" s="25">
        <v>70.010000000000005</v>
      </c>
      <c r="AT34" s="25">
        <v>0</v>
      </c>
      <c r="AU34" s="25">
        <v>0</v>
      </c>
      <c r="AV34" s="25">
        <v>69.63</v>
      </c>
      <c r="AW34" s="25">
        <v>0</v>
      </c>
      <c r="AX34" s="63">
        <v>0</v>
      </c>
    </row>
    <row r="35" spans="1:50" x14ac:dyDescent="0.2">
      <c r="A35" s="25"/>
      <c r="B35" s="63">
        <v>48</v>
      </c>
      <c r="C35" s="25">
        <v>5.45</v>
      </c>
      <c r="D35" s="25">
        <v>253</v>
      </c>
      <c r="E35" s="25">
        <v>112</v>
      </c>
      <c r="F35" s="25">
        <v>3.7</v>
      </c>
      <c r="G35" s="25">
        <v>161</v>
      </c>
      <c r="H35" s="25">
        <v>67</v>
      </c>
      <c r="I35" s="25">
        <v>1.83</v>
      </c>
      <c r="J35" s="25">
        <v>70</v>
      </c>
      <c r="K35" s="25">
        <v>23</v>
      </c>
      <c r="L35" s="25">
        <v>2.15</v>
      </c>
      <c r="M35" s="25">
        <v>90</v>
      </c>
      <c r="N35" s="63">
        <v>34</v>
      </c>
      <c r="O35" s="25">
        <v>27.31</v>
      </c>
      <c r="P35" s="25">
        <v>981</v>
      </c>
      <c r="Q35" s="25">
        <v>539</v>
      </c>
      <c r="R35" s="25">
        <v>7.24</v>
      </c>
      <c r="S35" s="25">
        <v>217</v>
      </c>
      <c r="T35" s="25">
        <v>96</v>
      </c>
      <c r="U35" s="25">
        <v>2.62</v>
      </c>
      <c r="V35" s="25">
        <v>78</v>
      </c>
      <c r="W35" s="25">
        <v>40</v>
      </c>
      <c r="X35" s="25">
        <v>4.3</v>
      </c>
      <c r="Y35" s="25">
        <v>135</v>
      </c>
      <c r="Z35" s="63">
        <v>71</v>
      </c>
      <c r="AA35" s="25">
        <v>297.45</v>
      </c>
      <c r="AB35" s="25">
        <v>16922</v>
      </c>
      <c r="AC35" s="25">
        <v>16558</v>
      </c>
      <c r="AD35" s="25">
        <v>302.42</v>
      </c>
      <c r="AE35" s="25">
        <v>16762</v>
      </c>
      <c r="AF35" s="25">
        <v>16423</v>
      </c>
      <c r="AG35" s="25">
        <v>316.23</v>
      </c>
      <c r="AH35" s="25">
        <v>16812</v>
      </c>
      <c r="AI35" s="25">
        <v>16425</v>
      </c>
      <c r="AJ35" s="25">
        <v>282.08999999999997</v>
      </c>
      <c r="AK35" s="25">
        <v>16775</v>
      </c>
      <c r="AL35" s="63">
        <v>16524</v>
      </c>
      <c r="AM35" s="25">
        <v>290.58999999999997</v>
      </c>
      <c r="AN35" s="25">
        <v>17052</v>
      </c>
      <c r="AO35" s="25">
        <v>16612</v>
      </c>
      <c r="AP35" s="25">
        <v>281.48</v>
      </c>
      <c r="AQ35" s="25">
        <v>16684</v>
      </c>
      <c r="AR35" s="25">
        <v>16438</v>
      </c>
      <c r="AS35" s="25">
        <v>293.51</v>
      </c>
      <c r="AT35" s="25">
        <v>16616</v>
      </c>
      <c r="AU35" s="25">
        <v>16409</v>
      </c>
      <c r="AV35" s="25">
        <v>316.60000000000002</v>
      </c>
      <c r="AW35" s="25">
        <v>16704</v>
      </c>
      <c r="AX35" s="63">
        <v>16523</v>
      </c>
    </row>
    <row r="36" spans="1:50" x14ac:dyDescent="0.2">
      <c r="A36" s="25"/>
      <c r="B36" s="63">
        <v>50</v>
      </c>
      <c r="C36" s="25">
        <v>294.93</v>
      </c>
      <c r="D36" s="25">
        <v>9234</v>
      </c>
      <c r="E36" s="25">
        <v>39</v>
      </c>
      <c r="F36" s="25">
        <v>5.52</v>
      </c>
      <c r="G36" s="25">
        <v>190</v>
      </c>
      <c r="H36" s="25">
        <v>26</v>
      </c>
      <c r="I36" s="25">
        <v>185.69</v>
      </c>
      <c r="J36" s="25">
        <v>5742</v>
      </c>
      <c r="K36" s="25">
        <v>49</v>
      </c>
      <c r="L36" s="25">
        <v>5.52</v>
      </c>
      <c r="M36" s="25">
        <v>184</v>
      </c>
      <c r="N36" s="63">
        <v>23</v>
      </c>
      <c r="O36" s="25">
        <v>484.4</v>
      </c>
      <c r="P36" s="25">
        <v>8617</v>
      </c>
      <c r="Q36" s="25">
        <v>53</v>
      </c>
      <c r="R36" s="25">
        <v>44.62</v>
      </c>
      <c r="S36" s="25">
        <v>1181</v>
      </c>
      <c r="T36" s="25">
        <v>506</v>
      </c>
      <c r="U36" s="25">
        <v>427.54</v>
      </c>
      <c r="V36" s="25">
        <v>5919</v>
      </c>
      <c r="W36" s="25">
        <v>68</v>
      </c>
      <c r="X36" s="25">
        <v>15.94</v>
      </c>
      <c r="Y36" s="25">
        <v>341</v>
      </c>
      <c r="Z36" s="63">
        <v>61</v>
      </c>
      <c r="AA36" s="25">
        <v>1219.3800000000001</v>
      </c>
      <c r="AB36" s="25">
        <v>65646</v>
      </c>
      <c r="AC36" s="25">
        <v>65556</v>
      </c>
      <c r="AD36" s="25">
        <v>1290.6199999999999</v>
      </c>
      <c r="AE36" s="25">
        <v>66902</v>
      </c>
      <c r="AF36" s="25">
        <v>65909</v>
      </c>
      <c r="AG36" s="25">
        <v>1280.1300000000001</v>
      </c>
      <c r="AH36" s="25">
        <v>65707</v>
      </c>
      <c r="AI36" s="25">
        <v>65545</v>
      </c>
      <c r="AJ36" s="25">
        <v>1281.23</v>
      </c>
      <c r="AK36" s="25">
        <v>65644</v>
      </c>
      <c r="AL36" s="63">
        <v>65568</v>
      </c>
      <c r="AM36" s="25">
        <v>1332.35</v>
      </c>
      <c r="AN36" s="25">
        <v>65781</v>
      </c>
      <c r="AO36" s="25">
        <v>65544</v>
      </c>
      <c r="AP36" s="25">
        <v>1421.6</v>
      </c>
      <c r="AQ36" s="25">
        <v>66812</v>
      </c>
      <c r="AR36" s="25">
        <v>65992</v>
      </c>
      <c r="AS36" s="25">
        <v>1413.21</v>
      </c>
      <c r="AT36" s="25">
        <v>65688</v>
      </c>
      <c r="AU36" s="25">
        <v>65547</v>
      </c>
      <c r="AV36" s="25">
        <v>1409.95</v>
      </c>
      <c r="AW36" s="25">
        <v>65638</v>
      </c>
      <c r="AX36" s="63">
        <v>65580</v>
      </c>
    </row>
    <row r="37" spans="1:50" x14ac:dyDescent="0.2">
      <c r="A37" s="25"/>
      <c r="B37" s="63">
        <v>51</v>
      </c>
      <c r="C37" s="25">
        <v>276.89</v>
      </c>
      <c r="D37" s="25">
        <v>9463</v>
      </c>
      <c r="E37" s="25">
        <v>1939</v>
      </c>
      <c r="F37" s="25">
        <v>152.62</v>
      </c>
      <c r="G37" s="25">
        <v>4694</v>
      </c>
      <c r="H37" s="25">
        <v>506</v>
      </c>
      <c r="I37" s="25">
        <v>67.430000000000007</v>
      </c>
      <c r="J37" s="25">
        <v>2165</v>
      </c>
      <c r="K37" s="25">
        <v>283</v>
      </c>
      <c r="L37" s="25">
        <v>18.21</v>
      </c>
      <c r="M37" s="25">
        <v>560</v>
      </c>
      <c r="N37" s="63">
        <v>58</v>
      </c>
      <c r="O37" s="25">
        <v>271.95</v>
      </c>
      <c r="P37" s="25">
        <v>5706</v>
      </c>
      <c r="Q37" s="25">
        <v>1677</v>
      </c>
      <c r="R37" s="25">
        <v>187.15</v>
      </c>
      <c r="S37" s="25">
        <v>3725</v>
      </c>
      <c r="T37" s="25">
        <v>941</v>
      </c>
      <c r="U37" s="25">
        <v>64.86</v>
      </c>
      <c r="V37" s="25">
        <v>1181</v>
      </c>
      <c r="W37" s="25">
        <v>268</v>
      </c>
      <c r="X37" s="25">
        <v>17.71</v>
      </c>
      <c r="Y37" s="25">
        <v>331</v>
      </c>
      <c r="Z37" s="63">
        <v>65</v>
      </c>
      <c r="AA37" s="25">
        <v>7222.88</v>
      </c>
      <c r="AB37" s="25">
        <v>310028</v>
      </c>
      <c r="AC37" s="25">
        <v>269711</v>
      </c>
      <c r="AD37" s="25">
        <v>8293.61</v>
      </c>
      <c r="AE37" s="25">
        <v>280868</v>
      </c>
      <c r="AF37" s="25">
        <v>264134</v>
      </c>
      <c r="AG37" s="25">
        <v>9008.2999999999993</v>
      </c>
      <c r="AH37" s="25">
        <v>272058</v>
      </c>
      <c r="AI37" s="25">
        <v>263248</v>
      </c>
      <c r="AJ37" s="25">
        <v>9456.32</v>
      </c>
      <c r="AK37" s="25">
        <v>266437</v>
      </c>
      <c r="AL37" s="63">
        <v>262807</v>
      </c>
      <c r="AM37" s="25">
        <v>12425.07</v>
      </c>
      <c r="AN37" s="25">
        <v>293850</v>
      </c>
      <c r="AO37" s="25">
        <v>269283</v>
      </c>
      <c r="AP37" s="25">
        <v>11637.01</v>
      </c>
      <c r="AQ37" s="25">
        <v>273741</v>
      </c>
      <c r="AR37" s="25">
        <v>264258</v>
      </c>
      <c r="AS37" s="25">
        <v>11813.17</v>
      </c>
      <c r="AT37" s="25">
        <v>268641</v>
      </c>
      <c r="AU37" s="25">
        <v>263126</v>
      </c>
      <c r="AV37" s="25">
        <v>11766.86</v>
      </c>
      <c r="AW37" s="25">
        <v>265108</v>
      </c>
      <c r="AX37" s="63">
        <v>262916</v>
      </c>
    </row>
    <row r="38" spans="1:50" x14ac:dyDescent="0.2">
      <c r="A38" s="25"/>
      <c r="B38" s="25">
        <v>53</v>
      </c>
      <c r="C38" s="25">
        <v>165.66</v>
      </c>
      <c r="D38" s="25">
        <v>4819</v>
      </c>
      <c r="E38" s="25">
        <v>32</v>
      </c>
      <c r="F38" s="25">
        <v>170.47</v>
      </c>
      <c r="G38" s="25">
        <v>4947</v>
      </c>
      <c r="H38" s="25">
        <v>27</v>
      </c>
      <c r="I38" s="25">
        <v>682.79</v>
      </c>
      <c r="J38" s="25">
        <v>19904</v>
      </c>
      <c r="K38" s="25">
        <v>75</v>
      </c>
      <c r="L38" s="25">
        <v>144.79</v>
      </c>
      <c r="M38" s="25">
        <v>4232</v>
      </c>
      <c r="N38" s="63">
        <v>30</v>
      </c>
      <c r="O38" s="25">
        <v>167.38</v>
      </c>
      <c r="P38" s="25">
        <v>3333</v>
      </c>
      <c r="Q38" s="25">
        <v>162</v>
      </c>
      <c r="R38" s="25">
        <v>167.3</v>
      </c>
      <c r="S38" s="25">
        <v>3448</v>
      </c>
      <c r="T38" s="25">
        <v>160</v>
      </c>
      <c r="U38" s="25">
        <v>601.6</v>
      </c>
      <c r="V38" s="25">
        <v>10276</v>
      </c>
      <c r="W38" s="25">
        <v>73</v>
      </c>
      <c r="X38" s="25">
        <v>147.66</v>
      </c>
      <c r="Y38" s="25">
        <v>3092</v>
      </c>
      <c r="Z38" s="63">
        <v>63</v>
      </c>
      <c r="AA38" s="25">
        <v>15135.27</v>
      </c>
      <c r="AB38" s="25">
        <v>529620</v>
      </c>
      <c r="AC38" s="25">
        <v>262217</v>
      </c>
      <c r="AD38" s="25">
        <v>18094.32</v>
      </c>
      <c r="AE38" s="25">
        <v>531020</v>
      </c>
      <c r="AF38" s="25">
        <v>262217</v>
      </c>
      <c r="AG38" s="25">
        <v>12669.47</v>
      </c>
      <c r="AH38" s="25">
        <v>381088</v>
      </c>
      <c r="AI38" s="25">
        <v>262218</v>
      </c>
      <c r="AJ38" s="25">
        <v>13900.85</v>
      </c>
      <c r="AK38" s="25">
        <v>385300</v>
      </c>
      <c r="AL38" s="63">
        <v>262288</v>
      </c>
      <c r="AM38" s="25">
        <v>21564.77</v>
      </c>
      <c r="AN38" s="25">
        <v>452236</v>
      </c>
      <c r="AO38" s="25">
        <v>262226</v>
      </c>
      <c r="AP38" s="25">
        <v>23133.46</v>
      </c>
      <c r="AQ38" s="25">
        <v>453636</v>
      </c>
      <c r="AR38" s="25">
        <v>262226</v>
      </c>
      <c r="AS38" s="25">
        <v>15454.97</v>
      </c>
      <c r="AT38" s="25">
        <v>358062</v>
      </c>
      <c r="AU38" s="25">
        <v>262185</v>
      </c>
      <c r="AV38" s="25">
        <v>15242</v>
      </c>
      <c r="AW38" s="25">
        <v>350411</v>
      </c>
      <c r="AX38" s="63">
        <v>262229</v>
      </c>
    </row>
  </sheetData>
  <mergeCells count="20">
    <mergeCell ref="AA8:AC8"/>
    <mergeCell ref="AD8:AF8"/>
    <mergeCell ref="AG8:AI8"/>
    <mergeCell ref="AJ8:AL8"/>
    <mergeCell ref="C7:N7"/>
    <mergeCell ref="O7:Z7"/>
    <mergeCell ref="AA7:AL7"/>
    <mergeCell ref="AM7:AX7"/>
    <mergeCell ref="C8:E8"/>
    <mergeCell ref="F8:H8"/>
    <mergeCell ref="I8:K8"/>
    <mergeCell ref="L8:N8"/>
    <mergeCell ref="O8:Q8"/>
    <mergeCell ref="R8:T8"/>
    <mergeCell ref="AM8:AO8"/>
    <mergeCell ref="AP8:AR8"/>
    <mergeCell ref="AS8:AU8"/>
    <mergeCell ref="AV8:AX8"/>
    <mergeCell ref="U8:W8"/>
    <mergeCell ref="X8:Z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D1609-7D68-CD43-8A7B-86DB73E8B0B1}">
  <dimension ref="B1:O37"/>
  <sheetViews>
    <sheetView topLeftCell="A2" workbookViewId="0">
      <selection activeCell="H38" sqref="H38"/>
    </sheetView>
  </sheetViews>
  <sheetFormatPr baseColWidth="10" defaultColWidth="11.5" defaultRowHeight="15" x14ac:dyDescent="0.2"/>
  <sheetData>
    <row r="1" spans="2:15" ht="16" thickBot="1" x14ac:dyDescent="0.25"/>
    <row r="2" spans="2:15" ht="16" thickBot="1" x14ac:dyDescent="0.25">
      <c r="B2" s="30"/>
      <c r="C2" s="42" t="s">
        <v>43</v>
      </c>
      <c r="D2" s="42" t="s">
        <v>54</v>
      </c>
      <c r="E2" s="42" t="s">
        <v>55</v>
      </c>
      <c r="F2" s="43" t="s">
        <v>56</v>
      </c>
      <c r="G2" s="25"/>
      <c r="H2" s="25"/>
      <c r="I2" s="25"/>
      <c r="J2" s="25"/>
      <c r="K2" s="25"/>
      <c r="L2" s="25"/>
      <c r="M2" s="25"/>
      <c r="N2" s="25"/>
      <c r="O2" s="25"/>
    </row>
    <row r="3" spans="2:15" x14ac:dyDescent="0.2">
      <c r="B3" s="34">
        <v>1</v>
      </c>
      <c r="C3" s="3">
        <v>31</v>
      </c>
      <c r="D3" s="3">
        <v>75</v>
      </c>
      <c r="E3" s="3">
        <v>104</v>
      </c>
      <c r="F3" s="22">
        <v>143</v>
      </c>
      <c r="G3" s="25"/>
      <c r="H3" s="25"/>
      <c r="I3" s="25"/>
      <c r="J3" s="25"/>
      <c r="K3" s="25"/>
      <c r="L3" s="25"/>
      <c r="M3" s="25"/>
      <c r="N3" s="25"/>
      <c r="O3" s="25"/>
    </row>
    <row r="4" spans="2:15" x14ac:dyDescent="0.2">
      <c r="B4" s="18">
        <v>2</v>
      </c>
      <c r="C4" s="26">
        <v>91</v>
      </c>
      <c r="D4" s="26">
        <v>68</v>
      </c>
      <c r="E4" s="26">
        <v>176</v>
      </c>
      <c r="F4" s="28">
        <v>146</v>
      </c>
      <c r="G4" s="25"/>
      <c r="H4" s="25"/>
      <c r="I4" s="25"/>
      <c r="J4" s="25"/>
      <c r="K4" s="25"/>
      <c r="L4" s="25"/>
      <c r="M4" s="25"/>
      <c r="N4" s="25"/>
      <c r="O4" s="25"/>
    </row>
    <row r="5" spans="2:15" x14ac:dyDescent="0.2">
      <c r="B5" s="18">
        <v>3</v>
      </c>
      <c r="C5" s="26">
        <v>84</v>
      </c>
      <c r="D5" s="26">
        <v>284</v>
      </c>
      <c r="E5" s="26">
        <v>380</v>
      </c>
      <c r="F5" s="28">
        <v>352</v>
      </c>
      <c r="G5" s="25"/>
      <c r="H5" s="25"/>
      <c r="I5" s="25"/>
      <c r="J5" s="25"/>
      <c r="K5" s="25"/>
      <c r="L5" s="25"/>
      <c r="M5" s="25"/>
      <c r="N5" s="25"/>
      <c r="O5" s="25"/>
    </row>
    <row r="6" spans="2:15" x14ac:dyDescent="0.2">
      <c r="B6" s="18">
        <v>4</v>
      </c>
      <c r="C6" s="26">
        <v>59</v>
      </c>
      <c r="D6" s="26">
        <v>50</v>
      </c>
      <c r="E6" s="26">
        <v>44</v>
      </c>
      <c r="F6" s="28">
        <v>60</v>
      </c>
      <c r="G6" s="25"/>
      <c r="H6" s="25"/>
      <c r="I6" s="25"/>
      <c r="J6" s="25"/>
      <c r="K6" s="25"/>
      <c r="L6" s="25"/>
      <c r="M6" s="25"/>
      <c r="N6" s="25"/>
      <c r="O6" s="25"/>
    </row>
    <row r="7" spans="2:15" x14ac:dyDescent="0.2">
      <c r="B7" s="18">
        <v>5</v>
      </c>
      <c r="C7" s="26">
        <v>568</v>
      </c>
      <c r="D7" s="26">
        <v>420</v>
      </c>
      <c r="E7" s="26">
        <v>765</v>
      </c>
      <c r="F7" s="28">
        <v>383</v>
      </c>
      <c r="G7" s="25"/>
      <c r="H7" s="25"/>
      <c r="I7" s="25"/>
      <c r="J7" s="25"/>
      <c r="K7" s="25"/>
      <c r="L7" s="25"/>
      <c r="M7" s="25"/>
      <c r="N7" s="25"/>
      <c r="O7" s="25"/>
    </row>
    <row r="8" spans="2:15" x14ac:dyDescent="0.2">
      <c r="B8" s="18">
        <v>6</v>
      </c>
      <c r="C8" s="26">
        <v>32</v>
      </c>
      <c r="D8" s="26">
        <v>123</v>
      </c>
      <c r="E8" s="26">
        <v>56</v>
      </c>
      <c r="F8" s="28">
        <v>125</v>
      </c>
      <c r="G8" s="25"/>
      <c r="H8" s="25"/>
      <c r="I8" s="25"/>
      <c r="J8" s="25"/>
      <c r="K8" s="25"/>
      <c r="L8" s="25"/>
      <c r="M8" s="25"/>
      <c r="N8" s="25"/>
      <c r="O8" s="25"/>
    </row>
    <row r="9" spans="2:15" x14ac:dyDescent="0.2">
      <c r="B9" s="18">
        <v>7</v>
      </c>
      <c r="C9" s="26">
        <v>20</v>
      </c>
      <c r="D9" s="26">
        <v>43</v>
      </c>
      <c r="E9" s="26">
        <v>48</v>
      </c>
      <c r="F9" s="28">
        <v>64</v>
      </c>
      <c r="G9" s="25"/>
      <c r="H9" s="25"/>
      <c r="I9" s="25"/>
      <c r="J9" s="25"/>
      <c r="K9" s="25"/>
      <c r="L9" s="25"/>
      <c r="M9" s="25"/>
      <c r="N9" s="25"/>
      <c r="O9" s="25"/>
    </row>
    <row r="10" spans="2:15" x14ac:dyDescent="0.2">
      <c r="B10" s="18">
        <v>8</v>
      </c>
      <c r="C10" s="26">
        <v>36</v>
      </c>
      <c r="D10" s="26">
        <v>27</v>
      </c>
      <c r="E10" s="26">
        <v>123</v>
      </c>
      <c r="F10" s="28">
        <v>120</v>
      </c>
      <c r="G10" s="25"/>
      <c r="H10" s="25"/>
      <c r="I10" s="25"/>
      <c r="J10" s="25"/>
      <c r="K10" s="25"/>
      <c r="L10" s="25"/>
      <c r="M10" s="25"/>
      <c r="N10" s="25"/>
      <c r="O10" s="25"/>
    </row>
    <row r="11" spans="2:15" x14ac:dyDescent="0.2">
      <c r="B11" s="18">
        <v>9</v>
      </c>
      <c r="C11" s="26">
        <v>72</v>
      </c>
      <c r="D11" s="26">
        <v>102</v>
      </c>
      <c r="E11" s="26">
        <v>113</v>
      </c>
      <c r="F11" s="28">
        <v>72</v>
      </c>
      <c r="G11" s="25"/>
      <c r="H11" s="25"/>
      <c r="I11" s="25"/>
      <c r="J11" s="25"/>
      <c r="K11" s="25"/>
      <c r="L11" s="25"/>
      <c r="M11" s="25"/>
      <c r="N11" s="25"/>
      <c r="O11" s="25"/>
    </row>
    <row r="12" spans="2:15" x14ac:dyDescent="0.2">
      <c r="B12" s="18">
        <v>10</v>
      </c>
      <c r="C12" s="26">
        <v>70</v>
      </c>
      <c r="D12" s="26">
        <v>94</v>
      </c>
      <c r="E12" s="26">
        <v>143</v>
      </c>
      <c r="F12" s="28">
        <v>172</v>
      </c>
      <c r="G12" s="25"/>
      <c r="H12" s="25"/>
      <c r="I12" s="25"/>
      <c r="J12" s="25"/>
      <c r="K12" s="25"/>
      <c r="L12" s="25"/>
      <c r="M12" s="25"/>
      <c r="N12" s="25"/>
      <c r="O12" s="25"/>
    </row>
    <row r="13" spans="2:15" x14ac:dyDescent="0.2">
      <c r="B13" s="18">
        <v>11</v>
      </c>
      <c r="C13" s="26">
        <v>45</v>
      </c>
      <c r="D13" s="26">
        <v>47</v>
      </c>
      <c r="E13" s="26">
        <v>126</v>
      </c>
      <c r="F13" s="28">
        <v>137</v>
      </c>
      <c r="G13" s="25"/>
      <c r="H13" s="25"/>
      <c r="I13" s="25"/>
      <c r="J13" s="25"/>
      <c r="K13" s="25"/>
      <c r="L13" s="25"/>
      <c r="M13" s="25"/>
      <c r="N13" s="25"/>
      <c r="O13" s="25"/>
    </row>
    <row r="14" spans="2:15" x14ac:dyDescent="0.2">
      <c r="B14" s="18">
        <v>12</v>
      </c>
      <c r="C14" s="26">
        <v>37</v>
      </c>
      <c r="D14" s="26">
        <v>32</v>
      </c>
      <c r="E14" s="26">
        <v>39</v>
      </c>
      <c r="F14" s="28">
        <v>35</v>
      </c>
      <c r="G14" s="25"/>
      <c r="H14" s="25"/>
      <c r="I14" s="25"/>
      <c r="J14" s="25"/>
      <c r="K14" s="25"/>
      <c r="L14" s="25"/>
      <c r="M14" s="25"/>
      <c r="N14" s="25"/>
      <c r="O14" s="25"/>
    </row>
    <row r="15" spans="2:15" x14ac:dyDescent="0.2">
      <c r="B15" s="18">
        <v>13</v>
      </c>
      <c r="C15" s="26">
        <v>77</v>
      </c>
      <c r="D15" s="26">
        <v>135</v>
      </c>
      <c r="E15" s="26">
        <v>179</v>
      </c>
      <c r="F15" s="28">
        <v>240</v>
      </c>
      <c r="G15" s="25"/>
      <c r="H15" s="25"/>
      <c r="I15" s="25"/>
      <c r="J15" s="25"/>
      <c r="K15" s="25"/>
      <c r="L15" s="25"/>
      <c r="M15" s="25"/>
      <c r="N15" s="25"/>
      <c r="O15" s="25"/>
    </row>
    <row r="16" spans="2:15" x14ac:dyDescent="0.2">
      <c r="B16" s="18">
        <v>14</v>
      </c>
      <c r="C16" s="26">
        <v>19</v>
      </c>
      <c r="D16" s="26">
        <v>37</v>
      </c>
      <c r="E16" s="26">
        <v>44</v>
      </c>
      <c r="F16" s="28">
        <v>51</v>
      </c>
      <c r="G16" s="25"/>
      <c r="H16" s="25"/>
      <c r="I16" s="25"/>
      <c r="J16" s="25"/>
      <c r="K16" s="25"/>
      <c r="L16" s="25"/>
      <c r="M16" s="25"/>
      <c r="N16" s="25"/>
      <c r="O16" s="25"/>
    </row>
    <row r="17" spans="2:15" x14ac:dyDescent="0.2">
      <c r="B17" s="18">
        <v>15</v>
      </c>
      <c r="C17" s="26">
        <v>446</v>
      </c>
      <c r="D17" s="26">
        <v>119</v>
      </c>
      <c r="E17" s="26">
        <v>56</v>
      </c>
      <c r="F17" s="28">
        <v>262</v>
      </c>
      <c r="G17" s="25"/>
      <c r="H17" s="25"/>
      <c r="I17" s="25"/>
      <c r="J17" s="25"/>
      <c r="K17" s="25"/>
      <c r="L17" s="25"/>
      <c r="M17" s="25"/>
      <c r="N17" s="25"/>
      <c r="O17" s="25"/>
    </row>
    <row r="18" spans="2:15" x14ac:dyDescent="0.2">
      <c r="B18" s="18">
        <v>16</v>
      </c>
      <c r="C18" s="26">
        <v>425</v>
      </c>
      <c r="D18" s="26">
        <v>559</v>
      </c>
      <c r="E18" s="26">
        <v>127</v>
      </c>
      <c r="F18" s="28">
        <v>622</v>
      </c>
      <c r="G18" s="25"/>
      <c r="H18" s="25"/>
      <c r="I18" s="25"/>
      <c r="J18" s="25"/>
      <c r="K18" s="25"/>
      <c r="L18" s="25"/>
      <c r="M18" s="25"/>
      <c r="N18" s="25"/>
      <c r="O18" s="25"/>
    </row>
    <row r="19" spans="2:15" x14ac:dyDescent="0.2">
      <c r="B19" s="18">
        <v>17</v>
      </c>
      <c r="C19" s="26">
        <v>123</v>
      </c>
      <c r="D19" s="26">
        <v>756</v>
      </c>
      <c r="E19" s="26">
        <v>341</v>
      </c>
      <c r="F19" s="28">
        <v>5336</v>
      </c>
      <c r="G19" s="25"/>
      <c r="H19" s="25"/>
      <c r="I19" s="25"/>
      <c r="J19" s="25"/>
      <c r="K19" s="25"/>
      <c r="L19" s="25"/>
      <c r="M19" s="25"/>
      <c r="N19" s="25"/>
      <c r="O19" s="25"/>
    </row>
    <row r="20" spans="2:15" x14ac:dyDescent="0.2">
      <c r="B20" s="18">
        <v>19</v>
      </c>
      <c r="C20" s="26">
        <v>1090</v>
      </c>
      <c r="D20" s="26">
        <v>514</v>
      </c>
      <c r="E20" s="26">
        <v>1288</v>
      </c>
      <c r="F20" s="28">
        <v>648</v>
      </c>
      <c r="G20" s="25"/>
      <c r="H20" s="25"/>
      <c r="I20" s="25"/>
      <c r="J20" s="25"/>
      <c r="K20" s="25"/>
      <c r="L20" s="25"/>
      <c r="M20" s="25"/>
      <c r="N20" s="25"/>
      <c r="O20" s="25"/>
    </row>
    <row r="21" spans="2:15" x14ac:dyDescent="0.2">
      <c r="B21" s="18">
        <v>22</v>
      </c>
      <c r="C21" s="26">
        <v>60</v>
      </c>
      <c r="D21" s="26">
        <v>75</v>
      </c>
      <c r="E21" s="26">
        <v>37</v>
      </c>
      <c r="F21" s="28">
        <v>73</v>
      </c>
      <c r="G21" s="25"/>
      <c r="H21" s="25"/>
      <c r="I21" s="25"/>
      <c r="J21" s="25"/>
      <c r="K21" s="25"/>
      <c r="L21" s="25"/>
      <c r="M21" s="25"/>
      <c r="N21" s="25"/>
      <c r="O21" s="25"/>
    </row>
    <row r="22" spans="2:15" x14ac:dyDescent="0.2">
      <c r="B22" s="18">
        <v>29</v>
      </c>
      <c r="C22" s="26">
        <v>49</v>
      </c>
      <c r="D22" s="26">
        <v>45</v>
      </c>
      <c r="E22" s="26">
        <v>286</v>
      </c>
      <c r="F22" s="28">
        <v>286</v>
      </c>
      <c r="G22" s="25"/>
      <c r="H22" s="25"/>
      <c r="I22" s="25"/>
      <c r="J22" s="25"/>
      <c r="K22" s="25"/>
      <c r="L22" s="25"/>
      <c r="M22" s="25"/>
      <c r="N22" s="25"/>
      <c r="O22" s="25"/>
    </row>
    <row r="23" spans="2:15" x14ac:dyDescent="0.2">
      <c r="B23" s="18">
        <v>42</v>
      </c>
      <c r="C23" s="26">
        <v>1827</v>
      </c>
      <c r="D23" s="26">
        <v>1750</v>
      </c>
      <c r="E23" s="26">
        <v>6703</v>
      </c>
      <c r="F23" s="28">
        <v>6391</v>
      </c>
      <c r="G23" s="25"/>
      <c r="H23" s="25"/>
      <c r="I23" s="25"/>
      <c r="J23" s="25"/>
      <c r="K23" s="25"/>
      <c r="L23" s="25"/>
      <c r="M23" s="25"/>
      <c r="N23" s="25"/>
      <c r="O23" s="25"/>
    </row>
    <row r="24" spans="2:15" x14ac:dyDescent="0.2">
      <c r="B24" s="18">
        <v>43</v>
      </c>
      <c r="C24" s="26">
        <v>320</v>
      </c>
      <c r="D24" s="26">
        <v>261</v>
      </c>
      <c r="E24" s="26">
        <v>4370</v>
      </c>
      <c r="F24" s="28">
        <v>4342</v>
      </c>
      <c r="G24" s="25"/>
      <c r="H24" s="25"/>
      <c r="I24" s="25"/>
      <c r="J24" s="25"/>
      <c r="K24" s="25"/>
      <c r="L24" s="25"/>
      <c r="M24" s="25"/>
      <c r="N24" s="25"/>
      <c r="O24" s="25"/>
    </row>
    <row r="25" spans="2:15" x14ac:dyDescent="0.2">
      <c r="B25" s="18">
        <v>45</v>
      </c>
      <c r="C25" s="26">
        <v>0</v>
      </c>
      <c r="D25" s="26">
        <v>0</v>
      </c>
      <c r="E25" s="26">
        <v>0</v>
      </c>
      <c r="F25" s="28">
        <v>0</v>
      </c>
      <c r="G25" s="25"/>
      <c r="H25" s="25"/>
      <c r="I25" s="25"/>
      <c r="J25" s="25"/>
      <c r="K25" s="25"/>
      <c r="L25" s="25"/>
      <c r="M25" s="25"/>
      <c r="N25" s="25"/>
      <c r="O25" s="25"/>
    </row>
    <row r="26" spans="2:15" x14ac:dyDescent="0.2">
      <c r="B26" s="18">
        <v>46</v>
      </c>
      <c r="C26" s="26">
        <v>0</v>
      </c>
      <c r="D26" s="26">
        <v>0</v>
      </c>
      <c r="E26" s="26">
        <v>0</v>
      </c>
      <c r="F26" s="28">
        <v>0</v>
      </c>
      <c r="G26" s="25"/>
      <c r="H26" s="25"/>
      <c r="I26" s="25"/>
      <c r="J26" s="25"/>
      <c r="K26" s="25"/>
      <c r="L26" s="25"/>
      <c r="M26" s="25"/>
      <c r="N26" s="25"/>
      <c r="O26" s="25"/>
    </row>
    <row r="27" spans="2:15" x14ac:dyDescent="0.2">
      <c r="B27" s="18">
        <v>47</v>
      </c>
      <c r="C27" s="26">
        <v>0</v>
      </c>
      <c r="D27" s="26">
        <v>0</v>
      </c>
      <c r="E27" s="26">
        <v>0</v>
      </c>
      <c r="F27" s="28">
        <v>0</v>
      </c>
      <c r="G27" s="25"/>
      <c r="H27" s="25"/>
      <c r="I27" s="25"/>
      <c r="J27" s="25"/>
      <c r="K27" s="25"/>
      <c r="L27" s="25"/>
      <c r="M27" s="25"/>
      <c r="N27" s="25"/>
      <c r="O27" s="25"/>
    </row>
    <row r="28" spans="2:15" x14ac:dyDescent="0.2">
      <c r="B28" s="18">
        <v>48</v>
      </c>
      <c r="C28" s="26">
        <v>253</v>
      </c>
      <c r="D28" s="26">
        <v>981</v>
      </c>
      <c r="E28" s="26">
        <v>16922</v>
      </c>
      <c r="F28" s="28">
        <v>17052</v>
      </c>
      <c r="G28" s="25"/>
      <c r="H28" s="25"/>
      <c r="I28" s="25"/>
      <c r="J28" s="25"/>
      <c r="K28" s="25"/>
      <c r="L28" s="25"/>
      <c r="M28" s="25"/>
      <c r="N28" s="25"/>
      <c r="O28" s="25"/>
    </row>
    <row r="29" spans="2:15" x14ac:dyDescent="0.2">
      <c r="B29" s="18">
        <v>50</v>
      </c>
      <c r="C29" s="26">
        <v>9234</v>
      </c>
      <c r="D29" s="26">
        <v>8617</v>
      </c>
      <c r="E29" s="26">
        <v>65646</v>
      </c>
      <c r="F29" s="28">
        <v>65781</v>
      </c>
      <c r="G29" s="25"/>
      <c r="H29" s="25"/>
      <c r="I29" s="25"/>
      <c r="J29" s="25"/>
      <c r="K29" s="25"/>
      <c r="L29" s="25"/>
      <c r="M29" s="25"/>
      <c r="N29" s="25"/>
      <c r="O29" s="25"/>
    </row>
    <row r="30" spans="2:15" x14ac:dyDescent="0.2">
      <c r="B30" s="18">
        <v>51</v>
      </c>
      <c r="C30" s="26">
        <v>9463</v>
      </c>
      <c r="D30" s="26">
        <v>5706</v>
      </c>
      <c r="E30" s="26">
        <v>310028</v>
      </c>
      <c r="F30" s="28">
        <v>293850</v>
      </c>
      <c r="G30" s="25"/>
      <c r="H30" s="25"/>
      <c r="I30" s="25"/>
      <c r="J30" s="25"/>
      <c r="K30" s="25"/>
      <c r="L30" s="25"/>
      <c r="M30" s="25"/>
      <c r="N30" s="25"/>
      <c r="O30" s="25"/>
    </row>
    <row r="31" spans="2:15" ht="16" thickBot="1" x14ac:dyDescent="0.25">
      <c r="B31" s="19">
        <v>53</v>
      </c>
      <c r="C31" s="20">
        <v>4819</v>
      </c>
      <c r="D31" s="20">
        <v>3333</v>
      </c>
      <c r="E31" s="20">
        <v>529620</v>
      </c>
      <c r="F31" s="21">
        <v>452236</v>
      </c>
      <c r="G31" s="25"/>
      <c r="H31" s="25"/>
      <c r="I31" s="25"/>
      <c r="J31" s="25"/>
      <c r="K31" s="25"/>
      <c r="L31" s="25"/>
      <c r="M31" s="25"/>
      <c r="N31" s="25"/>
      <c r="O31" s="25"/>
    </row>
    <row r="32" spans="2:15" ht="16" thickBot="1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2:15" ht="16" thickBot="1" x14ac:dyDescent="0.25">
      <c r="B33" s="25"/>
      <c r="C33" s="25"/>
      <c r="D33" s="25"/>
      <c r="E33" s="25"/>
      <c r="F33" s="25"/>
      <c r="G33" s="25"/>
      <c r="H33" s="30" t="s">
        <v>57</v>
      </c>
      <c r="I33" s="74" t="s">
        <v>58</v>
      </c>
      <c r="J33" s="11"/>
      <c r="K33" s="25"/>
      <c r="L33" s="25"/>
      <c r="M33" s="25"/>
      <c r="N33" s="25"/>
      <c r="O33" s="25"/>
    </row>
    <row r="34" spans="2:15" x14ac:dyDescent="0.2">
      <c r="B34" s="25"/>
      <c r="C34" s="25"/>
      <c r="D34" s="25"/>
      <c r="E34" s="25"/>
      <c r="F34" s="25"/>
      <c r="G34" s="25"/>
      <c r="H34" s="34">
        <f>ROUND(_xlfn.STDEV.S(C3:C31),1)</f>
        <v>2491.4</v>
      </c>
      <c r="I34" s="75">
        <f>ROUND(AVERAGE(C3:C31), 1)</f>
        <v>1012.1</v>
      </c>
      <c r="J34" s="9" t="s">
        <v>59</v>
      </c>
      <c r="K34" s="25"/>
      <c r="L34" s="25"/>
      <c r="M34" s="25"/>
      <c r="N34" s="25"/>
      <c r="O34" s="25"/>
    </row>
    <row r="35" spans="2:15" x14ac:dyDescent="0.2">
      <c r="B35" s="25"/>
      <c r="C35" s="25"/>
      <c r="D35" s="25"/>
      <c r="E35" s="25"/>
      <c r="F35" s="25"/>
      <c r="G35" s="25"/>
      <c r="H35" s="34">
        <f>ROUND(_xlfn.STDEV.S(D3:D31),1)</f>
        <v>1920.1</v>
      </c>
      <c r="I35" s="40">
        <f>ROUND(AVERAGE(D3:D31), 1)</f>
        <v>836.3</v>
      </c>
      <c r="J35" s="76" t="s">
        <v>54</v>
      </c>
      <c r="K35" s="25"/>
      <c r="L35" s="25"/>
      <c r="M35" s="25"/>
      <c r="N35" s="25"/>
      <c r="O35" s="25"/>
    </row>
    <row r="36" spans="2:15" x14ac:dyDescent="0.2">
      <c r="B36" s="25"/>
      <c r="C36" s="25"/>
      <c r="D36" s="25"/>
      <c r="E36" s="25"/>
      <c r="F36" s="25"/>
      <c r="G36" s="25"/>
      <c r="H36" s="34">
        <f>ROUND(_xlfn.STDEV.S(E3:E31),1)</f>
        <v>111955.5</v>
      </c>
      <c r="I36" s="40">
        <f>ROUND(AVERAGE(E3:E31), 1)</f>
        <v>32336.7</v>
      </c>
      <c r="J36" s="76" t="s">
        <v>55</v>
      </c>
      <c r="K36" s="25"/>
      <c r="L36" s="25"/>
      <c r="M36" s="25"/>
      <c r="N36" s="25"/>
      <c r="O36" s="25"/>
    </row>
    <row r="37" spans="2:15" ht="16" thickBot="1" x14ac:dyDescent="0.25">
      <c r="B37" s="25"/>
      <c r="C37" s="25"/>
      <c r="D37" s="25"/>
      <c r="E37" s="25"/>
      <c r="F37" s="25"/>
      <c r="G37" s="25"/>
      <c r="H37" s="77">
        <f>ROUND(_xlfn.STDEV.S(F3:F31),1)</f>
        <v>98328.7</v>
      </c>
      <c r="I37" s="78">
        <f>ROUND(AVERAGE(F3:F31), 1)</f>
        <v>29275.1</v>
      </c>
      <c r="J37" s="79" t="s">
        <v>56</v>
      </c>
      <c r="K37" s="25"/>
      <c r="L37" s="25"/>
      <c r="M37" s="25"/>
      <c r="N37" s="25"/>
      <c r="O37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2C1B-1E3E-3845-AACC-A37A27F7263B}">
  <dimension ref="B1:O37"/>
  <sheetViews>
    <sheetView topLeftCell="A5" workbookViewId="0">
      <selection activeCell="E34" sqref="E34"/>
    </sheetView>
  </sheetViews>
  <sheetFormatPr baseColWidth="10" defaultColWidth="11.5" defaultRowHeight="15" x14ac:dyDescent="0.2"/>
  <cols>
    <col min="6" max="6" width="14" bestFit="1" customWidth="1"/>
    <col min="10" max="10" width="14" bestFit="1" customWidth="1"/>
  </cols>
  <sheetData>
    <row r="1" spans="2:15" ht="16" thickBot="1" x14ac:dyDescent="0.25"/>
    <row r="2" spans="2:15" ht="16" thickBot="1" x14ac:dyDescent="0.25">
      <c r="B2" s="30"/>
      <c r="C2" s="42" t="s">
        <v>48</v>
      </c>
      <c r="D2" s="42" t="s">
        <v>1</v>
      </c>
      <c r="E2" s="42" t="s">
        <v>49</v>
      </c>
      <c r="F2" s="43" t="s">
        <v>50</v>
      </c>
      <c r="G2" s="25"/>
      <c r="H2" s="25"/>
      <c r="I2" s="25"/>
      <c r="J2" s="25"/>
      <c r="K2" s="25"/>
      <c r="L2" s="25"/>
      <c r="M2" s="25"/>
      <c r="N2" s="25"/>
      <c r="O2" s="25"/>
    </row>
    <row r="3" spans="2:15" x14ac:dyDescent="0.2">
      <c r="B3" s="34">
        <v>1</v>
      </c>
      <c r="C3" s="3">
        <v>75</v>
      </c>
      <c r="D3" s="3">
        <v>75</v>
      </c>
      <c r="E3" s="3">
        <v>122</v>
      </c>
      <c r="F3" s="22">
        <v>43</v>
      </c>
      <c r="G3" s="25"/>
      <c r="H3" s="25"/>
      <c r="I3" s="25"/>
      <c r="J3" s="25"/>
      <c r="K3" s="25"/>
      <c r="L3" s="25"/>
      <c r="M3" s="25"/>
      <c r="N3" s="25"/>
      <c r="O3" s="25"/>
    </row>
    <row r="4" spans="2:15" x14ac:dyDescent="0.2">
      <c r="B4" s="18">
        <v>2</v>
      </c>
      <c r="C4" s="26">
        <v>68</v>
      </c>
      <c r="D4" s="26">
        <v>121</v>
      </c>
      <c r="E4" s="26">
        <v>60</v>
      </c>
      <c r="F4" s="28">
        <v>33</v>
      </c>
      <c r="G4" s="25"/>
      <c r="H4" s="25"/>
      <c r="I4" s="25"/>
      <c r="J4" s="25"/>
      <c r="K4" s="25"/>
      <c r="L4" s="25"/>
      <c r="M4" s="25"/>
      <c r="N4" s="25"/>
      <c r="O4" s="25"/>
    </row>
    <row r="5" spans="2:15" x14ac:dyDescent="0.2">
      <c r="B5" s="18">
        <v>3</v>
      </c>
      <c r="C5" s="26">
        <v>284</v>
      </c>
      <c r="D5" s="26">
        <v>284</v>
      </c>
      <c r="E5" s="26">
        <v>70</v>
      </c>
      <c r="F5" s="28">
        <v>125</v>
      </c>
      <c r="G5" s="25"/>
      <c r="H5" s="25"/>
      <c r="I5" s="25"/>
      <c r="J5" s="25"/>
      <c r="K5" s="25"/>
      <c r="L5" s="25"/>
      <c r="M5" s="25"/>
      <c r="N5" s="25"/>
      <c r="O5" s="25"/>
    </row>
    <row r="6" spans="2:15" x14ac:dyDescent="0.2">
      <c r="B6" s="18">
        <v>4</v>
      </c>
      <c r="C6" s="26">
        <v>50</v>
      </c>
      <c r="D6" s="26">
        <v>50</v>
      </c>
      <c r="E6" s="26">
        <v>25</v>
      </c>
      <c r="F6" s="28">
        <v>39</v>
      </c>
      <c r="G6" s="25"/>
      <c r="H6" s="25"/>
      <c r="I6" s="25"/>
      <c r="J6" s="25"/>
      <c r="K6" s="25"/>
      <c r="L6" s="25"/>
      <c r="M6" s="25"/>
      <c r="N6" s="25"/>
      <c r="O6" s="25"/>
    </row>
    <row r="7" spans="2:15" x14ac:dyDescent="0.2">
      <c r="B7" s="18">
        <v>5</v>
      </c>
      <c r="C7" s="26">
        <v>420</v>
      </c>
      <c r="D7" s="26">
        <v>420</v>
      </c>
      <c r="E7" s="26">
        <v>175</v>
      </c>
      <c r="F7" s="28">
        <v>119</v>
      </c>
      <c r="G7" s="25"/>
      <c r="H7" s="25"/>
      <c r="I7" s="25"/>
      <c r="J7" s="25"/>
      <c r="K7" s="25"/>
      <c r="L7" s="25"/>
      <c r="M7" s="25"/>
      <c r="N7" s="25"/>
      <c r="O7" s="25"/>
    </row>
    <row r="8" spans="2:15" x14ac:dyDescent="0.2">
      <c r="B8" s="18">
        <v>6</v>
      </c>
      <c r="C8" s="26">
        <v>123</v>
      </c>
      <c r="D8" s="26">
        <v>123</v>
      </c>
      <c r="E8" s="26">
        <v>44</v>
      </c>
      <c r="F8" s="28">
        <v>51</v>
      </c>
      <c r="G8" s="25"/>
      <c r="H8" s="25"/>
      <c r="I8" s="25"/>
      <c r="J8" s="25"/>
      <c r="K8" s="25"/>
      <c r="L8" s="25"/>
      <c r="M8" s="25"/>
      <c r="N8" s="25"/>
      <c r="O8" s="25"/>
    </row>
    <row r="9" spans="2:15" x14ac:dyDescent="0.2">
      <c r="B9" s="18">
        <v>7</v>
      </c>
      <c r="C9" s="26">
        <v>43</v>
      </c>
      <c r="D9" s="26">
        <v>43</v>
      </c>
      <c r="E9" s="26">
        <v>27</v>
      </c>
      <c r="F9" s="28">
        <v>46</v>
      </c>
      <c r="G9" s="25"/>
      <c r="H9" s="25"/>
      <c r="I9" s="25"/>
      <c r="J9" s="25"/>
      <c r="K9" s="25"/>
      <c r="L9" s="25"/>
      <c r="M9" s="25"/>
      <c r="N9" s="25"/>
      <c r="O9" s="25"/>
    </row>
    <row r="10" spans="2:15" x14ac:dyDescent="0.2">
      <c r="B10" s="18">
        <v>8</v>
      </c>
      <c r="C10" s="26">
        <v>27</v>
      </c>
      <c r="D10" s="26">
        <v>27</v>
      </c>
      <c r="E10" s="26">
        <v>27</v>
      </c>
      <c r="F10" s="28">
        <v>28</v>
      </c>
      <c r="G10" s="25"/>
      <c r="H10" s="25"/>
      <c r="I10" s="25"/>
      <c r="J10" s="25"/>
      <c r="K10" s="25"/>
      <c r="L10" s="25"/>
      <c r="M10" s="25"/>
      <c r="N10" s="25"/>
      <c r="O10" s="25"/>
    </row>
    <row r="11" spans="2:15" x14ac:dyDescent="0.2">
      <c r="B11" s="18">
        <v>9</v>
      </c>
      <c r="C11" s="26">
        <v>102</v>
      </c>
      <c r="D11" s="26">
        <v>102</v>
      </c>
      <c r="E11" s="26">
        <v>28</v>
      </c>
      <c r="F11" s="28">
        <v>31</v>
      </c>
      <c r="G11" s="25"/>
      <c r="H11" s="25"/>
      <c r="I11" s="25"/>
      <c r="J11" s="25"/>
      <c r="K11" s="25"/>
      <c r="L11" s="25"/>
      <c r="M11" s="25"/>
      <c r="N11" s="25"/>
      <c r="O11" s="25"/>
    </row>
    <row r="12" spans="2:15" x14ac:dyDescent="0.2">
      <c r="B12" s="18">
        <v>10</v>
      </c>
      <c r="C12" s="26">
        <v>94</v>
      </c>
      <c r="D12" s="26">
        <v>94</v>
      </c>
      <c r="E12" s="26">
        <v>69</v>
      </c>
      <c r="F12" s="28">
        <v>110</v>
      </c>
      <c r="G12" s="25"/>
      <c r="H12" s="25"/>
      <c r="I12" s="25"/>
      <c r="J12" s="25"/>
      <c r="K12" s="25"/>
      <c r="L12" s="25"/>
      <c r="M12" s="25"/>
      <c r="N12" s="25"/>
      <c r="O12" s="25"/>
    </row>
    <row r="13" spans="2:15" x14ac:dyDescent="0.2">
      <c r="B13" s="18">
        <v>11</v>
      </c>
      <c r="C13" s="26">
        <v>47</v>
      </c>
      <c r="D13" s="26">
        <v>47</v>
      </c>
      <c r="E13" s="26">
        <v>43</v>
      </c>
      <c r="F13" s="28">
        <v>43</v>
      </c>
      <c r="G13" s="25"/>
      <c r="H13" s="25"/>
      <c r="I13" s="25"/>
      <c r="J13" s="25"/>
      <c r="K13" s="25"/>
      <c r="L13" s="25"/>
      <c r="M13" s="25"/>
      <c r="N13" s="25"/>
      <c r="O13" s="25"/>
    </row>
    <row r="14" spans="2:15" x14ac:dyDescent="0.2">
      <c r="B14" s="18">
        <v>12</v>
      </c>
      <c r="C14" s="26">
        <v>32</v>
      </c>
      <c r="D14" s="26">
        <v>32</v>
      </c>
      <c r="E14" s="26">
        <v>48</v>
      </c>
      <c r="F14" s="28">
        <v>33</v>
      </c>
      <c r="G14" s="25"/>
      <c r="H14" s="25"/>
      <c r="I14" s="25"/>
      <c r="J14" s="25"/>
      <c r="K14" s="25"/>
      <c r="L14" s="25"/>
      <c r="M14" s="25"/>
      <c r="N14" s="25"/>
      <c r="O14" s="25"/>
    </row>
    <row r="15" spans="2:15" x14ac:dyDescent="0.2">
      <c r="B15" s="18">
        <v>13</v>
      </c>
      <c r="C15" s="26">
        <v>135</v>
      </c>
      <c r="D15" s="26">
        <v>135</v>
      </c>
      <c r="E15" s="26">
        <v>76</v>
      </c>
      <c r="F15" s="28">
        <v>182</v>
      </c>
      <c r="G15" s="25"/>
      <c r="H15" s="25"/>
      <c r="I15" s="25"/>
      <c r="J15" s="25"/>
      <c r="K15" s="25"/>
      <c r="L15" s="25"/>
      <c r="M15" s="25"/>
      <c r="N15" s="25"/>
      <c r="O15" s="25"/>
    </row>
    <row r="16" spans="2:15" x14ac:dyDescent="0.2">
      <c r="B16" s="18">
        <v>14</v>
      </c>
      <c r="C16" s="26">
        <v>37</v>
      </c>
      <c r="D16" s="26">
        <v>37</v>
      </c>
      <c r="E16" s="26">
        <v>23</v>
      </c>
      <c r="F16" s="28">
        <v>17</v>
      </c>
      <c r="G16" s="25"/>
      <c r="H16" s="25"/>
      <c r="I16" s="25"/>
      <c r="J16" s="25"/>
      <c r="K16" s="25"/>
      <c r="L16" s="25"/>
      <c r="M16" s="25"/>
      <c r="N16" s="25"/>
      <c r="O16" s="25"/>
    </row>
    <row r="17" spans="2:15" x14ac:dyDescent="0.2">
      <c r="B17" s="18">
        <v>15</v>
      </c>
      <c r="C17" s="26">
        <v>119</v>
      </c>
      <c r="D17" s="26">
        <v>378</v>
      </c>
      <c r="E17" s="26">
        <v>64</v>
      </c>
      <c r="F17" s="28">
        <v>76</v>
      </c>
      <c r="G17" s="25"/>
      <c r="H17" s="25"/>
      <c r="I17" s="25"/>
      <c r="J17" s="25"/>
      <c r="K17" s="25"/>
      <c r="L17" s="25"/>
      <c r="M17" s="25"/>
      <c r="N17" s="25"/>
      <c r="O17" s="25"/>
    </row>
    <row r="18" spans="2:15" x14ac:dyDescent="0.2">
      <c r="B18" s="18">
        <v>16</v>
      </c>
      <c r="C18" s="26">
        <v>559</v>
      </c>
      <c r="D18" s="26">
        <v>559</v>
      </c>
      <c r="E18" s="26">
        <v>183</v>
      </c>
      <c r="F18" s="28">
        <v>142</v>
      </c>
      <c r="G18" s="25"/>
      <c r="H18" s="25"/>
      <c r="I18" s="25"/>
      <c r="J18" s="25"/>
      <c r="K18" s="25"/>
      <c r="L18" s="25"/>
      <c r="M18" s="25"/>
      <c r="N18" s="25"/>
      <c r="O18" s="25"/>
    </row>
    <row r="19" spans="2:15" x14ac:dyDescent="0.2">
      <c r="B19" s="18">
        <v>17</v>
      </c>
      <c r="C19" s="26">
        <v>756</v>
      </c>
      <c r="D19" s="26">
        <v>756</v>
      </c>
      <c r="E19" s="26">
        <v>153</v>
      </c>
      <c r="F19" s="28">
        <v>264</v>
      </c>
      <c r="G19" s="25"/>
      <c r="H19" s="25"/>
      <c r="I19" s="25"/>
      <c r="J19" s="25"/>
      <c r="K19" s="25"/>
      <c r="L19" s="25"/>
      <c r="M19" s="25"/>
      <c r="N19" s="25"/>
      <c r="O19" s="25"/>
    </row>
    <row r="20" spans="2:15" x14ac:dyDescent="0.2">
      <c r="B20" s="18">
        <v>19</v>
      </c>
      <c r="C20" s="26">
        <v>514</v>
      </c>
      <c r="D20" s="26">
        <v>514</v>
      </c>
      <c r="E20" s="26">
        <v>155</v>
      </c>
      <c r="F20" s="28">
        <v>232</v>
      </c>
      <c r="G20" s="25"/>
      <c r="H20" s="25"/>
      <c r="I20" s="25"/>
      <c r="J20" s="25"/>
      <c r="K20" s="25"/>
      <c r="L20" s="25"/>
      <c r="M20" s="25"/>
      <c r="N20" s="25"/>
      <c r="O20" s="25"/>
    </row>
    <row r="21" spans="2:15" x14ac:dyDescent="0.2">
      <c r="B21" s="18">
        <v>22</v>
      </c>
      <c r="C21" s="26">
        <v>75</v>
      </c>
      <c r="D21" s="26">
        <v>75</v>
      </c>
      <c r="E21" s="26">
        <v>57</v>
      </c>
      <c r="F21" s="28">
        <v>118</v>
      </c>
      <c r="G21" s="25"/>
      <c r="H21" s="25"/>
      <c r="I21" s="25"/>
      <c r="J21" s="25"/>
      <c r="K21" s="25"/>
      <c r="L21" s="25"/>
      <c r="M21" s="25"/>
      <c r="N21" s="25"/>
      <c r="O21" s="25"/>
    </row>
    <row r="22" spans="2:15" x14ac:dyDescent="0.2">
      <c r="B22" s="18">
        <v>29</v>
      </c>
      <c r="C22" s="26">
        <v>45</v>
      </c>
      <c r="D22" s="26">
        <v>45</v>
      </c>
      <c r="E22" s="26">
        <v>41</v>
      </c>
      <c r="F22" s="28">
        <v>41</v>
      </c>
      <c r="G22" s="25"/>
      <c r="H22" s="25"/>
      <c r="I22" s="25"/>
      <c r="J22" s="25"/>
      <c r="K22" s="25"/>
      <c r="L22" s="25"/>
      <c r="M22" s="25"/>
      <c r="N22" s="25"/>
      <c r="O22" s="25"/>
    </row>
    <row r="23" spans="2:15" x14ac:dyDescent="0.2">
      <c r="B23" s="18">
        <v>42</v>
      </c>
      <c r="C23" s="26">
        <v>1750</v>
      </c>
      <c r="D23" s="26">
        <v>1241</v>
      </c>
      <c r="E23" s="26">
        <v>866</v>
      </c>
      <c r="F23" s="28">
        <v>220</v>
      </c>
      <c r="G23" s="25"/>
      <c r="H23" s="25"/>
      <c r="I23" s="25"/>
      <c r="J23" s="25"/>
      <c r="K23" s="25"/>
      <c r="L23" s="25"/>
      <c r="M23" s="25"/>
      <c r="N23" s="25"/>
      <c r="O23" s="25"/>
    </row>
    <row r="24" spans="2:15" x14ac:dyDescent="0.2">
      <c r="B24" s="18">
        <v>43</v>
      </c>
      <c r="C24" s="26">
        <v>261</v>
      </c>
      <c r="D24" s="26">
        <v>259</v>
      </c>
      <c r="E24" s="26">
        <v>140</v>
      </c>
      <c r="F24" s="28">
        <v>77</v>
      </c>
      <c r="G24" s="25"/>
      <c r="H24" s="25"/>
      <c r="I24" s="25"/>
      <c r="J24" s="25"/>
      <c r="K24" s="25"/>
      <c r="L24" s="25"/>
      <c r="M24" s="25"/>
      <c r="N24" s="25"/>
      <c r="O24" s="25"/>
    </row>
    <row r="25" spans="2:15" x14ac:dyDescent="0.2">
      <c r="B25" s="18">
        <v>45</v>
      </c>
      <c r="C25" s="26">
        <v>0</v>
      </c>
      <c r="D25" s="26">
        <v>0</v>
      </c>
      <c r="E25" s="26">
        <v>0</v>
      </c>
      <c r="F25" s="28">
        <v>0</v>
      </c>
      <c r="G25" s="25"/>
      <c r="H25" s="25"/>
      <c r="I25" s="25"/>
      <c r="J25" s="25"/>
      <c r="K25" s="25"/>
      <c r="L25" s="25"/>
      <c r="M25" s="25"/>
      <c r="N25" s="25"/>
      <c r="O25" s="25"/>
    </row>
    <row r="26" spans="2:15" x14ac:dyDescent="0.2">
      <c r="B26" s="18">
        <v>46</v>
      </c>
      <c r="C26" s="26">
        <v>0</v>
      </c>
      <c r="D26" s="26">
        <v>0</v>
      </c>
      <c r="E26" s="26">
        <v>0</v>
      </c>
      <c r="F26" s="28">
        <v>0</v>
      </c>
      <c r="G26" s="25"/>
      <c r="H26" s="25"/>
      <c r="I26" s="25"/>
      <c r="J26" s="25"/>
      <c r="K26" s="25"/>
      <c r="L26" s="25"/>
      <c r="M26" s="25"/>
      <c r="N26" s="25"/>
      <c r="O26" s="25"/>
    </row>
    <row r="27" spans="2:15" x14ac:dyDescent="0.2">
      <c r="B27" s="18">
        <v>47</v>
      </c>
      <c r="C27" s="26">
        <v>0</v>
      </c>
      <c r="D27" s="26">
        <v>0</v>
      </c>
      <c r="E27" s="26">
        <v>0</v>
      </c>
      <c r="F27" s="28">
        <v>0</v>
      </c>
      <c r="G27" s="25"/>
      <c r="H27" s="25"/>
      <c r="I27" s="25"/>
      <c r="J27" s="25"/>
      <c r="K27" s="25"/>
      <c r="L27" s="25"/>
      <c r="M27" s="25"/>
      <c r="N27" s="25"/>
      <c r="O27" s="25"/>
    </row>
    <row r="28" spans="2:15" x14ac:dyDescent="0.2">
      <c r="B28" s="18">
        <v>48</v>
      </c>
      <c r="C28" s="26">
        <v>981</v>
      </c>
      <c r="D28" s="26">
        <v>217</v>
      </c>
      <c r="E28" s="26">
        <v>78</v>
      </c>
      <c r="F28" s="28">
        <v>135</v>
      </c>
      <c r="G28" s="25"/>
      <c r="H28" s="25"/>
      <c r="I28" s="25"/>
      <c r="J28" s="25"/>
      <c r="K28" s="25"/>
      <c r="L28" s="25"/>
      <c r="M28" s="25"/>
      <c r="N28" s="25"/>
      <c r="O28" s="25"/>
    </row>
    <row r="29" spans="2:15" x14ac:dyDescent="0.2">
      <c r="B29" s="18">
        <v>50</v>
      </c>
      <c r="C29" s="26">
        <v>8617</v>
      </c>
      <c r="D29" s="26">
        <v>1181</v>
      </c>
      <c r="E29" s="26">
        <v>5919</v>
      </c>
      <c r="F29" s="28">
        <v>341</v>
      </c>
      <c r="G29" s="25"/>
      <c r="H29" s="25"/>
      <c r="I29" s="25"/>
      <c r="J29" s="25"/>
      <c r="K29" s="25"/>
      <c r="L29" s="25"/>
      <c r="M29" s="25"/>
      <c r="N29" s="25"/>
      <c r="O29" s="25"/>
    </row>
    <row r="30" spans="2:15" x14ac:dyDescent="0.2">
      <c r="B30" s="18">
        <v>51</v>
      </c>
      <c r="C30" s="26">
        <v>5706</v>
      </c>
      <c r="D30" s="26">
        <v>3725</v>
      </c>
      <c r="E30" s="26">
        <v>1181</v>
      </c>
      <c r="F30" s="28">
        <v>331</v>
      </c>
      <c r="G30" s="25"/>
      <c r="H30" s="25"/>
      <c r="I30" s="25"/>
      <c r="J30" s="25"/>
      <c r="K30" s="25"/>
      <c r="L30" s="25"/>
      <c r="M30" s="25"/>
      <c r="N30" s="25"/>
      <c r="O30" s="25"/>
    </row>
    <row r="31" spans="2:15" ht="16" thickBot="1" x14ac:dyDescent="0.25">
      <c r="B31" s="19">
        <v>53</v>
      </c>
      <c r="C31" s="20">
        <v>3333</v>
      </c>
      <c r="D31" s="20">
        <v>3448</v>
      </c>
      <c r="E31" s="20">
        <v>10276</v>
      </c>
      <c r="F31" s="21">
        <v>3092</v>
      </c>
      <c r="G31" s="25"/>
      <c r="H31" s="25"/>
      <c r="I31" s="25"/>
      <c r="J31" s="25"/>
      <c r="K31" s="25"/>
      <c r="L31" s="25"/>
      <c r="M31" s="25"/>
      <c r="N31" s="25"/>
      <c r="O31" s="25"/>
    </row>
    <row r="32" spans="2:15" ht="16" thickBot="1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2:15" ht="16" thickBot="1" x14ac:dyDescent="0.25">
      <c r="B33" s="25"/>
      <c r="C33" s="25"/>
      <c r="D33" s="25"/>
      <c r="E33" s="25"/>
      <c r="F33" s="25"/>
      <c r="G33" s="25"/>
      <c r="H33" s="30" t="s">
        <v>57</v>
      </c>
      <c r="I33" s="74" t="s">
        <v>58</v>
      </c>
      <c r="J33" s="11"/>
      <c r="K33" s="25"/>
      <c r="L33" s="25"/>
      <c r="M33" s="25"/>
      <c r="N33" s="25"/>
      <c r="O33" s="25"/>
    </row>
    <row r="34" spans="2:15" x14ac:dyDescent="0.2">
      <c r="B34" s="25"/>
      <c r="C34" s="25"/>
      <c r="D34" s="25"/>
      <c r="E34" s="25"/>
      <c r="F34" s="25"/>
      <c r="G34" s="25"/>
      <c r="H34" s="34">
        <f>ROUND(_xlfn.STDEV.S(C3:C31),1)</f>
        <v>1920.1</v>
      </c>
      <c r="I34" s="75">
        <f>ROUND(AVERAGE(C3:C31), 1)</f>
        <v>836.3</v>
      </c>
      <c r="J34" s="9" t="s">
        <v>48</v>
      </c>
      <c r="K34" s="25"/>
      <c r="L34" s="25"/>
      <c r="M34" s="25"/>
      <c r="N34" s="25"/>
      <c r="O34" s="25"/>
    </row>
    <row r="35" spans="2:15" x14ac:dyDescent="0.2">
      <c r="B35" s="25"/>
      <c r="C35" s="25"/>
      <c r="D35" s="25"/>
      <c r="E35" s="25"/>
      <c r="F35" s="25"/>
      <c r="G35" s="25"/>
      <c r="H35" s="18">
        <f>ROUND(_xlfn.STDEV.S(D3:D31),1)</f>
        <v>920.1</v>
      </c>
      <c r="I35" s="40">
        <f>ROUND(AVERAGE(D3:D31), 1)</f>
        <v>482.3</v>
      </c>
      <c r="J35" s="76" t="s">
        <v>1</v>
      </c>
      <c r="K35" s="25"/>
      <c r="L35" s="25"/>
      <c r="M35" s="25"/>
      <c r="N35" s="25"/>
      <c r="O35" s="25"/>
    </row>
    <row r="36" spans="2:15" x14ac:dyDescent="0.2">
      <c r="B36" s="25"/>
      <c r="C36" s="25"/>
      <c r="D36" s="25"/>
      <c r="E36" s="25"/>
      <c r="F36" s="25"/>
      <c r="G36" s="25"/>
      <c r="H36" s="18">
        <f>ROUND(_xlfn.STDEV.S(E3:E31),1)</f>
        <v>2148.4</v>
      </c>
      <c r="I36" s="40">
        <f>ROUND(AVERAGE(E3:E31), 1)</f>
        <v>687.9</v>
      </c>
      <c r="J36" s="76" t="s">
        <v>49</v>
      </c>
      <c r="K36" s="25"/>
      <c r="L36" s="25"/>
      <c r="M36" s="25"/>
      <c r="N36" s="25"/>
      <c r="O36" s="25"/>
    </row>
    <row r="37" spans="2:15" ht="16" thickBot="1" x14ac:dyDescent="0.25">
      <c r="B37" s="25"/>
      <c r="C37" s="25"/>
      <c r="D37" s="25"/>
      <c r="E37" s="25"/>
      <c r="F37" s="25"/>
      <c r="G37" s="25"/>
      <c r="H37" s="19">
        <f>ROUND(_xlfn.STDEV.S(F3:F31),1)</f>
        <v>563.29999999999995</v>
      </c>
      <c r="I37" s="78">
        <f>ROUND(AVERAGE(F3:F31), 1)</f>
        <v>205.8</v>
      </c>
      <c r="J37" s="79" t="s">
        <v>50</v>
      </c>
      <c r="K37" s="25"/>
      <c r="L37" s="25"/>
      <c r="M37" s="25"/>
      <c r="N37" s="25"/>
      <c r="O37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9B29-590E-4CA9-BE01-FB6374CAFAF2}">
  <dimension ref="B1:U102"/>
  <sheetViews>
    <sheetView workbookViewId="0">
      <pane xSplit="4" ySplit="8" topLeftCell="E75" activePane="bottomRight" state="frozen"/>
      <selection pane="topRight" activeCell="G1" sqref="G1"/>
      <selection pane="bottomLeft" activeCell="A5" sqref="A5"/>
      <selection pane="bottomRight" activeCell="F92" sqref="F92"/>
    </sheetView>
  </sheetViews>
  <sheetFormatPr baseColWidth="10" defaultColWidth="9.1640625" defaultRowHeight="15" x14ac:dyDescent="0.2"/>
  <cols>
    <col min="1" max="1" width="5.5" style="1" customWidth="1"/>
    <col min="2" max="2" width="33.6640625" style="12" bestFit="1" customWidth="1"/>
    <col min="3" max="3" width="7.83203125" style="12" bestFit="1" customWidth="1"/>
    <col min="4" max="4" width="11" style="1" bestFit="1" customWidth="1"/>
    <col min="5" max="5" width="10.6640625" style="1" bestFit="1" customWidth="1"/>
    <col min="6" max="6" width="7.83203125" style="1" bestFit="1" customWidth="1"/>
    <col min="7" max="7" width="10.5" style="1" bestFit="1" customWidth="1"/>
    <col min="8" max="8" width="9.83203125" style="1" bestFit="1" customWidth="1"/>
    <col min="9" max="9" width="5.1640625" style="1" bestFit="1" customWidth="1"/>
    <col min="10" max="10" width="7.83203125" style="1" bestFit="1" customWidth="1"/>
    <col min="11" max="11" width="8.5" style="1" bestFit="1" customWidth="1"/>
    <col min="12" max="12" width="7.83203125" style="1" customWidth="1"/>
    <col min="13" max="13" width="12.6640625" style="1" bestFit="1" customWidth="1"/>
    <col min="15" max="15" width="7.83203125" bestFit="1" customWidth="1"/>
    <col min="16" max="16" width="11.83203125" style="1" bestFit="1" customWidth="1"/>
    <col min="17" max="16384" width="9.1640625" style="1"/>
  </cols>
  <sheetData>
    <row r="1" spans="2:21" ht="16" thickBot="1" x14ac:dyDescent="0.25"/>
    <row r="2" spans="2:21" ht="16" thickBot="1" x14ac:dyDescent="0.25">
      <c r="B2" s="29" t="s">
        <v>25</v>
      </c>
      <c r="C2" s="2"/>
      <c r="D2" s="13" t="s">
        <v>22</v>
      </c>
      <c r="E2" s="16" t="s">
        <v>29</v>
      </c>
      <c r="F2" s="17" t="s">
        <v>27</v>
      </c>
      <c r="J2" s="11"/>
      <c r="K2" s="44" t="s">
        <v>37</v>
      </c>
      <c r="L2" s="42" t="s">
        <v>38</v>
      </c>
      <c r="M2" s="43" t="s">
        <v>39</v>
      </c>
      <c r="O2" s="47"/>
      <c r="P2" s="44" t="s">
        <v>31</v>
      </c>
      <c r="Q2" s="42" t="s">
        <v>37</v>
      </c>
      <c r="R2" s="42" t="s">
        <v>38</v>
      </c>
      <c r="S2" s="43" t="s">
        <v>39</v>
      </c>
    </row>
    <row r="3" spans="2:21" s="25" customFormat="1" x14ac:dyDescent="0.2">
      <c r="B3" s="2"/>
      <c r="C3" s="2"/>
      <c r="D3" s="18" t="s">
        <v>35</v>
      </c>
      <c r="E3" s="14" t="s">
        <v>37</v>
      </c>
      <c r="F3" s="15">
        <f>COUNTIF(L9:L102, "=a")</f>
        <v>45</v>
      </c>
      <c r="J3" s="9" t="s">
        <v>58</v>
      </c>
      <c r="K3" s="80">
        <f>ROUND(AVERAGEIF(L9:L102,"A",P9:P102),1)</f>
        <v>2.2999999999999998</v>
      </c>
      <c r="L3" s="3">
        <f>ROUND(AVERAGEIF(L9:L102,"B",P9:P102),1)</f>
        <v>27</v>
      </c>
      <c r="M3" s="22">
        <f>ROUND(AVERAGEIF(L9:L102,"C",P9:P102),1)</f>
        <v>160.80000000000001</v>
      </c>
      <c r="O3" s="9" t="s">
        <v>23</v>
      </c>
      <c r="P3" s="45" t="str">
        <f>INT(P4 / 94 * 100) &amp; "%"</f>
        <v>47%</v>
      </c>
      <c r="Q3" s="3" t="str">
        <f>INT(Q4 / P4 * 100) &amp; "%"</f>
        <v>75%</v>
      </c>
      <c r="R3" s="3" t="str">
        <f>INT(R4 / P4 * 100) &amp; "%"</f>
        <v>24%</v>
      </c>
      <c r="S3" s="22" t="str">
        <f>INT(S4 / P4 * 100) &amp; "%"</f>
        <v>0%</v>
      </c>
    </row>
    <row r="4" spans="2:21" s="25" customFormat="1" ht="16" thickBot="1" x14ac:dyDescent="0.25">
      <c r="B4" s="2"/>
      <c r="C4" s="2"/>
      <c r="D4" s="18" t="s">
        <v>36</v>
      </c>
      <c r="E4" s="14" t="s">
        <v>38</v>
      </c>
      <c r="F4" s="15">
        <f>COUNTIF(L9:L102, "=b")</f>
        <v>43</v>
      </c>
      <c r="J4" s="79" t="s">
        <v>57</v>
      </c>
      <c r="K4" s="81">
        <f>ROUND(_xlfn.STDEV.S(P9:P53),1)</f>
        <v>42.8</v>
      </c>
      <c r="L4" s="61">
        <f>ROUND(_xlfn.STDEV.S(P54:P96),1)</f>
        <v>45</v>
      </c>
      <c r="M4" s="21">
        <f>ROUND(_xlfn.STDEV.S(P97:P102),1)</f>
        <v>74.599999999999994</v>
      </c>
      <c r="O4" s="48" t="s">
        <v>24</v>
      </c>
      <c r="P4" s="46">
        <f>COUNTIF(P8:P102, "=0")</f>
        <v>45</v>
      </c>
      <c r="Q4" s="20">
        <f>COUNTIFS(L9:L102, "=A", P9:P102, "=0")</f>
        <v>34</v>
      </c>
      <c r="R4" s="20">
        <f>COUNTIFS(L9:L102, "=B", P9:P102, "=0")</f>
        <v>11</v>
      </c>
      <c r="S4" s="21">
        <f>COUNTIFS(L9:L102, "=C", P9:P102, "=0")</f>
        <v>0</v>
      </c>
    </row>
    <row r="5" spans="2:21" s="25" customFormat="1" ht="16" thickBot="1" x14ac:dyDescent="0.25">
      <c r="B5" s="2"/>
      <c r="C5" s="2"/>
      <c r="D5" s="19" t="s">
        <v>28</v>
      </c>
      <c r="E5" s="20" t="s">
        <v>39</v>
      </c>
      <c r="F5" s="21">
        <f>COUNTIF(L9:L202, "=c")</f>
        <v>6</v>
      </c>
      <c r="J5" s="19" t="s">
        <v>72</v>
      </c>
      <c r="K5" s="20">
        <f>CONFIDENCE(0.05,K4,COUNTIF(L9:L102,"=A"))</f>
        <v>12.505054912225892</v>
      </c>
      <c r="L5" s="20">
        <f>CONFIDENCE(0.05,L4,COUNTIF(L9:L102,"=B"))</f>
        <v>13.450126749558907</v>
      </c>
      <c r="M5" s="20">
        <f>CONFIDENCE(0.05,M4,COUNTIF(L9:L102,"=C"))</f>
        <v>59.691335176017674</v>
      </c>
    </row>
    <row r="6" spans="2:21" s="25" customFormat="1" x14ac:dyDescent="0.2">
      <c r="B6" s="2"/>
      <c r="C6" s="2"/>
      <c r="D6" s="33"/>
      <c r="E6" s="33"/>
      <c r="F6" s="33"/>
    </row>
    <row r="7" spans="2:21" ht="16" thickBot="1" x14ac:dyDescent="0.25"/>
    <row r="8" spans="2:21" ht="17" thickBot="1" x14ac:dyDescent="0.25">
      <c r="D8" s="5" t="s">
        <v>0</v>
      </c>
      <c r="E8" s="6" t="s">
        <v>16</v>
      </c>
      <c r="F8" s="7" t="s">
        <v>12</v>
      </c>
      <c r="G8" s="7" t="s">
        <v>13</v>
      </c>
      <c r="H8" s="7" t="s">
        <v>14</v>
      </c>
      <c r="I8" s="7" t="s">
        <v>6</v>
      </c>
      <c r="J8" s="7" t="s">
        <v>7</v>
      </c>
      <c r="K8" s="6" t="s">
        <v>4</v>
      </c>
      <c r="L8" s="7" t="s">
        <v>22</v>
      </c>
      <c r="M8" s="8" t="s">
        <v>40</v>
      </c>
      <c r="P8" s="11" t="s">
        <v>26</v>
      </c>
    </row>
    <row r="9" spans="2:21" x14ac:dyDescent="0.2">
      <c r="D9" s="4">
        <v>1</v>
      </c>
      <c r="E9" s="3">
        <v>0.1</v>
      </c>
      <c r="F9" s="3">
        <v>0</v>
      </c>
      <c r="G9" s="3">
        <v>0</v>
      </c>
      <c r="H9" s="3" t="b">
        <v>0</v>
      </c>
      <c r="I9" s="3">
        <v>131</v>
      </c>
      <c r="J9" s="3" t="s">
        <v>17</v>
      </c>
      <c r="K9" s="3">
        <v>131</v>
      </c>
      <c r="L9" s="3" t="str">
        <f t="shared" ref="L9:L40" si="0">IF(F9&lt;&gt;0,"B", IF(K9=0, "C", "A"))</f>
        <v>A</v>
      </c>
      <c r="M9" s="22"/>
      <c r="P9" s="9">
        <f t="shared" ref="P9:P27" si="1">IF(K9 = 0, M9, K9-I9)</f>
        <v>0</v>
      </c>
    </row>
    <row r="10" spans="2:21" x14ac:dyDescent="0.2">
      <c r="D10" s="23">
        <v>2</v>
      </c>
      <c r="E10" s="14">
        <v>0.1</v>
      </c>
      <c r="F10" s="14">
        <v>0</v>
      </c>
      <c r="G10" s="14">
        <v>0</v>
      </c>
      <c r="H10" s="14" t="b">
        <v>0</v>
      </c>
      <c r="I10" s="14">
        <v>85</v>
      </c>
      <c r="J10" s="14" t="s">
        <v>17</v>
      </c>
      <c r="K10" s="14">
        <v>88</v>
      </c>
      <c r="L10" s="3" t="str">
        <f t="shared" si="0"/>
        <v>A</v>
      </c>
      <c r="M10" s="15"/>
      <c r="P10" s="9">
        <f t="shared" si="1"/>
        <v>3</v>
      </c>
      <c r="U10" s="12"/>
    </row>
    <row r="11" spans="2:21" x14ac:dyDescent="0.2">
      <c r="D11" s="23">
        <v>3</v>
      </c>
      <c r="E11" s="14">
        <v>0.2</v>
      </c>
      <c r="F11" s="14">
        <v>0</v>
      </c>
      <c r="G11" s="14">
        <v>0</v>
      </c>
      <c r="H11" s="14" t="b">
        <v>0</v>
      </c>
      <c r="I11" s="14">
        <v>172</v>
      </c>
      <c r="J11" s="14" t="s">
        <v>17</v>
      </c>
      <c r="K11" s="14">
        <v>172</v>
      </c>
      <c r="L11" s="3" t="str">
        <f t="shared" si="0"/>
        <v>A</v>
      </c>
      <c r="M11" s="15"/>
      <c r="P11" s="9">
        <f t="shared" si="1"/>
        <v>0</v>
      </c>
      <c r="U11" s="12"/>
    </row>
    <row r="12" spans="2:21" x14ac:dyDescent="0.2">
      <c r="D12" s="23">
        <v>4</v>
      </c>
      <c r="E12" s="14">
        <v>0.11</v>
      </c>
      <c r="F12" s="14">
        <v>0</v>
      </c>
      <c r="G12" s="14">
        <v>0</v>
      </c>
      <c r="H12" s="14" t="b">
        <v>0</v>
      </c>
      <c r="I12" s="14">
        <v>182</v>
      </c>
      <c r="J12" s="14" t="s">
        <v>17</v>
      </c>
      <c r="K12" s="14">
        <v>182</v>
      </c>
      <c r="L12" s="3" t="str">
        <f t="shared" si="0"/>
        <v>A</v>
      </c>
      <c r="M12" s="15"/>
      <c r="P12" s="9">
        <f t="shared" si="1"/>
        <v>0</v>
      </c>
      <c r="U12" s="12"/>
    </row>
    <row r="13" spans="2:21" x14ac:dyDescent="0.2">
      <c r="D13" s="23">
        <v>5</v>
      </c>
      <c r="E13" s="14">
        <v>0.28999999999999998</v>
      </c>
      <c r="F13" s="14">
        <v>1408</v>
      </c>
      <c r="G13" s="14">
        <v>0</v>
      </c>
      <c r="H13" s="14" t="b">
        <v>0</v>
      </c>
      <c r="I13" s="14">
        <v>128</v>
      </c>
      <c r="J13" s="14" t="s">
        <v>17</v>
      </c>
      <c r="K13" s="14">
        <v>141</v>
      </c>
      <c r="L13" s="3" t="str">
        <f t="shared" si="0"/>
        <v>B</v>
      </c>
      <c r="M13" s="15"/>
      <c r="P13" s="9">
        <f t="shared" si="1"/>
        <v>13</v>
      </c>
      <c r="U13" s="12"/>
    </row>
    <row r="14" spans="2:21" x14ac:dyDescent="0.2">
      <c r="D14" s="23">
        <v>6</v>
      </c>
      <c r="E14" s="14">
        <v>0.11</v>
      </c>
      <c r="F14" s="14">
        <v>0</v>
      </c>
      <c r="G14" s="14">
        <v>0</v>
      </c>
      <c r="H14" s="14" t="b">
        <v>0</v>
      </c>
      <c r="I14" s="14">
        <v>171</v>
      </c>
      <c r="J14" s="14" t="s">
        <v>17</v>
      </c>
      <c r="K14" s="14">
        <v>171</v>
      </c>
      <c r="L14" s="3" t="str">
        <f t="shared" si="0"/>
        <v>A</v>
      </c>
      <c r="M14" s="15"/>
      <c r="P14" s="9">
        <f t="shared" si="1"/>
        <v>0</v>
      </c>
      <c r="U14" s="12"/>
    </row>
    <row r="15" spans="2:21" x14ac:dyDescent="0.2">
      <c r="D15" s="23">
        <v>7</v>
      </c>
      <c r="E15" s="14">
        <v>7.0000000000000007E-2</v>
      </c>
      <c r="F15" s="14">
        <v>0</v>
      </c>
      <c r="G15" s="14">
        <v>0</v>
      </c>
      <c r="H15" s="14" t="b">
        <v>0</v>
      </c>
      <c r="I15" s="14">
        <v>180</v>
      </c>
      <c r="J15" s="14" t="s">
        <v>17</v>
      </c>
      <c r="K15" s="14">
        <v>180</v>
      </c>
      <c r="L15" s="3" t="str">
        <f t="shared" si="0"/>
        <v>A</v>
      </c>
      <c r="M15" s="15"/>
      <c r="P15" s="9">
        <f t="shared" si="1"/>
        <v>0</v>
      </c>
    </row>
    <row r="16" spans="2:21" x14ac:dyDescent="0.2">
      <c r="C16" s="1"/>
      <c r="D16" s="23">
        <v>8</v>
      </c>
      <c r="E16" s="14">
        <v>0.08</v>
      </c>
      <c r="F16" s="14">
        <v>0</v>
      </c>
      <c r="G16" s="14">
        <v>0</v>
      </c>
      <c r="H16" s="14" t="b">
        <v>0</v>
      </c>
      <c r="I16" s="14">
        <v>202</v>
      </c>
      <c r="J16" s="14" t="s">
        <v>17</v>
      </c>
      <c r="K16" s="14">
        <v>202</v>
      </c>
      <c r="L16" s="3" t="str">
        <f t="shared" si="0"/>
        <v>A</v>
      </c>
      <c r="M16" s="15"/>
      <c r="P16" s="9">
        <f t="shared" si="1"/>
        <v>0</v>
      </c>
    </row>
    <row r="17" spans="3:16" x14ac:dyDescent="0.2">
      <c r="C17" s="1"/>
      <c r="D17" s="23">
        <v>9</v>
      </c>
      <c r="E17" s="14">
        <v>7.0000000000000007E-2</v>
      </c>
      <c r="F17" s="14">
        <v>0</v>
      </c>
      <c r="G17" s="14">
        <v>0</v>
      </c>
      <c r="H17" s="14" t="b">
        <v>0</v>
      </c>
      <c r="I17" s="14">
        <v>169</v>
      </c>
      <c r="J17" s="14" t="s">
        <v>17</v>
      </c>
      <c r="K17" s="14">
        <v>169</v>
      </c>
      <c r="L17" s="3" t="str">
        <f t="shared" si="0"/>
        <v>A</v>
      </c>
      <c r="M17" s="15"/>
      <c r="P17" s="9">
        <f t="shared" si="1"/>
        <v>0</v>
      </c>
    </row>
    <row r="18" spans="3:16" x14ac:dyDescent="0.2">
      <c r="D18" s="23">
        <v>10</v>
      </c>
      <c r="E18" s="14">
        <v>0.25</v>
      </c>
      <c r="F18" s="14">
        <v>156</v>
      </c>
      <c r="G18" s="14">
        <v>0</v>
      </c>
      <c r="H18" s="14" t="b">
        <v>0</v>
      </c>
      <c r="I18" s="14">
        <v>131</v>
      </c>
      <c r="J18" s="14" t="s">
        <v>17</v>
      </c>
      <c r="K18" s="14">
        <v>131</v>
      </c>
      <c r="L18" s="3" t="str">
        <f t="shared" si="0"/>
        <v>B</v>
      </c>
      <c r="M18" s="15"/>
      <c r="P18" s="9">
        <f t="shared" si="1"/>
        <v>0</v>
      </c>
    </row>
    <row r="19" spans="3:16" x14ac:dyDescent="0.2">
      <c r="D19" s="23">
        <v>11</v>
      </c>
      <c r="E19" s="14">
        <v>0.13</v>
      </c>
      <c r="F19" s="14">
        <v>0</v>
      </c>
      <c r="G19" s="14">
        <v>0</v>
      </c>
      <c r="H19" s="14" t="b">
        <v>0</v>
      </c>
      <c r="I19" s="14">
        <v>207</v>
      </c>
      <c r="J19" s="14" t="s">
        <v>17</v>
      </c>
      <c r="K19" s="14">
        <v>207</v>
      </c>
      <c r="L19" s="3" t="str">
        <f t="shared" si="0"/>
        <v>A</v>
      </c>
      <c r="M19" s="15"/>
      <c r="P19" s="9">
        <f t="shared" si="1"/>
        <v>0</v>
      </c>
    </row>
    <row r="20" spans="3:16" x14ac:dyDescent="0.2">
      <c r="D20" s="23">
        <v>12</v>
      </c>
      <c r="E20" s="14">
        <v>7.0000000000000007E-2</v>
      </c>
      <c r="F20" s="14">
        <v>0</v>
      </c>
      <c r="G20" s="14">
        <v>0</v>
      </c>
      <c r="H20" s="14" t="b">
        <v>0</v>
      </c>
      <c r="I20" s="14">
        <v>171</v>
      </c>
      <c r="J20" s="14" t="s">
        <v>17</v>
      </c>
      <c r="K20" s="14">
        <v>177</v>
      </c>
      <c r="L20" s="3" t="str">
        <f t="shared" si="0"/>
        <v>A</v>
      </c>
      <c r="M20" s="15"/>
      <c r="P20" s="9">
        <f t="shared" si="1"/>
        <v>6</v>
      </c>
    </row>
    <row r="21" spans="3:16" x14ac:dyDescent="0.2">
      <c r="D21" s="23">
        <v>13</v>
      </c>
      <c r="E21" s="14">
        <v>0.21</v>
      </c>
      <c r="F21" s="14">
        <v>18</v>
      </c>
      <c r="G21" s="14">
        <v>0</v>
      </c>
      <c r="H21" s="14" t="b">
        <v>0</v>
      </c>
      <c r="I21" s="14">
        <v>152</v>
      </c>
      <c r="J21" s="14" t="s">
        <v>17</v>
      </c>
      <c r="K21" s="14">
        <v>152</v>
      </c>
      <c r="L21" s="3" t="str">
        <f t="shared" si="0"/>
        <v>B</v>
      </c>
      <c r="M21" s="15"/>
      <c r="P21" s="9">
        <f t="shared" si="1"/>
        <v>0</v>
      </c>
    </row>
    <row r="22" spans="3:16" x14ac:dyDescent="0.2">
      <c r="D22" s="23">
        <v>14</v>
      </c>
      <c r="E22" s="14">
        <v>0.08</v>
      </c>
      <c r="F22" s="14">
        <v>0</v>
      </c>
      <c r="G22" s="14">
        <v>0</v>
      </c>
      <c r="H22" s="14" t="b">
        <v>0</v>
      </c>
      <c r="I22" s="14">
        <v>185</v>
      </c>
      <c r="J22" s="14" t="s">
        <v>17</v>
      </c>
      <c r="K22" s="14">
        <v>185</v>
      </c>
      <c r="L22" s="3" t="str">
        <f t="shared" si="0"/>
        <v>A</v>
      </c>
      <c r="M22" s="15"/>
      <c r="P22" s="9">
        <f t="shared" si="1"/>
        <v>0</v>
      </c>
    </row>
    <row r="23" spans="3:16" x14ac:dyDescent="0.2">
      <c r="D23" s="23">
        <v>15</v>
      </c>
      <c r="E23" s="14">
        <v>0.15</v>
      </c>
      <c r="F23" s="14">
        <v>0</v>
      </c>
      <c r="G23" s="14">
        <v>0</v>
      </c>
      <c r="H23" s="14" t="b">
        <v>0</v>
      </c>
      <c r="I23" s="14">
        <v>164</v>
      </c>
      <c r="J23" s="14" t="s">
        <v>17</v>
      </c>
      <c r="K23" s="14">
        <v>164</v>
      </c>
      <c r="L23" s="3" t="str">
        <f t="shared" si="0"/>
        <v>A</v>
      </c>
      <c r="M23" s="15"/>
      <c r="P23" s="9">
        <f t="shared" si="1"/>
        <v>0</v>
      </c>
    </row>
    <row r="24" spans="3:16" x14ac:dyDescent="0.2">
      <c r="D24" s="23">
        <v>16</v>
      </c>
      <c r="E24" s="14">
        <v>0.15</v>
      </c>
      <c r="F24" s="14">
        <v>0</v>
      </c>
      <c r="G24" s="14">
        <v>0</v>
      </c>
      <c r="H24" s="14" t="b">
        <v>0</v>
      </c>
      <c r="I24" s="14">
        <v>232</v>
      </c>
      <c r="J24" s="14" t="s">
        <v>17</v>
      </c>
      <c r="K24" s="14">
        <v>232</v>
      </c>
      <c r="L24" s="3" t="str">
        <f t="shared" si="0"/>
        <v>A</v>
      </c>
      <c r="M24" s="15"/>
      <c r="P24" s="9">
        <f t="shared" si="1"/>
        <v>0</v>
      </c>
    </row>
    <row r="25" spans="3:16" x14ac:dyDescent="0.2">
      <c r="D25" s="23">
        <v>17</v>
      </c>
      <c r="E25" s="14">
        <v>0.17</v>
      </c>
      <c r="F25" s="14">
        <v>0</v>
      </c>
      <c r="G25" s="14">
        <v>0</v>
      </c>
      <c r="H25" s="14" t="b">
        <v>0</v>
      </c>
      <c r="I25" s="14">
        <v>246</v>
      </c>
      <c r="J25" s="14" t="s">
        <v>17</v>
      </c>
      <c r="K25" s="14">
        <v>246</v>
      </c>
      <c r="L25" s="3" t="str">
        <f t="shared" si="0"/>
        <v>A</v>
      </c>
      <c r="M25" s="15"/>
      <c r="P25" s="9">
        <f t="shared" si="1"/>
        <v>0</v>
      </c>
    </row>
    <row r="26" spans="3:16" x14ac:dyDescent="0.2">
      <c r="D26" s="23">
        <v>18</v>
      </c>
      <c r="E26" s="14">
        <v>18.579999999999998</v>
      </c>
      <c r="F26" s="14">
        <v>67384</v>
      </c>
      <c r="G26" s="14">
        <v>0</v>
      </c>
      <c r="H26" s="14" t="b">
        <v>0</v>
      </c>
      <c r="I26" s="14">
        <v>161</v>
      </c>
      <c r="J26" s="14" t="s">
        <v>17</v>
      </c>
      <c r="K26" s="14">
        <v>161</v>
      </c>
      <c r="L26" s="3" t="str">
        <f t="shared" si="0"/>
        <v>B</v>
      </c>
      <c r="M26" s="15"/>
      <c r="P26" s="9">
        <f t="shared" si="1"/>
        <v>0</v>
      </c>
    </row>
    <row r="27" spans="3:16" x14ac:dyDescent="0.2">
      <c r="D27" s="23">
        <v>19</v>
      </c>
      <c r="E27" s="14">
        <v>0.12</v>
      </c>
      <c r="F27" s="14">
        <v>0</v>
      </c>
      <c r="G27" s="14">
        <v>0</v>
      </c>
      <c r="H27" s="14" t="b">
        <v>0</v>
      </c>
      <c r="I27" s="14">
        <v>56</v>
      </c>
      <c r="J27" s="14" t="s">
        <v>17</v>
      </c>
      <c r="K27" s="14">
        <v>56</v>
      </c>
      <c r="L27" s="3" t="str">
        <f t="shared" si="0"/>
        <v>A</v>
      </c>
      <c r="M27" s="15"/>
      <c r="P27" s="9">
        <f t="shared" si="1"/>
        <v>0</v>
      </c>
    </row>
    <row r="28" spans="3:16" x14ac:dyDescent="0.2">
      <c r="D28" s="18">
        <v>20</v>
      </c>
      <c r="E28" s="14">
        <v>49.17</v>
      </c>
      <c r="F28" s="14">
        <v>0</v>
      </c>
      <c r="G28" s="14">
        <v>0</v>
      </c>
      <c r="H28" s="14" t="b">
        <v>1</v>
      </c>
      <c r="I28" s="14">
        <v>116</v>
      </c>
      <c r="J28" s="14" t="s">
        <v>17</v>
      </c>
      <c r="K28" s="14">
        <v>0</v>
      </c>
      <c r="L28" s="3" t="str">
        <f t="shared" si="0"/>
        <v>C</v>
      </c>
      <c r="M28" s="15">
        <v>145</v>
      </c>
      <c r="P28" s="9">
        <f>IF(K28 = 0, M28, K28-I28)</f>
        <v>145</v>
      </c>
    </row>
    <row r="29" spans="3:16" x14ac:dyDescent="0.2">
      <c r="D29" s="23">
        <v>21</v>
      </c>
      <c r="E29" s="14">
        <v>0.32</v>
      </c>
      <c r="F29" s="14">
        <v>1271</v>
      </c>
      <c r="G29" s="14">
        <v>0</v>
      </c>
      <c r="H29" s="14" t="b">
        <v>0</v>
      </c>
      <c r="I29" s="14">
        <v>210</v>
      </c>
      <c r="J29" s="14" t="s">
        <v>17</v>
      </c>
      <c r="K29" s="14">
        <v>462</v>
      </c>
      <c r="L29" s="3" t="str">
        <f t="shared" si="0"/>
        <v>B</v>
      </c>
      <c r="M29" s="15"/>
      <c r="P29" s="9">
        <f t="shared" ref="P29:P92" si="2">IF(K29 = 0, M29, K29-I29)</f>
        <v>252</v>
      </c>
    </row>
    <row r="30" spans="3:16" x14ac:dyDescent="0.2">
      <c r="D30" s="23">
        <v>22</v>
      </c>
      <c r="E30" s="14">
        <v>0.25</v>
      </c>
      <c r="F30" s="14">
        <v>683</v>
      </c>
      <c r="G30" s="14">
        <v>0</v>
      </c>
      <c r="H30" s="14" t="b">
        <v>0</v>
      </c>
      <c r="I30" s="14">
        <v>131</v>
      </c>
      <c r="J30" s="14" t="s">
        <v>17</v>
      </c>
      <c r="K30" s="14">
        <v>131</v>
      </c>
      <c r="L30" s="3" t="str">
        <f t="shared" si="0"/>
        <v>B</v>
      </c>
      <c r="M30" s="15"/>
      <c r="P30" s="9">
        <f t="shared" si="2"/>
        <v>0</v>
      </c>
    </row>
    <row r="31" spans="3:16" x14ac:dyDescent="0.2">
      <c r="D31" s="23">
        <v>29</v>
      </c>
      <c r="E31" s="14">
        <v>0.08</v>
      </c>
      <c r="F31" s="14">
        <v>0</v>
      </c>
      <c r="G31" s="14">
        <v>0</v>
      </c>
      <c r="H31" s="14" t="b">
        <v>0</v>
      </c>
      <c r="I31" s="14">
        <v>63</v>
      </c>
      <c r="J31" s="14" t="s">
        <v>17</v>
      </c>
      <c r="K31" s="14">
        <v>63</v>
      </c>
      <c r="L31" s="3" t="str">
        <f t="shared" si="0"/>
        <v>A</v>
      </c>
      <c r="M31" s="15"/>
      <c r="P31" s="9">
        <f t="shared" si="2"/>
        <v>0</v>
      </c>
    </row>
    <row r="32" spans="3:16" x14ac:dyDescent="0.2">
      <c r="D32" s="23">
        <v>39</v>
      </c>
      <c r="E32" s="14">
        <v>0.43</v>
      </c>
      <c r="F32" s="14">
        <v>789</v>
      </c>
      <c r="G32" s="14">
        <v>0</v>
      </c>
      <c r="H32" s="14" t="b">
        <v>0</v>
      </c>
      <c r="I32" s="14">
        <v>78</v>
      </c>
      <c r="J32" s="14" t="s">
        <v>17</v>
      </c>
      <c r="K32" s="14">
        <v>78</v>
      </c>
      <c r="L32" s="3" t="str">
        <f t="shared" si="0"/>
        <v>B</v>
      </c>
      <c r="M32" s="15"/>
      <c r="P32" s="9">
        <f t="shared" si="2"/>
        <v>0</v>
      </c>
    </row>
    <row r="33" spans="4:16" x14ac:dyDescent="0.2">
      <c r="D33" s="23">
        <v>40</v>
      </c>
      <c r="E33" s="14">
        <v>0.27</v>
      </c>
      <c r="F33" s="14">
        <v>0</v>
      </c>
      <c r="G33" s="14">
        <v>0</v>
      </c>
      <c r="H33" s="14" t="b">
        <v>0</v>
      </c>
      <c r="I33" s="14">
        <v>57</v>
      </c>
      <c r="J33" s="14" t="s">
        <v>17</v>
      </c>
      <c r="K33" s="14">
        <v>58</v>
      </c>
      <c r="L33" s="3" t="str">
        <f t="shared" si="0"/>
        <v>A</v>
      </c>
      <c r="M33" s="15"/>
      <c r="P33" s="9">
        <f t="shared" si="2"/>
        <v>1</v>
      </c>
    </row>
    <row r="34" spans="4:16" x14ac:dyDescent="0.2">
      <c r="D34" s="23">
        <v>42</v>
      </c>
      <c r="E34" s="14">
        <v>0.06</v>
      </c>
      <c r="F34" s="14">
        <v>0</v>
      </c>
      <c r="G34" s="14">
        <v>0</v>
      </c>
      <c r="H34" s="14" t="b">
        <v>0</v>
      </c>
      <c r="I34" s="14">
        <v>39</v>
      </c>
      <c r="J34" s="14" t="s">
        <v>17</v>
      </c>
      <c r="K34" s="14">
        <v>39</v>
      </c>
      <c r="L34" s="3" t="str">
        <f t="shared" si="0"/>
        <v>A</v>
      </c>
      <c r="M34" s="15"/>
      <c r="P34" s="9">
        <f t="shared" si="2"/>
        <v>0</v>
      </c>
    </row>
    <row r="35" spans="4:16" x14ac:dyDescent="0.2">
      <c r="D35" s="23">
        <v>43</v>
      </c>
      <c r="E35" s="14">
        <v>0.08</v>
      </c>
      <c r="F35" s="14">
        <v>0</v>
      </c>
      <c r="G35" s="14">
        <v>0</v>
      </c>
      <c r="H35" s="14" t="b">
        <v>0</v>
      </c>
      <c r="I35" s="14">
        <v>31</v>
      </c>
      <c r="J35" s="14" t="s">
        <v>17</v>
      </c>
      <c r="K35" s="14">
        <v>32</v>
      </c>
      <c r="L35" s="3" t="str">
        <f t="shared" si="0"/>
        <v>A</v>
      </c>
      <c r="M35" s="15"/>
      <c r="P35" s="9">
        <f t="shared" si="2"/>
        <v>1</v>
      </c>
    </row>
    <row r="36" spans="4:16" x14ac:dyDescent="0.2">
      <c r="D36" s="23">
        <v>45</v>
      </c>
      <c r="E36" s="14">
        <v>0.05</v>
      </c>
      <c r="F36" s="14">
        <v>0</v>
      </c>
      <c r="G36" s="14">
        <v>0</v>
      </c>
      <c r="H36" s="14" t="b">
        <v>0</v>
      </c>
      <c r="I36" s="14">
        <v>53</v>
      </c>
      <c r="J36" s="14" t="s">
        <v>17</v>
      </c>
      <c r="K36" s="14">
        <v>53</v>
      </c>
      <c r="L36" s="3" t="str">
        <f t="shared" si="0"/>
        <v>A</v>
      </c>
      <c r="M36" s="15"/>
      <c r="P36" s="9">
        <f t="shared" si="2"/>
        <v>0</v>
      </c>
    </row>
    <row r="37" spans="4:16" x14ac:dyDescent="0.2">
      <c r="D37" s="23">
        <v>46</v>
      </c>
      <c r="E37" s="14">
        <v>0.04</v>
      </c>
      <c r="F37" s="14">
        <v>0</v>
      </c>
      <c r="G37" s="14">
        <v>0</v>
      </c>
      <c r="H37" s="14" t="b">
        <v>0</v>
      </c>
      <c r="I37" s="14">
        <v>32</v>
      </c>
      <c r="J37" s="14" t="s">
        <v>17</v>
      </c>
      <c r="K37" s="14">
        <v>32</v>
      </c>
      <c r="L37" s="3" t="str">
        <f t="shared" si="0"/>
        <v>A</v>
      </c>
      <c r="M37" s="15"/>
      <c r="P37" s="9">
        <f t="shared" si="2"/>
        <v>0</v>
      </c>
    </row>
    <row r="38" spans="4:16" x14ac:dyDescent="0.2">
      <c r="D38" s="23">
        <v>47</v>
      </c>
      <c r="E38" s="14">
        <v>0.04</v>
      </c>
      <c r="F38" s="14">
        <v>0</v>
      </c>
      <c r="G38" s="14">
        <v>0</v>
      </c>
      <c r="H38" s="14" t="b">
        <v>0</v>
      </c>
      <c r="I38" s="14">
        <v>33</v>
      </c>
      <c r="J38" s="14" t="s">
        <v>17</v>
      </c>
      <c r="K38" s="14">
        <v>33</v>
      </c>
      <c r="L38" s="3" t="str">
        <f t="shared" si="0"/>
        <v>A</v>
      </c>
      <c r="M38" s="15"/>
      <c r="P38" s="9">
        <f t="shared" si="2"/>
        <v>0</v>
      </c>
    </row>
    <row r="39" spans="4:16" x14ac:dyDescent="0.2">
      <c r="D39" s="23">
        <v>48</v>
      </c>
      <c r="E39" s="14">
        <v>0.12</v>
      </c>
      <c r="F39" s="14">
        <v>0</v>
      </c>
      <c r="G39" s="14">
        <v>0</v>
      </c>
      <c r="H39" s="14" t="b">
        <v>0</v>
      </c>
      <c r="I39" s="14">
        <v>50</v>
      </c>
      <c r="J39" s="14" t="s">
        <v>17</v>
      </c>
      <c r="K39" s="14">
        <v>50</v>
      </c>
      <c r="L39" s="3" t="str">
        <f t="shared" si="0"/>
        <v>A</v>
      </c>
      <c r="M39" s="15"/>
      <c r="P39" s="9">
        <f t="shared" si="2"/>
        <v>0</v>
      </c>
    </row>
    <row r="40" spans="4:16" x14ac:dyDescent="0.2">
      <c r="D40" s="23">
        <v>49</v>
      </c>
      <c r="E40" s="14">
        <v>0.5</v>
      </c>
      <c r="F40" s="14">
        <v>2845</v>
      </c>
      <c r="G40" s="14">
        <v>0</v>
      </c>
      <c r="H40" s="14" t="b">
        <v>0</v>
      </c>
      <c r="I40" s="14">
        <v>57</v>
      </c>
      <c r="J40" s="14" t="s">
        <v>17</v>
      </c>
      <c r="K40" s="14">
        <v>57</v>
      </c>
      <c r="L40" s="3" t="str">
        <f t="shared" si="0"/>
        <v>B</v>
      </c>
      <c r="M40" s="15"/>
      <c r="P40" s="9">
        <f t="shared" si="2"/>
        <v>0</v>
      </c>
    </row>
    <row r="41" spans="4:16" x14ac:dyDescent="0.2">
      <c r="D41" s="23">
        <v>50</v>
      </c>
      <c r="E41" s="14">
        <v>0.09</v>
      </c>
      <c r="F41" s="14">
        <v>0</v>
      </c>
      <c r="G41" s="14">
        <v>0</v>
      </c>
      <c r="H41" s="14" t="b">
        <v>0</v>
      </c>
      <c r="I41" s="14">
        <v>39</v>
      </c>
      <c r="J41" s="14" t="s">
        <v>17</v>
      </c>
      <c r="K41" s="14">
        <v>39</v>
      </c>
      <c r="L41" s="3" t="str">
        <f t="shared" ref="L41:L72" si="3">IF(F41&lt;&gt;0,"B", IF(K41=0, "C", "A"))</f>
        <v>A</v>
      </c>
      <c r="M41" s="15"/>
      <c r="P41" s="9">
        <f t="shared" si="2"/>
        <v>0</v>
      </c>
    </row>
    <row r="42" spans="4:16" x14ac:dyDescent="0.2">
      <c r="D42" s="23">
        <v>51</v>
      </c>
      <c r="E42" s="14">
        <v>0.17</v>
      </c>
      <c r="F42" s="14">
        <v>0</v>
      </c>
      <c r="G42" s="14">
        <v>0</v>
      </c>
      <c r="H42" s="14" t="b">
        <v>0</v>
      </c>
      <c r="I42" s="14">
        <v>49</v>
      </c>
      <c r="J42" s="14" t="s">
        <v>17</v>
      </c>
      <c r="K42" s="14">
        <v>49</v>
      </c>
      <c r="L42" s="3" t="str">
        <f t="shared" si="3"/>
        <v>A</v>
      </c>
      <c r="M42" s="15"/>
      <c r="P42" s="9">
        <f t="shared" si="2"/>
        <v>0</v>
      </c>
    </row>
    <row r="43" spans="4:16" x14ac:dyDescent="0.2">
      <c r="D43" s="23">
        <v>52</v>
      </c>
      <c r="E43" s="14">
        <v>4.38</v>
      </c>
      <c r="F43" s="14">
        <v>7694</v>
      </c>
      <c r="G43" s="14">
        <v>0</v>
      </c>
      <c r="H43" s="14" t="b">
        <v>0</v>
      </c>
      <c r="I43" s="14">
        <v>60</v>
      </c>
      <c r="J43" s="14" t="s">
        <v>17</v>
      </c>
      <c r="K43" s="14">
        <v>60</v>
      </c>
      <c r="L43" s="3" t="str">
        <f t="shared" si="3"/>
        <v>B</v>
      </c>
      <c r="M43" s="15"/>
      <c r="P43" s="9">
        <f t="shared" si="2"/>
        <v>0</v>
      </c>
    </row>
    <row r="44" spans="4:16" x14ac:dyDescent="0.2">
      <c r="D44" s="23">
        <v>53</v>
      </c>
      <c r="E44" s="14">
        <v>0.12</v>
      </c>
      <c r="F44" s="14">
        <v>0</v>
      </c>
      <c r="G44" s="14">
        <v>0</v>
      </c>
      <c r="H44" s="14" t="b">
        <v>0</v>
      </c>
      <c r="I44" s="14">
        <v>26</v>
      </c>
      <c r="J44" s="14" t="s">
        <v>17</v>
      </c>
      <c r="K44" s="14">
        <v>26</v>
      </c>
      <c r="L44" s="3" t="str">
        <f t="shared" si="3"/>
        <v>A</v>
      </c>
      <c r="M44" s="15"/>
      <c r="P44" s="9">
        <f t="shared" si="2"/>
        <v>0</v>
      </c>
    </row>
    <row r="45" spans="4:16" x14ac:dyDescent="0.2">
      <c r="D45" s="23">
        <v>54</v>
      </c>
      <c r="E45" s="14">
        <v>0.11</v>
      </c>
      <c r="F45" s="14">
        <v>0</v>
      </c>
      <c r="G45" s="14">
        <v>0</v>
      </c>
      <c r="H45" s="14" t="b">
        <v>0</v>
      </c>
      <c r="I45" s="14">
        <v>57</v>
      </c>
      <c r="J45" s="14" t="s">
        <v>17</v>
      </c>
      <c r="K45" s="14">
        <v>57</v>
      </c>
      <c r="L45" s="3" t="str">
        <f t="shared" si="3"/>
        <v>A</v>
      </c>
      <c r="M45" s="15"/>
      <c r="P45" s="9">
        <f t="shared" si="2"/>
        <v>0</v>
      </c>
    </row>
    <row r="46" spans="4:16" x14ac:dyDescent="0.2">
      <c r="D46" s="23">
        <v>55</v>
      </c>
      <c r="E46" s="14">
        <v>0.14000000000000001</v>
      </c>
      <c r="F46" s="14">
        <v>5</v>
      </c>
      <c r="G46" s="14">
        <v>0</v>
      </c>
      <c r="H46" s="14" t="b">
        <v>0</v>
      </c>
      <c r="I46" s="14">
        <v>18</v>
      </c>
      <c r="J46" s="14" t="s">
        <v>17</v>
      </c>
      <c r="K46" s="14">
        <v>21</v>
      </c>
      <c r="L46" s="3" t="str">
        <f t="shared" si="3"/>
        <v>B</v>
      </c>
      <c r="M46" s="15"/>
      <c r="P46" s="9">
        <f t="shared" si="2"/>
        <v>3</v>
      </c>
    </row>
    <row r="47" spans="4:16" x14ac:dyDescent="0.2">
      <c r="D47" s="23">
        <v>58</v>
      </c>
      <c r="E47" s="14">
        <v>0.17</v>
      </c>
      <c r="F47" s="14">
        <v>0</v>
      </c>
      <c r="G47" s="14">
        <v>0</v>
      </c>
      <c r="H47" s="14" t="b">
        <v>0</v>
      </c>
      <c r="I47" s="14">
        <v>54</v>
      </c>
      <c r="J47" s="14" t="s">
        <v>17</v>
      </c>
      <c r="K47" s="14">
        <v>55</v>
      </c>
      <c r="L47" s="3" t="str">
        <f t="shared" si="3"/>
        <v>A</v>
      </c>
      <c r="M47" s="15"/>
      <c r="P47" s="9">
        <f t="shared" si="2"/>
        <v>1</v>
      </c>
    </row>
    <row r="48" spans="4:16" x14ac:dyDescent="0.2">
      <c r="D48" s="23">
        <v>63</v>
      </c>
      <c r="E48" s="14">
        <v>0.09</v>
      </c>
      <c r="F48" s="14">
        <v>0</v>
      </c>
      <c r="G48" s="14">
        <v>0</v>
      </c>
      <c r="H48" s="14" t="b">
        <v>0</v>
      </c>
      <c r="I48" s="14">
        <v>129</v>
      </c>
      <c r="J48" s="14" t="s">
        <v>17</v>
      </c>
      <c r="K48" s="14">
        <v>129</v>
      </c>
      <c r="L48" s="3" t="str">
        <f t="shared" si="3"/>
        <v>A</v>
      </c>
      <c r="M48" s="15"/>
      <c r="P48" s="9">
        <f t="shared" si="2"/>
        <v>0</v>
      </c>
    </row>
    <row r="49" spans="4:16" x14ac:dyDescent="0.2">
      <c r="D49" s="23">
        <v>64</v>
      </c>
      <c r="E49" s="14">
        <v>0.95</v>
      </c>
      <c r="F49" s="14">
        <v>2039</v>
      </c>
      <c r="G49" s="14">
        <v>0</v>
      </c>
      <c r="H49" s="14" t="b">
        <v>0</v>
      </c>
      <c r="I49" s="14">
        <v>90</v>
      </c>
      <c r="J49" s="14" t="s">
        <v>17</v>
      </c>
      <c r="K49" s="14">
        <v>90</v>
      </c>
      <c r="L49" s="3" t="str">
        <f t="shared" si="3"/>
        <v>B</v>
      </c>
      <c r="M49" s="15"/>
      <c r="P49" s="9">
        <f t="shared" si="2"/>
        <v>0</v>
      </c>
    </row>
    <row r="50" spans="4:16" x14ac:dyDescent="0.2">
      <c r="D50" s="23">
        <v>66</v>
      </c>
      <c r="E50" s="14">
        <v>0.24</v>
      </c>
      <c r="F50" s="14">
        <v>0</v>
      </c>
      <c r="G50" s="14">
        <v>0</v>
      </c>
      <c r="H50" s="14" t="b">
        <v>0</v>
      </c>
      <c r="I50" s="14">
        <v>156</v>
      </c>
      <c r="J50" s="14" t="s">
        <v>17</v>
      </c>
      <c r="K50" s="14">
        <v>156</v>
      </c>
      <c r="L50" s="3" t="str">
        <f t="shared" si="3"/>
        <v>A</v>
      </c>
      <c r="M50" s="15"/>
      <c r="P50" s="9">
        <f t="shared" si="2"/>
        <v>0</v>
      </c>
    </row>
    <row r="51" spans="4:16" x14ac:dyDescent="0.2">
      <c r="D51" s="23">
        <v>70</v>
      </c>
      <c r="E51" s="14">
        <v>0.13</v>
      </c>
      <c r="F51" s="14">
        <v>0</v>
      </c>
      <c r="G51" s="14">
        <v>0</v>
      </c>
      <c r="H51" s="14" t="b">
        <v>0</v>
      </c>
      <c r="I51" s="14">
        <v>122</v>
      </c>
      <c r="J51" s="14" t="s">
        <v>17</v>
      </c>
      <c r="K51" s="14">
        <v>122</v>
      </c>
      <c r="L51" s="3" t="str">
        <f t="shared" si="3"/>
        <v>A</v>
      </c>
      <c r="M51" s="15"/>
      <c r="P51" s="9">
        <f t="shared" si="2"/>
        <v>0</v>
      </c>
    </row>
    <row r="52" spans="4:16" x14ac:dyDescent="0.2">
      <c r="D52" s="23">
        <v>76</v>
      </c>
      <c r="E52" s="14">
        <v>0.2</v>
      </c>
      <c r="F52" s="14">
        <v>0</v>
      </c>
      <c r="G52" s="14">
        <v>0</v>
      </c>
      <c r="H52" s="14" t="b">
        <v>0</v>
      </c>
      <c r="I52" s="14">
        <v>137</v>
      </c>
      <c r="J52" s="14" t="s">
        <v>17</v>
      </c>
      <c r="K52" s="14">
        <v>137</v>
      </c>
      <c r="L52" s="3" t="str">
        <f t="shared" si="3"/>
        <v>A</v>
      </c>
      <c r="M52" s="15"/>
      <c r="P52" s="9">
        <f t="shared" si="2"/>
        <v>0</v>
      </c>
    </row>
    <row r="53" spans="4:16" x14ac:dyDescent="0.2">
      <c r="D53" s="23">
        <v>86</v>
      </c>
      <c r="E53" s="14">
        <v>0.11</v>
      </c>
      <c r="F53" s="14">
        <v>0</v>
      </c>
      <c r="G53" s="14">
        <v>0</v>
      </c>
      <c r="H53" s="14" t="b">
        <v>0</v>
      </c>
      <c r="I53" s="14">
        <v>168</v>
      </c>
      <c r="J53" s="14" t="s">
        <v>17</v>
      </c>
      <c r="K53" s="14">
        <v>168</v>
      </c>
      <c r="L53" s="3" t="str">
        <f t="shared" si="3"/>
        <v>A</v>
      </c>
      <c r="M53" s="15"/>
      <c r="P53" s="9">
        <f t="shared" si="2"/>
        <v>0</v>
      </c>
    </row>
    <row r="54" spans="4:16" x14ac:dyDescent="0.2">
      <c r="D54" s="23">
        <v>92</v>
      </c>
      <c r="E54" s="14">
        <v>0.8</v>
      </c>
      <c r="F54" s="14">
        <v>3759</v>
      </c>
      <c r="G54" s="14">
        <v>0</v>
      </c>
      <c r="H54" s="14" t="b">
        <v>0</v>
      </c>
      <c r="I54" s="14">
        <v>124</v>
      </c>
      <c r="J54" s="14" t="s">
        <v>17</v>
      </c>
      <c r="K54" s="14">
        <v>138</v>
      </c>
      <c r="L54" s="3" t="str">
        <f t="shared" si="3"/>
        <v>B</v>
      </c>
      <c r="M54" s="15"/>
      <c r="P54" s="9">
        <f t="shared" si="2"/>
        <v>14</v>
      </c>
    </row>
    <row r="55" spans="4:16" x14ac:dyDescent="0.2">
      <c r="D55" s="23">
        <v>101</v>
      </c>
      <c r="E55" s="14">
        <v>7.0000000000000007E-2</v>
      </c>
      <c r="F55" s="14">
        <v>0</v>
      </c>
      <c r="G55" s="14">
        <v>0</v>
      </c>
      <c r="H55" s="14" t="b">
        <v>0</v>
      </c>
      <c r="I55" s="14">
        <v>22</v>
      </c>
      <c r="J55" s="14" t="s">
        <v>17</v>
      </c>
      <c r="K55" s="14">
        <v>37</v>
      </c>
      <c r="L55" s="3" t="str">
        <f t="shared" si="3"/>
        <v>A</v>
      </c>
      <c r="M55" s="15"/>
      <c r="P55" s="9">
        <f t="shared" si="2"/>
        <v>15</v>
      </c>
    </row>
    <row r="56" spans="4:16" x14ac:dyDescent="0.2">
      <c r="D56" s="23">
        <v>102</v>
      </c>
      <c r="E56" s="14">
        <v>0.08</v>
      </c>
      <c r="F56" s="14">
        <v>0</v>
      </c>
      <c r="G56" s="14">
        <v>0</v>
      </c>
      <c r="H56" s="14" t="b">
        <v>0</v>
      </c>
      <c r="I56" s="14">
        <v>16</v>
      </c>
      <c r="J56" s="14" t="s">
        <v>17</v>
      </c>
      <c r="K56" s="14">
        <v>28</v>
      </c>
      <c r="L56" s="3" t="str">
        <f t="shared" si="3"/>
        <v>A</v>
      </c>
      <c r="M56" s="15"/>
      <c r="P56" s="9">
        <f t="shared" si="2"/>
        <v>12</v>
      </c>
    </row>
    <row r="57" spans="4:16" x14ac:dyDescent="0.2">
      <c r="D57" s="23">
        <v>103</v>
      </c>
      <c r="E57" s="14">
        <v>0.08</v>
      </c>
      <c r="F57" s="14">
        <v>0</v>
      </c>
      <c r="G57" s="14">
        <v>0</v>
      </c>
      <c r="H57" s="14" t="b">
        <v>0</v>
      </c>
      <c r="I57" s="14">
        <v>16</v>
      </c>
      <c r="J57" s="14" t="s">
        <v>17</v>
      </c>
      <c r="K57" s="14">
        <v>35</v>
      </c>
      <c r="L57" s="3" t="str">
        <f t="shared" si="3"/>
        <v>A</v>
      </c>
      <c r="M57" s="15"/>
      <c r="P57" s="9">
        <f t="shared" si="2"/>
        <v>19</v>
      </c>
    </row>
    <row r="58" spans="4:16" x14ac:dyDescent="0.2">
      <c r="D58" s="23">
        <v>104</v>
      </c>
      <c r="E58" s="14">
        <v>0.17</v>
      </c>
      <c r="F58" s="14">
        <v>0</v>
      </c>
      <c r="G58" s="14">
        <v>0</v>
      </c>
      <c r="H58" s="14" t="b">
        <v>0</v>
      </c>
      <c r="I58" s="14">
        <v>27</v>
      </c>
      <c r="J58" s="14" t="s">
        <v>17</v>
      </c>
      <c r="K58" s="14">
        <v>60</v>
      </c>
      <c r="L58" s="3" t="str">
        <f t="shared" si="3"/>
        <v>A</v>
      </c>
      <c r="M58" s="15"/>
      <c r="P58" s="9">
        <f t="shared" si="2"/>
        <v>33</v>
      </c>
    </row>
    <row r="59" spans="4:16" x14ac:dyDescent="0.2">
      <c r="D59" s="23">
        <v>105</v>
      </c>
      <c r="E59" s="14">
        <v>2.77</v>
      </c>
      <c r="F59" s="14">
        <v>6447</v>
      </c>
      <c r="G59" s="14">
        <v>0</v>
      </c>
      <c r="H59" s="14" t="b">
        <v>0</v>
      </c>
      <c r="I59" s="14">
        <v>12</v>
      </c>
      <c r="J59" s="14" t="s">
        <v>17</v>
      </c>
      <c r="K59" s="14">
        <v>47</v>
      </c>
      <c r="L59" s="3" t="str">
        <f t="shared" si="3"/>
        <v>B</v>
      </c>
      <c r="M59" s="15"/>
      <c r="P59" s="9">
        <f t="shared" si="2"/>
        <v>35</v>
      </c>
    </row>
    <row r="60" spans="4:16" x14ac:dyDescent="0.2">
      <c r="D60" s="23">
        <v>106</v>
      </c>
      <c r="E60" s="14">
        <v>0.22</v>
      </c>
      <c r="F60" s="14">
        <v>702</v>
      </c>
      <c r="G60" s="14">
        <v>0</v>
      </c>
      <c r="H60" s="14" t="b">
        <v>0</v>
      </c>
      <c r="I60" s="14">
        <v>21</v>
      </c>
      <c r="J60" s="14" t="s">
        <v>17</v>
      </c>
      <c r="K60" s="14">
        <v>50</v>
      </c>
      <c r="L60" s="3" t="str">
        <f t="shared" si="3"/>
        <v>B</v>
      </c>
      <c r="M60" s="15"/>
      <c r="P60" s="9">
        <f t="shared" si="2"/>
        <v>29</v>
      </c>
    </row>
    <row r="61" spans="4:16" x14ac:dyDescent="0.2">
      <c r="D61" s="23">
        <v>107</v>
      </c>
      <c r="E61" s="14">
        <v>17.29</v>
      </c>
      <c r="F61" s="14">
        <v>33442</v>
      </c>
      <c r="G61" s="14">
        <v>0</v>
      </c>
      <c r="H61" s="14" t="b">
        <v>0</v>
      </c>
      <c r="I61" s="14">
        <v>23</v>
      </c>
      <c r="J61" s="14" t="s">
        <v>17</v>
      </c>
      <c r="K61" s="14">
        <v>83</v>
      </c>
      <c r="L61" s="3" t="str">
        <f t="shared" si="3"/>
        <v>B</v>
      </c>
      <c r="M61" s="15"/>
      <c r="P61" s="9">
        <f t="shared" si="2"/>
        <v>60</v>
      </c>
    </row>
    <row r="62" spans="4:16" x14ac:dyDescent="0.2">
      <c r="D62" s="23">
        <v>108</v>
      </c>
      <c r="E62" s="14">
        <v>1.48</v>
      </c>
      <c r="F62" s="14">
        <v>6013</v>
      </c>
      <c r="G62" s="14">
        <v>0</v>
      </c>
      <c r="H62" s="14" t="b">
        <v>0</v>
      </c>
      <c r="I62" s="14">
        <v>38</v>
      </c>
      <c r="J62" s="14" t="s">
        <v>17</v>
      </c>
      <c r="K62" s="14">
        <v>94</v>
      </c>
      <c r="L62" s="3" t="str">
        <f t="shared" si="3"/>
        <v>B</v>
      </c>
      <c r="M62" s="15"/>
      <c r="P62" s="9">
        <f t="shared" si="2"/>
        <v>56</v>
      </c>
    </row>
    <row r="63" spans="4:16" x14ac:dyDescent="0.2">
      <c r="D63" s="23">
        <v>109</v>
      </c>
      <c r="E63" s="14">
        <v>3.39</v>
      </c>
      <c r="F63" s="14">
        <v>8563</v>
      </c>
      <c r="G63" s="14">
        <v>0</v>
      </c>
      <c r="H63" s="14" t="b">
        <v>0</v>
      </c>
      <c r="I63" s="14">
        <v>13</v>
      </c>
      <c r="J63" s="14" t="s">
        <v>17</v>
      </c>
      <c r="K63" s="14">
        <v>50</v>
      </c>
      <c r="L63" s="3" t="str">
        <f t="shared" si="3"/>
        <v>B</v>
      </c>
      <c r="M63" s="15"/>
      <c r="P63" s="9">
        <f t="shared" si="2"/>
        <v>37</v>
      </c>
    </row>
    <row r="64" spans="4:16" x14ac:dyDescent="0.2">
      <c r="D64" s="23">
        <v>110</v>
      </c>
      <c r="E64" s="14">
        <v>27.26</v>
      </c>
      <c r="F64" s="14">
        <v>49663</v>
      </c>
      <c r="G64" s="14">
        <v>0</v>
      </c>
      <c r="H64" s="14" t="b">
        <v>0</v>
      </c>
      <c r="I64" s="14">
        <v>35</v>
      </c>
      <c r="J64" s="14" t="s">
        <v>17</v>
      </c>
      <c r="K64" s="14">
        <v>127</v>
      </c>
      <c r="L64" s="3" t="str">
        <f t="shared" si="3"/>
        <v>B</v>
      </c>
      <c r="M64" s="15"/>
      <c r="P64" s="9">
        <f t="shared" si="2"/>
        <v>92</v>
      </c>
    </row>
    <row r="65" spans="4:16" x14ac:dyDescent="0.2">
      <c r="D65" s="23">
        <v>111</v>
      </c>
      <c r="E65" s="14">
        <v>25.84</v>
      </c>
      <c r="F65" s="14">
        <v>0</v>
      </c>
      <c r="G65" s="14">
        <v>0</v>
      </c>
      <c r="H65" s="14" t="b">
        <v>1</v>
      </c>
      <c r="I65" s="14">
        <v>38</v>
      </c>
      <c r="J65" s="14" t="s">
        <v>17</v>
      </c>
      <c r="K65" s="14">
        <v>0</v>
      </c>
      <c r="L65" s="3" t="str">
        <f t="shared" si="3"/>
        <v>C</v>
      </c>
      <c r="M65" s="15">
        <v>147</v>
      </c>
      <c r="P65" s="9">
        <f t="shared" si="2"/>
        <v>147</v>
      </c>
    </row>
    <row r="66" spans="4:16" x14ac:dyDescent="0.2">
      <c r="D66" s="23">
        <v>114</v>
      </c>
      <c r="E66" s="14">
        <v>0.27</v>
      </c>
      <c r="F66" s="14">
        <v>2880</v>
      </c>
      <c r="G66" s="14">
        <v>0</v>
      </c>
      <c r="H66" s="14" t="b">
        <v>0</v>
      </c>
      <c r="I66" s="14">
        <v>35</v>
      </c>
      <c r="J66" s="14" t="s">
        <v>17</v>
      </c>
      <c r="K66" s="14">
        <v>52</v>
      </c>
      <c r="L66" s="3" t="str">
        <f t="shared" si="3"/>
        <v>B</v>
      </c>
      <c r="M66" s="15"/>
      <c r="P66" s="9">
        <f t="shared" si="2"/>
        <v>17</v>
      </c>
    </row>
    <row r="67" spans="4:16" x14ac:dyDescent="0.2">
      <c r="D67" s="23">
        <v>115</v>
      </c>
      <c r="E67" s="14">
        <v>0.77</v>
      </c>
      <c r="F67" s="14">
        <v>7173</v>
      </c>
      <c r="G67" s="14">
        <v>0</v>
      </c>
      <c r="H67" s="14" t="b">
        <v>0</v>
      </c>
      <c r="I67" s="14">
        <v>43</v>
      </c>
      <c r="J67" s="14" t="s">
        <v>17</v>
      </c>
      <c r="K67" s="14">
        <v>58</v>
      </c>
      <c r="L67" s="3" t="str">
        <f t="shared" si="3"/>
        <v>B</v>
      </c>
      <c r="M67" s="15"/>
      <c r="P67" s="9">
        <f t="shared" si="2"/>
        <v>15</v>
      </c>
    </row>
    <row r="68" spans="4:16" x14ac:dyDescent="0.2">
      <c r="D68" s="23">
        <v>116</v>
      </c>
      <c r="E68" s="14">
        <v>1.4</v>
      </c>
      <c r="F68" s="14">
        <v>4347</v>
      </c>
      <c r="G68" s="14">
        <v>0</v>
      </c>
      <c r="H68" s="14" t="b">
        <v>0</v>
      </c>
      <c r="I68" s="14">
        <v>32</v>
      </c>
      <c r="J68" s="14" t="s">
        <v>17</v>
      </c>
      <c r="K68" s="14">
        <v>46</v>
      </c>
      <c r="L68" s="3" t="str">
        <f t="shared" si="3"/>
        <v>B</v>
      </c>
      <c r="M68" s="15"/>
      <c r="P68" s="9">
        <f t="shared" si="2"/>
        <v>14</v>
      </c>
    </row>
    <row r="69" spans="4:16" x14ac:dyDescent="0.2">
      <c r="D69" s="23">
        <v>118</v>
      </c>
      <c r="E69" s="14">
        <v>0.67</v>
      </c>
      <c r="F69" s="14">
        <v>737</v>
      </c>
      <c r="G69" s="14">
        <v>0</v>
      </c>
      <c r="H69" s="14" t="b">
        <v>0</v>
      </c>
      <c r="I69" s="14">
        <v>84</v>
      </c>
      <c r="J69" s="14" t="s">
        <v>17</v>
      </c>
      <c r="K69" s="14">
        <v>84</v>
      </c>
      <c r="L69" s="3" t="str">
        <f t="shared" si="3"/>
        <v>B</v>
      </c>
      <c r="M69" s="15"/>
      <c r="P69" s="9">
        <f t="shared" si="2"/>
        <v>0</v>
      </c>
    </row>
    <row r="70" spans="4:16" x14ac:dyDescent="0.2">
      <c r="D70" s="23">
        <v>130</v>
      </c>
      <c r="E70" s="14">
        <v>0.24</v>
      </c>
      <c r="F70" s="14">
        <v>175</v>
      </c>
      <c r="G70" s="14">
        <v>0</v>
      </c>
      <c r="H70" s="14" t="b">
        <v>0</v>
      </c>
      <c r="I70" s="14">
        <v>72.5</v>
      </c>
      <c r="J70" s="14" t="s">
        <v>17</v>
      </c>
      <c r="K70" s="14">
        <v>92.5</v>
      </c>
      <c r="L70" s="3" t="str">
        <f t="shared" si="3"/>
        <v>B</v>
      </c>
      <c r="M70" s="15"/>
      <c r="P70" s="9">
        <f t="shared" si="2"/>
        <v>20</v>
      </c>
    </row>
    <row r="71" spans="4:16" x14ac:dyDescent="0.2">
      <c r="D71" s="23">
        <v>132</v>
      </c>
      <c r="E71" s="14">
        <v>5.49</v>
      </c>
      <c r="F71" s="14">
        <v>22485</v>
      </c>
      <c r="G71" s="14">
        <v>0</v>
      </c>
      <c r="H71" s="14" t="b">
        <v>0</v>
      </c>
      <c r="I71" s="14">
        <v>35</v>
      </c>
      <c r="J71" s="14" t="s">
        <v>17</v>
      </c>
      <c r="K71" s="14">
        <v>55</v>
      </c>
      <c r="L71" s="3" t="str">
        <f t="shared" si="3"/>
        <v>B</v>
      </c>
      <c r="M71" s="15"/>
      <c r="P71" s="9">
        <f t="shared" si="2"/>
        <v>20</v>
      </c>
    </row>
    <row r="72" spans="4:16" x14ac:dyDescent="0.2">
      <c r="D72" s="23">
        <v>133</v>
      </c>
      <c r="E72" s="14">
        <v>0.12</v>
      </c>
      <c r="F72" s="14">
        <v>0</v>
      </c>
      <c r="G72" s="14">
        <v>0</v>
      </c>
      <c r="H72" s="14" t="b">
        <v>0</v>
      </c>
      <c r="I72" s="14">
        <v>8</v>
      </c>
      <c r="J72" s="14" t="s">
        <v>17</v>
      </c>
      <c r="K72" s="14">
        <v>13</v>
      </c>
      <c r="L72" s="3" t="str">
        <f t="shared" si="3"/>
        <v>A</v>
      </c>
      <c r="M72" s="15"/>
      <c r="P72" s="9">
        <f t="shared" si="2"/>
        <v>5</v>
      </c>
    </row>
    <row r="73" spans="4:16" x14ac:dyDescent="0.2">
      <c r="D73" s="23">
        <v>151</v>
      </c>
      <c r="E73" s="14">
        <v>1.46</v>
      </c>
      <c r="F73" s="14">
        <v>4655</v>
      </c>
      <c r="G73" s="14">
        <v>0</v>
      </c>
      <c r="H73" s="14" t="b">
        <v>0</v>
      </c>
      <c r="I73" s="14">
        <v>66</v>
      </c>
      <c r="J73" s="14" t="s">
        <v>17</v>
      </c>
      <c r="K73" s="14">
        <v>101</v>
      </c>
      <c r="L73" s="3" t="str">
        <f t="shared" ref="L73:L102" si="4">IF(F73&lt;&gt;0,"B", IF(K73=0, "C", "A"))</f>
        <v>B</v>
      </c>
      <c r="M73" s="15"/>
      <c r="P73" s="9">
        <f t="shared" si="2"/>
        <v>35</v>
      </c>
    </row>
    <row r="74" spans="4:16" x14ac:dyDescent="0.2">
      <c r="D74" s="23">
        <v>152</v>
      </c>
      <c r="E74" s="14">
        <v>12.71</v>
      </c>
      <c r="F74" s="14">
        <v>0</v>
      </c>
      <c r="G74" s="14">
        <v>0</v>
      </c>
      <c r="H74" s="14" t="b">
        <v>1</v>
      </c>
      <c r="I74" s="14">
        <v>66</v>
      </c>
      <c r="J74" s="14" t="s">
        <v>17</v>
      </c>
      <c r="K74" s="14">
        <v>0</v>
      </c>
      <c r="L74" s="3" t="str">
        <f t="shared" si="4"/>
        <v>C</v>
      </c>
      <c r="M74" s="15">
        <v>130</v>
      </c>
      <c r="P74" s="9">
        <f t="shared" si="2"/>
        <v>130</v>
      </c>
    </row>
    <row r="75" spans="4:16" x14ac:dyDescent="0.2">
      <c r="D75" s="23">
        <v>155</v>
      </c>
      <c r="E75" s="14">
        <v>0.12</v>
      </c>
      <c r="F75" s="14">
        <v>0</v>
      </c>
      <c r="G75" s="14">
        <v>0</v>
      </c>
      <c r="H75" s="14" t="b">
        <v>0</v>
      </c>
      <c r="I75" s="14">
        <v>66</v>
      </c>
      <c r="J75" s="14" t="s">
        <v>17</v>
      </c>
      <c r="K75" s="14">
        <v>66</v>
      </c>
      <c r="L75" s="3" t="str">
        <f t="shared" si="4"/>
        <v>A</v>
      </c>
      <c r="M75" s="15"/>
      <c r="P75" s="9">
        <f t="shared" si="2"/>
        <v>0</v>
      </c>
    </row>
    <row r="76" spans="4:16" x14ac:dyDescent="0.2">
      <c r="D76" s="23">
        <v>156</v>
      </c>
      <c r="E76" s="14">
        <v>0.37</v>
      </c>
      <c r="F76" s="14">
        <v>2144</v>
      </c>
      <c r="G76" s="14">
        <v>0</v>
      </c>
      <c r="H76" s="14" t="b">
        <v>0</v>
      </c>
      <c r="I76" s="14">
        <v>66</v>
      </c>
      <c r="J76" s="14" t="s">
        <v>17</v>
      </c>
      <c r="K76" s="14">
        <v>94</v>
      </c>
      <c r="L76" s="3" t="str">
        <f t="shared" si="4"/>
        <v>B</v>
      </c>
      <c r="M76" s="15"/>
      <c r="P76" s="9">
        <f t="shared" si="2"/>
        <v>28</v>
      </c>
    </row>
    <row r="77" spans="4:16" x14ac:dyDescent="0.2">
      <c r="D77" s="23">
        <v>157</v>
      </c>
      <c r="E77" s="14">
        <v>1.18</v>
      </c>
      <c r="F77" s="14">
        <v>4554</v>
      </c>
      <c r="G77" s="14">
        <v>0</v>
      </c>
      <c r="H77" s="14" t="b">
        <v>0</v>
      </c>
      <c r="I77" s="14">
        <v>66</v>
      </c>
      <c r="J77" s="14" t="s">
        <v>17</v>
      </c>
      <c r="K77" s="14">
        <v>122</v>
      </c>
      <c r="L77" s="3" t="str">
        <f t="shared" si="4"/>
        <v>B</v>
      </c>
      <c r="M77" s="15"/>
      <c r="P77" s="9">
        <f t="shared" si="2"/>
        <v>56</v>
      </c>
    </row>
    <row r="78" spans="4:16" x14ac:dyDescent="0.2">
      <c r="D78" s="23">
        <v>158</v>
      </c>
      <c r="E78" s="14">
        <v>5.12</v>
      </c>
      <c r="F78" s="14">
        <v>5432</v>
      </c>
      <c r="G78" s="14">
        <v>0</v>
      </c>
      <c r="H78" s="14" t="b">
        <v>0</v>
      </c>
      <c r="I78" s="14">
        <v>66</v>
      </c>
      <c r="J78" s="14" t="s">
        <v>17</v>
      </c>
      <c r="K78" s="14">
        <v>150</v>
      </c>
      <c r="L78" s="3" t="str">
        <f t="shared" si="4"/>
        <v>B</v>
      </c>
      <c r="M78" s="15"/>
      <c r="P78" s="9">
        <f t="shared" si="2"/>
        <v>84</v>
      </c>
    </row>
    <row r="79" spans="4:16" x14ac:dyDescent="0.2">
      <c r="D79" s="23">
        <v>162</v>
      </c>
      <c r="E79" s="14">
        <v>0.37</v>
      </c>
      <c r="F79" s="14">
        <v>1989</v>
      </c>
      <c r="G79" s="14">
        <v>0</v>
      </c>
      <c r="H79" s="14" t="b">
        <v>0</v>
      </c>
      <c r="I79" s="14">
        <v>111</v>
      </c>
      <c r="J79" s="14" t="s">
        <v>17</v>
      </c>
      <c r="K79" s="14">
        <v>115</v>
      </c>
      <c r="L79" s="3" t="str">
        <f t="shared" si="4"/>
        <v>B</v>
      </c>
      <c r="M79" s="15"/>
      <c r="P79" s="9">
        <f t="shared" si="2"/>
        <v>4</v>
      </c>
    </row>
    <row r="80" spans="4:16" x14ac:dyDescent="0.2">
      <c r="D80" s="23">
        <v>166</v>
      </c>
      <c r="E80" s="14">
        <v>0.14000000000000001</v>
      </c>
      <c r="F80" s="14">
        <v>0</v>
      </c>
      <c r="G80" s="14">
        <v>0</v>
      </c>
      <c r="H80" s="14" t="b">
        <v>0</v>
      </c>
      <c r="I80" s="14">
        <v>134</v>
      </c>
      <c r="J80" s="14" t="s">
        <v>17</v>
      </c>
      <c r="K80" s="14">
        <v>134</v>
      </c>
      <c r="L80" s="3" t="str">
        <f t="shared" si="4"/>
        <v>A</v>
      </c>
      <c r="M80" s="15"/>
      <c r="P80" s="9">
        <f t="shared" si="2"/>
        <v>0</v>
      </c>
    </row>
    <row r="81" spans="4:16" x14ac:dyDescent="0.2">
      <c r="D81" s="23">
        <v>167</v>
      </c>
      <c r="E81" s="14">
        <v>0.16</v>
      </c>
      <c r="F81" s="14">
        <v>0</v>
      </c>
      <c r="G81" s="14">
        <v>0</v>
      </c>
      <c r="H81" s="14" t="b">
        <v>0</v>
      </c>
      <c r="I81" s="14">
        <v>134</v>
      </c>
      <c r="J81" s="14" t="s">
        <v>17</v>
      </c>
      <c r="K81" s="14">
        <v>134</v>
      </c>
      <c r="L81" s="3" t="str">
        <f t="shared" si="4"/>
        <v>A</v>
      </c>
      <c r="M81" s="15"/>
      <c r="P81" s="9">
        <f t="shared" si="2"/>
        <v>0</v>
      </c>
    </row>
    <row r="82" spans="4:16" x14ac:dyDescent="0.2">
      <c r="D82" s="23">
        <v>168</v>
      </c>
      <c r="E82" s="14">
        <v>1.81</v>
      </c>
      <c r="F82" s="14">
        <v>10037</v>
      </c>
      <c r="G82" s="14">
        <v>0</v>
      </c>
      <c r="H82" s="14" t="b">
        <v>0</v>
      </c>
      <c r="I82" s="14">
        <v>134</v>
      </c>
      <c r="J82" s="14" t="s">
        <v>17</v>
      </c>
      <c r="K82" s="14">
        <v>138</v>
      </c>
      <c r="L82" s="3" t="str">
        <f t="shared" si="4"/>
        <v>B</v>
      </c>
      <c r="M82" s="15"/>
      <c r="P82" s="9">
        <f t="shared" si="2"/>
        <v>4</v>
      </c>
    </row>
    <row r="83" spans="4:16" x14ac:dyDescent="0.2">
      <c r="D83" s="23">
        <v>169</v>
      </c>
      <c r="E83" s="14">
        <v>7.44</v>
      </c>
      <c r="F83" s="14">
        <v>9912</v>
      </c>
      <c r="G83" s="14">
        <v>0</v>
      </c>
      <c r="H83" s="14" t="b">
        <v>0</v>
      </c>
      <c r="I83" s="14">
        <v>134</v>
      </c>
      <c r="J83" s="14" t="s">
        <v>17</v>
      </c>
      <c r="K83" s="14">
        <v>145</v>
      </c>
      <c r="L83" s="3" t="str">
        <f t="shared" si="4"/>
        <v>B</v>
      </c>
      <c r="M83" s="15"/>
      <c r="P83" s="9">
        <f t="shared" si="2"/>
        <v>11</v>
      </c>
    </row>
    <row r="84" spans="4:16" x14ac:dyDescent="0.2">
      <c r="D84" s="23">
        <v>170</v>
      </c>
      <c r="E84" s="14">
        <v>1308.58</v>
      </c>
      <c r="F84" s="14">
        <v>0</v>
      </c>
      <c r="G84" s="14">
        <v>0</v>
      </c>
      <c r="H84" s="14" t="b">
        <v>1</v>
      </c>
      <c r="I84" s="14">
        <v>134</v>
      </c>
      <c r="J84" s="14" t="s">
        <v>17</v>
      </c>
      <c r="K84" s="14">
        <v>0</v>
      </c>
      <c r="L84" s="3" t="str">
        <f t="shared" si="4"/>
        <v>C</v>
      </c>
      <c r="M84" s="15">
        <v>168</v>
      </c>
      <c r="P84" s="9">
        <f t="shared" si="2"/>
        <v>168</v>
      </c>
    </row>
    <row r="85" spans="4:16" x14ac:dyDescent="0.2">
      <c r="D85" s="23">
        <v>173</v>
      </c>
      <c r="E85" s="14">
        <v>11.39</v>
      </c>
      <c r="F85" s="14">
        <v>13945</v>
      </c>
      <c r="G85" s="14">
        <v>0</v>
      </c>
      <c r="H85" s="14" t="b">
        <v>0</v>
      </c>
      <c r="I85" s="14">
        <v>73</v>
      </c>
      <c r="J85" s="14" t="s">
        <v>17</v>
      </c>
      <c r="K85" s="14">
        <v>104</v>
      </c>
      <c r="L85" s="3" t="str">
        <f t="shared" si="4"/>
        <v>B</v>
      </c>
      <c r="M85" s="15"/>
      <c r="P85" s="9">
        <f t="shared" si="2"/>
        <v>31</v>
      </c>
    </row>
    <row r="86" spans="4:16" x14ac:dyDescent="0.2">
      <c r="D86" s="23">
        <v>176</v>
      </c>
      <c r="E86" s="14">
        <v>0.1</v>
      </c>
      <c r="F86" s="14">
        <v>0</v>
      </c>
      <c r="G86" s="14">
        <v>0</v>
      </c>
      <c r="H86" s="14" t="b">
        <v>0</v>
      </c>
      <c r="I86" s="14">
        <v>120</v>
      </c>
      <c r="J86" s="14" t="s">
        <v>17</v>
      </c>
      <c r="K86" s="14">
        <v>120</v>
      </c>
      <c r="L86" s="3" t="str">
        <f t="shared" si="4"/>
        <v>A</v>
      </c>
      <c r="M86" s="15"/>
      <c r="P86" s="9">
        <f t="shared" si="2"/>
        <v>0</v>
      </c>
    </row>
    <row r="87" spans="4:16" x14ac:dyDescent="0.2">
      <c r="D87" s="23">
        <v>177</v>
      </c>
      <c r="E87" s="14">
        <v>0.17</v>
      </c>
      <c r="F87" s="14">
        <v>0</v>
      </c>
      <c r="G87" s="14">
        <v>0</v>
      </c>
      <c r="H87" s="14" t="b">
        <v>0</v>
      </c>
      <c r="I87" s="14">
        <v>120</v>
      </c>
      <c r="J87" s="14" t="s">
        <v>17</v>
      </c>
      <c r="K87" s="14">
        <v>120</v>
      </c>
      <c r="L87" s="3" t="str">
        <f t="shared" si="4"/>
        <v>A</v>
      </c>
      <c r="M87" s="15"/>
      <c r="P87" s="9">
        <f t="shared" si="2"/>
        <v>0</v>
      </c>
    </row>
    <row r="88" spans="4:16" x14ac:dyDescent="0.2">
      <c r="D88" s="23">
        <v>178</v>
      </c>
      <c r="E88" s="14">
        <v>1.29</v>
      </c>
      <c r="F88" s="14">
        <v>4492</v>
      </c>
      <c r="G88" s="14">
        <v>0</v>
      </c>
      <c r="H88" s="14" t="b">
        <v>0</v>
      </c>
      <c r="I88" s="14">
        <v>120</v>
      </c>
      <c r="J88" s="14" t="s">
        <v>17</v>
      </c>
      <c r="K88" s="14">
        <v>120</v>
      </c>
      <c r="L88" s="3" t="str">
        <f t="shared" si="4"/>
        <v>B</v>
      </c>
      <c r="M88" s="15"/>
      <c r="P88" s="9">
        <f t="shared" si="2"/>
        <v>0</v>
      </c>
    </row>
    <row r="89" spans="4:16" x14ac:dyDescent="0.2">
      <c r="D89" s="23">
        <v>179</v>
      </c>
      <c r="E89" s="14">
        <v>2.69</v>
      </c>
      <c r="F89" s="14">
        <v>4049</v>
      </c>
      <c r="G89" s="14">
        <v>0</v>
      </c>
      <c r="H89" s="14" t="b">
        <v>0</v>
      </c>
      <c r="I89" s="14">
        <v>120</v>
      </c>
      <c r="J89" s="14" t="s">
        <v>17</v>
      </c>
      <c r="K89" s="14">
        <v>130</v>
      </c>
      <c r="L89" s="3" t="str">
        <f t="shared" si="4"/>
        <v>B</v>
      </c>
      <c r="M89" s="15"/>
      <c r="P89" s="9">
        <f t="shared" si="2"/>
        <v>10</v>
      </c>
    </row>
    <row r="90" spans="4:16" x14ac:dyDescent="0.2">
      <c r="D90" s="23">
        <v>180</v>
      </c>
      <c r="E90" s="14">
        <v>12.32</v>
      </c>
      <c r="F90" s="14">
        <v>19925</v>
      </c>
      <c r="G90" s="14">
        <v>0</v>
      </c>
      <c r="H90" s="14" t="b">
        <v>0</v>
      </c>
      <c r="I90" s="14">
        <v>120</v>
      </c>
      <c r="J90" s="14" t="s">
        <v>17</v>
      </c>
      <c r="K90" s="14">
        <v>142</v>
      </c>
      <c r="L90" s="3" t="str">
        <f t="shared" si="4"/>
        <v>B</v>
      </c>
      <c r="M90" s="15"/>
      <c r="P90" s="9">
        <f t="shared" si="2"/>
        <v>22</v>
      </c>
    </row>
    <row r="91" spans="4:16" x14ac:dyDescent="0.2">
      <c r="D91" s="23">
        <v>184</v>
      </c>
      <c r="E91" s="14">
        <v>0.12</v>
      </c>
      <c r="F91" s="14">
        <v>11</v>
      </c>
      <c r="G91" s="14">
        <v>0</v>
      </c>
      <c r="H91" s="14" t="b">
        <v>0</v>
      </c>
      <c r="I91" s="14">
        <v>107</v>
      </c>
      <c r="J91" s="14" t="s">
        <v>17</v>
      </c>
      <c r="K91" s="14">
        <v>107</v>
      </c>
      <c r="L91" s="3" t="str">
        <f t="shared" si="4"/>
        <v>B</v>
      </c>
      <c r="M91" s="15"/>
      <c r="P91" s="9">
        <f t="shared" si="2"/>
        <v>0</v>
      </c>
    </row>
    <row r="92" spans="4:16" x14ac:dyDescent="0.2">
      <c r="D92" s="23">
        <v>185</v>
      </c>
      <c r="E92" s="14">
        <v>1.95</v>
      </c>
      <c r="F92" s="14">
        <v>5476</v>
      </c>
      <c r="G92" s="14">
        <v>0</v>
      </c>
      <c r="H92" s="14" t="b">
        <v>0</v>
      </c>
      <c r="I92" s="14">
        <v>107</v>
      </c>
      <c r="J92" s="14" t="s">
        <v>17</v>
      </c>
      <c r="K92" s="14">
        <v>137</v>
      </c>
      <c r="L92" s="3" t="str">
        <f t="shared" si="4"/>
        <v>B</v>
      </c>
      <c r="M92" s="15"/>
      <c r="P92" s="9">
        <f t="shared" si="2"/>
        <v>30</v>
      </c>
    </row>
    <row r="93" spans="4:16" x14ac:dyDescent="0.2">
      <c r="D93" s="23">
        <v>186</v>
      </c>
      <c r="E93" s="14">
        <v>115.71</v>
      </c>
      <c r="F93" s="14">
        <v>0</v>
      </c>
      <c r="G93" s="14">
        <v>0</v>
      </c>
      <c r="H93" s="14" t="b">
        <v>1</v>
      </c>
      <c r="I93" s="14">
        <v>107</v>
      </c>
      <c r="J93" s="14" t="s">
        <v>17</v>
      </c>
      <c r="K93" s="14">
        <v>0</v>
      </c>
      <c r="L93" s="3" t="str">
        <f t="shared" si="4"/>
        <v>C</v>
      </c>
      <c r="M93" s="15">
        <v>174</v>
      </c>
      <c r="P93" s="9">
        <f t="shared" ref="P93:P102" si="5">IF(K93 = 0, M93, K93-I93)</f>
        <v>174</v>
      </c>
    </row>
    <row r="94" spans="4:16" x14ac:dyDescent="0.2">
      <c r="D94" s="23">
        <v>188</v>
      </c>
      <c r="E94" s="14">
        <v>0.11</v>
      </c>
      <c r="F94" s="14">
        <v>0</v>
      </c>
      <c r="G94" s="14">
        <v>0</v>
      </c>
      <c r="H94" s="14" t="b">
        <v>0</v>
      </c>
      <c r="I94" s="14">
        <v>109</v>
      </c>
      <c r="J94" s="14" t="s">
        <v>17</v>
      </c>
      <c r="K94" s="14">
        <v>109</v>
      </c>
      <c r="L94" s="3" t="str">
        <f t="shared" si="4"/>
        <v>A</v>
      </c>
      <c r="M94" s="15"/>
      <c r="P94" s="9">
        <f t="shared" si="5"/>
        <v>0</v>
      </c>
    </row>
    <row r="95" spans="4:16" x14ac:dyDescent="0.2">
      <c r="D95" s="23">
        <v>189</v>
      </c>
      <c r="E95" s="14">
        <v>0.38</v>
      </c>
      <c r="F95" s="14">
        <v>2452</v>
      </c>
      <c r="G95" s="14">
        <v>0</v>
      </c>
      <c r="H95" s="14" t="b">
        <v>0</v>
      </c>
      <c r="I95" s="14">
        <v>109</v>
      </c>
      <c r="J95" s="14" t="s">
        <v>17</v>
      </c>
      <c r="K95" s="14">
        <v>117</v>
      </c>
      <c r="L95" s="3" t="str">
        <f t="shared" si="4"/>
        <v>B</v>
      </c>
      <c r="M95" s="15"/>
      <c r="P95" s="9">
        <f t="shared" si="5"/>
        <v>8</v>
      </c>
    </row>
    <row r="96" spans="4:16" x14ac:dyDescent="0.2">
      <c r="D96" s="23">
        <v>190</v>
      </c>
      <c r="E96" s="26">
        <v>7.14</v>
      </c>
      <c r="F96" s="26">
        <v>17975</v>
      </c>
      <c r="G96" s="26">
        <v>0</v>
      </c>
      <c r="H96" s="26" t="b">
        <v>0</v>
      </c>
      <c r="I96" s="26">
        <v>109</v>
      </c>
      <c r="J96" s="26" t="s">
        <v>17</v>
      </c>
      <c r="K96" s="26">
        <v>145</v>
      </c>
      <c r="L96" s="3" t="str">
        <f t="shared" si="4"/>
        <v>B</v>
      </c>
      <c r="M96" s="28"/>
      <c r="P96" s="9">
        <f t="shared" si="5"/>
        <v>36</v>
      </c>
    </row>
    <row r="97" spans="4:16" x14ac:dyDescent="0.2">
      <c r="D97" s="23">
        <v>191</v>
      </c>
      <c r="E97" s="14">
        <v>84.68</v>
      </c>
      <c r="F97" s="14">
        <v>112751</v>
      </c>
      <c r="G97" s="14">
        <v>0</v>
      </c>
      <c r="H97" s="14" t="b">
        <v>0</v>
      </c>
      <c r="I97" s="14">
        <v>109</v>
      </c>
      <c r="J97" s="14" t="s">
        <v>17</v>
      </c>
      <c r="K97" s="14">
        <v>174</v>
      </c>
      <c r="L97" s="3" t="str">
        <f t="shared" si="4"/>
        <v>B</v>
      </c>
      <c r="M97" s="15"/>
      <c r="P97" s="9">
        <f t="shared" si="5"/>
        <v>65</v>
      </c>
    </row>
    <row r="98" spans="4:16" x14ac:dyDescent="0.2">
      <c r="D98" s="23">
        <v>192</v>
      </c>
      <c r="E98" s="14">
        <v>0.1</v>
      </c>
      <c r="F98" s="14">
        <v>0</v>
      </c>
      <c r="G98" s="14">
        <v>0</v>
      </c>
      <c r="H98" s="14" t="b">
        <v>0</v>
      </c>
      <c r="I98" s="14">
        <v>124</v>
      </c>
      <c r="J98" s="14" t="s">
        <v>17</v>
      </c>
      <c r="K98" s="14">
        <v>132</v>
      </c>
      <c r="L98" s="3" t="str">
        <f t="shared" si="4"/>
        <v>A</v>
      </c>
      <c r="M98" s="15"/>
      <c r="P98" s="9">
        <f t="shared" si="5"/>
        <v>8</v>
      </c>
    </row>
    <row r="99" spans="4:16" x14ac:dyDescent="0.2">
      <c r="D99" s="23">
        <v>193</v>
      </c>
      <c r="E99" s="14">
        <v>0.81</v>
      </c>
      <c r="F99" s="14">
        <v>6947</v>
      </c>
      <c r="G99" s="14">
        <v>0</v>
      </c>
      <c r="H99" s="14" t="b">
        <v>0</v>
      </c>
      <c r="I99" s="14">
        <v>124</v>
      </c>
      <c r="J99" s="14" t="s">
        <v>17</v>
      </c>
      <c r="K99" s="14">
        <v>165</v>
      </c>
      <c r="L99" s="3" t="str">
        <f t="shared" si="4"/>
        <v>B</v>
      </c>
      <c r="M99" s="15"/>
      <c r="P99" s="9">
        <f t="shared" si="5"/>
        <v>41</v>
      </c>
    </row>
    <row r="100" spans="4:16" x14ac:dyDescent="0.2">
      <c r="D100" s="23">
        <v>194</v>
      </c>
      <c r="E100" s="26">
        <v>7.03</v>
      </c>
      <c r="F100" s="26">
        <v>0</v>
      </c>
      <c r="G100" s="26">
        <v>0</v>
      </c>
      <c r="H100" s="26" t="b">
        <v>1</v>
      </c>
      <c r="I100" s="26">
        <v>124</v>
      </c>
      <c r="J100" s="26" t="s">
        <v>17</v>
      </c>
      <c r="K100" s="26">
        <v>0</v>
      </c>
      <c r="L100" s="3" t="str">
        <f t="shared" si="4"/>
        <v>C</v>
      </c>
      <c r="M100" s="28">
        <v>201</v>
      </c>
      <c r="P100" s="9">
        <f t="shared" si="5"/>
        <v>201</v>
      </c>
    </row>
    <row r="101" spans="4:16" x14ac:dyDescent="0.2">
      <c r="D101" s="23">
        <v>195</v>
      </c>
      <c r="E101" s="14">
        <v>0.37</v>
      </c>
      <c r="F101" s="14">
        <v>2545</v>
      </c>
      <c r="G101" s="14">
        <v>0</v>
      </c>
      <c r="H101" s="14" t="b">
        <v>0</v>
      </c>
      <c r="I101" s="14">
        <v>80</v>
      </c>
      <c r="J101" s="14" t="s">
        <v>17</v>
      </c>
      <c r="K101" s="14">
        <v>85</v>
      </c>
      <c r="L101" s="3" t="str">
        <f t="shared" si="4"/>
        <v>B</v>
      </c>
      <c r="M101" s="15"/>
      <c r="P101" s="9">
        <f t="shared" si="5"/>
        <v>5</v>
      </c>
    </row>
    <row r="102" spans="4:16" ht="16" thickBot="1" x14ac:dyDescent="0.25">
      <c r="D102" s="24">
        <v>196</v>
      </c>
      <c r="E102" s="20">
        <v>5.62</v>
      </c>
      <c r="F102" s="20">
        <v>13379</v>
      </c>
      <c r="G102" s="20">
        <v>0</v>
      </c>
      <c r="H102" s="20" t="b">
        <v>0</v>
      </c>
      <c r="I102" s="20">
        <v>80</v>
      </c>
      <c r="J102" s="20" t="s">
        <v>17</v>
      </c>
      <c r="K102" s="20">
        <v>96</v>
      </c>
      <c r="L102" s="36" t="str">
        <f t="shared" si="4"/>
        <v>B</v>
      </c>
      <c r="M102" s="21"/>
      <c r="P102" s="10">
        <f t="shared" si="5"/>
        <v>16</v>
      </c>
    </row>
  </sheetData>
  <sortState ref="D9:M102">
    <sortCondition ref="D9:D10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03950-6663-4479-9957-A8ACEB6A7255}">
  <dimension ref="A1:U102"/>
  <sheetViews>
    <sheetView workbookViewId="0">
      <pane xSplit="3" ySplit="8" topLeftCell="N9" activePane="bottomRight" state="frozen"/>
      <selection pane="topRight" activeCell="D1" sqref="D1"/>
      <selection pane="bottomLeft" activeCell="A5" sqref="A5"/>
      <selection pane="bottomRight" activeCell="F59" sqref="F59"/>
    </sheetView>
  </sheetViews>
  <sheetFormatPr baseColWidth="10" defaultColWidth="9.1640625" defaultRowHeight="15" x14ac:dyDescent="0.2"/>
  <cols>
    <col min="1" max="1" width="5" style="25" customWidth="1"/>
    <col min="2" max="2" width="39.5" style="1" bestFit="1" customWidth="1"/>
    <col min="3" max="3" width="9.5" style="1" bestFit="1" customWidth="1"/>
    <col min="4" max="4" width="27" style="1" bestFit="1" customWidth="1"/>
    <col min="5" max="5" width="8.1640625" style="1" bestFit="1" customWidth="1"/>
    <col min="6" max="6" width="10.6640625" style="1" bestFit="1" customWidth="1"/>
    <col min="7" max="7" width="10" style="1" bestFit="1" customWidth="1"/>
    <col min="8" max="8" width="4.5" style="1" bestFit="1" customWidth="1"/>
    <col min="9" max="9" width="3.5" style="1" bestFit="1" customWidth="1"/>
    <col min="10" max="10" width="10" style="1" bestFit="1" customWidth="1"/>
    <col min="11" max="11" width="15.5" style="1" bestFit="1" customWidth="1"/>
    <col min="12" max="12" width="15.5" style="25" customWidth="1"/>
    <col min="13" max="13" width="19.83203125" style="25" bestFit="1" customWidth="1"/>
    <col min="14" max="14" width="8.33203125" style="25" customWidth="1"/>
    <col min="15" max="15" width="7.6640625" style="1" customWidth="1"/>
    <col min="16" max="17" width="7.6640625" style="25" customWidth="1"/>
    <col min="18" max="18" width="11.5" style="1" bestFit="1" customWidth="1"/>
    <col min="19" max="16384" width="9.1640625" style="1"/>
  </cols>
  <sheetData>
    <row r="1" spans="2:21" s="25" customFormat="1" x14ac:dyDescent="0.2"/>
    <row r="2" spans="2:21" ht="16" thickBot="1" x14ac:dyDescent="0.25">
      <c r="K2" s="25"/>
    </row>
    <row r="3" spans="2:21" ht="16" thickBot="1" x14ac:dyDescent="0.25">
      <c r="B3" s="29" t="s">
        <v>18</v>
      </c>
      <c r="K3" s="25"/>
      <c r="M3" s="11" t="s">
        <v>80</v>
      </c>
      <c r="R3" s="11" t="s">
        <v>81</v>
      </c>
    </row>
    <row r="4" spans="2:21" s="25" customFormat="1" ht="16" thickBot="1" x14ac:dyDescent="0.25">
      <c r="B4" s="29"/>
      <c r="M4" s="11" t="s">
        <v>77</v>
      </c>
      <c r="N4" s="44" t="s">
        <v>37</v>
      </c>
      <c r="O4" s="42" t="s">
        <v>38</v>
      </c>
      <c r="P4" s="43" t="s">
        <v>39</v>
      </c>
      <c r="R4" s="11" t="s">
        <v>78</v>
      </c>
      <c r="S4" s="44" t="s">
        <v>37</v>
      </c>
      <c r="T4" s="42" t="s">
        <v>38</v>
      </c>
      <c r="U4" s="43" t="s">
        <v>39</v>
      </c>
    </row>
    <row r="5" spans="2:21" s="25" customFormat="1" x14ac:dyDescent="0.2">
      <c r="B5" s="29"/>
      <c r="M5" s="9" t="s">
        <v>58</v>
      </c>
      <c r="N5" s="80">
        <f>ROUND(AVERAGE(N9:N53) * 100,1)</f>
        <v>10.4</v>
      </c>
      <c r="O5" s="3">
        <f>ROUND(AVERAGE(N54:N90) * 100,1)</f>
        <v>50</v>
      </c>
      <c r="P5" s="22">
        <f>ROUND(AVERAGE(N91:N91) * 100,1)</f>
        <v>25</v>
      </c>
      <c r="R5" s="9" t="s">
        <v>58</v>
      </c>
      <c r="S5" s="80">
        <f>ROUND(AVERAGEIF(K9:K102,"A",E9:E102),1)</f>
        <v>75.099999999999994</v>
      </c>
      <c r="T5" s="3">
        <f>ROUND(AVERAGEIF(K9:K102,"B",E9:E102),1)</f>
        <v>126371.7</v>
      </c>
      <c r="U5" s="22">
        <f>ROUND(AVERAGEIF(K9:K102,"C",E9:E102),1)</f>
        <v>283644</v>
      </c>
    </row>
    <row r="6" spans="2:21" s="25" customFormat="1" x14ac:dyDescent="0.2">
      <c r="B6" s="29"/>
      <c r="M6" s="76" t="s">
        <v>57</v>
      </c>
      <c r="N6" s="39">
        <f>ROUND(_xlfn.STDEV.S(N9:N53) * 100,1)</f>
        <v>29.6</v>
      </c>
      <c r="O6" s="26">
        <f>ROUND(_xlfn.STDEV.S(N54:N90) * 100,1)</f>
        <v>78.900000000000006</v>
      </c>
      <c r="P6" s="28" t="s">
        <v>75</v>
      </c>
      <c r="R6" s="76" t="s">
        <v>57</v>
      </c>
      <c r="S6" s="39">
        <f>ROUND(_xlfn.STDEV.S(E9:E53),1)</f>
        <v>94.9</v>
      </c>
      <c r="T6" s="26">
        <f>ROUND(_xlfn.STDEV.S(E54:E90),1)</f>
        <v>385426.4</v>
      </c>
      <c r="U6" s="28" t="s">
        <v>75</v>
      </c>
    </row>
    <row r="7" spans="2:21" ht="16" thickBot="1" x14ac:dyDescent="0.25">
      <c r="K7" s="25"/>
      <c r="M7" s="79" t="s">
        <v>72</v>
      </c>
      <c r="N7" s="81">
        <f>ROUND(CONFIDENCE(0.05,N6,COUNTIF(K9:K102,"=A")),1)</f>
        <v>8.6</v>
      </c>
      <c r="O7" s="20">
        <f>ROUND(CONFIDENCE(0.05,O6,COUNTIF(K9:K102,"=B")),1)</f>
        <v>25.4</v>
      </c>
      <c r="P7" s="21" t="s">
        <v>75</v>
      </c>
      <c r="R7" s="79" t="s">
        <v>72</v>
      </c>
      <c r="S7" s="81">
        <f>ROUND(CONFIDENCE(0.05,S6,COUNTIF(K9:K102,"=A")),1)</f>
        <v>27.7</v>
      </c>
      <c r="T7" s="20">
        <f>ROUND(CONFIDENCE(0.05,T6,COUNTIF(K9:K102,"=B")),1)</f>
        <v>124190.6</v>
      </c>
      <c r="U7" s="21" t="s">
        <v>75</v>
      </c>
    </row>
    <row r="8" spans="2:21" ht="16" thickBot="1" x14ac:dyDescent="0.25">
      <c r="C8" s="49" t="s">
        <v>0</v>
      </c>
      <c r="D8" s="7" t="s">
        <v>16</v>
      </c>
      <c r="E8" s="7" t="s">
        <v>12</v>
      </c>
      <c r="F8" s="7" t="s">
        <v>13</v>
      </c>
      <c r="G8" s="7" t="s">
        <v>14</v>
      </c>
      <c r="H8" s="7" t="s">
        <v>6</v>
      </c>
      <c r="I8" s="7" t="s">
        <v>7</v>
      </c>
      <c r="J8" s="8" t="s">
        <v>4</v>
      </c>
      <c r="K8" s="50" t="s">
        <v>22</v>
      </c>
      <c r="L8" s="50"/>
      <c r="M8" s="50"/>
      <c r="O8" s="25"/>
      <c r="R8" s="2"/>
    </row>
    <row r="9" spans="2:21" x14ac:dyDescent="0.2">
      <c r="C9" s="51">
        <v>1</v>
      </c>
      <c r="D9" s="52">
        <v>0.84</v>
      </c>
      <c r="E9" s="52">
        <v>41</v>
      </c>
      <c r="F9" s="52">
        <v>18</v>
      </c>
      <c r="G9" s="52" t="b">
        <v>1</v>
      </c>
      <c r="H9" s="52">
        <v>131</v>
      </c>
      <c r="I9" s="52" t="s">
        <v>17</v>
      </c>
      <c r="J9" s="53">
        <v>131</v>
      </c>
      <c r="K9" s="50" t="s">
        <v>37</v>
      </c>
      <c r="L9" s="50"/>
      <c r="M9" s="50"/>
      <c r="N9" s="25">
        <f>(J9-H9) /H9</f>
        <v>0</v>
      </c>
      <c r="O9" s="25"/>
    </row>
    <row r="10" spans="2:21" x14ac:dyDescent="0.2">
      <c r="C10" s="54">
        <v>2</v>
      </c>
      <c r="D10" s="55">
        <v>0.96</v>
      </c>
      <c r="E10" s="55">
        <v>45</v>
      </c>
      <c r="F10" s="55">
        <v>18</v>
      </c>
      <c r="G10" s="55" t="b">
        <v>1</v>
      </c>
      <c r="H10" s="55">
        <v>85</v>
      </c>
      <c r="I10" s="55" t="s">
        <v>17</v>
      </c>
      <c r="J10" s="56">
        <v>88</v>
      </c>
      <c r="K10" s="50" t="s">
        <v>37</v>
      </c>
      <c r="L10" s="50"/>
      <c r="M10" s="50"/>
      <c r="N10" s="25">
        <f t="shared" ref="N10:N73" si="0">(J10-H10) /H10</f>
        <v>3.5294117647058823E-2</v>
      </c>
      <c r="O10" s="25"/>
    </row>
    <row r="11" spans="2:21" x14ac:dyDescent="0.2">
      <c r="C11" s="54">
        <v>3</v>
      </c>
      <c r="D11" s="55">
        <v>2.2200000000000002</v>
      </c>
      <c r="E11" s="55">
        <v>90</v>
      </c>
      <c r="F11" s="55">
        <v>33</v>
      </c>
      <c r="G11" s="55" t="b">
        <v>1</v>
      </c>
      <c r="H11" s="55">
        <v>172</v>
      </c>
      <c r="I11" s="55" t="s">
        <v>17</v>
      </c>
      <c r="J11" s="56">
        <v>172</v>
      </c>
      <c r="K11" s="50" t="s">
        <v>37</v>
      </c>
      <c r="L11" s="50"/>
      <c r="M11" s="50"/>
      <c r="N11" s="25">
        <f t="shared" si="0"/>
        <v>0</v>
      </c>
      <c r="O11" s="25"/>
    </row>
    <row r="12" spans="2:21" x14ac:dyDescent="0.2">
      <c r="C12" s="54">
        <v>4</v>
      </c>
      <c r="D12" s="55">
        <v>0.75</v>
      </c>
      <c r="E12" s="55">
        <v>36</v>
      </c>
      <c r="F12" s="55">
        <v>15</v>
      </c>
      <c r="G12" s="55" t="b">
        <v>1</v>
      </c>
      <c r="H12" s="55">
        <v>182</v>
      </c>
      <c r="I12" s="55" t="s">
        <v>17</v>
      </c>
      <c r="J12" s="56">
        <v>182</v>
      </c>
      <c r="K12" s="50" t="s">
        <v>37</v>
      </c>
      <c r="L12" s="50"/>
      <c r="M12" s="50"/>
      <c r="N12" s="25">
        <f t="shared" si="0"/>
        <v>0</v>
      </c>
      <c r="O12" s="25"/>
    </row>
    <row r="13" spans="2:21" x14ac:dyDescent="0.2">
      <c r="C13" s="54">
        <v>6</v>
      </c>
      <c r="D13" s="55">
        <v>0.65</v>
      </c>
      <c r="E13" s="55">
        <v>30</v>
      </c>
      <c r="F13" s="55">
        <v>12</v>
      </c>
      <c r="G13" s="55" t="b">
        <v>1</v>
      </c>
      <c r="H13" s="55">
        <v>171</v>
      </c>
      <c r="I13" s="55" t="s">
        <v>17</v>
      </c>
      <c r="J13" s="56">
        <v>171</v>
      </c>
      <c r="K13" s="50" t="s">
        <v>37</v>
      </c>
      <c r="L13" s="50"/>
      <c r="M13" s="50"/>
      <c r="N13" s="25">
        <f t="shared" si="0"/>
        <v>0</v>
      </c>
      <c r="O13" s="25"/>
    </row>
    <row r="14" spans="2:21" x14ac:dyDescent="0.2">
      <c r="C14" s="54">
        <v>7</v>
      </c>
      <c r="D14" s="55">
        <v>0.74</v>
      </c>
      <c r="E14" s="55">
        <v>37</v>
      </c>
      <c r="F14" s="55">
        <v>16</v>
      </c>
      <c r="G14" s="55" t="b">
        <v>1</v>
      </c>
      <c r="H14" s="55">
        <v>180</v>
      </c>
      <c r="I14" s="55" t="s">
        <v>17</v>
      </c>
      <c r="J14" s="56">
        <v>180</v>
      </c>
      <c r="K14" s="50" t="s">
        <v>37</v>
      </c>
      <c r="L14" s="50"/>
      <c r="M14" s="50"/>
      <c r="N14" s="25">
        <f t="shared" si="0"/>
        <v>0</v>
      </c>
      <c r="O14" s="25"/>
    </row>
    <row r="15" spans="2:21" x14ac:dyDescent="0.2">
      <c r="C15" s="54">
        <v>8</v>
      </c>
      <c r="D15" s="55">
        <v>0.97</v>
      </c>
      <c r="E15" s="55">
        <v>44</v>
      </c>
      <c r="F15" s="55">
        <v>16</v>
      </c>
      <c r="G15" s="55" t="b">
        <v>1</v>
      </c>
      <c r="H15" s="55">
        <v>202</v>
      </c>
      <c r="I15" s="55" t="s">
        <v>17</v>
      </c>
      <c r="J15" s="56">
        <v>202</v>
      </c>
      <c r="K15" s="50" t="s">
        <v>37</v>
      </c>
      <c r="L15" s="50"/>
      <c r="M15" s="50"/>
      <c r="N15" s="25">
        <f t="shared" si="0"/>
        <v>0</v>
      </c>
      <c r="O15" s="25"/>
    </row>
    <row r="16" spans="2:21" x14ac:dyDescent="0.2">
      <c r="C16" s="54">
        <v>9</v>
      </c>
      <c r="D16" s="55">
        <v>0.79</v>
      </c>
      <c r="E16" s="55">
        <v>37</v>
      </c>
      <c r="F16" s="55">
        <v>14</v>
      </c>
      <c r="G16" s="55" t="b">
        <v>1</v>
      </c>
      <c r="H16" s="55">
        <v>169</v>
      </c>
      <c r="I16" s="55" t="s">
        <v>17</v>
      </c>
      <c r="J16" s="56">
        <v>169</v>
      </c>
      <c r="K16" s="50" t="s">
        <v>37</v>
      </c>
      <c r="L16" s="50"/>
      <c r="M16" s="50"/>
      <c r="N16" s="25">
        <f t="shared" si="0"/>
        <v>0</v>
      </c>
      <c r="O16" s="25"/>
    </row>
    <row r="17" spans="3:15" x14ac:dyDescent="0.2">
      <c r="C17" s="54">
        <v>11</v>
      </c>
      <c r="D17" s="55">
        <v>1.0900000000000001</v>
      </c>
      <c r="E17" s="55">
        <v>54</v>
      </c>
      <c r="F17" s="55">
        <v>24</v>
      </c>
      <c r="G17" s="55" t="b">
        <v>1</v>
      </c>
      <c r="H17" s="55">
        <v>207</v>
      </c>
      <c r="I17" s="55" t="s">
        <v>17</v>
      </c>
      <c r="J17" s="56">
        <v>207</v>
      </c>
      <c r="K17" s="50" t="s">
        <v>37</v>
      </c>
      <c r="L17" s="50"/>
      <c r="M17" s="50"/>
      <c r="N17" s="25">
        <f t="shared" si="0"/>
        <v>0</v>
      </c>
      <c r="O17" s="25"/>
    </row>
    <row r="18" spans="3:15" x14ac:dyDescent="0.2">
      <c r="C18" s="54">
        <v>12</v>
      </c>
      <c r="D18" s="55">
        <v>1.1200000000000001</v>
      </c>
      <c r="E18" s="55">
        <v>50</v>
      </c>
      <c r="F18" s="55">
        <v>16</v>
      </c>
      <c r="G18" s="55" t="b">
        <v>1</v>
      </c>
      <c r="H18" s="55">
        <v>171</v>
      </c>
      <c r="I18" s="55" t="s">
        <v>17</v>
      </c>
      <c r="J18" s="56">
        <v>177</v>
      </c>
      <c r="K18" s="50" t="s">
        <v>37</v>
      </c>
      <c r="L18" s="50"/>
      <c r="M18" s="50"/>
      <c r="N18" s="25">
        <f t="shared" si="0"/>
        <v>3.5087719298245612E-2</v>
      </c>
    </row>
    <row r="19" spans="3:15" x14ac:dyDescent="0.2">
      <c r="C19" s="54">
        <v>14</v>
      </c>
      <c r="D19" s="55">
        <v>0.36</v>
      </c>
      <c r="E19" s="55">
        <v>16</v>
      </c>
      <c r="F19" s="55">
        <v>6</v>
      </c>
      <c r="G19" s="55" t="b">
        <v>1</v>
      </c>
      <c r="H19" s="55">
        <v>185</v>
      </c>
      <c r="I19" s="55" t="s">
        <v>17</v>
      </c>
      <c r="J19" s="56">
        <v>185</v>
      </c>
      <c r="K19" s="50" t="s">
        <v>37</v>
      </c>
      <c r="L19" s="50"/>
      <c r="M19" s="50"/>
      <c r="N19" s="25">
        <f t="shared" si="0"/>
        <v>0</v>
      </c>
    </row>
    <row r="20" spans="3:15" x14ac:dyDescent="0.2">
      <c r="C20" s="54">
        <v>15</v>
      </c>
      <c r="D20" s="55">
        <v>0.8</v>
      </c>
      <c r="E20" s="55">
        <v>39</v>
      </c>
      <c r="F20" s="55">
        <v>17</v>
      </c>
      <c r="G20" s="55" t="b">
        <v>1</v>
      </c>
      <c r="H20" s="55">
        <v>164</v>
      </c>
      <c r="I20" s="55" t="s">
        <v>17</v>
      </c>
      <c r="J20" s="56">
        <v>164</v>
      </c>
      <c r="K20" s="50" t="s">
        <v>37</v>
      </c>
      <c r="L20" s="50"/>
      <c r="M20" s="50"/>
      <c r="N20" s="25">
        <f t="shared" si="0"/>
        <v>0</v>
      </c>
    </row>
    <row r="21" spans="3:15" x14ac:dyDescent="0.2">
      <c r="C21" s="54">
        <v>16</v>
      </c>
      <c r="D21" s="55">
        <v>0.89</v>
      </c>
      <c r="E21" s="55">
        <v>40</v>
      </c>
      <c r="F21" s="55">
        <v>16</v>
      </c>
      <c r="G21" s="55" t="b">
        <v>1</v>
      </c>
      <c r="H21" s="55">
        <v>232</v>
      </c>
      <c r="I21" s="55" t="s">
        <v>17</v>
      </c>
      <c r="J21" s="56">
        <v>232</v>
      </c>
      <c r="K21" s="50" t="s">
        <v>37</v>
      </c>
      <c r="L21" s="50"/>
      <c r="M21" s="50"/>
      <c r="N21" s="25">
        <f t="shared" si="0"/>
        <v>0</v>
      </c>
    </row>
    <row r="22" spans="3:15" x14ac:dyDescent="0.2">
      <c r="C22" s="54">
        <v>17</v>
      </c>
      <c r="D22" s="55">
        <v>1.66</v>
      </c>
      <c r="E22" s="55">
        <v>71</v>
      </c>
      <c r="F22" s="55">
        <v>31</v>
      </c>
      <c r="G22" s="55" t="b">
        <v>1</v>
      </c>
      <c r="H22" s="55">
        <v>246</v>
      </c>
      <c r="I22" s="55" t="s">
        <v>17</v>
      </c>
      <c r="J22" s="56">
        <v>246</v>
      </c>
      <c r="K22" s="50" t="s">
        <v>37</v>
      </c>
      <c r="L22" s="50"/>
      <c r="M22" s="50"/>
      <c r="N22" s="25">
        <f t="shared" si="0"/>
        <v>0</v>
      </c>
    </row>
    <row r="23" spans="3:15" x14ac:dyDescent="0.2">
      <c r="C23" s="54">
        <v>19</v>
      </c>
      <c r="D23" s="55">
        <v>0.6</v>
      </c>
      <c r="E23" s="55">
        <v>25</v>
      </c>
      <c r="F23" s="55">
        <v>9</v>
      </c>
      <c r="G23" s="55" t="b">
        <v>1</v>
      </c>
      <c r="H23" s="55">
        <v>56</v>
      </c>
      <c r="I23" s="55" t="s">
        <v>17</v>
      </c>
      <c r="J23" s="56">
        <v>56</v>
      </c>
      <c r="K23" s="50" t="s">
        <v>37</v>
      </c>
      <c r="L23" s="50"/>
      <c r="M23" s="50"/>
      <c r="N23" s="25">
        <f t="shared" si="0"/>
        <v>0</v>
      </c>
    </row>
    <row r="24" spans="3:15" x14ac:dyDescent="0.2">
      <c r="C24" s="54">
        <v>29</v>
      </c>
      <c r="D24" s="55">
        <v>0.87</v>
      </c>
      <c r="E24" s="55">
        <v>34</v>
      </c>
      <c r="F24" s="55">
        <v>9</v>
      </c>
      <c r="G24" s="55" t="b">
        <v>1</v>
      </c>
      <c r="H24" s="55">
        <v>63</v>
      </c>
      <c r="I24" s="55" t="s">
        <v>17</v>
      </c>
      <c r="J24" s="56">
        <v>63</v>
      </c>
      <c r="K24" s="50" t="s">
        <v>37</v>
      </c>
      <c r="L24" s="50"/>
      <c r="M24" s="50"/>
      <c r="N24" s="25">
        <f t="shared" si="0"/>
        <v>0</v>
      </c>
    </row>
    <row r="25" spans="3:15" x14ac:dyDescent="0.2">
      <c r="C25" s="54">
        <v>40</v>
      </c>
      <c r="D25" s="55">
        <v>10.119999999999999</v>
      </c>
      <c r="E25" s="55">
        <v>364</v>
      </c>
      <c r="F25" s="55">
        <v>90</v>
      </c>
      <c r="G25" s="55" t="b">
        <v>1</v>
      </c>
      <c r="H25" s="55">
        <v>57</v>
      </c>
      <c r="I25" s="55" t="s">
        <v>17</v>
      </c>
      <c r="J25" s="56">
        <v>58</v>
      </c>
      <c r="K25" s="50" t="s">
        <v>37</v>
      </c>
      <c r="L25" s="50"/>
      <c r="M25" s="50"/>
      <c r="N25" s="25">
        <f t="shared" si="0"/>
        <v>1.7543859649122806E-2</v>
      </c>
    </row>
    <row r="26" spans="3:15" x14ac:dyDescent="0.2">
      <c r="C26" s="54">
        <v>42</v>
      </c>
      <c r="D26" s="55">
        <v>0.4</v>
      </c>
      <c r="E26" s="55">
        <v>22</v>
      </c>
      <c r="F26" s="55">
        <v>10</v>
      </c>
      <c r="G26" s="55" t="b">
        <v>1</v>
      </c>
      <c r="H26" s="55">
        <v>39</v>
      </c>
      <c r="I26" s="55" t="s">
        <v>17</v>
      </c>
      <c r="J26" s="56">
        <v>39</v>
      </c>
      <c r="K26" s="50" t="s">
        <v>37</v>
      </c>
      <c r="L26" s="50"/>
      <c r="M26" s="50"/>
      <c r="N26" s="25">
        <f t="shared" si="0"/>
        <v>0</v>
      </c>
    </row>
    <row r="27" spans="3:15" x14ac:dyDescent="0.2">
      <c r="C27" s="54">
        <v>43</v>
      </c>
      <c r="D27" s="55">
        <v>0.61</v>
      </c>
      <c r="E27" s="55">
        <v>31</v>
      </c>
      <c r="F27" s="55">
        <v>13</v>
      </c>
      <c r="G27" s="55" t="b">
        <v>1</v>
      </c>
      <c r="H27" s="55">
        <v>31</v>
      </c>
      <c r="I27" s="55" t="s">
        <v>17</v>
      </c>
      <c r="J27" s="56">
        <v>32</v>
      </c>
      <c r="K27" s="50" t="s">
        <v>37</v>
      </c>
      <c r="L27" s="50"/>
      <c r="M27" s="50"/>
      <c r="N27" s="25">
        <f t="shared" si="0"/>
        <v>3.2258064516129031E-2</v>
      </c>
    </row>
    <row r="28" spans="3:15" x14ac:dyDescent="0.2">
      <c r="C28" s="54">
        <v>45</v>
      </c>
      <c r="D28" s="55">
        <v>0.05</v>
      </c>
      <c r="E28" s="55">
        <v>0</v>
      </c>
      <c r="F28" s="55">
        <v>0</v>
      </c>
      <c r="G28" s="55" t="b">
        <v>0</v>
      </c>
      <c r="H28" s="55">
        <v>53</v>
      </c>
      <c r="I28" s="55" t="s">
        <v>17</v>
      </c>
      <c r="J28" s="56">
        <v>53</v>
      </c>
      <c r="K28" s="50" t="s">
        <v>37</v>
      </c>
      <c r="L28" s="50"/>
      <c r="M28" s="50"/>
      <c r="N28" s="25">
        <f t="shared" si="0"/>
        <v>0</v>
      </c>
    </row>
    <row r="29" spans="3:15" x14ac:dyDescent="0.2">
      <c r="C29" s="54">
        <v>46</v>
      </c>
      <c r="D29" s="55">
        <v>0.04</v>
      </c>
      <c r="E29" s="55">
        <v>0</v>
      </c>
      <c r="F29" s="55">
        <v>0</v>
      </c>
      <c r="G29" s="55" t="b">
        <v>0</v>
      </c>
      <c r="H29" s="55">
        <v>32</v>
      </c>
      <c r="I29" s="55" t="s">
        <v>17</v>
      </c>
      <c r="J29" s="56">
        <v>32</v>
      </c>
      <c r="K29" s="50" t="s">
        <v>37</v>
      </c>
      <c r="L29" s="50"/>
      <c r="M29" s="50"/>
      <c r="N29" s="25">
        <f t="shared" si="0"/>
        <v>0</v>
      </c>
    </row>
    <row r="30" spans="3:15" x14ac:dyDescent="0.2">
      <c r="C30" s="54">
        <v>47</v>
      </c>
      <c r="D30" s="55">
        <v>0.05</v>
      </c>
      <c r="E30" s="55">
        <v>0</v>
      </c>
      <c r="F30" s="55">
        <v>0</v>
      </c>
      <c r="G30" s="55" t="b">
        <v>0</v>
      </c>
      <c r="H30" s="55">
        <v>33</v>
      </c>
      <c r="I30" s="55" t="s">
        <v>17</v>
      </c>
      <c r="J30" s="56">
        <v>33</v>
      </c>
      <c r="K30" s="50" t="s">
        <v>37</v>
      </c>
      <c r="L30" s="50"/>
      <c r="M30" s="50"/>
      <c r="N30" s="25">
        <f t="shared" si="0"/>
        <v>0</v>
      </c>
    </row>
    <row r="31" spans="3:15" x14ac:dyDescent="0.2">
      <c r="C31" s="54">
        <v>48</v>
      </c>
      <c r="D31" s="55">
        <v>1.95</v>
      </c>
      <c r="E31" s="55">
        <v>92</v>
      </c>
      <c r="F31" s="55">
        <v>37</v>
      </c>
      <c r="G31" s="55" t="b">
        <v>1</v>
      </c>
      <c r="H31" s="55">
        <v>50</v>
      </c>
      <c r="I31" s="55" t="s">
        <v>17</v>
      </c>
      <c r="J31" s="56">
        <v>50</v>
      </c>
      <c r="K31" s="50" t="s">
        <v>37</v>
      </c>
      <c r="L31" s="50"/>
      <c r="M31" s="50"/>
      <c r="N31" s="25">
        <f t="shared" si="0"/>
        <v>0</v>
      </c>
    </row>
    <row r="32" spans="3:15" x14ac:dyDescent="0.2">
      <c r="C32" s="54">
        <v>50</v>
      </c>
      <c r="D32" s="55">
        <v>1.1100000000000001</v>
      </c>
      <c r="E32" s="55">
        <v>53</v>
      </c>
      <c r="F32" s="55">
        <v>23</v>
      </c>
      <c r="G32" s="55" t="b">
        <v>1</v>
      </c>
      <c r="H32" s="55">
        <v>39</v>
      </c>
      <c r="I32" s="55" t="s">
        <v>17</v>
      </c>
      <c r="J32" s="56">
        <v>39</v>
      </c>
      <c r="K32" s="50" t="s">
        <v>37</v>
      </c>
      <c r="L32" s="50"/>
      <c r="M32" s="50"/>
      <c r="N32" s="25">
        <f t="shared" si="0"/>
        <v>0</v>
      </c>
    </row>
    <row r="33" spans="3:14" x14ac:dyDescent="0.2">
      <c r="C33" s="54">
        <v>51</v>
      </c>
      <c r="D33" s="55">
        <v>1.47</v>
      </c>
      <c r="E33" s="55">
        <v>66</v>
      </c>
      <c r="F33" s="55">
        <v>28</v>
      </c>
      <c r="G33" s="55" t="b">
        <v>1</v>
      </c>
      <c r="H33" s="55">
        <v>49</v>
      </c>
      <c r="I33" s="55" t="s">
        <v>17</v>
      </c>
      <c r="J33" s="56">
        <v>49</v>
      </c>
      <c r="K33" s="50" t="s">
        <v>37</v>
      </c>
      <c r="L33" s="50"/>
      <c r="M33" s="50"/>
      <c r="N33" s="25">
        <f t="shared" si="0"/>
        <v>0</v>
      </c>
    </row>
    <row r="34" spans="3:14" x14ac:dyDescent="0.2">
      <c r="C34" s="54">
        <v>53</v>
      </c>
      <c r="D34" s="55">
        <v>1.21</v>
      </c>
      <c r="E34" s="55">
        <v>59</v>
      </c>
      <c r="F34" s="55">
        <v>25</v>
      </c>
      <c r="G34" s="55" t="b">
        <v>1</v>
      </c>
      <c r="H34" s="55">
        <v>26</v>
      </c>
      <c r="I34" s="55" t="s">
        <v>17</v>
      </c>
      <c r="J34" s="56">
        <v>26</v>
      </c>
      <c r="K34" s="50" t="s">
        <v>37</v>
      </c>
      <c r="L34" s="50"/>
      <c r="M34" s="50"/>
      <c r="N34" s="25">
        <f t="shared" si="0"/>
        <v>0</v>
      </c>
    </row>
    <row r="35" spans="3:14" x14ac:dyDescent="0.2">
      <c r="C35" s="54">
        <v>54</v>
      </c>
      <c r="D35" s="55">
        <v>1.5</v>
      </c>
      <c r="E35" s="55">
        <v>72</v>
      </c>
      <c r="F35" s="55">
        <v>33</v>
      </c>
      <c r="G35" s="55" t="b">
        <v>1</v>
      </c>
      <c r="H35" s="55">
        <v>57</v>
      </c>
      <c r="I35" s="55" t="s">
        <v>17</v>
      </c>
      <c r="J35" s="56">
        <v>57</v>
      </c>
      <c r="K35" s="50" t="s">
        <v>37</v>
      </c>
      <c r="L35" s="50"/>
      <c r="M35" s="50"/>
      <c r="N35" s="25">
        <f t="shared" si="0"/>
        <v>0</v>
      </c>
    </row>
    <row r="36" spans="3:14" x14ac:dyDescent="0.2">
      <c r="C36" s="54">
        <v>58</v>
      </c>
      <c r="D36" s="55">
        <v>2.4300000000000002</v>
      </c>
      <c r="E36" s="55">
        <v>83</v>
      </c>
      <c r="F36" s="55">
        <v>17</v>
      </c>
      <c r="G36" s="55" t="b">
        <v>1</v>
      </c>
      <c r="H36" s="55">
        <v>54</v>
      </c>
      <c r="I36" s="55" t="s">
        <v>17</v>
      </c>
      <c r="J36" s="56">
        <v>55</v>
      </c>
      <c r="K36" s="50" t="s">
        <v>37</v>
      </c>
      <c r="L36" s="50"/>
      <c r="M36" s="50"/>
      <c r="N36" s="25">
        <f t="shared" si="0"/>
        <v>1.8518518518518517E-2</v>
      </c>
    </row>
    <row r="37" spans="3:14" x14ac:dyDescent="0.2">
      <c r="C37" s="54">
        <v>63</v>
      </c>
      <c r="D37" s="55">
        <v>1.1299999999999999</v>
      </c>
      <c r="E37" s="55">
        <v>38</v>
      </c>
      <c r="F37" s="55">
        <v>6</v>
      </c>
      <c r="G37" s="55" t="b">
        <v>1</v>
      </c>
      <c r="H37" s="55">
        <v>129</v>
      </c>
      <c r="I37" s="55" t="s">
        <v>17</v>
      </c>
      <c r="J37" s="56">
        <v>129</v>
      </c>
      <c r="K37" s="50" t="s">
        <v>37</v>
      </c>
      <c r="L37" s="50"/>
      <c r="M37" s="50"/>
      <c r="N37" s="25">
        <f t="shared" si="0"/>
        <v>0</v>
      </c>
    </row>
    <row r="38" spans="3:14" x14ac:dyDescent="0.2">
      <c r="C38" s="54">
        <v>66</v>
      </c>
      <c r="D38" s="55">
        <v>3.26</v>
      </c>
      <c r="E38" s="55">
        <v>107</v>
      </c>
      <c r="F38" s="55">
        <v>24</v>
      </c>
      <c r="G38" s="55" t="b">
        <v>1</v>
      </c>
      <c r="H38" s="55">
        <v>156</v>
      </c>
      <c r="I38" s="55" t="s">
        <v>17</v>
      </c>
      <c r="J38" s="56">
        <v>156</v>
      </c>
      <c r="K38" s="50" t="s">
        <v>37</v>
      </c>
      <c r="L38" s="50"/>
      <c r="M38" s="50"/>
      <c r="N38" s="25">
        <f t="shared" si="0"/>
        <v>0</v>
      </c>
    </row>
    <row r="39" spans="3:14" x14ac:dyDescent="0.2">
      <c r="C39" s="54">
        <v>70</v>
      </c>
      <c r="D39" s="55">
        <v>2.56</v>
      </c>
      <c r="E39" s="55">
        <v>103</v>
      </c>
      <c r="F39" s="55">
        <v>34</v>
      </c>
      <c r="G39" s="55" t="b">
        <v>1</v>
      </c>
      <c r="H39" s="55">
        <v>122</v>
      </c>
      <c r="I39" s="55" t="s">
        <v>17</v>
      </c>
      <c r="J39" s="56">
        <v>122</v>
      </c>
      <c r="K39" s="50" t="s">
        <v>37</v>
      </c>
      <c r="L39" s="50"/>
      <c r="M39" s="50"/>
      <c r="N39" s="25">
        <f t="shared" si="0"/>
        <v>0</v>
      </c>
    </row>
    <row r="40" spans="3:14" x14ac:dyDescent="0.2">
      <c r="C40" s="54">
        <v>76</v>
      </c>
      <c r="D40" s="55">
        <v>3.05</v>
      </c>
      <c r="E40" s="55">
        <v>115</v>
      </c>
      <c r="F40" s="55">
        <v>36</v>
      </c>
      <c r="G40" s="55" t="b">
        <v>1</v>
      </c>
      <c r="H40" s="55">
        <v>137</v>
      </c>
      <c r="I40" s="55" t="s">
        <v>17</v>
      </c>
      <c r="J40" s="56">
        <v>137</v>
      </c>
      <c r="K40" s="50" t="s">
        <v>37</v>
      </c>
      <c r="L40" s="50"/>
      <c r="M40" s="50"/>
      <c r="N40" s="25">
        <f t="shared" si="0"/>
        <v>0</v>
      </c>
    </row>
    <row r="41" spans="3:14" x14ac:dyDescent="0.2">
      <c r="C41" s="54">
        <v>86</v>
      </c>
      <c r="D41" s="55">
        <v>2.5099999999999998</v>
      </c>
      <c r="E41" s="55">
        <v>87</v>
      </c>
      <c r="F41" s="55">
        <v>17</v>
      </c>
      <c r="G41" s="55" t="b">
        <v>1</v>
      </c>
      <c r="H41" s="55">
        <v>168</v>
      </c>
      <c r="I41" s="55" t="s">
        <v>17</v>
      </c>
      <c r="J41" s="56">
        <v>168</v>
      </c>
      <c r="K41" s="50" t="s">
        <v>37</v>
      </c>
      <c r="L41" s="50"/>
      <c r="M41" s="50"/>
      <c r="N41" s="25">
        <f t="shared" si="0"/>
        <v>0</v>
      </c>
    </row>
    <row r="42" spans="3:14" x14ac:dyDescent="0.2">
      <c r="C42" s="54">
        <v>101</v>
      </c>
      <c r="D42" s="55">
        <v>0.55000000000000004</v>
      </c>
      <c r="E42" s="55">
        <v>19</v>
      </c>
      <c r="F42" s="55">
        <v>3</v>
      </c>
      <c r="G42" s="55" t="b">
        <v>1</v>
      </c>
      <c r="H42" s="55">
        <v>22</v>
      </c>
      <c r="I42" s="55" t="s">
        <v>17</v>
      </c>
      <c r="J42" s="56">
        <v>37</v>
      </c>
      <c r="K42" s="50" t="s">
        <v>37</v>
      </c>
      <c r="L42" s="50"/>
      <c r="M42" s="50"/>
      <c r="N42" s="25">
        <f t="shared" si="0"/>
        <v>0.68181818181818177</v>
      </c>
    </row>
    <row r="43" spans="3:14" x14ac:dyDescent="0.2">
      <c r="C43" s="54">
        <v>102</v>
      </c>
      <c r="D43" s="55">
        <v>1.53</v>
      </c>
      <c r="E43" s="55">
        <v>52</v>
      </c>
      <c r="F43" s="55">
        <v>5</v>
      </c>
      <c r="G43" s="55" t="b">
        <v>1</v>
      </c>
      <c r="H43" s="55">
        <v>16</v>
      </c>
      <c r="I43" s="55" t="s">
        <v>17</v>
      </c>
      <c r="J43" s="56">
        <v>28</v>
      </c>
      <c r="K43" s="50" t="s">
        <v>37</v>
      </c>
      <c r="L43" s="50"/>
      <c r="M43" s="50"/>
      <c r="N43" s="25">
        <f t="shared" si="0"/>
        <v>0.75</v>
      </c>
    </row>
    <row r="44" spans="3:14" x14ac:dyDescent="0.2">
      <c r="C44" s="54">
        <v>103</v>
      </c>
      <c r="D44" s="55">
        <v>2.12</v>
      </c>
      <c r="E44" s="55">
        <v>79</v>
      </c>
      <c r="F44" s="55">
        <v>13</v>
      </c>
      <c r="G44" s="55" t="b">
        <v>1</v>
      </c>
      <c r="H44" s="55">
        <v>16</v>
      </c>
      <c r="I44" s="55" t="s">
        <v>17</v>
      </c>
      <c r="J44" s="56">
        <v>35</v>
      </c>
      <c r="K44" s="50" t="s">
        <v>37</v>
      </c>
      <c r="L44" s="50"/>
      <c r="M44" s="50"/>
      <c r="N44" s="25">
        <f t="shared" si="0"/>
        <v>1.1875</v>
      </c>
    </row>
    <row r="45" spans="3:14" x14ac:dyDescent="0.2">
      <c r="C45" s="54">
        <v>104</v>
      </c>
      <c r="D45" s="55">
        <v>15.92</v>
      </c>
      <c r="E45" s="55">
        <v>559</v>
      </c>
      <c r="F45" s="55">
        <v>78</v>
      </c>
      <c r="G45" s="55" t="b">
        <v>1</v>
      </c>
      <c r="H45" s="55">
        <v>27</v>
      </c>
      <c r="I45" s="55" t="s">
        <v>17</v>
      </c>
      <c r="J45" s="56">
        <v>60</v>
      </c>
      <c r="K45" s="50" t="s">
        <v>37</v>
      </c>
      <c r="L45" s="50"/>
      <c r="M45" s="50"/>
      <c r="N45" s="25">
        <f t="shared" si="0"/>
        <v>1.2222222222222223</v>
      </c>
    </row>
    <row r="46" spans="3:14" x14ac:dyDescent="0.2">
      <c r="C46" s="54">
        <v>133</v>
      </c>
      <c r="D46" s="55">
        <v>4.83</v>
      </c>
      <c r="E46" s="55">
        <v>187</v>
      </c>
      <c r="F46" s="55">
        <v>37</v>
      </c>
      <c r="G46" s="55" t="b">
        <v>1</v>
      </c>
      <c r="H46" s="55">
        <v>8</v>
      </c>
      <c r="I46" s="55" t="s">
        <v>17</v>
      </c>
      <c r="J46" s="56">
        <v>13</v>
      </c>
      <c r="K46" s="50" t="s">
        <v>37</v>
      </c>
      <c r="L46" s="50"/>
      <c r="M46" s="50"/>
      <c r="N46" s="25">
        <f t="shared" si="0"/>
        <v>0.625</v>
      </c>
    </row>
    <row r="47" spans="3:14" x14ac:dyDescent="0.2">
      <c r="C47" s="54">
        <v>155</v>
      </c>
      <c r="D47" s="55">
        <v>3.17</v>
      </c>
      <c r="E47" s="55">
        <v>89</v>
      </c>
      <c r="F47" s="55">
        <v>32</v>
      </c>
      <c r="G47" s="55" t="b">
        <v>1</v>
      </c>
      <c r="H47" s="55">
        <v>66</v>
      </c>
      <c r="I47" s="55" t="s">
        <v>17</v>
      </c>
      <c r="J47" s="56">
        <v>66</v>
      </c>
      <c r="K47" s="50" t="s">
        <v>37</v>
      </c>
      <c r="L47" s="50"/>
      <c r="M47" s="50"/>
      <c r="N47" s="25">
        <f t="shared" si="0"/>
        <v>0</v>
      </c>
    </row>
    <row r="48" spans="3:14" x14ac:dyDescent="0.2">
      <c r="C48" s="54">
        <v>166</v>
      </c>
      <c r="D48" s="55">
        <v>1.3</v>
      </c>
      <c r="E48" s="55">
        <v>37</v>
      </c>
      <c r="F48" s="55">
        <v>14</v>
      </c>
      <c r="G48" s="55" t="b">
        <v>1</v>
      </c>
      <c r="H48" s="55">
        <v>134</v>
      </c>
      <c r="I48" s="55" t="s">
        <v>17</v>
      </c>
      <c r="J48" s="56">
        <v>134</v>
      </c>
      <c r="K48" s="50" t="s">
        <v>37</v>
      </c>
      <c r="L48" s="50"/>
      <c r="M48" s="50"/>
      <c r="N48" s="25">
        <f t="shared" si="0"/>
        <v>0</v>
      </c>
    </row>
    <row r="49" spans="3:14" x14ac:dyDescent="0.2">
      <c r="C49" s="54">
        <v>167</v>
      </c>
      <c r="D49" s="55">
        <v>6.14</v>
      </c>
      <c r="E49" s="55">
        <v>167</v>
      </c>
      <c r="F49" s="55">
        <v>63</v>
      </c>
      <c r="G49" s="55" t="b">
        <v>1</v>
      </c>
      <c r="H49" s="55">
        <v>134</v>
      </c>
      <c r="I49" s="55" t="s">
        <v>17</v>
      </c>
      <c r="J49" s="56">
        <v>134</v>
      </c>
      <c r="K49" s="50" t="s">
        <v>37</v>
      </c>
      <c r="L49" s="50"/>
      <c r="M49" s="50"/>
      <c r="N49" s="25">
        <f t="shared" si="0"/>
        <v>0</v>
      </c>
    </row>
    <row r="50" spans="3:14" x14ac:dyDescent="0.2">
      <c r="C50" s="54">
        <v>176</v>
      </c>
      <c r="D50" s="55">
        <v>1.22</v>
      </c>
      <c r="E50" s="55">
        <v>33</v>
      </c>
      <c r="F50" s="55">
        <v>12</v>
      </c>
      <c r="G50" s="55" t="b">
        <v>1</v>
      </c>
      <c r="H50" s="26">
        <v>120</v>
      </c>
      <c r="I50" s="55" t="s">
        <v>17</v>
      </c>
      <c r="J50" s="28">
        <v>120</v>
      </c>
      <c r="K50" s="50" t="s">
        <v>37</v>
      </c>
      <c r="L50" s="50"/>
      <c r="M50" s="50"/>
      <c r="N50" s="25">
        <f t="shared" si="0"/>
        <v>0</v>
      </c>
    </row>
    <row r="51" spans="3:14" x14ac:dyDescent="0.2">
      <c r="C51" s="54">
        <v>177</v>
      </c>
      <c r="D51" s="55">
        <v>2.52</v>
      </c>
      <c r="E51" s="55">
        <v>68</v>
      </c>
      <c r="F51" s="55">
        <v>28</v>
      </c>
      <c r="G51" s="55" t="b">
        <v>1</v>
      </c>
      <c r="H51" s="26">
        <v>120</v>
      </c>
      <c r="I51" s="55" t="s">
        <v>17</v>
      </c>
      <c r="J51" s="28">
        <v>120</v>
      </c>
      <c r="K51" s="50" t="s">
        <v>37</v>
      </c>
      <c r="L51" s="50"/>
      <c r="M51" s="50"/>
      <c r="N51" s="25">
        <f t="shared" si="0"/>
        <v>0</v>
      </c>
    </row>
    <row r="52" spans="3:14" x14ac:dyDescent="0.2">
      <c r="C52" s="54">
        <v>188</v>
      </c>
      <c r="D52" s="55">
        <v>1.34</v>
      </c>
      <c r="E52" s="55">
        <v>38</v>
      </c>
      <c r="F52" s="55">
        <v>15</v>
      </c>
      <c r="G52" s="55" t="b">
        <v>1</v>
      </c>
      <c r="H52" s="26">
        <v>109</v>
      </c>
      <c r="I52" s="55" t="s">
        <v>17</v>
      </c>
      <c r="J52" s="28">
        <v>109</v>
      </c>
      <c r="K52" s="50" t="s">
        <v>37</v>
      </c>
      <c r="L52" s="50"/>
      <c r="M52" s="50"/>
      <c r="N52" s="25">
        <f t="shared" si="0"/>
        <v>0</v>
      </c>
    </row>
    <row r="53" spans="3:14" x14ac:dyDescent="0.2">
      <c r="C53" s="54">
        <v>192</v>
      </c>
      <c r="D53" s="55">
        <v>2.5</v>
      </c>
      <c r="E53" s="55">
        <v>72</v>
      </c>
      <c r="F53" s="55">
        <v>27</v>
      </c>
      <c r="G53" s="55" t="b">
        <v>1</v>
      </c>
      <c r="H53" s="26">
        <v>124</v>
      </c>
      <c r="I53" s="55" t="s">
        <v>17</v>
      </c>
      <c r="J53" s="28">
        <v>132</v>
      </c>
      <c r="K53" s="50" t="s">
        <v>37</v>
      </c>
      <c r="L53" s="50"/>
      <c r="M53" s="50"/>
      <c r="N53" s="25">
        <f t="shared" si="0"/>
        <v>6.4516129032258063E-2</v>
      </c>
    </row>
    <row r="54" spans="3:14" x14ac:dyDescent="0.2">
      <c r="C54" s="54">
        <v>5</v>
      </c>
      <c r="D54" s="55">
        <v>7.08</v>
      </c>
      <c r="E54" s="55">
        <v>220</v>
      </c>
      <c r="F54" s="55">
        <v>36</v>
      </c>
      <c r="G54" s="55" t="b">
        <v>1</v>
      </c>
      <c r="H54" s="55">
        <v>128</v>
      </c>
      <c r="I54" s="55" t="s">
        <v>17</v>
      </c>
      <c r="J54" s="56">
        <v>141</v>
      </c>
      <c r="K54" s="50" t="s">
        <v>38</v>
      </c>
      <c r="L54" s="50"/>
      <c r="M54" s="50"/>
      <c r="N54" s="25">
        <f t="shared" si="0"/>
        <v>0.1015625</v>
      </c>
    </row>
    <row r="55" spans="3:14" x14ac:dyDescent="0.2">
      <c r="C55" s="54">
        <v>10</v>
      </c>
      <c r="D55" s="55">
        <v>1.35</v>
      </c>
      <c r="E55" s="55">
        <v>66</v>
      </c>
      <c r="F55" s="55">
        <v>29</v>
      </c>
      <c r="G55" s="55" t="b">
        <v>1</v>
      </c>
      <c r="H55" s="55">
        <v>131</v>
      </c>
      <c r="I55" s="55" t="s">
        <v>17</v>
      </c>
      <c r="J55" s="56">
        <v>131</v>
      </c>
      <c r="K55" s="50" t="s">
        <v>38</v>
      </c>
      <c r="L55" s="50"/>
      <c r="M55" s="50"/>
      <c r="N55" s="25">
        <f t="shared" si="0"/>
        <v>0</v>
      </c>
    </row>
    <row r="56" spans="3:14" x14ac:dyDescent="0.2">
      <c r="C56" s="54">
        <v>13</v>
      </c>
      <c r="D56" s="55">
        <v>1.25</v>
      </c>
      <c r="E56" s="55">
        <v>61</v>
      </c>
      <c r="F56" s="55">
        <v>28</v>
      </c>
      <c r="G56" s="55" t="b">
        <v>1</v>
      </c>
      <c r="H56" s="55">
        <v>152</v>
      </c>
      <c r="I56" s="55" t="s">
        <v>17</v>
      </c>
      <c r="J56" s="56">
        <v>152</v>
      </c>
      <c r="K56" s="50" t="s">
        <v>38</v>
      </c>
      <c r="L56" s="50"/>
      <c r="M56" s="50"/>
      <c r="N56" s="25">
        <f t="shared" si="0"/>
        <v>0</v>
      </c>
    </row>
    <row r="57" spans="3:14" x14ac:dyDescent="0.2">
      <c r="C57" s="54">
        <v>18</v>
      </c>
      <c r="D57" s="55">
        <v>1943.29</v>
      </c>
      <c r="E57" s="55">
        <v>48338</v>
      </c>
      <c r="F57" s="55">
        <v>10288</v>
      </c>
      <c r="G57" s="55" t="b">
        <v>1</v>
      </c>
      <c r="H57" s="55">
        <v>161</v>
      </c>
      <c r="I57" s="55" t="s">
        <v>17</v>
      </c>
      <c r="J57" s="56">
        <v>161</v>
      </c>
      <c r="K57" s="50" t="s">
        <v>38</v>
      </c>
      <c r="L57" s="50"/>
      <c r="M57" s="50"/>
      <c r="N57" s="25">
        <f t="shared" si="0"/>
        <v>0</v>
      </c>
    </row>
    <row r="58" spans="3:14" x14ac:dyDescent="0.2">
      <c r="C58" s="54">
        <v>21</v>
      </c>
      <c r="D58" s="26">
        <v>119249.86</v>
      </c>
      <c r="E58" s="26">
        <v>2250118</v>
      </c>
      <c r="F58" s="26">
        <v>68177</v>
      </c>
      <c r="G58" s="26" t="b">
        <v>1</v>
      </c>
      <c r="H58" s="55">
        <v>210</v>
      </c>
      <c r="I58" s="55" t="s">
        <v>17</v>
      </c>
      <c r="J58" s="56">
        <v>462</v>
      </c>
      <c r="K58" s="50" t="s">
        <v>38</v>
      </c>
      <c r="L58" s="50"/>
      <c r="M58" s="50"/>
      <c r="N58" s="25">
        <f t="shared" si="0"/>
        <v>1.2</v>
      </c>
    </row>
    <row r="59" spans="3:14" x14ac:dyDescent="0.2">
      <c r="C59" s="54">
        <v>22</v>
      </c>
      <c r="D59" s="55">
        <v>0.91</v>
      </c>
      <c r="E59" s="55">
        <v>39</v>
      </c>
      <c r="F59" s="55">
        <v>14</v>
      </c>
      <c r="G59" s="55" t="b">
        <v>1</v>
      </c>
      <c r="H59" s="55">
        <v>131</v>
      </c>
      <c r="I59" s="55" t="s">
        <v>17</v>
      </c>
      <c r="J59" s="56">
        <v>131</v>
      </c>
      <c r="K59" s="50" t="s">
        <v>38</v>
      </c>
      <c r="L59" s="50"/>
      <c r="M59" s="50"/>
      <c r="N59" s="25">
        <f t="shared" si="0"/>
        <v>0</v>
      </c>
    </row>
    <row r="60" spans="3:14" x14ac:dyDescent="0.2">
      <c r="C60" s="54">
        <v>39</v>
      </c>
      <c r="D60" s="55">
        <v>2.66</v>
      </c>
      <c r="E60" s="55">
        <v>90</v>
      </c>
      <c r="F60" s="55">
        <v>26</v>
      </c>
      <c r="G60" s="55" t="b">
        <v>1</v>
      </c>
      <c r="H60" s="55">
        <v>78</v>
      </c>
      <c r="I60" s="55" t="s">
        <v>17</v>
      </c>
      <c r="J60" s="56">
        <v>78</v>
      </c>
      <c r="K60" s="50" t="s">
        <v>38</v>
      </c>
      <c r="L60" s="50"/>
      <c r="M60" s="50"/>
      <c r="N60" s="25">
        <f t="shared" si="0"/>
        <v>0</v>
      </c>
    </row>
    <row r="61" spans="3:14" x14ac:dyDescent="0.2">
      <c r="C61" s="54">
        <v>49</v>
      </c>
      <c r="D61" s="55">
        <v>2.08</v>
      </c>
      <c r="E61" s="55">
        <v>76</v>
      </c>
      <c r="F61" s="55">
        <v>27</v>
      </c>
      <c r="G61" s="55" t="b">
        <v>1</v>
      </c>
      <c r="H61" s="55">
        <v>57</v>
      </c>
      <c r="I61" s="55" t="s">
        <v>17</v>
      </c>
      <c r="J61" s="56">
        <v>57</v>
      </c>
      <c r="K61" s="50" t="s">
        <v>38</v>
      </c>
      <c r="L61" s="50"/>
      <c r="M61" s="50"/>
      <c r="N61" s="25">
        <f t="shared" si="0"/>
        <v>0</v>
      </c>
    </row>
    <row r="62" spans="3:14" x14ac:dyDescent="0.2">
      <c r="C62" s="54">
        <v>52</v>
      </c>
      <c r="D62" s="55">
        <v>12.4</v>
      </c>
      <c r="E62" s="55">
        <v>369</v>
      </c>
      <c r="F62" s="55">
        <v>112</v>
      </c>
      <c r="G62" s="55" t="b">
        <v>1</v>
      </c>
      <c r="H62" s="55">
        <v>60</v>
      </c>
      <c r="I62" s="55" t="s">
        <v>17</v>
      </c>
      <c r="J62" s="56">
        <v>60</v>
      </c>
      <c r="K62" s="50" t="s">
        <v>38</v>
      </c>
      <c r="L62" s="50"/>
      <c r="M62" s="50"/>
      <c r="N62" s="25">
        <f t="shared" si="0"/>
        <v>0</v>
      </c>
    </row>
    <row r="63" spans="3:14" x14ac:dyDescent="0.2">
      <c r="C63" s="54">
        <v>55</v>
      </c>
      <c r="D63" s="55">
        <v>1316.5</v>
      </c>
      <c r="E63" s="55">
        <v>54457</v>
      </c>
      <c r="F63" s="55">
        <v>16573</v>
      </c>
      <c r="G63" s="55" t="b">
        <v>1</v>
      </c>
      <c r="H63" s="55">
        <v>18</v>
      </c>
      <c r="I63" s="55" t="s">
        <v>17</v>
      </c>
      <c r="J63" s="56">
        <v>21</v>
      </c>
      <c r="K63" s="50" t="s">
        <v>38</v>
      </c>
      <c r="L63" s="50"/>
      <c r="M63" s="50"/>
      <c r="N63" s="25">
        <f t="shared" si="0"/>
        <v>0.16666666666666666</v>
      </c>
    </row>
    <row r="64" spans="3:14" x14ac:dyDescent="0.2">
      <c r="C64" s="54">
        <v>64</v>
      </c>
      <c r="D64" s="58">
        <v>13.36</v>
      </c>
      <c r="E64" s="59">
        <v>330</v>
      </c>
      <c r="F64" s="59">
        <v>51</v>
      </c>
      <c r="G64" s="59" t="b">
        <v>1</v>
      </c>
      <c r="H64" s="55">
        <v>90</v>
      </c>
      <c r="I64" s="55" t="s">
        <v>17</v>
      </c>
      <c r="J64" s="56">
        <v>90</v>
      </c>
      <c r="K64" s="50" t="s">
        <v>38</v>
      </c>
      <c r="L64" s="50"/>
      <c r="M64" s="50"/>
      <c r="N64" s="25">
        <f t="shared" si="0"/>
        <v>0</v>
      </c>
    </row>
    <row r="65" spans="3:14" x14ac:dyDescent="0.2">
      <c r="C65" s="54">
        <v>92</v>
      </c>
      <c r="D65" s="58">
        <v>251.43</v>
      </c>
      <c r="E65" s="59">
        <v>6556</v>
      </c>
      <c r="F65" s="59">
        <v>589</v>
      </c>
      <c r="G65" s="59" t="b">
        <v>1</v>
      </c>
      <c r="H65" s="55">
        <v>124</v>
      </c>
      <c r="I65" s="55" t="s">
        <v>17</v>
      </c>
      <c r="J65" s="56">
        <v>138</v>
      </c>
      <c r="K65" s="50" t="s">
        <v>38</v>
      </c>
      <c r="L65" s="50"/>
      <c r="M65" s="50"/>
      <c r="N65" s="25">
        <f t="shared" si="0"/>
        <v>0.11290322580645161</v>
      </c>
    </row>
    <row r="66" spans="3:14" x14ac:dyDescent="0.2">
      <c r="C66" s="54">
        <v>105</v>
      </c>
      <c r="D66" s="55">
        <v>3083.17</v>
      </c>
      <c r="E66" s="55">
        <v>78249</v>
      </c>
      <c r="F66" s="55">
        <v>7895</v>
      </c>
      <c r="G66" s="55" t="b">
        <v>1</v>
      </c>
      <c r="H66" s="55">
        <v>12</v>
      </c>
      <c r="I66" s="55" t="s">
        <v>17</v>
      </c>
      <c r="J66" s="56">
        <v>47</v>
      </c>
      <c r="K66" s="50" t="s">
        <v>38</v>
      </c>
      <c r="L66" s="50"/>
      <c r="M66" s="50"/>
      <c r="N66" s="25">
        <f t="shared" si="0"/>
        <v>2.9166666666666665</v>
      </c>
    </row>
    <row r="67" spans="3:14" x14ac:dyDescent="0.2">
      <c r="C67" s="54">
        <v>106</v>
      </c>
      <c r="D67" s="55">
        <v>28.65</v>
      </c>
      <c r="E67" s="55">
        <v>1098</v>
      </c>
      <c r="F67" s="55">
        <v>220</v>
      </c>
      <c r="G67" s="55" t="b">
        <v>1</v>
      </c>
      <c r="H67" s="55">
        <v>21</v>
      </c>
      <c r="I67" s="55" t="s">
        <v>17</v>
      </c>
      <c r="J67" s="56">
        <v>50</v>
      </c>
      <c r="K67" s="50" t="s">
        <v>38</v>
      </c>
      <c r="L67" s="50"/>
      <c r="M67" s="50"/>
      <c r="N67" s="25">
        <f t="shared" si="0"/>
        <v>1.3809523809523809</v>
      </c>
    </row>
    <row r="68" spans="3:14" x14ac:dyDescent="0.2">
      <c r="C68" s="54">
        <v>107</v>
      </c>
      <c r="D68" s="55">
        <v>19907.16</v>
      </c>
      <c r="E68" s="55">
        <v>404423</v>
      </c>
      <c r="F68" s="55">
        <v>41672</v>
      </c>
      <c r="G68" s="55" t="b">
        <v>1</v>
      </c>
      <c r="H68" s="55">
        <v>23</v>
      </c>
      <c r="I68" s="55" t="s">
        <v>17</v>
      </c>
      <c r="J68" s="56">
        <v>83</v>
      </c>
      <c r="K68" s="50" t="s">
        <v>38</v>
      </c>
      <c r="L68" s="50"/>
      <c r="M68" s="50"/>
      <c r="N68" s="25">
        <f t="shared" si="0"/>
        <v>2.6086956521739131</v>
      </c>
    </row>
    <row r="69" spans="3:14" x14ac:dyDescent="0.2">
      <c r="C69" s="54">
        <v>108</v>
      </c>
      <c r="D69" s="55">
        <v>134.46</v>
      </c>
      <c r="E69" s="55">
        <v>4430</v>
      </c>
      <c r="F69" s="55">
        <v>880</v>
      </c>
      <c r="G69" s="55" t="b">
        <v>1</v>
      </c>
      <c r="H69" s="55">
        <v>38</v>
      </c>
      <c r="I69" s="55" t="s">
        <v>17</v>
      </c>
      <c r="J69" s="56">
        <v>94</v>
      </c>
      <c r="K69" s="50" t="s">
        <v>38</v>
      </c>
      <c r="L69" s="50"/>
      <c r="M69" s="50"/>
      <c r="N69" s="25">
        <f t="shared" si="0"/>
        <v>1.4736842105263157</v>
      </c>
    </row>
    <row r="70" spans="3:14" x14ac:dyDescent="0.2">
      <c r="C70" s="54">
        <v>109</v>
      </c>
      <c r="D70" s="55">
        <v>476.48</v>
      </c>
      <c r="E70" s="55">
        <v>12548</v>
      </c>
      <c r="F70" s="55">
        <v>2107</v>
      </c>
      <c r="G70" s="55" t="b">
        <v>1</v>
      </c>
      <c r="H70" s="55">
        <v>13</v>
      </c>
      <c r="I70" s="55" t="s">
        <v>17</v>
      </c>
      <c r="J70" s="56">
        <v>50</v>
      </c>
      <c r="K70" s="50" t="s">
        <v>38</v>
      </c>
      <c r="L70" s="50"/>
      <c r="M70" s="50"/>
      <c r="N70" s="25">
        <f t="shared" si="0"/>
        <v>2.8461538461538463</v>
      </c>
    </row>
    <row r="71" spans="3:14" x14ac:dyDescent="0.2">
      <c r="C71" s="54">
        <v>114</v>
      </c>
      <c r="D71" s="55">
        <v>41.31</v>
      </c>
      <c r="E71" s="55">
        <v>1869</v>
      </c>
      <c r="F71" s="55">
        <v>624</v>
      </c>
      <c r="G71" s="55" t="b">
        <v>1</v>
      </c>
      <c r="H71" s="55">
        <v>35</v>
      </c>
      <c r="I71" s="55" t="s">
        <v>17</v>
      </c>
      <c r="J71" s="56">
        <v>52</v>
      </c>
      <c r="K71" s="50" t="s">
        <v>38</v>
      </c>
      <c r="L71" s="50"/>
      <c r="M71" s="50"/>
      <c r="N71" s="25">
        <f t="shared" si="0"/>
        <v>0.48571428571428571</v>
      </c>
    </row>
    <row r="72" spans="3:14" x14ac:dyDescent="0.2">
      <c r="C72" s="54">
        <v>115</v>
      </c>
      <c r="D72" s="55">
        <v>266.19</v>
      </c>
      <c r="E72" s="55">
        <v>11667</v>
      </c>
      <c r="F72" s="55">
        <v>4468</v>
      </c>
      <c r="G72" s="55" t="b">
        <v>1</v>
      </c>
      <c r="H72" s="55">
        <v>43</v>
      </c>
      <c r="I72" s="55" t="s">
        <v>17</v>
      </c>
      <c r="J72" s="56">
        <v>58</v>
      </c>
      <c r="K72" s="50" t="s">
        <v>38</v>
      </c>
      <c r="L72" s="50"/>
      <c r="M72" s="50"/>
      <c r="N72" s="25">
        <f t="shared" si="0"/>
        <v>0.34883720930232559</v>
      </c>
    </row>
    <row r="73" spans="3:14" x14ac:dyDescent="0.2">
      <c r="C73" s="54">
        <v>116</v>
      </c>
      <c r="D73" s="55">
        <v>9017.91</v>
      </c>
      <c r="E73" s="55">
        <v>254827</v>
      </c>
      <c r="F73" s="55">
        <v>16810</v>
      </c>
      <c r="G73" s="55" t="b">
        <v>1</v>
      </c>
      <c r="H73" s="55">
        <v>32</v>
      </c>
      <c r="I73" s="55" t="s">
        <v>17</v>
      </c>
      <c r="J73" s="56">
        <v>46</v>
      </c>
      <c r="K73" s="50" t="s">
        <v>38</v>
      </c>
      <c r="L73" s="50"/>
      <c r="M73" s="50"/>
      <c r="N73" s="25">
        <f t="shared" si="0"/>
        <v>0.4375</v>
      </c>
    </row>
    <row r="74" spans="3:14" x14ac:dyDescent="0.2">
      <c r="C74" s="54">
        <v>118</v>
      </c>
      <c r="D74" s="58">
        <v>5.77</v>
      </c>
      <c r="E74" s="59">
        <v>153</v>
      </c>
      <c r="F74" s="59">
        <v>31</v>
      </c>
      <c r="G74" s="59" t="b">
        <v>1</v>
      </c>
      <c r="H74" s="55">
        <v>84</v>
      </c>
      <c r="I74" s="55" t="s">
        <v>17</v>
      </c>
      <c r="J74" s="56">
        <v>84</v>
      </c>
      <c r="K74" s="50" t="s">
        <v>38</v>
      </c>
      <c r="L74" s="50"/>
      <c r="M74" s="50"/>
      <c r="N74" s="25">
        <f t="shared" ref="N74:N102" si="1">(J74-H74) /H74</f>
        <v>0</v>
      </c>
    </row>
    <row r="75" spans="3:14" x14ac:dyDescent="0.2">
      <c r="C75" s="54">
        <v>130</v>
      </c>
      <c r="D75" s="55">
        <v>19654.11</v>
      </c>
      <c r="E75" s="55">
        <v>607866</v>
      </c>
      <c r="F75" s="55">
        <v>112765</v>
      </c>
      <c r="G75" s="55" t="b">
        <v>1</v>
      </c>
      <c r="H75" s="55">
        <v>72.5</v>
      </c>
      <c r="I75" s="55" t="s">
        <v>17</v>
      </c>
      <c r="J75" s="56">
        <v>92.5</v>
      </c>
      <c r="K75" s="50" t="s">
        <v>38</v>
      </c>
      <c r="L75" s="50"/>
      <c r="M75" s="50"/>
      <c r="N75" s="25">
        <f t="shared" si="1"/>
        <v>0.27586206896551724</v>
      </c>
    </row>
    <row r="76" spans="3:14" x14ac:dyDescent="0.2">
      <c r="C76" s="54">
        <v>132</v>
      </c>
      <c r="D76" s="55">
        <v>3010.55</v>
      </c>
      <c r="E76" s="55">
        <v>94969</v>
      </c>
      <c r="F76" s="55">
        <v>17737</v>
      </c>
      <c r="G76" s="55" t="b">
        <v>1</v>
      </c>
      <c r="H76" s="55">
        <v>35</v>
      </c>
      <c r="I76" s="55" t="s">
        <v>17</v>
      </c>
      <c r="J76" s="56">
        <v>55</v>
      </c>
      <c r="K76" s="50" t="s">
        <v>38</v>
      </c>
      <c r="L76" s="50"/>
      <c r="M76" s="50"/>
      <c r="N76" s="25">
        <f t="shared" si="1"/>
        <v>0.5714285714285714</v>
      </c>
    </row>
    <row r="77" spans="3:14" x14ac:dyDescent="0.2">
      <c r="C77" s="54">
        <v>151</v>
      </c>
      <c r="D77" s="55">
        <v>1165.28</v>
      </c>
      <c r="E77" s="55">
        <v>38474</v>
      </c>
      <c r="F77" s="55">
        <v>8203</v>
      </c>
      <c r="G77" s="55" t="b">
        <v>1</v>
      </c>
      <c r="H77" s="55">
        <v>66</v>
      </c>
      <c r="I77" s="55" t="s">
        <v>17</v>
      </c>
      <c r="J77" s="56">
        <v>101</v>
      </c>
      <c r="K77" s="50" t="s">
        <v>38</v>
      </c>
      <c r="L77" s="50"/>
      <c r="M77" s="50"/>
      <c r="N77" s="25">
        <f t="shared" si="1"/>
        <v>0.53030303030303028</v>
      </c>
    </row>
    <row r="78" spans="3:14" x14ac:dyDescent="0.2">
      <c r="C78" s="54">
        <v>156</v>
      </c>
      <c r="D78" s="58">
        <v>433.24</v>
      </c>
      <c r="E78" s="59">
        <v>10432</v>
      </c>
      <c r="F78" s="59">
        <v>2756</v>
      </c>
      <c r="G78" s="59" t="b">
        <v>1</v>
      </c>
      <c r="H78" s="55">
        <v>66</v>
      </c>
      <c r="I78" s="55" t="s">
        <v>17</v>
      </c>
      <c r="J78" s="56">
        <v>94</v>
      </c>
      <c r="K78" s="50" t="s">
        <v>38</v>
      </c>
      <c r="L78" s="50"/>
      <c r="M78" s="50"/>
      <c r="N78" s="25">
        <f t="shared" si="1"/>
        <v>0.42424242424242425</v>
      </c>
    </row>
    <row r="79" spans="3:14" x14ac:dyDescent="0.2">
      <c r="C79" s="54">
        <v>157</v>
      </c>
      <c r="D79" s="55">
        <v>25695.27</v>
      </c>
      <c r="E79" s="55">
        <v>480609</v>
      </c>
      <c r="F79" s="55">
        <v>108088</v>
      </c>
      <c r="G79" s="55" t="b">
        <v>1</v>
      </c>
      <c r="H79" s="55">
        <v>66</v>
      </c>
      <c r="I79" s="55" t="s">
        <v>17</v>
      </c>
      <c r="J79" s="56">
        <v>122</v>
      </c>
      <c r="K79" s="50" t="s">
        <v>38</v>
      </c>
      <c r="L79" s="50"/>
      <c r="M79" s="50"/>
      <c r="N79" s="25">
        <f t="shared" si="1"/>
        <v>0.84848484848484851</v>
      </c>
    </row>
    <row r="80" spans="3:14" x14ac:dyDescent="0.2">
      <c r="C80" s="54">
        <v>162</v>
      </c>
      <c r="D80" s="55">
        <v>61.49</v>
      </c>
      <c r="E80" s="55">
        <v>1544</v>
      </c>
      <c r="F80" s="55">
        <v>551</v>
      </c>
      <c r="G80" s="55" t="b">
        <v>1</v>
      </c>
      <c r="H80" s="55">
        <v>111</v>
      </c>
      <c r="I80" s="55" t="s">
        <v>17</v>
      </c>
      <c r="J80" s="56">
        <v>115</v>
      </c>
      <c r="K80" s="50" t="s">
        <v>38</v>
      </c>
      <c r="L80" s="50"/>
      <c r="M80" s="50"/>
      <c r="N80" s="25">
        <f t="shared" si="1"/>
        <v>3.6036036036036036E-2</v>
      </c>
    </row>
    <row r="81" spans="3:14" x14ac:dyDescent="0.2">
      <c r="C81" s="54">
        <v>168</v>
      </c>
      <c r="D81" s="55">
        <v>1755.46</v>
      </c>
      <c r="E81" s="55">
        <v>39462</v>
      </c>
      <c r="F81" s="55">
        <v>13491</v>
      </c>
      <c r="G81" s="55" t="b">
        <v>1</v>
      </c>
      <c r="H81" s="55">
        <v>134</v>
      </c>
      <c r="I81" s="55" t="s">
        <v>17</v>
      </c>
      <c r="J81" s="56">
        <v>138</v>
      </c>
      <c r="K81" s="50" t="s">
        <v>38</v>
      </c>
      <c r="L81" s="50"/>
      <c r="M81" s="50"/>
      <c r="N81" s="25">
        <f t="shared" si="1"/>
        <v>2.9850746268656716E-2</v>
      </c>
    </row>
    <row r="82" spans="3:14" x14ac:dyDescent="0.2">
      <c r="C82" s="54">
        <v>173</v>
      </c>
      <c r="D82" s="55">
        <v>4470.1000000000004</v>
      </c>
      <c r="E82" s="55">
        <v>77373</v>
      </c>
      <c r="F82" s="55">
        <v>22427</v>
      </c>
      <c r="G82" s="55" t="b">
        <v>1</v>
      </c>
      <c r="H82" s="26">
        <v>73</v>
      </c>
      <c r="I82" s="55" t="s">
        <v>17</v>
      </c>
      <c r="J82" s="28">
        <v>104</v>
      </c>
      <c r="K82" s="50" t="s">
        <v>38</v>
      </c>
      <c r="L82" s="50"/>
      <c r="M82" s="50"/>
      <c r="N82" s="25">
        <f t="shared" si="1"/>
        <v>0.42465753424657532</v>
      </c>
    </row>
    <row r="83" spans="3:14" x14ac:dyDescent="0.2">
      <c r="C83" s="54">
        <v>178</v>
      </c>
      <c r="D83" s="58">
        <v>26.05</v>
      </c>
      <c r="E83" s="59">
        <v>609</v>
      </c>
      <c r="F83" s="59">
        <v>224</v>
      </c>
      <c r="G83" s="59" t="b">
        <v>1</v>
      </c>
      <c r="H83" s="26">
        <v>120</v>
      </c>
      <c r="I83" s="55" t="s">
        <v>17</v>
      </c>
      <c r="J83" s="28">
        <v>120</v>
      </c>
      <c r="K83" s="50" t="s">
        <v>38</v>
      </c>
      <c r="L83" s="50"/>
      <c r="M83" s="50"/>
      <c r="N83" s="25">
        <f t="shared" si="1"/>
        <v>0</v>
      </c>
    </row>
    <row r="84" spans="3:14" x14ac:dyDescent="0.2">
      <c r="C84" s="54">
        <v>184</v>
      </c>
      <c r="D84" s="58">
        <v>2.2000000000000002</v>
      </c>
      <c r="E84" s="59">
        <v>67</v>
      </c>
      <c r="F84" s="59">
        <v>28</v>
      </c>
      <c r="G84" s="59" t="b">
        <v>1</v>
      </c>
      <c r="H84" s="26">
        <v>107</v>
      </c>
      <c r="I84" s="55" t="s">
        <v>17</v>
      </c>
      <c r="J84" s="28">
        <v>107</v>
      </c>
      <c r="K84" s="50" t="s">
        <v>38</v>
      </c>
      <c r="L84" s="50"/>
      <c r="M84" s="50"/>
      <c r="N84" s="25">
        <f t="shared" si="1"/>
        <v>0</v>
      </c>
    </row>
    <row r="85" spans="3:14" x14ac:dyDescent="0.2">
      <c r="C85" s="54">
        <v>185</v>
      </c>
      <c r="D85" s="55">
        <v>879.35</v>
      </c>
      <c r="E85" s="55">
        <v>31481</v>
      </c>
      <c r="F85" s="55">
        <v>9230</v>
      </c>
      <c r="G85" s="55" t="b">
        <v>1</v>
      </c>
      <c r="H85" s="26">
        <v>107</v>
      </c>
      <c r="I85" s="55" t="s">
        <v>17</v>
      </c>
      <c r="J85" s="28">
        <v>137</v>
      </c>
      <c r="K85" s="50" t="s">
        <v>38</v>
      </c>
      <c r="L85" s="50"/>
      <c r="M85" s="50"/>
      <c r="N85" s="25">
        <f t="shared" si="1"/>
        <v>0.28037383177570091</v>
      </c>
    </row>
    <row r="86" spans="3:14" x14ac:dyDescent="0.2">
      <c r="C86" s="54">
        <v>189</v>
      </c>
      <c r="D86" s="55">
        <v>119.42</v>
      </c>
      <c r="E86" s="55">
        <v>2833</v>
      </c>
      <c r="F86" s="55">
        <v>772</v>
      </c>
      <c r="G86" s="55" t="b">
        <v>1</v>
      </c>
      <c r="H86" s="26">
        <v>109</v>
      </c>
      <c r="I86" s="55" t="s">
        <v>17</v>
      </c>
      <c r="J86" s="28">
        <v>117</v>
      </c>
      <c r="K86" s="50" t="s">
        <v>38</v>
      </c>
      <c r="L86" s="50"/>
      <c r="M86" s="50"/>
      <c r="N86" s="25">
        <f t="shared" si="1"/>
        <v>7.3394495412844041E-2</v>
      </c>
    </row>
    <row r="87" spans="3:14" x14ac:dyDescent="0.2">
      <c r="C87" s="54">
        <v>190</v>
      </c>
      <c r="D87" s="58">
        <v>4225</v>
      </c>
      <c r="E87" s="55">
        <v>122037</v>
      </c>
      <c r="F87" s="55">
        <v>30676</v>
      </c>
      <c r="G87" s="55" t="b">
        <v>1</v>
      </c>
      <c r="H87" s="26">
        <v>109</v>
      </c>
      <c r="I87" s="55" t="s">
        <v>17</v>
      </c>
      <c r="J87" s="28">
        <v>145</v>
      </c>
      <c r="K87" s="50" t="s">
        <v>38</v>
      </c>
      <c r="L87" s="50"/>
      <c r="M87" s="50"/>
      <c r="N87" s="25">
        <f t="shared" si="1"/>
        <v>0.33027522935779818</v>
      </c>
    </row>
    <row r="88" spans="3:14" x14ac:dyDescent="0.2">
      <c r="C88" s="54">
        <v>193</v>
      </c>
      <c r="D88" s="58">
        <v>188.34</v>
      </c>
      <c r="E88" s="55">
        <v>6678</v>
      </c>
      <c r="F88" s="55">
        <v>2055</v>
      </c>
      <c r="G88" s="55" t="b">
        <v>1</v>
      </c>
      <c r="H88" s="26">
        <v>124</v>
      </c>
      <c r="I88" s="55" t="s">
        <v>17</v>
      </c>
      <c r="J88" s="28">
        <v>165</v>
      </c>
      <c r="K88" s="50" t="s">
        <v>38</v>
      </c>
      <c r="L88" s="50"/>
      <c r="M88" s="50"/>
      <c r="N88" s="25">
        <f t="shared" si="1"/>
        <v>0.33064516129032256</v>
      </c>
    </row>
    <row r="89" spans="3:14" x14ac:dyDescent="0.2">
      <c r="C89" s="54">
        <v>195</v>
      </c>
      <c r="D89" s="55">
        <v>36.29</v>
      </c>
      <c r="E89" s="55">
        <v>1023</v>
      </c>
      <c r="F89" s="55">
        <v>410</v>
      </c>
      <c r="G89" s="55" t="b">
        <v>1</v>
      </c>
      <c r="H89" s="26">
        <v>80</v>
      </c>
      <c r="I89" s="55" t="s">
        <v>17</v>
      </c>
      <c r="J89" s="28">
        <v>85</v>
      </c>
      <c r="K89" s="50" t="s">
        <v>38</v>
      </c>
      <c r="L89" s="50"/>
      <c r="M89" s="50"/>
      <c r="N89" s="25">
        <f t="shared" si="1"/>
        <v>6.25E-2</v>
      </c>
    </row>
    <row r="90" spans="3:14" x14ac:dyDescent="0.2">
      <c r="C90" s="54">
        <v>196</v>
      </c>
      <c r="D90" s="55">
        <v>913.1</v>
      </c>
      <c r="E90" s="55">
        <v>30312</v>
      </c>
      <c r="F90" s="55">
        <v>10807</v>
      </c>
      <c r="G90" s="55" t="b">
        <v>1</v>
      </c>
      <c r="H90" s="26">
        <v>80</v>
      </c>
      <c r="I90" s="55" t="s">
        <v>17</v>
      </c>
      <c r="J90" s="28">
        <v>96</v>
      </c>
      <c r="K90" s="50" t="s">
        <v>38</v>
      </c>
      <c r="L90" s="50"/>
      <c r="M90" s="50"/>
      <c r="N90" s="25">
        <f t="shared" si="1"/>
        <v>0.2</v>
      </c>
    </row>
    <row r="91" spans="3:14" x14ac:dyDescent="0.2">
      <c r="C91" s="57">
        <v>20</v>
      </c>
      <c r="D91" s="55">
        <v>16166.41</v>
      </c>
      <c r="E91" s="55">
        <v>283644</v>
      </c>
      <c r="F91" s="55">
        <v>85743</v>
      </c>
      <c r="G91" s="55" t="b">
        <v>1</v>
      </c>
      <c r="H91" s="55">
        <v>116</v>
      </c>
      <c r="I91" s="55" t="s">
        <v>17</v>
      </c>
      <c r="J91" s="56">
        <v>145</v>
      </c>
      <c r="K91" s="50" t="s">
        <v>39</v>
      </c>
      <c r="L91" s="50"/>
      <c r="M91" s="50"/>
      <c r="N91" s="25">
        <f t="shared" si="1"/>
        <v>0.25</v>
      </c>
    </row>
    <row r="92" spans="3:14" x14ac:dyDescent="0.2">
      <c r="C92" s="54">
        <v>110</v>
      </c>
      <c r="D92" s="85" t="s">
        <v>30</v>
      </c>
      <c r="E92" s="26" t="s">
        <v>75</v>
      </c>
      <c r="F92" s="26" t="s">
        <v>75</v>
      </c>
      <c r="G92" s="26" t="s">
        <v>75</v>
      </c>
      <c r="H92" s="55">
        <v>35</v>
      </c>
      <c r="I92" s="55" t="s">
        <v>17</v>
      </c>
      <c r="J92" s="56">
        <v>127</v>
      </c>
      <c r="K92" s="50"/>
      <c r="L92" s="50"/>
      <c r="M92" s="50"/>
      <c r="N92" s="25">
        <f t="shared" si="1"/>
        <v>2.6285714285714286</v>
      </c>
    </row>
    <row r="93" spans="3:14" x14ac:dyDescent="0.2">
      <c r="C93" s="54">
        <v>111</v>
      </c>
      <c r="D93" s="84" t="s">
        <v>30</v>
      </c>
      <c r="E93" s="26" t="s">
        <v>75</v>
      </c>
      <c r="F93" s="26" t="s">
        <v>75</v>
      </c>
      <c r="G93" s="26" t="s">
        <v>75</v>
      </c>
      <c r="H93" s="55">
        <v>38</v>
      </c>
      <c r="I93" s="55" t="s">
        <v>17</v>
      </c>
      <c r="J93" s="56">
        <v>147</v>
      </c>
      <c r="K93" s="50"/>
      <c r="L93" s="50"/>
      <c r="M93" s="50"/>
      <c r="N93" s="25">
        <f t="shared" si="1"/>
        <v>2.8684210526315788</v>
      </c>
    </row>
    <row r="94" spans="3:14" x14ac:dyDescent="0.2">
      <c r="C94" s="54">
        <v>152</v>
      </c>
      <c r="D94" s="85" t="s">
        <v>30</v>
      </c>
      <c r="E94" s="26" t="s">
        <v>75</v>
      </c>
      <c r="F94" s="26" t="s">
        <v>75</v>
      </c>
      <c r="G94" s="26" t="s">
        <v>75</v>
      </c>
      <c r="H94" s="55">
        <v>66</v>
      </c>
      <c r="I94" s="55" t="s">
        <v>17</v>
      </c>
      <c r="J94" s="56">
        <v>130</v>
      </c>
      <c r="K94" s="50"/>
      <c r="L94" s="50"/>
      <c r="M94" s="50"/>
      <c r="N94" s="25">
        <f t="shared" si="1"/>
        <v>0.96969696969696972</v>
      </c>
    </row>
    <row r="95" spans="3:14" x14ac:dyDescent="0.2">
      <c r="C95" s="54">
        <v>158</v>
      </c>
      <c r="D95" s="85" t="s">
        <v>30</v>
      </c>
      <c r="E95" s="26" t="s">
        <v>75</v>
      </c>
      <c r="F95" s="26" t="s">
        <v>75</v>
      </c>
      <c r="G95" s="26" t="s">
        <v>75</v>
      </c>
      <c r="H95" s="26">
        <v>66</v>
      </c>
      <c r="I95" s="55" t="s">
        <v>17</v>
      </c>
      <c r="J95" s="28">
        <v>150</v>
      </c>
      <c r="K95" s="50"/>
      <c r="L95" s="50"/>
      <c r="M95" s="50"/>
      <c r="N95" s="25">
        <f t="shared" si="1"/>
        <v>1.2727272727272727</v>
      </c>
    </row>
    <row r="96" spans="3:14" x14ac:dyDescent="0.2">
      <c r="C96" s="54">
        <v>169</v>
      </c>
      <c r="D96" s="85" t="s">
        <v>30</v>
      </c>
      <c r="E96" s="26" t="s">
        <v>75</v>
      </c>
      <c r="F96" s="26" t="s">
        <v>75</v>
      </c>
      <c r="G96" s="26" t="s">
        <v>75</v>
      </c>
      <c r="H96" s="26">
        <v>134</v>
      </c>
      <c r="I96" s="55" t="s">
        <v>17</v>
      </c>
      <c r="J96" s="28">
        <v>145</v>
      </c>
      <c r="K96" s="50"/>
      <c r="L96" s="50"/>
      <c r="M96" s="50"/>
      <c r="N96" s="25">
        <f t="shared" si="1"/>
        <v>8.2089552238805971E-2</v>
      </c>
    </row>
    <row r="97" spans="3:14" x14ac:dyDescent="0.2">
      <c r="C97" s="54">
        <v>170</v>
      </c>
      <c r="D97" s="85" t="s">
        <v>30</v>
      </c>
      <c r="E97" s="26" t="s">
        <v>75</v>
      </c>
      <c r="F97" s="26" t="s">
        <v>75</v>
      </c>
      <c r="G97" s="26" t="s">
        <v>75</v>
      </c>
      <c r="H97" s="26">
        <v>134</v>
      </c>
      <c r="I97" s="55" t="s">
        <v>17</v>
      </c>
      <c r="J97" s="28">
        <v>168</v>
      </c>
      <c r="K97" s="50"/>
      <c r="L97" s="50"/>
      <c r="M97" s="50"/>
      <c r="N97" s="25">
        <f t="shared" si="1"/>
        <v>0.2537313432835821</v>
      </c>
    </row>
    <row r="98" spans="3:14" x14ac:dyDescent="0.2">
      <c r="C98" s="54">
        <v>179</v>
      </c>
      <c r="D98" s="85" t="s">
        <v>30</v>
      </c>
      <c r="E98" s="55" t="s">
        <v>75</v>
      </c>
      <c r="F98" s="55" t="s">
        <v>75</v>
      </c>
      <c r="G98" s="55" t="s">
        <v>75</v>
      </c>
      <c r="H98" s="26">
        <v>120</v>
      </c>
      <c r="I98" s="55" t="s">
        <v>17</v>
      </c>
      <c r="J98" s="28">
        <v>130</v>
      </c>
      <c r="K98" s="50"/>
      <c r="L98" s="50"/>
      <c r="M98" s="50"/>
      <c r="N98" s="25">
        <f t="shared" si="1"/>
        <v>8.3333333333333329E-2</v>
      </c>
    </row>
    <row r="99" spans="3:14" x14ac:dyDescent="0.2">
      <c r="C99" s="54">
        <v>180</v>
      </c>
      <c r="D99" s="85" t="s">
        <v>30</v>
      </c>
      <c r="E99" s="55" t="s">
        <v>75</v>
      </c>
      <c r="F99" s="55" t="s">
        <v>75</v>
      </c>
      <c r="G99" s="55" t="s">
        <v>75</v>
      </c>
      <c r="H99" s="26">
        <v>120</v>
      </c>
      <c r="I99" s="55" t="s">
        <v>17</v>
      </c>
      <c r="J99" s="28">
        <v>142</v>
      </c>
      <c r="K99" s="50"/>
      <c r="L99" s="50"/>
      <c r="M99" s="50"/>
      <c r="N99" s="25">
        <f t="shared" si="1"/>
        <v>0.18333333333333332</v>
      </c>
    </row>
    <row r="100" spans="3:14" x14ac:dyDescent="0.2">
      <c r="C100" s="54">
        <v>186</v>
      </c>
      <c r="D100" s="85" t="s">
        <v>30</v>
      </c>
      <c r="E100" s="55" t="s">
        <v>75</v>
      </c>
      <c r="F100" s="55" t="s">
        <v>75</v>
      </c>
      <c r="G100" s="55" t="s">
        <v>75</v>
      </c>
      <c r="H100" s="26">
        <v>107</v>
      </c>
      <c r="I100" s="55" t="s">
        <v>17</v>
      </c>
      <c r="J100" s="28">
        <v>174</v>
      </c>
      <c r="K100" s="50"/>
      <c r="L100" s="50"/>
      <c r="M100" s="50"/>
      <c r="N100" s="25">
        <f t="shared" si="1"/>
        <v>0.62616822429906538</v>
      </c>
    </row>
    <row r="101" spans="3:14" x14ac:dyDescent="0.2">
      <c r="C101" s="54">
        <v>191</v>
      </c>
      <c r="D101" s="84" t="s">
        <v>30</v>
      </c>
      <c r="E101" s="55" t="s">
        <v>75</v>
      </c>
      <c r="F101" s="55" t="s">
        <v>75</v>
      </c>
      <c r="G101" s="55" t="s">
        <v>75</v>
      </c>
      <c r="H101" s="26">
        <v>109</v>
      </c>
      <c r="I101" s="55" t="s">
        <v>17</v>
      </c>
      <c r="J101" s="28">
        <v>174</v>
      </c>
      <c r="K101" s="50"/>
      <c r="L101" s="50"/>
      <c r="M101" s="50"/>
      <c r="N101" s="25">
        <f t="shared" si="1"/>
        <v>0.59633027522935778</v>
      </c>
    </row>
    <row r="102" spans="3:14" ht="16" thickBot="1" x14ac:dyDescent="0.25">
      <c r="C102" s="60">
        <v>194</v>
      </c>
      <c r="D102" s="88" t="s">
        <v>30</v>
      </c>
      <c r="E102" s="61" t="s">
        <v>75</v>
      </c>
      <c r="F102" s="61" t="s">
        <v>75</v>
      </c>
      <c r="G102" s="61" t="s">
        <v>75</v>
      </c>
      <c r="H102" s="20">
        <v>124</v>
      </c>
      <c r="I102" s="61" t="s">
        <v>17</v>
      </c>
      <c r="J102" s="21">
        <v>201</v>
      </c>
      <c r="K102" s="50"/>
      <c r="L102" s="50"/>
      <c r="M102" s="50"/>
      <c r="N102" s="25">
        <f t="shared" si="1"/>
        <v>0.62096774193548387</v>
      </c>
    </row>
  </sheetData>
  <sortState ref="C9:K102">
    <sortCondition ref="K9:K102"/>
  </sortState>
  <pageMargins left="0.7" right="0.7" top="0.75" bottom="0.75" header="0.3" footer="0.3"/>
  <pageSetup paperSize="9" orientation="portrait" horizontalDpi="4294967293" verticalDpi="4294967293" r:id="rId1"/>
  <ignoredErrors>
    <ignoredError sqref="S6:T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FBC49-0E4E-4640-8F86-FAC28C366798}">
  <dimension ref="B1:AL102"/>
  <sheetViews>
    <sheetView workbookViewId="0">
      <pane xSplit="3" ySplit="8" topLeftCell="D9" activePane="bottomRight" state="frozen"/>
      <selection pane="topRight" activeCell="D1" sqref="D1"/>
      <selection pane="bottomLeft" activeCell="A5" sqref="A5"/>
      <selection pane="bottomRight" activeCell="K4" sqref="K4"/>
    </sheetView>
  </sheetViews>
  <sheetFormatPr baseColWidth="10" defaultColWidth="9.1640625" defaultRowHeight="15" x14ac:dyDescent="0.2"/>
  <cols>
    <col min="1" max="1" width="6.5" style="25" customWidth="1"/>
    <col min="2" max="2" width="47.5" style="25" bestFit="1" customWidth="1"/>
    <col min="3" max="3" width="9.33203125" style="25" bestFit="1" customWidth="1"/>
    <col min="4" max="4" width="27" style="25" bestFit="1" customWidth="1"/>
    <col min="5" max="5" width="8" style="25" bestFit="1" customWidth="1"/>
    <col min="6" max="6" width="10.5" style="25" bestFit="1" customWidth="1"/>
    <col min="7" max="7" width="9.83203125" style="25" bestFit="1" customWidth="1"/>
    <col min="8" max="9" width="4" style="25" bestFit="1" customWidth="1"/>
    <col min="10" max="10" width="6.5" style="25" bestFit="1" customWidth="1"/>
    <col min="11" max="11" width="6" style="25" bestFit="1" customWidth="1"/>
    <col min="12" max="13" width="11.5" style="25" bestFit="1" customWidth="1"/>
    <col min="14" max="14" width="9.33203125" style="25" bestFit="1" customWidth="1"/>
    <col min="15" max="15" width="9.1640625" style="25" bestFit="1" customWidth="1"/>
    <col min="16" max="16" width="11.5" style="25" bestFit="1" customWidth="1"/>
    <col min="17" max="17" width="6" style="25" bestFit="1" customWidth="1"/>
    <col min="18" max="18" width="9.83203125" style="25" bestFit="1" customWidth="1"/>
    <col min="19" max="20" width="9.83203125" style="25" customWidth="1"/>
    <col min="21" max="24" width="9.1640625" style="25"/>
    <col min="25" max="25" width="11" style="25" bestFit="1" customWidth="1"/>
    <col min="26" max="26" width="19.5" style="25" bestFit="1" customWidth="1"/>
    <col min="27" max="30" width="12" style="25" bestFit="1" customWidth="1"/>
    <col min="31" max="32" width="9.1640625" style="25"/>
    <col min="33" max="33" width="11.33203125" style="25" bestFit="1" customWidth="1"/>
    <col min="34" max="37" width="9.1640625" style="25"/>
    <col min="39" max="16384" width="9.1640625" style="25"/>
  </cols>
  <sheetData>
    <row r="1" spans="2:36" ht="16" thickBot="1" x14ac:dyDescent="0.25"/>
    <row r="2" spans="2:36" ht="16" thickBot="1" x14ac:dyDescent="0.25">
      <c r="M2" s="11" t="s">
        <v>81</v>
      </c>
    </row>
    <row r="3" spans="2:36" ht="16" thickBot="1" x14ac:dyDescent="0.25">
      <c r="B3" s="62" t="s">
        <v>19</v>
      </c>
      <c r="M3" s="11" t="s">
        <v>65</v>
      </c>
      <c r="N3" s="44" t="s">
        <v>37</v>
      </c>
      <c r="O3" s="42" t="s">
        <v>38</v>
      </c>
      <c r="P3" s="43" t="s">
        <v>39</v>
      </c>
    </row>
    <row r="4" spans="2:36" x14ac:dyDescent="0.2">
      <c r="M4" s="9" t="s">
        <v>58</v>
      </c>
      <c r="N4" s="80">
        <f>ROUND(AVERAGEIF(S9:S102,"A",E9:E102),1)</f>
        <v>33.6</v>
      </c>
      <c r="O4" s="3">
        <f>ROUND(AVERAGEIF(S9:S102,"B",E9:E102),1)</f>
        <v>107832.8</v>
      </c>
      <c r="P4" s="22">
        <f>ROUND(AVERAGEIF(S9:S102,"C",E9:E102),1)</f>
        <v>185705</v>
      </c>
      <c r="Y4" s="13" t="s">
        <v>33</v>
      </c>
      <c r="Z4" s="16" t="str">
        <f>INT(COUNTIF(Z10:Z103, "=0")/94 * 100) &amp; "%"</f>
        <v>55%</v>
      </c>
      <c r="AA4" s="16" t="str">
        <f>INT(COUNTIF(AA10:AA103, "=0")/94 * 100) &amp; "%"</f>
        <v>40%</v>
      </c>
      <c r="AB4" s="16" t="str">
        <f>INT(COUNTIF(AB10:AB103, "=0")/94 * 100) &amp; "%"</f>
        <v>32%</v>
      </c>
      <c r="AC4" s="16" t="str">
        <f>INT(COUNTIF(AC10:AC103, "=0")/94 * 100) &amp; "%"</f>
        <v>47%</v>
      </c>
      <c r="AD4" s="17" t="str">
        <f>INT(COUNTIF(AD10:AD103, "=0")/94 * 100) &amp; "%"</f>
        <v>35%</v>
      </c>
    </row>
    <row r="5" spans="2:36" x14ac:dyDescent="0.2">
      <c r="M5" s="76" t="s">
        <v>57</v>
      </c>
      <c r="N5" s="39">
        <f>ROUND(_xlfn.STDEV.S(E9:E53),1)</f>
        <v>83.1</v>
      </c>
      <c r="O5" s="26">
        <f>ROUND(_xlfn.STDEV.S(E54:E90),1)</f>
        <v>345708.4</v>
      </c>
      <c r="P5" s="28" t="s">
        <v>75</v>
      </c>
      <c r="U5" s="25">
        <f>ROUND(CONFIDENCE(0.05,U6,COUNTIF(S9:S102,"=A")),1)</f>
        <v>1.7</v>
      </c>
      <c r="Y5" s="18" t="s">
        <v>24</v>
      </c>
      <c r="Z5" s="26">
        <f>COUNTIF(Z10:Z103, "=0")</f>
        <v>52</v>
      </c>
      <c r="AA5" s="26">
        <f>COUNTIF(AA10:AA103, "=0")</f>
        <v>38</v>
      </c>
      <c r="AB5" s="26">
        <f>COUNTIF(AB10:AB103, "=0")</f>
        <v>31</v>
      </c>
      <c r="AC5" s="26">
        <f>COUNTIF(AC10:AC103, "=0")</f>
        <v>45</v>
      </c>
      <c r="AD5" s="28">
        <f>COUNTIF(AD10:AD103, "=0")</f>
        <v>33</v>
      </c>
    </row>
    <row r="6" spans="2:36" ht="16" thickBot="1" x14ac:dyDescent="0.25">
      <c r="M6" s="79" t="s">
        <v>72</v>
      </c>
      <c r="N6" s="81">
        <f>CONFIDENCE(0.05,N5,COUNTIF(S9:S102,"=A"))</f>
        <v>24.279674373971304</v>
      </c>
      <c r="O6" s="20">
        <f>CONFIDENCE(0.05,O5,COUNTIF(S9:S102,"=B"))</f>
        <v>111392.81038474919</v>
      </c>
      <c r="P6" s="21" t="s">
        <v>75</v>
      </c>
      <c r="U6" s="25">
        <f>ROUND(_xlfn.STDEV.S(U9:U53) * 100,1)</f>
        <v>5.7</v>
      </c>
      <c r="Y6" s="19" t="s">
        <v>32</v>
      </c>
      <c r="Z6" s="20">
        <f>MAX(Z10:Z103)</f>
        <v>53</v>
      </c>
      <c r="AA6" s="20">
        <f>MAX(AA10:AA103)</f>
        <v>123</v>
      </c>
      <c r="AB6" s="20">
        <f>MAX(AB10:AB103)</f>
        <v>81</v>
      </c>
      <c r="AC6" s="20">
        <f>MAX(AC10:AC103)</f>
        <v>122</v>
      </c>
      <c r="AD6" s="21">
        <f>MAX(AD10:AD103)</f>
        <v>121</v>
      </c>
    </row>
    <row r="7" spans="2:36" ht="16" thickBot="1" x14ac:dyDescent="0.25">
      <c r="U7" s="25">
        <f>ROUND(AVERAGE(U9:U53) * 100,1)</f>
        <v>1.9</v>
      </c>
      <c r="Y7" s="33"/>
      <c r="Z7" s="33"/>
      <c r="AA7" s="33"/>
      <c r="AB7" s="33"/>
      <c r="AC7" s="33"/>
      <c r="AD7" s="33"/>
    </row>
    <row r="8" spans="2:36" ht="17" thickBot="1" x14ac:dyDescent="0.25">
      <c r="C8" s="5" t="s">
        <v>0</v>
      </c>
      <c r="D8" s="6" t="s">
        <v>16</v>
      </c>
      <c r="E8" s="7" t="s">
        <v>12</v>
      </c>
      <c r="F8" s="7" t="s">
        <v>13</v>
      </c>
      <c r="G8" s="7" t="s">
        <v>14</v>
      </c>
      <c r="H8" s="7" t="s">
        <v>6</v>
      </c>
      <c r="I8" s="7" t="s">
        <v>7</v>
      </c>
      <c r="J8" s="6" t="s">
        <v>2</v>
      </c>
      <c r="K8" s="6" t="s">
        <v>15</v>
      </c>
      <c r="L8" s="6" t="s">
        <v>3</v>
      </c>
      <c r="M8" s="6" t="s">
        <v>15</v>
      </c>
      <c r="N8" s="6" t="s">
        <v>41</v>
      </c>
      <c r="O8" s="6" t="s">
        <v>15</v>
      </c>
      <c r="P8" s="6" t="s">
        <v>5</v>
      </c>
      <c r="Q8" s="6" t="s">
        <v>15</v>
      </c>
      <c r="R8" s="27" t="s">
        <v>4</v>
      </c>
      <c r="S8" s="50" t="s">
        <v>22</v>
      </c>
      <c r="T8" s="50"/>
      <c r="U8" s="25" t="s">
        <v>76</v>
      </c>
      <c r="Z8" s="30" t="s">
        <v>31</v>
      </c>
      <c r="AA8" s="31" t="s">
        <v>2</v>
      </c>
      <c r="AB8" s="31" t="s">
        <v>3</v>
      </c>
      <c r="AC8" s="31" t="s">
        <v>1</v>
      </c>
      <c r="AD8" s="32" t="s">
        <v>5</v>
      </c>
    </row>
    <row r="9" spans="2:36" ht="16" thickBot="1" x14ac:dyDescent="0.25">
      <c r="C9" s="4">
        <v>1</v>
      </c>
      <c r="D9" s="3">
        <v>0.02</v>
      </c>
      <c r="E9" s="3">
        <v>0</v>
      </c>
      <c r="F9" s="3">
        <v>0</v>
      </c>
      <c r="G9" s="3" t="b">
        <v>0</v>
      </c>
      <c r="H9" s="3">
        <v>131</v>
      </c>
      <c r="I9" s="3">
        <v>131</v>
      </c>
      <c r="J9" s="3">
        <v>131</v>
      </c>
      <c r="K9" s="3">
        <v>4.0000000000000001E-3</v>
      </c>
      <c r="L9" s="3">
        <v>131</v>
      </c>
      <c r="M9" s="3">
        <v>6.0000000000000001E-3</v>
      </c>
      <c r="N9" s="3">
        <v>131</v>
      </c>
      <c r="O9" s="3">
        <v>4.0000000000000001E-3</v>
      </c>
      <c r="P9" s="3">
        <v>131</v>
      </c>
      <c r="Q9" s="3">
        <v>3.0000000000000001E-3</v>
      </c>
      <c r="R9" s="22">
        <v>131</v>
      </c>
      <c r="S9" s="50" t="s">
        <v>37</v>
      </c>
      <c r="T9" s="50"/>
      <c r="U9" s="25">
        <f>(I9-R9) /R9</f>
        <v>0</v>
      </c>
      <c r="Z9" s="34">
        <f>MIN(AA9:AD9)</f>
        <v>0</v>
      </c>
      <c r="AA9" s="3">
        <f t="shared" ref="AA9:AA40" si="0">J9-R9</f>
        <v>0</v>
      </c>
      <c r="AB9" s="3">
        <f t="shared" ref="AB9:AB40" si="1">L9-R9</f>
        <v>0</v>
      </c>
      <c r="AC9" s="3">
        <f t="shared" ref="AC9:AC40" si="2">N9-R9</f>
        <v>0</v>
      </c>
      <c r="AD9" s="22">
        <f t="shared" ref="AD9:AD40" si="3">P9-R9</f>
        <v>0</v>
      </c>
    </row>
    <row r="10" spans="2:36" ht="16" thickBot="1" x14ac:dyDescent="0.25">
      <c r="C10" s="23">
        <v>2</v>
      </c>
      <c r="D10" s="26">
        <v>0.82</v>
      </c>
      <c r="E10" s="26">
        <v>28</v>
      </c>
      <c r="F10" s="26">
        <v>4</v>
      </c>
      <c r="G10" s="26" t="b">
        <v>1</v>
      </c>
      <c r="H10" s="26">
        <v>85</v>
      </c>
      <c r="I10" s="26">
        <v>88</v>
      </c>
      <c r="J10" s="26">
        <v>105</v>
      </c>
      <c r="K10" s="26">
        <v>5.0000000000000001E-3</v>
      </c>
      <c r="L10" s="26">
        <v>88</v>
      </c>
      <c r="M10" s="26">
        <v>8.9999999999999993E-3</v>
      </c>
      <c r="N10" s="26">
        <v>88</v>
      </c>
      <c r="O10" s="26">
        <v>5.0000000000000001E-3</v>
      </c>
      <c r="P10" s="26">
        <v>107</v>
      </c>
      <c r="Q10" s="26">
        <v>5.0000000000000001E-3</v>
      </c>
      <c r="R10" s="28">
        <v>88</v>
      </c>
      <c r="S10" s="50" t="s">
        <v>37</v>
      </c>
      <c r="T10" s="50"/>
      <c r="U10" s="25">
        <f t="shared" ref="U10:U73" si="4">(I10-R10) /R10</f>
        <v>0</v>
      </c>
      <c r="Z10" s="18">
        <f t="shared" ref="Z10:Z73" si="5">MIN(AA10:AD10)</f>
        <v>0</v>
      </c>
      <c r="AA10" s="26">
        <f t="shared" si="0"/>
        <v>17</v>
      </c>
      <c r="AB10" s="26">
        <f t="shared" si="1"/>
        <v>0</v>
      </c>
      <c r="AC10" s="26">
        <f t="shared" si="2"/>
        <v>0</v>
      </c>
      <c r="AD10" s="28">
        <f t="shared" si="3"/>
        <v>19</v>
      </c>
      <c r="AG10" s="11" t="s">
        <v>2</v>
      </c>
      <c r="AH10" s="44" t="s">
        <v>60</v>
      </c>
      <c r="AI10" s="42" t="s">
        <v>61</v>
      </c>
      <c r="AJ10" s="43" t="s">
        <v>62</v>
      </c>
    </row>
    <row r="11" spans="2:36" x14ac:dyDescent="0.2">
      <c r="C11" s="23">
        <v>3</v>
      </c>
      <c r="D11" s="26">
        <v>0.02</v>
      </c>
      <c r="E11" s="26">
        <v>0</v>
      </c>
      <c r="F11" s="26">
        <v>0</v>
      </c>
      <c r="G11" s="26" t="b">
        <v>0</v>
      </c>
      <c r="H11" s="26">
        <v>172</v>
      </c>
      <c r="I11" s="26">
        <v>172</v>
      </c>
      <c r="J11" s="26">
        <v>172</v>
      </c>
      <c r="K11" s="26">
        <v>6.0000000000000001E-3</v>
      </c>
      <c r="L11" s="26">
        <v>172</v>
      </c>
      <c r="M11" s="26">
        <v>4.0000000000000001E-3</v>
      </c>
      <c r="N11" s="26">
        <v>172</v>
      </c>
      <c r="O11" s="26">
        <v>5.0000000000000001E-3</v>
      </c>
      <c r="P11" s="26">
        <v>172</v>
      </c>
      <c r="Q11" s="26">
        <v>5.0000000000000001E-3</v>
      </c>
      <c r="R11" s="28">
        <v>172</v>
      </c>
      <c r="S11" s="50" t="s">
        <v>37</v>
      </c>
      <c r="T11" s="50"/>
      <c r="U11" s="25">
        <f t="shared" si="4"/>
        <v>0</v>
      </c>
      <c r="Z11" s="18">
        <f t="shared" si="5"/>
        <v>0</v>
      </c>
      <c r="AA11" s="26">
        <f t="shared" si="0"/>
        <v>0</v>
      </c>
      <c r="AB11" s="26">
        <f t="shared" si="1"/>
        <v>0</v>
      </c>
      <c r="AC11" s="26">
        <f t="shared" si="2"/>
        <v>0</v>
      </c>
      <c r="AD11" s="28">
        <f t="shared" si="3"/>
        <v>0</v>
      </c>
      <c r="AG11" s="9" t="s">
        <v>63</v>
      </c>
      <c r="AH11" s="80">
        <f>ROUND(AVERAGEIF(S9:S103,"A",AA9:AA103),1)</f>
        <v>3.3</v>
      </c>
      <c r="AI11" s="3">
        <f>ROUND(AVERAGEIF(S9:S103,"B",AA9:AA103),1)</f>
        <v>14.5</v>
      </c>
      <c r="AJ11" s="22">
        <f>ROUND(AVERAGEIF(S9:S103,"C",AA9:AA103),1)</f>
        <v>14</v>
      </c>
    </row>
    <row r="12" spans="2:36" x14ac:dyDescent="0.2">
      <c r="C12" s="23">
        <v>4</v>
      </c>
      <c r="D12" s="26">
        <v>0.02</v>
      </c>
      <c r="E12" s="26">
        <v>0</v>
      </c>
      <c r="F12" s="26">
        <v>0</v>
      </c>
      <c r="G12" s="26" t="b">
        <v>0</v>
      </c>
      <c r="H12" s="26">
        <v>182</v>
      </c>
      <c r="I12" s="26">
        <v>182</v>
      </c>
      <c r="J12" s="26">
        <v>182</v>
      </c>
      <c r="K12" s="26">
        <v>5.0000000000000001E-3</v>
      </c>
      <c r="L12" s="26">
        <v>182</v>
      </c>
      <c r="M12" s="26">
        <v>6.0000000000000001E-3</v>
      </c>
      <c r="N12" s="26">
        <v>182</v>
      </c>
      <c r="O12" s="26">
        <v>5.0000000000000001E-3</v>
      </c>
      <c r="P12" s="26">
        <v>182</v>
      </c>
      <c r="Q12" s="26">
        <v>5.0000000000000001E-3</v>
      </c>
      <c r="R12" s="28">
        <v>182</v>
      </c>
      <c r="S12" s="50" t="s">
        <v>37</v>
      </c>
      <c r="T12" s="50"/>
      <c r="U12" s="25">
        <f t="shared" si="4"/>
        <v>0</v>
      </c>
      <c r="Z12" s="18">
        <f t="shared" si="5"/>
        <v>0</v>
      </c>
      <c r="AA12" s="26">
        <f t="shared" si="0"/>
        <v>0</v>
      </c>
      <c r="AB12" s="26">
        <f t="shared" si="1"/>
        <v>0</v>
      </c>
      <c r="AC12" s="26">
        <f t="shared" si="2"/>
        <v>0</v>
      </c>
      <c r="AD12" s="28">
        <f t="shared" si="3"/>
        <v>0</v>
      </c>
      <c r="AG12" s="76" t="s">
        <v>57</v>
      </c>
      <c r="AH12" s="39">
        <f>ROUND(_xlfn.STDEV.S(AA9:AA49),1)</f>
        <v>5.4</v>
      </c>
      <c r="AI12" s="26">
        <f>ROUND(_xlfn.STDEV.S(AA50:AA77),1)</f>
        <v>11</v>
      </c>
      <c r="AJ12" s="28" t="s">
        <v>75</v>
      </c>
    </row>
    <row r="13" spans="2:36" ht="16" thickBot="1" x14ac:dyDescent="0.25">
      <c r="C13" s="23">
        <v>6</v>
      </c>
      <c r="D13" s="26">
        <v>0.02</v>
      </c>
      <c r="E13" s="26">
        <v>0</v>
      </c>
      <c r="F13" s="26">
        <v>0</v>
      </c>
      <c r="G13" s="26" t="b">
        <v>0</v>
      </c>
      <c r="H13" s="26">
        <v>171</v>
      </c>
      <c r="I13" s="26">
        <v>171</v>
      </c>
      <c r="J13" s="26">
        <v>171</v>
      </c>
      <c r="K13" s="26">
        <v>4.0000000000000001E-3</v>
      </c>
      <c r="L13" s="26">
        <v>171</v>
      </c>
      <c r="M13" s="26">
        <v>5.0000000000000001E-3</v>
      </c>
      <c r="N13" s="26">
        <v>171</v>
      </c>
      <c r="O13" s="26">
        <v>5.0000000000000001E-3</v>
      </c>
      <c r="P13" s="26">
        <v>171</v>
      </c>
      <c r="Q13" s="26">
        <v>5.0000000000000001E-3</v>
      </c>
      <c r="R13" s="28">
        <v>171</v>
      </c>
      <c r="S13" s="50" t="s">
        <v>37</v>
      </c>
      <c r="T13" s="50"/>
      <c r="U13" s="25">
        <f t="shared" si="4"/>
        <v>0</v>
      </c>
      <c r="Z13" s="18">
        <f t="shared" si="5"/>
        <v>0</v>
      </c>
      <c r="AA13" s="26">
        <f t="shared" si="0"/>
        <v>0</v>
      </c>
      <c r="AB13" s="26">
        <f t="shared" si="1"/>
        <v>0</v>
      </c>
      <c r="AC13" s="26">
        <f t="shared" si="2"/>
        <v>0</v>
      </c>
      <c r="AD13" s="28">
        <f t="shared" si="3"/>
        <v>0</v>
      </c>
      <c r="AG13" s="79" t="s">
        <v>72</v>
      </c>
      <c r="AH13" s="81">
        <f>CONFIDENCE(0.05,AH12,COUNTIF(S9:S82,"=A"))</f>
        <v>1.5777405730378464</v>
      </c>
      <c r="AI13" s="20">
        <f>CONFIDENCE(0.05,AI12,COUNTIF(S9:S82,"=B"))</f>
        <v>4.0035179241640808</v>
      </c>
      <c r="AJ13" s="21" t="s">
        <v>75</v>
      </c>
    </row>
    <row r="14" spans="2:36" x14ac:dyDescent="0.2">
      <c r="C14" s="23">
        <v>7</v>
      </c>
      <c r="D14" s="26">
        <v>0.02</v>
      </c>
      <c r="E14" s="26">
        <v>0</v>
      </c>
      <c r="F14" s="26">
        <v>0</v>
      </c>
      <c r="G14" s="26" t="b">
        <v>0</v>
      </c>
      <c r="H14" s="26">
        <v>180</v>
      </c>
      <c r="I14" s="26">
        <v>180</v>
      </c>
      <c r="J14" s="26">
        <v>180</v>
      </c>
      <c r="K14" s="26">
        <v>4.0000000000000001E-3</v>
      </c>
      <c r="L14" s="26">
        <v>180</v>
      </c>
      <c r="M14" s="26">
        <v>4.0000000000000001E-3</v>
      </c>
      <c r="N14" s="26">
        <v>180</v>
      </c>
      <c r="O14" s="26">
        <v>4.0000000000000001E-3</v>
      </c>
      <c r="P14" s="26">
        <v>180</v>
      </c>
      <c r="Q14" s="26">
        <v>4.0000000000000001E-3</v>
      </c>
      <c r="R14" s="28">
        <v>180</v>
      </c>
      <c r="S14" s="50" t="s">
        <v>37</v>
      </c>
      <c r="T14" s="50"/>
      <c r="U14" s="25">
        <f t="shared" si="4"/>
        <v>0</v>
      </c>
      <c r="Z14" s="18">
        <f t="shared" si="5"/>
        <v>0</v>
      </c>
      <c r="AA14" s="26">
        <f t="shared" si="0"/>
        <v>0</v>
      </c>
      <c r="AB14" s="26">
        <f t="shared" si="1"/>
        <v>0</v>
      </c>
      <c r="AC14" s="26">
        <f t="shared" si="2"/>
        <v>0</v>
      </c>
      <c r="AD14" s="28">
        <f t="shared" si="3"/>
        <v>0</v>
      </c>
    </row>
    <row r="15" spans="2:36" ht="16" thickBot="1" x14ac:dyDescent="0.25">
      <c r="C15" s="23">
        <v>8</v>
      </c>
      <c r="D15" s="26">
        <v>0.02</v>
      </c>
      <c r="E15" s="26">
        <v>0</v>
      </c>
      <c r="F15" s="26">
        <v>0</v>
      </c>
      <c r="G15" s="26" t="b">
        <v>0</v>
      </c>
      <c r="H15" s="26">
        <v>202</v>
      </c>
      <c r="I15" s="26">
        <v>202</v>
      </c>
      <c r="J15" s="26">
        <v>202</v>
      </c>
      <c r="K15" s="26">
        <v>6.0000000000000001E-3</v>
      </c>
      <c r="L15" s="26">
        <v>202</v>
      </c>
      <c r="M15" s="26">
        <v>7.0000000000000001E-3</v>
      </c>
      <c r="N15" s="26">
        <v>202</v>
      </c>
      <c r="O15" s="26">
        <v>5.0000000000000001E-3</v>
      </c>
      <c r="P15" s="26">
        <v>202</v>
      </c>
      <c r="Q15" s="26">
        <v>6.0000000000000001E-3</v>
      </c>
      <c r="R15" s="28">
        <v>202</v>
      </c>
      <c r="S15" s="50" t="s">
        <v>37</v>
      </c>
      <c r="T15" s="50"/>
      <c r="U15" s="25">
        <f t="shared" si="4"/>
        <v>0</v>
      </c>
      <c r="Z15" s="18">
        <f t="shared" si="5"/>
        <v>0</v>
      </c>
      <c r="AA15" s="26">
        <f t="shared" si="0"/>
        <v>0</v>
      </c>
      <c r="AB15" s="26">
        <f t="shared" si="1"/>
        <v>0</v>
      </c>
      <c r="AC15" s="26">
        <f t="shared" si="2"/>
        <v>0</v>
      </c>
      <c r="AD15" s="28">
        <f t="shared" si="3"/>
        <v>0</v>
      </c>
    </row>
    <row r="16" spans="2:36" ht="17" thickBot="1" x14ac:dyDescent="0.25">
      <c r="C16" s="23">
        <v>9</v>
      </c>
      <c r="D16" s="26">
        <v>0.02</v>
      </c>
      <c r="E16" s="26">
        <v>0</v>
      </c>
      <c r="F16" s="26">
        <v>0</v>
      </c>
      <c r="G16" s="26" t="b">
        <v>0</v>
      </c>
      <c r="H16" s="26">
        <v>169</v>
      </c>
      <c r="I16" s="26">
        <v>169</v>
      </c>
      <c r="J16" s="26">
        <v>179</v>
      </c>
      <c r="K16" s="26">
        <v>3.0000000000000001E-3</v>
      </c>
      <c r="L16" s="26">
        <v>179</v>
      </c>
      <c r="M16" s="26">
        <v>5.0000000000000001E-3</v>
      </c>
      <c r="N16" s="26">
        <v>179</v>
      </c>
      <c r="O16" s="26">
        <v>4.0000000000000001E-3</v>
      </c>
      <c r="P16" s="26">
        <v>169</v>
      </c>
      <c r="Q16" s="26">
        <v>3.0000000000000001E-3</v>
      </c>
      <c r="R16" s="28">
        <v>169</v>
      </c>
      <c r="S16" s="50" t="s">
        <v>37</v>
      </c>
      <c r="T16" s="50"/>
      <c r="U16" s="25">
        <f t="shared" si="4"/>
        <v>0</v>
      </c>
      <c r="Z16" s="18">
        <f t="shared" si="5"/>
        <v>0</v>
      </c>
      <c r="AA16" s="26">
        <f t="shared" si="0"/>
        <v>10</v>
      </c>
      <c r="AB16" s="26">
        <f t="shared" si="1"/>
        <v>10</v>
      </c>
      <c r="AC16" s="26">
        <f t="shared" si="2"/>
        <v>10</v>
      </c>
      <c r="AD16" s="28">
        <f t="shared" si="3"/>
        <v>0</v>
      </c>
      <c r="AG16" s="82" t="s">
        <v>3</v>
      </c>
      <c r="AH16" s="44" t="s">
        <v>60</v>
      </c>
      <c r="AI16" s="42" t="s">
        <v>61</v>
      </c>
      <c r="AJ16" s="43" t="s">
        <v>62</v>
      </c>
    </row>
    <row r="17" spans="3:36" x14ac:dyDescent="0.2">
      <c r="C17" s="23">
        <v>11</v>
      </c>
      <c r="D17" s="26">
        <v>0.02</v>
      </c>
      <c r="E17" s="26">
        <v>0</v>
      </c>
      <c r="F17" s="26">
        <v>0</v>
      </c>
      <c r="G17" s="26" t="b">
        <v>0</v>
      </c>
      <c r="H17" s="26">
        <v>207</v>
      </c>
      <c r="I17" s="26">
        <v>207</v>
      </c>
      <c r="J17" s="26">
        <v>207</v>
      </c>
      <c r="K17" s="26">
        <v>5.0000000000000001E-3</v>
      </c>
      <c r="L17" s="26">
        <v>207</v>
      </c>
      <c r="M17" s="26">
        <v>6.0000000000000001E-3</v>
      </c>
      <c r="N17" s="26">
        <v>207</v>
      </c>
      <c r="O17" s="26">
        <v>5.0000000000000001E-3</v>
      </c>
      <c r="P17" s="26">
        <v>207</v>
      </c>
      <c r="Q17" s="26">
        <v>4.0000000000000001E-3</v>
      </c>
      <c r="R17" s="28">
        <v>207</v>
      </c>
      <c r="S17" s="50" t="s">
        <v>37</v>
      </c>
      <c r="T17" s="50"/>
      <c r="U17" s="25">
        <f t="shared" si="4"/>
        <v>0</v>
      </c>
      <c r="Z17" s="18">
        <f t="shared" si="5"/>
        <v>0</v>
      </c>
      <c r="AA17" s="26">
        <f t="shared" si="0"/>
        <v>0</v>
      </c>
      <c r="AB17" s="26">
        <f t="shared" si="1"/>
        <v>0</v>
      </c>
      <c r="AC17" s="26">
        <f t="shared" si="2"/>
        <v>0</v>
      </c>
      <c r="AD17" s="28">
        <f t="shared" si="3"/>
        <v>0</v>
      </c>
      <c r="AG17" s="9" t="s">
        <v>63</v>
      </c>
      <c r="AH17" s="80">
        <f>ROUND(AVERAGEIF(S9:S103,"A",AB9:AB103),1)</f>
        <v>4.0999999999999996</v>
      </c>
      <c r="AI17" s="3">
        <f>ROUND(AVERAGEIF(S9:S103,"B",AB9:AB103),1)</f>
        <v>18.2</v>
      </c>
      <c r="AJ17" s="22">
        <f>ROUND(AVERAGEIF(S9:S103,"C",AB9:AB103),1)</f>
        <v>81</v>
      </c>
    </row>
    <row r="18" spans="3:36" x14ac:dyDescent="0.2">
      <c r="C18" s="23">
        <v>12</v>
      </c>
      <c r="D18" s="26">
        <v>0.87</v>
      </c>
      <c r="E18" s="26">
        <v>27</v>
      </c>
      <c r="F18" s="26">
        <v>5</v>
      </c>
      <c r="G18" s="26" t="b">
        <v>1</v>
      </c>
      <c r="H18" s="26">
        <v>171</v>
      </c>
      <c r="I18" s="26">
        <v>177</v>
      </c>
      <c r="J18" s="26">
        <v>183</v>
      </c>
      <c r="K18" s="26">
        <v>4.0000000000000001E-3</v>
      </c>
      <c r="L18" s="26">
        <v>183</v>
      </c>
      <c r="M18" s="26">
        <v>4.0000000000000001E-3</v>
      </c>
      <c r="N18" s="26">
        <v>183</v>
      </c>
      <c r="O18" s="26">
        <v>5.0000000000000001E-3</v>
      </c>
      <c r="P18" s="26">
        <v>177</v>
      </c>
      <c r="Q18" s="26">
        <v>5.0000000000000001E-3</v>
      </c>
      <c r="R18" s="28">
        <v>177</v>
      </c>
      <c r="S18" s="50" t="s">
        <v>37</v>
      </c>
      <c r="T18" s="50"/>
      <c r="U18" s="25">
        <f t="shared" si="4"/>
        <v>0</v>
      </c>
      <c r="Z18" s="18">
        <f t="shared" si="5"/>
        <v>0</v>
      </c>
      <c r="AA18" s="26">
        <f t="shared" si="0"/>
        <v>6</v>
      </c>
      <c r="AB18" s="26">
        <f t="shared" si="1"/>
        <v>6</v>
      </c>
      <c r="AC18" s="26">
        <f t="shared" si="2"/>
        <v>6</v>
      </c>
      <c r="AD18" s="28">
        <f t="shared" si="3"/>
        <v>0</v>
      </c>
      <c r="AG18" s="76" t="s">
        <v>57</v>
      </c>
      <c r="AH18" s="39">
        <f>ROUND(_xlfn.STDEV.S(AB9:AB49),1)</f>
        <v>7.4</v>
      </c>
      <c r="AI18" s="26">
        <f>ROUND(_xlfn.STDEV.S(AB50:AB77),1)</f>
        <v>15.7</v>
      </c>
      <c r="AJ18" s="28" t="s">
        <v>75</v>
      </c>
    </row>
    <row r="19" spans="3:36" ht="16" thickBot="1" x14ac:dyDescent="0.25">
      <c r="C19" s="23">
        <v>14</v>
      </c>
      <c r="D19" s="26">
        <v>0.02</v>
      </c>
      <c r="E19" s="26">
        <v>0</v>
      </c>
      <c r="F19" s="26">
        <v>0</v>
      </c>
      <c r="G19" s="26" t="b">
        <v>0</v>
      </c>
      <c r="H19" s="26">
        <v>185</v>
      </c>
      <c r="I19" s="26">
        <v>185</v>
      </c>
      <c r="J19" s="26">
        <v>185</v>
      </c>
      <c r="K19" s="26">
        <v>5.0000000000000001E-3</v>
      </c>
      <c r="L19" s="26">
        <v>185</v>
      </c>
      <c r="M19" s="26">
        <v>4.0000000000000001E-3</v>
      </c>
      <c r="N19" s="26">
        <v>185</v>
      </c>
      <c r="O19" s="26">
        <v>5.0000000000000001E-3</v>
      </c>
      <c r="P19" s="26">
        <v>185</v>
      </c>
      <c r="Q19" s="26">
        <v>4.0000000000000001E-3</v>
      </c>
      <c r="R19" s="28">
        <v>185</v>
      </c>
      <c r="S19" s="50" t="s">
        <v>37</v>
      </c>
      <c r="T19" s="50"/>
      <c r="U19" s="25">
        <f t="shared" si="4"/>
        <v>0</v>
      </c>
      <c r="Z19" s="18">
        <f t="shared" si="5"/>
        <v>0</v>
      </c>
      <c r="AA19" s="26">
        <f t="shared" si="0"/>
        <v>0</v>
      </c>
      <c r="AB19" s="26">
        <f t="shared" si="1"/>
        <v>0</v>
      </c>
      <c r="AC19" s="26">
        <f t="shared" si="2"/>
        <v>0</v>
      </c>
      <c r="AD19" s="28">
        <f t="shared" si="3"/>
        <v>0</v>
      </c>
      <c r="AG19" s="79" t="s">
        <v>72</v>
      </c>
      <c r="AH19" s="81">
        <f>CONFIDENCE(0.05,AH18,COUNTIF(S9:S82,"=A"))</f>
        <v>2.162088933422234</v>
      </c>
      <c r="AI19" s="20">
        <f>CONFIDENCE(0.05,AI18,COUNTIF(S9:S82,"=B"))</f>
        <v>5.7141119463069145</v>
      </c>
      <c r="AJ19" s="21" t="s">
        <v>75</v>
      </c>
    </row>
    <row r="20" spans="3:36" x14ac:dyDescent="0.2">
      <c r="C20" s="23">
        <v>15</v>
      </c>
      <c r="D20" s="26">
        <v>0.02</v>
      </c>
      <c r="E20" s="26">
        <v>0</v>
      </c>
      <c r="F20" s="26">
        <v>0</v>
      </c>
      <c r="G20" s="26" t="b">
        <v>0</v>
      </c>
      <c r="H20" s="26">
        <v>164</v>
      </c>
      <c r="I20" s="26">
        <v>164</v>
      </c>
      <c r="J20" s="26">
        <v>164</v>
      </c>
      <c r="K20" s="26">
        <v>4.0000000000000001E-3</v>
      </c>
      <c r="L20" s="26">
        <v>196</v>
      </c>
      <c r="M20" s="26">
        <v>5.0000000000000001E-3</v>
      </c>
      <c r="N20" s="26">
        <v>164</v>
      </c>
      <c r="O20" s="26">
        <v>4.0000000000000001E-3</v>
      </c>
      <c r="P20" s="26">
        <v>196</v>
      </c>
      <c r="Q20" s="26">
        <v>5.0000000000000001E-3</v>
      </c>
      <c r="R20" s="28">
        <v>164</v>
      </c>
      <c r="S20" s="50" t="s">
        <v>37</v>
      </c>
      <c r="T20" s="50"/>
      <c r="U20" s="25">
        <f t="shared" si="4"/>
        <v>0</v>
      </c>
      <c r="Z20" s="18">
        <f t="shared" si="5"/>
        <v>0</v>
      </c>
      <c r="AA20" s="26">
        <f t="shared" si="0"/>
        <v>0</v>
      </c>
      <c r="AB20" s="26">
        <f t="shared" si="1"/>
        <v>32</v>
      </c>
      <c r="AC20" s="26">
        <f t="shared" si="2"/>
        <v>0</v>
      </c>
      <c r="AD20" s="28">
        <f t="shared" si="3"/>
        <v>32</v>
      </c>
    </row>
    <row r="21" spans="3:36" ht="16" thickBot="1" x14ac:dyDescent="0.25">
      <c r="C21" s="23">
        <v>16</v>
      </c>
      <c r="D21" s="26">
        <v>0.02</v>
      </c>
      <c r="E21" s="26">
        <v>0</v>
      </c>
      <c r="F21" s="26">
        <v>0</v>
      </c>
      <c r="G21" s="26" t="b">
        <v>0</v>
      </c>
      <c r="H21" s="26">
        <v>232</v>
      </c>
      <c r="I21" s="26">
        <v>232</v>
      </c>
      <c r="J21" s="26">
        <v>232</v>
      </c>
      <c r="K21" s="26">
        <v>6.0000000000000001E-3</v>
      </c>
      <c r="L21" s="26">
        <v>232</v>
      </c>
      <c r="M21" s="26">
        <v>6.0000000000000001E-3</v>
      </c>
      <c r="N21" s="26">
        <v>232</v>
      </c>
      <c r="O21" s="26">
        <v>6.0000000000000001E-3</v>
      </c>
      <c r="P21" s="26">
        <v>232</v>
      </c>
      <c r="Q21" s="26">
        <v>7.0000000000000001E-3</v>
      </c>
      <c r="R21" s="28">
        <v>232</v>
      </c>
      <c r="S21" s="50" t="s">
        <v>37</v>
      </c>
      <c r="T21" s="50"/>
      <c r="U21" s="25">
        <f t="shared" si="4"/>
        <v>0</v>
      </c>
      <c r="Z21" s="18">
        <f t="shared" si="5"/>
        <v>0</v>
      </c>
      <c r="AA21" s="26">
        <f t="shared" si="0"/>
        <v>0</v>
      </c>
      <c r="AB21" s="26">
        <f t="shared" si="1"/>
        <v>0</v>
      </c>
      <c r="AC21" s="26">
        <f t="shared" si="2"/>
        <v>0</v>
      </c>
      <c r="AD21" s="28">
        <f t="shared" si="3"/>
        <v>0</v>
      </c>
    </row>
    <row r="22" spans="3:36" ht="17" thickBot="1" x14ac:dyDescent="0.25">
      <c r="C22" s="23">
        <v>17</v>
      </c>
      <c r="D22" s="26">
        <v>0.02</v>
      </c>
      <c r="E22" s="26">
        <v>0</v>
      </c>
      <c r="F22" s="26">
        <v>0</v>
      </c>
      <c r="G22" s="26" t="b">
        <v>0</v>
      </c>
      <c r="H22" s="26">
        <v>246</v>
      </c>
      <c r="I22" s="26">
        <v>246</v>
      </c>
      <c r="J22" s="26">
        <v>246</v>
      </c>
      <c r="K22" s="26">
        <v>0.01</v>
      </c>
      <c r="L22" s="26">
        <v>246</v>
      </c>
      <c r="M22" s="26">
        <v>1.2999999999999999E-2</v>
      </c>
      <c r="N22" s="26">
        <v>246</v>
      </c>
      <c r="O22" s="26">
        <v>0.01</v>
      </c>
      <c r="P22" s="26">
        <v>246</v>
      </c>
      <c r="Q22" s="26">
        <v>1.0999999999999999E-2</v>
      </c>
      <c r="R22" s="28">
        <v>246</v>
      </c>
      <c r="S22" s="50" t="s">
        <v>37</v>
      </c>
      <c r="T22" s="50"/>
      <c r="U22" s="25">
        <f t="shared" si="4"/>
        <v>0</v>
      </c>
      <c r="Z22" s="18">
        <f t="shared" si="5"/>
        <v>0</v>
      </c>
      <c r="AA22" s="26">
        <f t="shared" si="0"/>
        <v>0</v>
      </c>
      <c r="AB22" s="26">
        <f t="shared" si="1"/>
        <v>0</v>
      </c>
      <c r="AC22" s="26">
        <f t="shared" si="2"/>
        <v>0</v>
      </c>
      <c r="AD22" s="28">
        <f t="shared" si="3"/>
        <v>0</v>
      </c>
      <c r="AG22" s="82" t="s">
        <v>1</v>
      </c>
      <c r="AH22" s="44" t="s">
        <v>60</v>
      </c>
      <c r="AI22" s="42" t="s">
        <v>61</v>
      </c>
      <c r="AJ22" s="43" t="s">
        <v>62</v>
      </c>
    </row>
    <row r="23" spans="3:36" x14ac:dyDescent="0.2">
      <c r="C23" s="23">
        <v>19</v>
      </c>
      <c r="D23" s="26">
        <v>0.02</v>
      </c>
      <c r="E23" s="26">
        <v>0</v>
      </c>
      <c r="F23" s="26">
        <v>0</v>
      </c>
      <c r="G23" s="26" t="b">
        <v>0</v>
      </c>
      <c r="H23" s="26">
        <v>56</v>
      </c>
      <c r="I23" s="26">
        <v>56</v>
      </c>
      <c r="J23" s="26">
        <v>56</v>
      </c>
      <c r="K23" s="26">
        <v>3.0000000000000001E-3</v>
      </c>
      <c r="L23" s="26">
        <v>56</v>
      </c>
      <c r="M23" s="26">
        <v>3.0000000000000001E-3</v>
      </c>
      <c r="N23" s="26">
        <v>56</v>
      </c>
      <c r="O23" s="26">
        <v>3.0000000000000001E-3</v>
      </c>
      <c r="P23" s="26">
        <v>56</v>
      </c>
      <c r="Q23" s="26">
        <v>3.0000000000000001E-3</v>
      </c>
      <c r="R23" s="28">
        <v>56</v>
      </c>
      <c r="S23" s="50" t="s">
        <v>37</v>
      </c>
      <c r="T23" s="50"/>
      <c r="U23" s="25">
        <f t="shared" si="4"/>
        <v>0</v>
      </c>
      <c r="Z23" s="18">
        <f t="shared" si="5"/>
        <v>0</v>
      </c>
      <c r="AA23" s="26">
        <f t="shared" si="0"/>
        <v>0</v>
      </c>
      <c r="AB23" s="26">
        <f t="shared" si="1"/>
        <v>0</v>
      </c>
      <c r="AC23" s="26">
        <f t="shared" si="2"/>
        <v>0</v>
      </c>
      <c r="AD23" s="28">
        <f t="shared" si="3"/>
        <v>0</v>
      </c>
      <c r="AG23" s="9" t="s">
        <v>63</v>
      </c>
      <c r="AH23" s="80">
        <f>ROUND(AVERAGEIF(S9:S103,"A",AC9:AC103),1)</f>
        <v>2.8</v>
      </c>
      <c r="AI23" s="3">
        <f>ROUND(AVERAGEIF(S9:S103,"B",AC9:AC103),1)</f>
        <v>12.6</v>
      </c>
      <c r="AJ23" s="22">
        <f>ROUND(AVERAGEIF(S9:S103,"C",AC9:AC103),1)</f>
        <v>31</v>
      </c>
    </row>
    <row r="24" spans="3:36" x14ac:dyDescent="0.2">
      <c r="C24" s="23">
        <v>29</v>
      </c>
      <c r="D24" s="26">
        <v>0.02</v>
      </c>
      <c r="E24" s="26">
        <v>0</v>
      </c>
      <c r="F24" s="26">
        <v>0</v>
      </c>
      <c r="G24" s="26" t="b">
        <v>0</v>
      </c>
      <c r="H24" s="26">
        <v>63</v>
      </c>
      <c r="I24" s="26">
        <v>63</v>
      </c>
      <c r="J24" s="26">
        <v>63</v>
      </c>
      <c r="K24" s="26">
        <v>0.01</v>
      </c>
      <c r="L24" s="26">
        <v>63</v>
      </c>
      <c r="M24" s="26">
        <v>1.4999999999999999E-2</v>
      </c>
      <c r="N24" s="26">
        <v>63</v>
      </c>
      <c r="O24" s="26">
        <v>8.9999999999999993E-3</v>
      </c>
      <c r="P24" s="26">
        <v>63</v>
      </c>
      <c r="Q24" s="26">
        <v>0.01</v>
      </c>
      <c r="R24" s="28">
        <v>63</v>
      </c>
      <c r="S24" s="50" t="s">
        <v>37</v>
      </c>
      <c r="T24" s="50"/>
      <c r="U24" s="25">
        <f t="shared" si="4"/>
        <v>0</v>
      </c>
      <c r="Z24" s="18">
        <f t="shared" si="5"/>
        <v>0</v>
      </c>
      <c r="AA24" s="26">
        <f t="shared" si="0"/>
        <v>0</v>
      </c>
      <c r="AB24" s="26">
        <f t="shared" si="1"/>
        <v>0</v>
      </c>
      <c r="AC24" s="26">
        <f t="shared" si="2"/>
        <v>0</v>
      </c>
      <c r="AD24" s="28">
        <f t="shared" si="3"/>
        <v>0</v>
      </c>
      <c r="AG24" s="76" t="s">
        <v>57</v>
      </c>
      <c r="AH24" s="39">
        <f>ROUND(_xlfn.STDEV.S(AC9:AC49),1)</f>
        <v>4.7</v>
      </c>
      <c r="AI24" s="26">
        <f>ROUND(_xlfn.STDEV.S(AC50:AC77),1)</f>
        <v>10.8</v>
      </c>
      <c r="AJ24" s="28" t="s">
        <v>75</v>
      </c>
    </row>
    <row r="25" spans="3:36" ht="16" thickBot="1" x14ac:dyDescent="0.25">
      <c r="C25" s="23">
        <v>40</v>
      </c>
      <c r="D25" s="26">
        <v>10.79</v>
      </c>
      <c r="E25" s="26">
        <v>296</v>
      </c>
      <c r="F25" s="26">
        <v>14</v>
      </c>
      <c r="G25" s="26" t="b">
        <v>1</v>
      </c>
      <c r="H25" s="26">
        <v>57</v>
      </c>
      <c r="I25" s="26">
        <v>58</v>
      </c>
      <c r="J25" s="26">
        <v>68</v>
      </c>
      <c r="K25" s="26">
        <v>1.2999999999999999E-2</v>
      </c>
      <c r="L25" s="26">
        <v>61</v>
      </c>
      <c r="M25" s="26">
        <v>3.4000000000000002E-2</v>
      </c>
      <c r="N25" s="26">
        <v>58</v>
      </c>
      <c r="O25" s="26">
        <v>1.2999999999999999E-2</v>
      </c>
      <c r="P25" s="26">
        <v>68</v>
      </c>
      <c r="Q25" s="26">
        <v>1.2999999999999999E-2</v>
      </c>
      <c r="R25" s="28">
        <v>58</v>
      </c>
      <c r="S25" s="50" t="s">
        <v>37</v>
      </c>
      <c r="T25" s="50"/>
      <c r="U25" s="25">
        <f t="shared" si="4"/>
        <v>0</v>
      </c>
      <c r="Z25" s="18">
        <f t="shared" si="5"/>
        <v>0</v>
      </c>
      <c r="AA25" s="26">
        <f t="shared" si="0"/>
        <v>10</v>
      </c>
      <c r="AB25" s="26">
        <f t="shared" si="1"/>
        <v>3</v>
      </c>
      <c r="AC25" s="26">
        <f t="shared" si="2"/>
        <v>0</v>
      </c>
      <c r="AD25" s="28">
        <f t="shared" si="3"/>
        <v>10</v>
      </c>
      <c r="AG25" s="79" t="s">
        <v>72</v>
      </c>
      <c r="AH25" s="81">
        <f>CONFIDENCE(0.05,AH24,COUNTIF(S9:S82,"=A"))</f>
        <v>1.3732186469033107</v>
      </c>
      <c r="AI25" s="20">
        <f>CONFIDENCE(0.05,AI24,COUNTIF(S9:S82,"=B"))</f>
        <v>3.9307266891792794</v>
      </c>
      <c r="AJ25" s="21" t="s">
        <v>75</v>
      </c>
    </row>
    <row r="26" spans="3:36" x14ac:dyDescent="0.2">
      <c r="C26" s="23">
        <v>42</v>
      </c>
      <c r="D26" s="26">
        <v>0.02</v>
      </c>
      <c r="E26" s="26">
        <v>0</v>
      </c>
      <c r="F26" s="26">
        <v>0</v>
      </c>
      <c r="G26" s="26" t="b">
        <v>0</v>
      </c>
      <c r="H26" s="26">
        <v>39</v>
      </c>
      <c r="I26" s="26">
        <v>39</v>
      </c>
      <c r="J26" s="26">
        <v>39</v>
      </c>
      <c r="K26" s="26">
        <v>1.2E-2</v>
      </c>
      <c r="L26" s="26">
        <v>39</v>
      </c>
      <c r="M26" s="26">
        <v>4.2000000000000003E-2</v>
      </c>
      <c r="N26" s="26">
        <v>39</v>
      </c>
      <c r="O26" s="26">
        <v>1.2999999999999999E-2</v>
      </c>
      <c r="P26" s="26">
        <v>39</v>
      </c>
      <c r="Q26" s="26">
        <v>1.2E-2</v>
      </c>
      <c r="R26" s="28">
        <v>39</v>
      </c>
      <c r="S26" s="50" t="s">
        <v>37</v>
      </c>
      <c r="T26" s="50"/>
      <c r="U26" s="25">
        <f t="shared" si="4"/>
        <v>0</v>
      </c>
      <c r="Z26" s="18">
        <f t="shared" si="5"/>
        <v>0</v>
      </c>
      <c r="AA26" s="26">
        <f t="shared" si="0"/>
        <v>0</v>
      </c>
      <c r="AB26" s="26">
        <f t="shared" si="1"/>
        <v>0</v>
      </c>
      <c r="AC26" s="26">
        <f t="shared" si="2"/>
        <v>0</v>
      </c>
      <c r="AD26" s="28">
        <f t="shared" si="3"/>
        <v>0</v>
      </c>
    </row>
    <row r="27" spans="3:36" ht="16" thickBot="1" x14ac:dyDescent="0.25">
      <c r="C27" s="23">
        <v>43</v>
      </c>
      <c r="D27" s="26">
        <v>0.63</v>
      </c>
      <c r="E27" s="26">
        <v>23</v>
      </c>
      <c r="F27" s="26">
        <v>5</v>
      </c>
      <c r="G27" s="26" t="b">
        <v>1</v>
      </c>
      <c r="H27" s="26">
        <v>31</v>
      </c>
      <c r="I27" s="26">
        <v>32</v>
      </c>
      <c r="J27" s="26">
        <v>32</v>
      </c>
      <c r="K27" s="26">
        <v>1.2E-2</v>
      </c>
      <c r="L27" s="26">
        <v>32</v>
      </c>
      <c r="M27" s="26">
        <v>0.03</v>
      </c>
      <c r="N27" s="26">
        <v>32</v>
      </c>
      <c r="O27" s="26">
        <v>1.4E-2</v>
      </c>
      <c r="P27" s="26">
        <v>32</v>
      </c>
      <c r="Q27" s="26">
        <v>1.4E-2</v>
      </c>
      <c r="R27" s="28">
        <v>32</v>
      </c>
      <c r="S27" s="50" t="s">
        <v>37</v>
      </c>
      <c r="T27" s="50"/>
      <c r="U27" s="25">
        <f t="shared" si="4"/>
        <v>0</v>
      </c>
      <c r="Z27" s="18">
        <f t="shared" si="5"/>
        <v>0</v>
      </c>
      <c r="AA27" s="26">
        <f t="shared" si="0"/>
        <v>0</v>
      </c>
      <c r="AB27" s="26">
        <f t="shared" si="1"/>
        <v>0</v>
      </c>
      <c r="AC27" s="26">
        <f t="shared" si="2"/>
        <v>0</v>
      </c>
      <c r="AD27" s="28">
        <f t="shared" si="3"/>
        <v>0</v>
      </c>
    </row>
    <row r="28" spans="3:36" ht="17" thickBot="1" x14ac:dyDescent="0.25">
      <c r="C28" s="23">
        <v>45</v>
      </c>
      <c r="D28" s="26">
        <v>0.02</v>
      </c>
      <c r="E28" s="26">
        <v>0</v>
      </c>
      <c r="F28" s="26">
        <v>0</v>
      </c>
      <c r="G28" s="26" t="b">
        <v>0</v>
      </c>
      <c r="H28" s="26">
        <v>53</v>
      </c>
      <c r="I28" s="26">
        <v>53</v>
      </c>
      <c r="J28" s="26">
        <v>53</v>
      </c>
      <c r="K28" s="26">
        <v>1.7000000000000001E-2</v>
      </c>
      <c r="L28" s="26">
        <v>53</v>
      </c>
      <c r="M28" s="26">
        <v>4.3999999999999997E-2</v>
      </c>
      <c r="N28" s="26">
        <v>53</v>
      </c>
      <c r="O28" s="26">
        <v>1.9E-2</v>
      </c>
      <c r="P28" s="26">
        <v>53</v>
      </c>
      <c r="Q28" s="26">
        <v>1.7999999999999999E-2</v>
      </c>
      <c r="R28" s="28">
        <v>53</v>
      </c>
      <c r="S28" s="50" t="s">
        <v>37</v>
      </c>
      <c r="T28" s="50"/>
      <c r="U28" s="25">
        <f t="shared" si="4"/>
        <v>0</v>
      </c>
      <c r="Z28" s="18">
        <f t="shared" si="5"/>
        <v>0</v>
      </c>
      <c r="AA28" s="26">
        <f t="shared" si="0"/>
        <v>0</v>
      </c>
      <c r="AB28" s="26">
        <f t="shared" si="1"/>
        <v>0</v>
      </c>
      <c r="AC28" s="26">
        <f t="shared" si="2"/>
        <v>0</v>
      </c>
      <c r="AD28" s="28">
        <f t="shared" si="3"/>
        <v>0</v>
      </c>
      <c r="AG28" s="82" t="s">
        <v>5</v>
      </c>
      <c r="AH28" s="44" t="s">
        <v>60</v>
      </c>
      <c r="AI28" s="42" t="s">
        <v>61</v>
      </c>
      <c r="AJ28" s="43" t="s">
        <v>62</v>
      </c>
    </row>
    <row r="29" spans="3:36" x14ac:dyDescent="0.2">
      <c r="C29" s="23">
        <v>46</v>
      </c>
      <c r="D29" s="26">
        <v>0.02</v>
      </c>
      <c r="E29" s="26">
        <v>0</v>
      </c>
      <c r="F29" s="26">
        <v>0</v>
      </c>
      <c r="G29" s="26" t="b">
        <v>0</v>
      </c>
      <c r="H29" s="26">
        <v>32</v>
      </c>
      <c r="I29" s="26">
        <v>32</v>
      </c>
      <c r="J29" s="26">
        <v>32</v>
      </c>
      <c r="K29" s="26">
        <v>1.7000000000000001E-2</v>
      </c>
      <c r="L29" s="26">
        <v>32</v>
      </c>
      <c r="M29" s="26">
        <v>6.8000000000000005E-2</v>
      </c>
      <c r="N29" s="26">
        <v>32</v>
      </c>
      <c r="O29" s="26">
        <v>1.7999999999999999E-2</v>
      </c>
      <c r="P29" s="26">
        <v>32</v>
      </c>
      <c r="Q29" s="26">
        <v>0.02</v>
      </c>
      <c r="R29" s="28">
        <v>32</v>
      </c>
      <c r="S29" s="50" t="s">
        <v>37</v>
      </c>
      <c r="T29" s="50"/>
      <c r="U29" s="25">
        <f t="shared" si="4"/>
        <v>0</v>
      </c>
      <c r="Z29" s="18">
        <f t="shared" si="5"/>
        <v>0</v>
      </c>
      <c r="AA29" s="26">
        <f t="shared" si="0"/>
        <v>0</v>
      </c>
      <c r="AB29" s="26">
        <f t="shared" si="1"/>
        <v>0</v>
      </c>
      <c r="AC29" s="26">
        <f t="shared" si="2"/>
        <v>0</v>
      </c>
      <c r="AD29" s="28">
        <f t="shared" si="3"/>
        <v>0</v>
      </c>
      <c r="AG29" s="9" t="s">
        <v>63</v>
      </c>
      <c r="AH29" s="80">
        <f>ROUND(AVERAGEIF(S9:S103,"A",AD9:AD103),1)</f>
        <v>5.6</v>
      </c>
      <c r="AI29" s="3">
        <f>ROUND(AVERAGEIF(S9:S103,"B",AD9:AD103),1)</f>
        <v>21.5</v>
      </c>
      <c r="AJ29" s="22">
        <f>ROUND(AVERAGEIF(S9:S103,"C",AD9:AD103),1)</f>
        <v>75</v>
      </c>
    </row>
    <row r="30" spans="3:36" x14ac:dyDescent="0.2">
      <c r="C30" s="23">
        <v>47</v>
      </c>
      <c r="D30" s="26">
        <v>0.02</v>
      </c>
      <c r="E30" s="26">
        <v>0</v>
      </c>
      <c r="F30" s="26">
        <v>0</v>
      </c>
      <c r="G30" s="26" t="b">
        <v>0</v>
      </c>
      <c r="H30" s="26">
        <v>33</v>
      </c>
      <c r="I30" s="26">
        <v>33</v>
      </c>
      <c r="J30" s="26">
        <v>33</v>
      </c>
      <c r="K30" s="26">
        <v>0.02</v>
      </c>
      <c r="L30" s="26">
        <v>33</v>
      </c>
      <c r="M30" s="26">
        <v>0.05</v>
      </c>
      <c r="N30" s="26">
        <v>33</v>
      </c>
      <c r="O30" s="26">
        <v>0.02</v>
      </c>
      <c r="P30" s="26">
        <v>33</v>
      </c>
      <c r="Q30" s="26">
        <v>1.7999999999999999E-2</v>
      </c>
      <c r="R30" s="28">
        <v>33</v>
      </c>
      <c r="S30" s="50" t="s">
        <v>37</v>
      </c>
      <c r="T30" s="50"/>
      <c r="U30" s="25">
        <f t="shared" si="4"/>
        <v>0</v>
      </c>
      <c r="Z30" s="18">
        <f t="shared" si="5"/>
        <v>0</v>
      </c>
      <c r="AA30" s="26">
        <f t="shared" si="0"/>
        <v>0</v>
      </c>
      <c r="AB30" s="26">
        <f t="shared" si="1"/>
        <v>0</v>
      </c>
      <c r="AC30" s="26">
        <f t="shared" si="2"/>
        <v>0</v>
      </c>
      <c r="AD30" s="28">
        <f t="shared" si="3"/>
        <v>0</v>
      </c>
      <c r="AG30" s="76" t="s">
        <v>57</v>
      </c>
      <c r="AH30" s="39">
        <f>ROUND(_xlfn.STDEV.S(AD9:AD49),1)</f>
        <v>8.1</v>
      </c>
      <c r="AI30" s="26">
        <f>ROUND(_xlfn.STDEV.S(AD50:AD77),1)</f>
        <v>18.600000000000001</v>
      </c>
      <c r="AJ30" s="28" t="s">
        <v>75</v>
      </c>
    </row>
    <row r="31" spans="3:36" ht="16" thickBot="1" x14ac:dyDescent="0.25">
      <c r="C31" s="23">
        <v>48</v>
      </c>
      <c r="D31" s="26">
        <v>1.6</v>
      </c>
      <c r="E31" s="26">
        <v>64</v>
      </c>
      <c r="F31" s="26">
        <v>15</v>
      </c>
      <c r="G31" s="26" t="b">
        <v>1</v>
      </c>
      <c r="H31" s="26">
        <v>50</v>
      </c>
      <c r="I31" s="26">
        <v>54</v>
      </c>
      <c r="J31" s="26">
        <v>54</v>
      </c>
      <c r="K31" s="26">
        <v>1.2E-2</v>
      </c>
      <c r="L31" s="26">
        <v>54</v>
      </c>
      <c r="M31" s="26">
        <v>4.4999999999999998E-2</v>
      </c>
      <c r="N31" s="26">
        <v>54</v>
      </c>
      <c r="O31" s="26">
        <v>1.4999999999999999E-2</v>
      </c>
      <c r="P31" s="26">
        <v>54</v>
      </c>
      <c r="Q31" s="26">
        <v>1.2999999999999999E-2</v>
      </c>
      <c r="R31" s="28">
        <v>50</v>
      </c>
      <c r="S31" s="50" t="s">
        <v>37</v>
      </c>
      <c r="T31" s="50"/>
      <c r="U31" s="25">
        <f t="shared" si="4"/>
        <v>0.08</v>
      </c>
      <c r="Z31" s="18">
        <f t="shared" si="5"/>
        <v>4</v>
      </c>
      <c r="AA31" s="26">
        <f t="shared" si="0"/>
        <v>4</v>
      </c>
      <c r="AB31" s="26">
        <f t="shared" si="1"/>
        <v>4</v>
      </c>
      <c r="AC31" s="26">
        <f t="shared" si="2"/>
        <v>4</v>
      </c>
      <c r="AD31" s="28">
        <f t="shared" si="3"/>
        <v>4</v>
      </c>
      <c r="AG31" s="79" t="s">
        <v>72</v>
      </c>
      <c r="AH31" s="81">
        <f>CONFIDENCE(0.05,AH30,COUNTIF(S9:S82,"=A"))</f>
        <v>2.3666108595567694</v>
      </c>
      <c r="AI31" s="20">
        <f>CONFIDENCE(0.05,AI30,COUNTIF(S9:S82,"=B"))</f>
        <v>6.7695848535865366</v>
      </c>
      <c r="AJ31" s="21" t="s">
        <v>75</v>
      </c>
    </row>
    <row r="32" spans="3:36" x14ac:dyDescent="0.2">
      <c r="C32" s="23">
        <v>50</v>
      </c>
      <c r="D32" s="26">
        <v>0.02</v>
      </c>
      <c r="E32" s="26">
        <v>0</v>
      </c>
      <c r="F32" s="26">
        <v>0</v>
      </c>
      <c r="G32" s="26" t="b">
        <v>0</v>
      </c>
      <c r="H32" s="26">
        <v>39</v>
      </c>
      <c r="I32" s="26">
        <v>39</v>
      </c>
      <c r="J32" s="26">
        <v>39</v>
      </c>
      <c r="K32" s="26">
        <v>1.2999999999999999E-2</v>
      </c>
      <c r="L32" s="26">
        <v>43</v>
      </c>
      <c r="M32" s="26">
        <v>6.7000000000000004E-2</v>
      </c>
      <c r="N32" s="26">
        <v>39</v>
      </c>
      <c r="O32" s="26">
        <v>1.2999999999999999E-2</v>
      </c>
      <c r="P32" s="26">
        <v>39</v>
      </c>
      <c r="Q32" s="26">
        <v>1.4999999999999999E-2</v>
      </c>
      <c r="R32" s="28">
        <v>39</v>
      </c>
      <c r="S32" s="50" t="s">
        <v>37</v>
      </c>
      <c r="T32" s="50"/>
      <c r="U32" s="25">
        <f t="shared" si="4"/>
        <v>0</v>
      </c>
      <c r="Z32" s="18">
        <f t="shared" si="5"/>
        <v>0</v>
      </c>
      <c r="AA32" s="26">
        <f t="shared" si="0"/>
        <v>0</v>
      </c>
      <c r="AB32" s="26">
        <f t="shared" si="1"/>
        <v>4</v>
      </c>
      <c r="AC32" s="26">
        <f t="shared" si="2"/>
        <v>0</v>
      </c>
      <c r="AD32" s="28">
        <f t="shared" si="3"/>
        <v>0</v>
      </c>
    </row>
    <row r="33" spans="3:30" x14ac:dyDescent="0.2">
      <c r="C33" s="23">
        <v>51</v>
      </c>
      <c r="D33" s="26">
        <v>1.41</v>
      </c>
      <c r="E33" s="26">
        <v>54</v>
      </c>
      <c r="F33" s="26">
        <v>17</v>
      </c>
      <c r="G33" s="26" t="b">
        <v>1</v>
      </c>
      <c r="H33" s="26">
        <v>49</v>
      </c>
      <c r="I33" s="26">
        <v>56</v>
      </c>
      <c r="J33" s="26">
        <v>68</v>
      </c>
      <c r="K33" s="26">
        <v>1.4999999999999999E-2</v>
      </c>
      <c r="L33" s="26">
        <v>68</v>
      </c>
      <c r="M33" s="26">
        <v>5.3999999999999999E-2</v>
      </c>
      <c r="N33" s="26">
        <v>56</v>
      </c>
      <c r="O33" s="26">
        <v>1.4999999999999999E-2</v>
      </c>
      <c r="P33" s="26">
        <v>68</v>
      </c>
      <c r="Q33" s="26">
        <v>1.7000000000000001E-2</v>
      </c>
      <c r="R33" s="28">
        <v>49</v>
      </c>
      <c r="S33" s="50" t="s">
        <v>37</v>
      </c>
      <c r="T33" s="50"/>
      <c r="U33" s="25">
        <f t="shared" si="4"/>
        <v>0.14285714285714285</v>
      </c>
      <c r="Z33" s="18">
        <f t="shared" si="5"/>
        <v>7</v>
      </c>
      <c r="AA33" s="26">
        <f t="shared" si="0"/>
        <v>19</v>
      </c>
      <c r="AB33" s="26">
        <f t="shared" si="1"/>
        <v>19</v>
      </c>
      <c r="AC33" s="26">
        <f t="shared" si="2"/>
        <v>7</v>
      </c>
      <c r="AD33" s="28">
        <f t="shared" si="3"/>
        <v>19</v>
      </c>
    </row>
    <row r="34" spans="3:30" x14ac:dyDescent="0.2">
      <c r="C34" s="23">
        <v>53</v>
      </c>
      <c r="D34" s="26">
        <v>0.02</v>
      </c>
      <c r="E34" s="26">
        <v>0</v>
      </c>
      <c r="F34" s="26">
        <v>0</v>
      </c>
      <c r="G34" s="26" t="b">
        <v>0</v>
      </c>
      <c r="H34" s="26">
        <v>26</v>
      </c>
      <c r="I34" s="26">
        <v>26</v>
      </c>
      <c r="J34" s="26">
        <v>26</v>
      </c>
      <c r="K34" s="26">
        <v>1.7999999999999999E-2</v>
      </c>
      <c r="L34" s="26">
        <v>26</v>
      </c>
      <c r="M34" s="26">
        <v>0.14899999999999999</v>
      </c>
      <c r="N34" s="26">
        <v>26</v>
      </c>
      <c r="O34" s="26">
        <v>1.9E-2</v>
      </c>
      <c r="P34" s="26">
        <v>26</v>
      </c>
      <c r="Q34" s="26">
        <v>0.02</v>
      </c>
      <c r="R34" s="28">
        <v>26</v>
      </c>
      <c r="S34" s="50" t="s">
        <v>37</v>
      </c>
      <c r="T34" s="50"/>
      <c r="U34" s="25">
        <f t="shared" si="4"/>
        <v>0</v>
      </c>
      <c r="Z34" s="18">
        <f t="shared" si="5"/>
        <v>0</v>
      </c>
      <c r="AA34" s="26">
        <f t="shared" si="0"/>
        <v>0</v>
      </c>
      <c r="AB34" s="26">
        <f t="shared" si="1"/>
        <v>0</v>
      </c>
      <c r="AC34" s="26">
        <f t="shared" si="2"/>
        <v>0</v>
      </c>
      <c r="AD34" s="28">
        <f t="shared" si="3"/>
        <v>0</v>
      </c>
    </row>
    <row r="35" spans="3:30" x14ac:dyDescent="0.2">
      <c r="C35" s="23">
        <v>54</v>
      </c>
      <c r="D35" s="26">
        <v>0.02</v>
      </c>
      <c r="E35" s="26">
        <v>0</v>
      </c>
      <c r="F35" s="26">
        <v>0</v>
      </c>
      <c r="G35" s="26" t="b">
        <v>0</v>
      </c>
      <c r="H35" s="26">
        <v>57</v>
      </c>
      <c r="I35" s="26">
        <v>57</v>
      </c>
      <c r="J35" s="26">
        <v>57</v>
      </c>
      <c r="K35" s="26">
        <v>2.1999999999999999E-2</v>
      </c>
      <c r="L35" s="26">
        <v>58</v>
      </c>
      <c r="M35" s="26">
        <v>9.1999999999999998E-2</v>
      </c>
      <c r="N35" s="26">
        <v>57</v>
      </c>
      <c r="O35" s="26">
        <v>2.1999999999999999E-2</v>
      </c>
      <c r="P35" s="26">
        <v>57</v>
      </c>
      <c r="Q35" s="26">
        <v>2.3E-2</v>
      </c>
      <c r="R35" s="28">
        <v>57</v>
      </c>
      <c r="S35" s="50" t="s">
        <v>37</v>
      </c>
      <c r="T35" s="50"/>
      <c r="U35" s="25">
        <f t="shared" si="4"/>
        <v>0</v>
      </c>
      <c r="Z35" s="18">
        <f t="shared" si="5"/>
        <v>0</v>
      </c>
      <c r="AA35" s="26">
        <f t="shared" si="0"/>
        <v>0</v>
      </c>
      <c r="AB35" s="26">
        <f t="shared" si="1"/>
        <v>1</v>
      </c>
      <c r="AC35" s="26">
        <f t="shared" si="2"/>
        <v>0</v>
      </c>
      <c r="AD35" s="28">
        <f t="shared" si="3"/>
        <v>0</v>
      </c>
    </row>
    <row r="36" spans="3:30" x14ac:dyDescent="0.2">
      <c r="C36" s="23">
        <v>58</v>
      </c>
      <c r="D36" s="26">
        <v>2.27</v>
      </c>
      <c r="E36" s="26">
        <v>69</v>
      </c>
      <c r="F36" s="26">
        <v>6</v>
      </c>
      <c r="G36" s="26" t="b">
        <v>1</v>
      </c>
      <c r="H36" s="26">
        <v>54</v>
      </c>
      <c r="I36" s="26">
        <v>55</v>
      </c>
      <c r="J36" s="26">
        <v>73</v>
      </c>
      <c r="K36" s="26">
        <v>5.0000000000000001E-3</v>
      </c>
      <c r="L36" s="26">
        <v>55</v>
      </c>
      <c r="M36" s="26">
        <v>8.9999999999999993E-3</v>
      </c>
      <c r="N36" s="26">
        <v>73</v>
      </c>
      <c r="O36" s="26">
        <v>5.0000000000000001E-3</v>
      </c>
      <c r="P36" s="26">
        <v>55</v>
      </c>
      <c r="Q36" s="26">
        <v>5.0000000000000001E-3</v>
      </c>
      <c r="R36" s="28">
        <v>55</v>
      </c>
      <c r="S36" s="50" t="s">
        <v>37</v>
      </c>
      <c r="T36" s="50"/>
      <c r="U36" s="25">
        <f t="shared" si="4"/>
        <v>0</v>
      </c>
      <c r="Z36" s="18">
        <f t="shared" si="5"/>
        <v>0</v>
      </c>
      <c r="AA36" s="26">
        <f t="shared" si="0"/>
        <v>18</v>
      </c>
      <c r="AB36" s="26">
        <f t="shared" si="1"/>
        <v>0</v>
      </c>
      <c r="AC36" s="26">
        <f t="shared" si="2"/>
        <v>18</v>
      </c>
      <c r="AD36" s="28">
        <f t="shared" si="3"/>
        <v>0</v>
      </c>
    </row>
    <row r="37" spans="3:30" x14ac:dyDescent="0.2">
      <c r="C37" s="23">
        <v>63</v>
      </c>
      <c r="D37" s="26">
        <v>0.02</v>
      </c>
      <c r="E37" s="26">
        <v>0</v>
      </c>
      <c r="F37" s="26">
        <v>0</v>
      </c>
      <c r="G37" s="26" t="b">
        <v>0</v>
      </c>
      <c r="H37" s="26">
        <v>129</v>
      </c>
      <c r="I37" s="26">
        <v>129</v>
      </c>
      <c r="J37" s="26">
        <v>129</v>
      </c>
      <c r="K37" s="26">
        <v>1.0999999999999999E-2</v>
      </c>
      <c r="L37" s="26">
        <v>129</v>
      </c>
      <c r="M37" s="26">
        <v>3.3000000000000002E-2</v>
      </c>
      <c r="N37" s="26">
        <v>129</v>
      </c>
      <c r="O37" s="26">
        <v>1.2E-2</v>
      </c>
      <c r="P37" s="26">
        <v>129</v>
      </c>
      <c r="Q37" s="26">
        <v>1.2E-2</v>
      </c>
      <c r="R37" s="28">
        <v>129</v>
      </c>
      <c r="S37" s="50" t="s">
        <v>37</v>
      </c>
      <c r="T37" s="50"/>
      <c r="U37" s="25">
        <f t="shared" si="4"/>
        <v>0</v>
      </c>
      <c r="Z37" s="18">
        <f t="shared" si="5"/>
        <v>0</v>
      </c>
      <c r="AA37" s="26">
        <f t="shared" si="0"/>
        <v>0</v>
      </c>
      <c r="AB37" s="26">
        <f t="shared" si="1"/>
        <v>0</v>
      </c>
      <c r="AC37" s="26">
        <f t="shared" si="2"/>
        <v>0</v>
      </c>
      <c r="AD37" s="28">
        <f t="shared" si="3"/>
        <v>0</v>
      </c>
    </row>
    <row r="38" spans="3:30" x14ac:dyDescent="0.2">
      <c r="C38" s="23">
        <v>66</v>
      </c>
      <c r="D38" s="26">
        <v>3.23</v>
      </c>
      <c r="E38" s="26">
        <v>98</v>
      </c>
      <c r="F38" s="26">
        <v>16</v>
      </c>
      <c r="G38" s="26" t="b">
        <v>1</v>
      </c>
      <c r="H38" s="26">
        <v>156</v>
      </c>
      <c r="I38" s="26">
        <v>159</v>
      </c>
      <c r="J38" s="26">
        <v>159</v>
      </c>
      <c r="K38" s="26">
        <v>2.3E-2</v>
      </c>
      <c r="L38" s="26">
        <v>177</v>
      </c>
      <c r="M38" s="26">
        <v>3.5000000000000003E-2</v>
      </c>
      <c r="N38" s="26">
        <v>161</v>
      </c>
      <c r="O38" s="26">
        <v>1.9E-2</v>
      </c>
      <c r="P38" s="26">
        <v>188</v>
      </c>
      <c r="Q38" s="26">
        <v>1.9E-2</v>
      </c>
      <c r="R38" s="28">
        <v>156</v>
      </c>
      <c r="S38" s="50" t="s">
        <v>37</v>
      </c>
      <c r="T38" s="50"/>
      <c r="U38" s="25">
        <f t="shared" si="4"/>
        <v>1.9230769230769232E-2</v>
      </c>
      <c r="Z38" s="18">
        <f t="shared" si="5"/>
        <v>3</v>
      </c>
      <c r="AA38" s="26">
        <f t="shared" si="0"/>
        <v>3</v>
      </c>
      <c r="AB38" s="26">
        <f t="shared" si="1"/>
        <v>21</v>
      </c>
      <c r="AC38" s="26">
        <f t="shared" si="2"/>
        <v>5</v>
      </c>
      <c r="AD38" s="28">
        <f t="shared" si="3"/>
        <v>32</v>
      </c>
    </row>
    <row r="39" spans="3:30" x14ac:dyDescent="0.2">
      <c r="C39" s="23">
        <v>70</v>
      </c>
      <c r="D39" s="26">
        <v>0.02</v>
      </c>
      <c r="E39" s="26">
        <v>0</v>
      </c>
      <c r="F39" s="26">
        <v>0</v>
      </c>
      <c r="G39" s="26" t="b">
        <v>0</v>
      </c>
      <c r="H39" s="26">
        <v>122</v>
      </c>
      <c r="I39" s="26">
        <v>122</v>
      </c>
      <c r="J39" s="26">
        <v>122</v>
      </c>
      <c r="K39" s="26">
        <v>2.1999999999999999E-2</v>
      </c>
      <c r="L39" s="26">
        <v>124</v>
      </c>
      <c r="M39" s="26">
        <v>7.2999999999999995E-2</v>
      </c>
      <c r="N39" s="26">
        <v>122</v>
      </c>
      <c r="O39" s="26">
        <v>2.3E-2</v>
      </c>
      <c r="P39" s="26">
        <v>122</v>
      </c>
      <c r="Q39" s="26">
        <v>2.4E-2</v>
      </c>
      <c r="R39" s="28">
        <v>122</v>
      </c>
      <c r="S39" s="50" t="s">
        <v>37</v>
      </c>
      <c r="T39" s="50"/>
      <c r="U39" s="25">
        <f t="shared" si="4"/>
        <v>0</v>
      </c>
      <c r="Z39" s="18">
        <f t="shared" si="5"/>
        <v>0</v>
      </c>
      <c r="AA39" s="26">
        <f t="shared" si="0"/>
        <v>0</v>
      </c>
      <c r="AB39" s="26">
        <f t="shared" si="1"/>
        <v>2</v>
      </c>
      <c r="AC39" s="26">
        <f t="shared" si="2"/>
        <v>0</v>
      </c>
      <c r="AD39" s="28">
        <f t="shared" si="3"/>
        <v>0</v>
      </c>
    </row>
    <row r="40" spans="3:30" x14ac:dyDescent="0.2">
      <c r="C40" s="23">
        <v>76</v>
      </c>
      <c r="D40" s="26">
        <v>0.02</v>
      </c>
      <c r="E40" s="26">
        <v>0</v>
      </c>
      <c r="F40" s="26">
        <v>0</v>
      </c>
      <c r="G40" s="26" t="b">
        <v>0</v>
      </c>
      <c r="H40" s="26">
        <v>137</v>
      </c>
      <c r="I40" s="26">
        <v>137</v>
      </c>
      <c r="J40" s="26">
        <v>139</v>
      </c>
      <c r="K40" s="26">
        <v>0.03</v>
      </c>
      <c r="L40" s="26">
        <v>137</v>
      </c>
      <c r="M40" s="26">
        <v>8.1000000000000003E-2</v>
      </c>
      <c r="N40" s="26">
        <v>156</v>
      </c>
      <c r="O40" s="26">
        <v>2.4E-2</v>
      </c>
      <c r="P40" s="26">
        <v>137</v>
      </c>
      <c r="Q40" s="26">
        <v>2.5000000000000001E-2</v>
      </c>
      <c r="R40" s="28">
        <v>137</v>
      </c>
      <c r="S40" s="50" t="s">
        <v>37</v>
      </c>
      <c r="T40" s="50"/>
      <c r="U40" s="25">
        <f t="shared" si="4"/>
        <v>0</v>
      </c>
      <c r="Z40" s="18">
        <f t="shared" si="5"/>
        <v>0</v>
      </c>
      <c r="AA40" s="26">
        <f t="shared" si="0"/>
        <v>2</v>
      </c>
      <c r="AB40" s="26">
        <f t="shared" si="1"/>
        <v>0</v>
      </c>
      <c r="AC40" s="26">
        <f t="shared" si="2"/>
        <v>19</v>
      </c>
      <c r="AD40" s="28">
        <f t="shared" si="3"/>
        <v>0</v>
      </c>
    </row>
    <row r="41" spans="3:30" x14ac:dyDescent="0.2">
      <c r="C41" s="23">
        <v>86</v>
      </c>
      <c r="D41" s="26">
        <v>0.02</v>
      </c>
      <c r="E41" s="26">
        <v>0</v>
      </c>
      <c r="F41" s="26">
        <v>0</v>
      </c>
      <c r="G41" s="26" t="b">
        <v>0</v>
      </c>
      <c r="H41" s="26">
        <v>168</v>
      </c>
      <c r="I41" s="26">
        <v>168</v>
      </c>
      <c r="J41" s="26">
        <v>168</v>
      </c>
      <c r="K41" s="26">
        <v>2.3E-2</v>
      </c>
      <c r="L41" s="26">
        <v>168</v>
      </c>
      <c r="M41" s="26">
        <v>3.6999999999999998E-2</v>
      </c>
      <c r="N41" s="26">
        <v>168</v>
      </c>
      <c r="O41" s="26">
        <v>2.1000000000000001E-2</v>
      </c>
      <c r="P41" s="26">
        <v>168</v>
      </c>
      <c r="Q41" s="26">
        <v>2.1999999999999999E-2</v>
      </c>
      <c r="R41" s="28">
        <v>168</v>
      </c>
      <c r="S41" s="50" t="s">
        <v>37</v>
      </c>
      <c r="T41" s="50"/>
      <c r="U41" s="25">
        <f t="shared" si="4"/>
        <v>0</v>
      </c>
      <c r="Z41" s="18">
        <f t="shared" si="5"/>
        <v>0</v>
      </c>
      <c r="AA41" s="26">
        <f t="shared" ref="AA41:AA73" si="6">J41-R41</f>
        <v>0</v>
      </c>
      <c r="AB41" s="26">
        <f t="shared" ref="AB41:AB73" si="7">L41-R41</f>
        <v>0</v>
      </c>
      <c r="AC41" s="26">
        <f t="shared" ref="AC41:AC73" si="8">N41-R41</f>
        <v>0</v>
      </c>
      <c r="AD41" s="28">
        <f t="shared" ref="AD41:AD73" si="9">P41-R41</f>
        <v>0</v>
      </c>
    </row>
    <row r="42" spans="3:30" x14ac:dyDescent="0.2">
      <c r="C42" s="23">
        <v>101</v>
      </c>
      <c r="D42" s="26">
        <v>0.61</v>
      </c>
      <c r="E42" s="26">
        <v>18</v>
      </c>
      <c r="F42" s="26">
        <v>2</v>
      </c>
      <c r="G42" s="26" t="b">
        <v>1</v>
      </c>
      <c r="H42" s="26">
        <v>22</v>
      </c>
      <c r="I42" s="26">
        <v>37</v>
      </c>
      <c r="J42" s="26">
        <v>37</v>
      </c>
      <c r="K42" s="26">
        <v>1E-3</v>
      </c>
      <c r="L42" s="26">
        <v>48</v>
      </c>
      <c r="M42" s="26">
        <v>3.0000000000000001E-3</v>
      </c>
      <c r="N42" s="26">
        <v>37</v>
      </c>
      <c r="O42" s="26">
        <v>2E-3</v>
      </c>
      <c r="P42" s="26">
        <v>37</v>
      </c>
      <c r="Q42" s="26">
        <v>2E-3</v>
      </c>
      <c r="R42" s="28">
        <v>37</v>
      </c>
      <c r="S42" s="50" t="s">
        <v>37</v>
      </c>
      <c r="T42" s="50"/>
      <c r="U42" s="25">
        <f t="shared" si="4"/>
        <v>0</v>
      </c>
      <c r="Z42" s="18">
        <f t="shared" si="5"/>
        <v>0</v>
      </c>
      <c r="AA42" s="26">
        <f t="shared" si="6"/>
        <v>0</v>
      </c>
      <c r="AB42" s="26">
        <f t="shared" si="7"/>
        <v>11</v>
      </c>
      <c r="AC42" s="26">
        <f t="shared" si="8"/>
        <v>0</v>
      </c>
      <c r="AD42" s="28">
        <f t="shared" si="9"/>
        <v>0</v>
      </c>
    </row>
    <row r="43" spans="3:30" x14ac:dyDescent="0.2">
      <c r="C43" s="23">
        <v>102</v>
      </c>
      <c r="D43" s="26">
        <v>1.64</v>
      </c>
      <c r="E43" s="26">
        <v>51</v>
      </c>
      <c r="F43" s="26">
        <v>4</v>
      </c>
      <c r="G43" s="26" t="b">
        <v>1</v>
      </c>
      <c r="H43" s="26">
        <v>16</v>
      </c>
      <c r="I43" s="26">
        <v>33</v>
      </c>
      <c r="J43" s="26">
        <v>34</v>
      </c>
      <c r="K43" s="26">
        <v>3.0000000000000001E-3</v>
      </c>
      <c r="L43" s="26">
        <v>33</v>
      </c>
      <c r="M43" s="26">
        <v>5.0000000000000001E-3</v>
      </c>
      <c r="N43" s="26">
        <v>34</v>
      </c>
      <c r="O43" s="26">
        <v>3.0000000000000001E-3</v>
      </c>
      <c r="P43" s="26">
        <v>34</v>
      </c>
      <c r="Q43" s="26">
        <v>3.0000000000000001E-3</v>
      </c>
      <c r="R43" s="28">
        <v>28</v>
      </c>
      <c r="S43" s="50" t="s">
        <v>37</v>
      </c>
      <c r="T43" s="50"/>
      <c r="U43" s="25">
        <f t="shared" si="4"/>
        <v>0.17857142857142858</v>
      </c>
      <c r="Z43" s="18">
        <f t="shared" si="5"/>
        <v>5</v>
      </c>
      <c r="AA43" s="26">
        <f t="shared" si="6"/>
        <v>6</v>
      </c>
      <c r="AB43" s="26">
        <f t="shared" si="7"/>
        <v>5</v>
      </c>
      <c r="AC43" s="26">
        <f t="shared" si="8"/>
        <v>6</v>
      </c>
      <c r="AD43" s="28">
        <f t="shared" si="9"/>
        <v>6</v>
      </c>
    </row>
    <row r="44" spans="3:30" x14ac:dyDescent="0.2">
      <c r="C44" s="23">
        <v>103</v>
      </c>
      <c r="D44" s="26">
        <v>2.0699999999999998</v>
      </c>
      <c r="E44" s="26">
        <v>65</v>
      </c>
      <c r="F44" s="26">
        <v>7</v>
      </c>
      <c r="G44" s="26" t="b">
        <v>1</v>
      </c>
      <c r="H44" s="26">
        <v>16</v>
      </c>
      <c r="I44" s="26">
        <v>35</v>
      </c>
      <c r="J44" s="26">
        <v>35</v>
      </c>
      <c r="K44" s="26">
        <v>3.0000000000000001E-3</v>
      </c>
      <c r="L44" s="26">
        <v>35</v>
      </c>
      <c r="M44" s="26">
        <v>5.0000000000000001E-3</v>
      </c>
      <c r="N44" s="26">
        <v>35</v>
      </c>
      <c r="O44" s="26">
        <v>2E-3</v>
      </c>
      <c r="P44" s="26">
        <v>35</v>
      </c>
      <c r="Q44" s="26">
        <v>3.0000000000000001E-3</v>
      </c>
      <c r="R44" s="28">
        <v>35</v>
      </c>
      <c r="S44" s="50" t="s">
        <v>37</v>
      </c>
      <c r="T44" s="50"/>
      <c r="U44" s="25">
        <f t="shared" si="4"/>
        <v>0</v>
      </c>
      <c r="Z44" s="18">
        <f t="shared" si="5"/>
        <v>0</v>
      </c>
      <c r="AA44" s="26">
        <f t="shared" si="6"/>
        <v>0</v>
      </c>
      <c r="AB44" s="26">
        <f t="shared" si="7"/>
        <v>0</v>
      </c>
      <c r="AC44" s="26">
        <f t="shared" si="8"/>
        <v>0</v>
      </c>
      <c r="AD44" s="28">
        <f t="shared" si="9"/>
        <v>0</v>
      </c>
    </row>
    <row r="45" spans="3:30" x14ac:dyDescent="0.2">
      <c r="C45" s="23">
        <v>104</v>
      </c>
      <c r="D45" s="26">
        <v>16.04</v>
      </c>
      <c r="E45" s="26">
        <v>453</v>
      </c>
      <c r="F45" s="26">
        <v>16</v>
      </c>
      <c r="G45" s="26" t="b">
        <v>1</v>
      </c>
      <c r="H45" s="26">
        <v>27</v>
      </c>
      <c r="I45" s="26">
        <v>60</v>
      </c>
      <c r="J45" s="26">
        <v>60</v>
      </c>
      <c r="K45" s="26">
        <v>3.0000000000000001E-3</v>
      </c>
      <c r="L45" s="26">
        <v>70</v>
      </c>
      <c r="M45" s="26">
        <v>8.9999999999999993E-3</v>
      </c>
      <c r="N45" s="26">
        <v>60</v>
      </c>
      <c r="O45" s="26">
        <v>3.0000000000000001E-3</v>
      </c>
      <c r="P45" s="26">
        <v>60</v>
      </c>
      <c r="Q45" s="26">
        <v>4.0000000000000001E-3</v>
      </c>
      <c r="R45" s="28">
        <v>60</v>
      </c>
      <c r="S45" s="50" t="s">
        <v>37</v>
      </c>
      <c r="T45" s="50"/>
      <c r="U45" s="25">
        <f t="shared" si="4"/>
        <v>0</v>
      </c>
      <c r="Z45" s="18">
        <f t="shared" si="5"/>
        <v>0</v>
      </c>
      <c r="AA45" s="26">
        <f t="shared" si="6"/>
        <v>0</v>
      </c>
      <c r="AB45" s="26">
        <f t="shared" si="7"/>
        <v>10</v>
      </c>
      <c r="AC45" s="26">
        <f t="shared" si="8"/>
        <v>0</v>
      </c>
      <c r="AD45" s="28">
        <f t="shared" si="9"/>
        <v>0</v>
      </c>
    </row>
    <row r="46" spans="3:30" x14ac:dyDescent="0.2">
      <c r="C46" s="23">
        <v>133</v>
      </c>
      <c r="D46" s="26">
        <v>4.4400000000000004</v>
      </c>
      <c r="E46" s="26">
        <v>161</v>
      </c>
      <c r="F46" s="26">
        <v>26</v>
      </c>
      <c r="G46" s="26" t="b">
        <v>1</v>
      </c>
      <c r="H46" s="26">
        <v>8</v>
      </c>
      <c r="I46" s="26">
        <v>16</v>
      </c>
      <c r="J46" s="26">
        <v>17</v>
      </c>
      <c r="K46" s="26">
        <v>0</v>
      </c>
      <c r="L46" s="26">
        <v>16</v>
      </c>
      <c r="M46" s="26">
        <v>2E-3</v>
      </c>
      <c r="N46" s="26">
        <v>16</v>
      </c>
      <c r="O46" s="26">
        <v>1E-3</v>
      </c>
      <c r="P46" s="26">
        <v>16</v>
      </c>
      <c r="Q46" s="26">
        <v>1E-3</v>
      </c>
      <c r="R46" s="28">
        <v>13</v>
      </c>
      <c r="S46" s="50" t="s">
        <v>37</v>
      </c>
      <c r="T46" s="50"/>
      <c r="U46" s="25">
        <f t="shared" si="4"/>
        <v>0.23076923076923078</v>
      </c>
      <c r="Z46" s="18">
        <f t="shared" si="5"/>
        <v>3</v>
      </c>
      <c r="AA46" s="26">
        <f t="shared" si="6"/>
        <v>4</v>
      </c>
      <c r="AB46" s="26">
        <f t="shared" si="7"/>
        <v>3</v>
      </c>
      <c r="AC46" s="26">
        <f t="shared" si="8"/>
        <v>3</v>
      </c>
      <c r="AD46" s="28">
        <f t="shared" si="9"/>
        <v>3</v>
      </c>
    </row>
    <row r="47" spans="3:30" x14ac:dyDescent="0.2">
      <c r="C47" s="23">
        <v>155</v>
      </c>
      <c r="D47" s="26">
        <v>0.05</v>
      </c>
      <c r="E47" s="26">
        <v>0</v>
      </c>
      <c r="F47" s="26">
        <v>0</v>
      </c>
      <c r="G47" s="26" t="b">
        <v>0</v>
      </c>
      <c r="H47" s="26">
        <v>66</v>
      </c>
      <c r="I47" s="26">
        <v>66</v>
      </c>
      <c r="J47" s="26">
        <v>70</v>
      </c>
      <c r="K47" s="26">
        <v>1.2E-2</v>
      </c>
      <c r="L47" s="26">
        <v>88</v>
      </c>
      <c r="M47" s="26">
        <v>0.02</v>
      </c>
      <c r="N47" s="26">
        <v>66</v>
      </c>
      <c r="O47" s="26">
        <v>1.0999999999999999E-2</v>
      </c>
      <c r="P47" s="26">
        <v>70</v>
      </c>
      <c r="Q47" s="26">
        <v>1.2E-2</v>
      </c>
      <c r="R47" s="28">
        <v>66</v>
      </c>
      <c r="S47" s="50" t="s">
        <v>37</v>
      </c>
      <c r="T47" s="50"/>
      <c r="U47" s="25">
        <f t="shared" si="4"/>
        <v>0</v>
      </c>
      <c r="Z47" s="18">
        <f t="shared" si="5"/>
        <v>0</v>
      </c>
      <c r="AA47" s="26">
        <f t="shared" si="6"/>
        <v>4</v>
      </c>
      <c r="AB47" s="26">
        <f t="shared" si="7"/>
        <v>22</v>
      </c>
      <c r="AC47" s="26">
        <f t="shared" si="8"/>
        <v>0</v>
      </c>
      <c r="AD47" s="28">
        <f t="shared" si="9"/>
        <v>4</v>
      </c>
    </row>
    <row r="48" spans="3:30" x14ac:dyDescent="0.2">
      <c r="C48" s="23">
        <v>166</v>
      </c>
      <c r="D48" s="26">
        <v>0.03</v>
      </c>
      <c r="E48" s="26">
        <v>0</v>
      </c>
      <c r="F48" s="26">
        <v>0</v>
      </c>
      <c r="G48" s="26" t="b">
        <v>0</v>
      </c>
      <c r="H48" s="26">
        <v>134</v>
      </c>
      <c r="I48" s="26">
        <v>134</v>
      </c>
      <c r="J48" s="26">
        <v>134</v>
      </c>
      <c r="K48" s="26">
        <v>1E-3</v>
      </c>
      <c r="L48" s="26">
        <v>134</v>
      </c>
      <c r="M48" s="26">
        <v>1.4E-2</v>
      </c>
      <c r="N48" s="26">
        <v>134</v>
      </c>
      <c r="O48" s="26">
        <v>0.01</v>
      </c>
      <c r="P48" s="26">
        <v>141</v>
      </c>
      <c r="Q48" s="26">
        <v>8.9999999999999993E-3</v>
      </c>
      <c r="R48" s="28">
        <v>134</v>
      </c>
      <c r="S48" s="50" t="s">
        <v>37</v>
      </c>
      <c r="T48" s="50"/>
      <c r="U48" s="25">
        <f t="shared" si="4"/>
        <v>0</v>
      </c>
      <c r="Z48" s="18">
        <f t="shared" si="5"/>
        <v>0</v>
      </c>
      <c r="AA48" s="26">
        <f t="shared" si="6"/>
        <v>0</v>
      </c>
      <c r="AB48" s="26">
        <f t="shared" si="7"/>
        <v>0</v>
      </c>
      <c r="AC48" s="26">
        <f t="shared" si="8"/>
        <v>0</v>
      </c>
      <c r="AD48" s="28">
        <f t="shared" si="9"/>
        <v>7</v>
      </c>
    </row>
    <row r="49" spans="3:30" x14ac:dyDescent="0.2">
      <c r="C49" s="23">
        <v>167</v>
      </c>
      <c r="D49" s="26">
        <v>0.03</v>
      </c>
      <c r="E49" s="26">
        <v>0</v>
      </c>
      <c r="F49" s="26">
        <v>0</v>
      </c>
      <c r="G49" s="26" t="b">
        <v>0</v>
      </c>
      <c r="H49" s="26">
        <v>134</v>
      </c>
      <c r="I49" s="26">
        <v>134</v>
      </c>
      <c r="J49" s="26">
        <v>147</v>
      </c>
      <c r="K49" s="26">
        <v>1.4E-2</v>
      </c>
      <c r="L49" s="26">
        <v>134</v>
      </c>
      <c r="M49" s="26">
        <v>3.5000000000000003E-2</v>
      </c>
      <c r="N49" s="26">
        <v>146</v>
      </c>
      <c r="O49" s="26">
        <v>1.4E-2</v>
      </c>
      <c r="P49" s="26">
        <v>146</v>
      </c>
      <c r="Q49" s="26">
        <v>1.4E-2</v>
      </c>
      <c r="R49" s="28">
        <v>134</v>
      </c>
      <c r="S49" s="50" t="s">
        <v>37</v>
      </c>
      <c r="T49" s="50"/>
      <c r="U49" s="25">
        <f t="shared" si="4"/>
        <v>0</v>
      </c>
      <c r="Z49" s="18">
        <f t="shared" si="5"/>
        <v>0</v>
      </c>
      <c r="AA49" s="26">
        <f t="shared" si="6"/>
        <v>13</v>
      </c>
      <c r="AB49" s="26">
        <f t="shared" si="7"/>
        <v>0</v>
      </c>
      <c r="AC49" s="26">
        <f t="shared" si="8"/>
        <v>12</v>
      </c>
      <c r="AD49" s="28">
        <f t="shared" si="9"/>
        <v>12</v>
      </c>
    </row>
    <row r="50" spans="3:30" x14ac:dyDescent="0.2">
      <c r="C50" s="23">
        <v>176</v>
      </c>
      <c r="D50" s="26">
        <v>0.03</v>
      </c>
      <c r="E50" s="26">
        <v>0</v>
      </c>
      <c r="F50" s="26">
        <v>0</v>
      </c>
      <c r="G50" s="26" t="b">
        <v>0</v>
      </c>
      <c r="H50" s="26">
        <v>120</v>
      </c>
      <c r="I50" s="26">
        <v>120</v>
      </c>
      <c r="J50" s="26">
        <v>120</v>
      </c>
      <c r="K50" s="26">
        <v>1E-3</v>
      </c>
      <c r="L50" s="26">
        <v>120</v>
      </c>
      <c r="M50" s="26">
        <v>1.7000000000000001E-2</v>
      </c>
      <c r="N50" s="26">
        <v>120</v>
      </c>
      <c r="O50" s="26">
        <v>1.0999999999999999E-2</v>
      </c>
      <c r="P50" s="26">
        <v>158</v>
      </c>
      <c r="Q50" s="26">
        <v>0.01</v>
      </c>
      <c r="R50" s="28">
        <v>120</v>
      </c>
      <c r="S50" s="50" t="s">
        <v>37</v>
      </c>
      <c r="T50" s="50"/>
      <c r="U50" s="25">
        <f t="shared" si="4"/>
        <v>0</v>
      </c>
      <c r="Z50" s="18">
        <f t="shared" si="5"/>
        <v>0</v>
      </c>
      <c r="AA50" s="26">
        <f t="shared" si="6"/>
        <v>0</v>
      </c>
      <c r="AB50" s="26">
        <f t="shared" si="7"/>
        <v>0</v>
      </c>
      <c r="AC50" s="26">
        <f t="shared" si="8"/>
        <v>0</v>
      </c>
      <c r="AD50" s="28">
        <f t="shared" si="9"/>
        <v>38</v>
      </c>
    </row>
    <row r="51" spans="3:30" x14ac:dyDescent="0.2">
      <c r="C51" s="23">
        <v>177</v>
      </c>
      <c r="D51" s="26">
        <v>2.41</v>
      </c>
      <c r="E51" s="26">
        <v>60</v>
      </c>
      <c r="F51" s="26">
        <v>21</v>
      </c>
      <c r="G51" s="26" t="b">
        <v>1</v>
      </c>
      <c r="H51" s="26">
        <v>120</v>
      </c>
      <c r="I51" s="26">
        <v>146</v>
      </c>
      <c r="J51" s="26">
        <v>146</v>
      </c>
      <c r="K51" s="26">
        <v>1.9E-2</v>
      </c>
      <c r="L51" s="26">
        <v>146</v>
      </c>
      <c r="M51" s="26">
        <v>5.0999999999999997E-2</v>
      </c>
      <c r="N51" s="26">
        <v>155</v>
      </c>
      <c r="O51" s="26">
        <v>1.7999999999999999E-2</v>
      </c>
      <c r="P51" s="26">
        <v>183</v>
      </c>
      <c r="Q51" s="26">
        <v>1.7999999999999999E-2</v>
      </c>
      <c r="R51" s="28">
        <v>120</v>
      </c>
      <c r="S51" s="50" t="s">
        <v>37</v>
      </c>
      <c r="T51" s="50"/>
      <c r="U51" s="25">
        <f t="shared" si="4"/>
        <v>0.21666666666666667</v>
      </c>
      <c r="Z51" s="18">
        <f t="shared" si="5"/>
        <v>26</v>
      </c>
      <c r="AA51" s="26">
        <f t="shared" si="6"/>
        <v>26</v>
      </c>
      <c r="AB51" s="26">
        <f t="shared" si="7"/>
        <v>26</v>
      </c>
      <c r="AC51" s="26">
        <f t="shared" si="8"/>
        <v>35</v>
      </c>
      <c r="AD51" s="28">
        <f t="shared" si="9"/>
        <v>63</v>
      </c>
    </row>
    <row r="52" spans="3:30" x14ac:dyDescent="0.2">
      <c r="C52" s="23">
        <v>188</v>
      </c>
      <c r="D52" s="26">
        <v>0.03</v>
      </c>
      <c r="E52" s="26">
        <v>0</v>
      </c>
      <c r="F52" s="26">
        <v>0</v>
      </c>
      <c r="G52" s="26" t="b">
        <v>0</v>
      </c>
      <c r="H52" s="26">
        <v>109</v>
      </c>
      <c r="I52" s="26">
        <v>109</v>
      </c>
      <c r="J52" s="26">
        <v>109</v>
      </c>
      <c r="K52" s="26">
        <v>1.2E-2</v>
      </c>
      <c r="L52" s="26">
        <v>109</v>
      </c>
      <c r="M52" s="26">
        <v>2.1999999999999999E-2</v>
      </c>
      <c r="N52" s="26">
        <v>109</v>
      </c>
      <c r="O52" s="26">
        <v>1.2999999999999999E-2</v>
      </c>
      <c r="P52" s="26">
        <v>109</v>
      </c>
      <c r="Q52" s="26">
        <v>1.2E-2</v>
      </c>
      <c r="R52" s="28">
        <v>109</v>
      </c>
      <c r="S52" s="50" t="s">
        <v>37</v>
      </c>
      <c r="T52" s="50"/>
      <c r="U52" s="25">
        <f t="shared" si="4"/>
        <v>0</v>
      </c>
      <c r="Z52" s="18">
        <f t="shared" si="5"/>
        <v>0</v>
      </c>
      <c r="AA52" s="26">
        <f t="shared" si="6"/>
        <v>0</v>
      </c>
      <c r="AB52" s="26">
        <f t="shared" si="7"/>
        <v>0</v>
      </c>
      <c r="AC52" s="26">
        <f t="shared" si="8"/>
        <v>0</v>
      </c>
      <c r="AD52" s="28">
        <f t="shared" si="9"/>
        <v>0</v>
      </c>
    </row>
    <row r="53" spans="3:30" x14ac:dyDescent="0.2">
      <c r="C53" s="23">
        <v>192</v>
      </c>
      <c r="D53" s="26">
        <v>2.34</v>
      </c>
      <c r="E53" s="26">
        <v>47</v>
      </c>
      <c r="F53" s="26">
        <v>6</v>
      </c>
      <c r="G53" s="26" t="b">
        <v>1</v>
      </c>
      <c r="H53" s="26">
        <v>124</v>
      </c>
      <c r="I53" s="26">
        <v>132</v>
      </c>
      <c r="J53" s="26">
        <v>137</v>
      </c>
      <c r="K53" s="26">
        <v>7.0000000000000001E-3</v>
      </c>
      <c r="L53" s="26">
        <v>137</v>
      </c>
      <c r="M53" s="26">
        <v>1.2E-2</v>
      </c>
      <c r="N53" s="26">
        <v>132</v>
      </c>
      <c r="O53" s="26">
        <v>8.0000000000000002E-3</v>
      </c>
      <c r="P53" s="26">
        <v>137</v>
      </c>
      <c r="Q53" s="26">
        <v>8.9999999999999993E-3</v>
      </c>
      <c r="R53" s="28">
        <v>132</v>
      </c>
      <c r="S53" s="50" t="s">
        <v>37</v>
      </c>
      <c r="T53" s="50"/>
      <c r="U53" s="25">
        <f t="shared" si="4"/>
        <v>0</v>
      </c>
      <c r="Z53" s="18">
        <f t="shared" si="5"/>
        <v>0</v>
      </c>
      <c r="AA53" s="26">
        <f t="shared" si="6"/>
        <v>5</v>
      </c>
      <c r="AB53" s="26">
        <f t="shared" si="7"/>
        <v>5</v>
      </c>
      <c r="AC53" s="26">
        <f t="shared" si="8"/>
        <v>0</v>
      </c>
      <c r="AD53" s="28">
        <f t="shared" si="9"/>
        <v>5</v>
      </c>
    </row>
    <row r="54" spans="3:30" x14ac:dyDescent="0.2">
      <c r="C54" s="23">
        <v>5</v>
      </c>
      <c r="D54" s="26">
        <v>7.14</v>
      </c>
      <c r="E54" s="26">
        <v>203</v>
      </c>
      <c r="F54" s="26">
        <v>17</v>
      </c>
      <c r="G54" s="26" t="b">
        <v>1</v>
      </c>
      <c r="H54" s="26">
        <v>128</v>
      </c>
      <c r="I54" s="26">
        <v>142</v>
      </c>
      <c r="J54" s="26">
        <v>142</v>
      </c>
      <c r="K54" s="26">
        <v>4.0000000000000001E-3</v>
      </c>
      <c r="L54" s="26">
        <v>152</v>
      </c>
      <c r="M54" s="26">
        <v>6.0000000000000001E-3</v>
      </c>
      <c r="N54" s="26">
        <v>142</v>
      </c>
      <c r="O54" s="26">
        <v>4.0000000000000001E-3</v>
      </c>
      <c r="P54" s="26">
        <v>152</v>
      </c>
      <c r="Q54" s="26">
        <v>5.0000000000000001E-3</v>
      </c>
      <c r="R54" s="28">
        <v>141</v>
      </c>
      <c r="S54" s="50" t="s">
        <v>38</v>
      </c>
      <c r="T54" s="50"/>
      <c r="U54" s="25">
        <f t="shared" si="4"/>
        <v>7.0921985815602835E-3</v>
      </c>
      <c r="Z54" s="18">
        <f t="shared" si="5"/>
        <v>1</v>
      </c>
      <c r="AA54" s="26">
        <f t="shared" si="6"/>
        <v>1</v>
      </c>
      <c r="AB54" s="26">
        <f t="shared" si="7"/>
        <v>11</v>
      </c>
      <c r="AC54" s="26">
        <f t="shared" si="8"/>
        <v>1</v>
      </c>
      <c r="AD54" s="28">
        <f t="shared" si="9"/>
        <v>11</v>
      </c>
    </row>
    <row r="55" spans="3:30" x14ac:dyDescent="0.2">
      <c r="C55" s="23">
        <v>10</v>
      </c>
      <c r="D55" s="26">
        <v>0.02</v>
      </c>
      <c r="E55" s="26">
        <v>0</v>
      </c>
      <c r="F55" s="26">
        <v>0</v>
      </c>
      <c r="G55" s="26" t="b">
        <v>0</v>
      </c>
      <c r="H55" s="26">
        <v>131</v>
      </c>
      <c r="I55" s="26">
        <v>131</v>
      </c>
      <c r="J55" s="26">
        <v>131</v>
      </c>
      <c r="K55" s="26">
        <v>6.0000000000000001E-3</v>
      </c>
      <c r="L55" s="26">
        <v>143</v>
      </c>
      <c r="M55" s="26">
        <v>8.9999999999999993E-3</v>
      </c>
      <c r="N55" s="26">
        <v>131</v>
      </c>
      <c r="O55" s="26">
        <v>7.0000000000000001E-3</v>
      </c>
      <c r="P55" s="26">
        <v>143</v>
      </c>
      <c r="Q55" s="26">
        <v>6.0000000000000001E-3</v>
      </c>
      <c r="R55" s="28">
        <v>131</v>
      </c>
      <c r="S55" s="50" t="s">
        <v>38</v>
      </c>
      <c r="T55" s="50"/>
      <c r="U55" s="25">
        <f t="shared" si="4"/>
        <v>0</v>
      </c>
      <c r="Z55" s="18">
        <f t="shared" si="5"/>
        <v>0</v>
      </c>
      <c r="AA55" s="26">
        <f t="shared" si="6"/>
        <v>0</v>
      </c>
      <c r="AB55" s="26">
        <f t="shared" si="7"/>
        <v>12</v>
      </c>
      <c r="AC55" s="26">
        <f t="shared" si="8"/>
        <v>0</v>
      </c>
      <c r="AD55" s="28">
        <f t="shared" si="9"/>
        <v>12</v>
      </c>
    </row>
    <row r="56" spans="3:30" x14ac:dyDescent="0.2">
      <c r="C56" s="23">
        <v>13</v>
      </c>
      <c r="D56" s="26">
        <v>0.02</v>
      </c>
      <c r="E56" s="26">
        <v>0</v>
      </c>
      <c r="F56" s="26">
        <v>0</v>
      </c>
      <c r="G56" s="26" t="b">
        <v>0</v>
      </c>
      <c r="H56" s="26">
        <v>152</v>
      </c>
      <c r="I56" s="26">
        <v>152</v>
      </c>
      <c r="J56" s="26">
        <v>152</v>
      </c>
      <c r="K56" s="26">
        <v>5.0000000000000001E-3</v>
      </c>
      <c r="L56" s="26">
        <v>159</v>
      </c>
      <c r="M56" s="26">
        <v>7.0000000000000001E-3</v>
      </c>
      <c r="N56" s="26">
        <v>152</v>
      </c>
      <c r="O56" s="26">
        <v>5.0000000000000001E-3</v>
      </c>
      <c r="P56" s="26">
        <v>159</v>
      </c>
      <c r="Q56" s="26">
        <v>5.0000000000000001E-3</v>
      </c>
      <c r="R56" s="28">
        <v>152</v>
      </c>
      <c r="S56" s="50" t="s">
        <v>38</v>
      </c>
      <c r="T56" s="50"/>
      <c r="U56" s="25">
        <f t="shared" si="4"/>
        <v>0</v>
      </c>
      <c r="Z56" s="18">
        <f t="shared" si="5"/>
        <v>0</v>
      </c>
      <c r="AA56" s="26">
        <f t="shared" si="6"/>
        <v>0</v>
      </c>
      <c r="AB56" s="26">
        <f t="shared" si="7"/>
        <v>7</v>
      </c>
      <c r="AC56" s="26">
        <f t="shared" si="8"/>
        <v>0</v>
      </c>
      <c r="AD56" s="28">
        <f t="shared" si="9"/>
        <v>7</v>
      </c>
    </row>
    <row r="57" spans="3:30" x14ac:dyDescent="0.2">
      <c r="C57" s="23">
        <v>18</v>
      </c>
      <c r="D57" s="26">
        <v>417.13</v>
      </c>
      <c r="E57" s="26">
        <v>9820</v>
      </c>
      <c r="F57" s="26">
        <v>722</v>
      </c>
      <c r="G57" s="26" t="b">
        <v>1</v>
      </c>
      <c r="H57" s="26">
        <v>161</v>
      </c>
      <c r="I57" s="26">
        <v>175</v>
      </c>
      <c r="J57" s="26">
        <v>202</v>
      </c>
      <c r="K57" s="26">
        <v>1.2E-2</v>
      </c>
      <c r="L57" s="26">
        <v>215</v>
      </c>
      <c r="M57" s="26">
        <v>3.1E-2</v>
      </c>
      <c r="N57" s="26">
        <v>175</v>
      </c>
      <c r="O57" s="26">
        <v>1.2E-2</v>
      </c>
      <c r="P57" s="26">
        <v>183</v>
      </c>
      <c r="Q57" s="26">
        <v>1.2999999999999999E-2</v>
      </c>
      <c r="R57" s="28">
        <v>161</v>
      </c>
      <c r="S57" s="50" t="s">
        <v>38</v>
      </c>
      <c r="T57" s="50"/>
      <c r="U57" s="25">
        <f t="shared" si="4"/>
        <v>8.6956521739130432E-2</v>
      </c>
      <c r="Z57" s="18">
        <f t="shared" si="5"/>
        <v>14</v>
      </c>
      <c r="AA57" s="26">
        <f t="shared" si="6"/>
        <v>41</v>
      </c>
      <c r="AB57" s="26">
        <f t="shared" si="7"/>
        <v>54</v>
      </c>
      <c r="AC57" s="26">
        <f t="shared" si="8"/>
        <v>14</v>
      </c>
      <c r="AD57" s="28">
        <f t="shared" si="9"/>
        <v>22</v>
      </c>
    </row>
    <row r="58" spans="3:30" x14ac:dyDescent="0.2">
      <c r="C58" s="23">
        <v>21</v>
      </c>
      <c r="D58" s="26">
        <v>107790.54</v>
      </c>
      <c r="E58" s="26">
        <v>2040349</v>
      </c>
      <c r="F58" s="26">
        <v>67046</v>
      </c>
      <c r="G58" s="26" t="b">
        <v>1</v>
      </c>
      <c r="H58" s="26">
        <v>210</v>
      </c>
      <c r="I58" s="26">
        <v>462</v>
      </c>
      <c r="J58" s="26">
        <v>492</v>
      </c>
      <c r="K58" s="26">
        <v>6.0000000000000001E-3</v>
      </c>
      <c r="L58" s="26">
        <v>462</v>
      </c>
      <c r="M58" s="26">
        <v>2.8000000000000001E-2</v>
      </c>
      <c r="N58" s="26">
        <v>492</v>
      </c>
      <c r="O58" s="26">
        <v>7.0000000000000001E-3</v>
      </c>
      <c r="P58" s="26">
        <v>492</v>
      </c>
      <c r="Q58" s="26">
        <v>7.0000000000000001E-3</v>
      </c>
      <c r="R58" s="28">
        <v>462</v>
      </c>
      <c r="S58" s="50" t="s">
        <v>38</v>
      </c>
      <c r="T58" s="50"/>
      <c r="U58" s="25">
        <f t="shared" si="4"/>
        <v>0</v>
      </c>
      <c r="Z58" s="18">
        <f t="shared" si="5"/>
        <v>0</v>
      </c>
      <c r="AA58" s="26">
        <f t="shared" si="6"/>
        <v>30</v>
      </c>
      <c r="AB58" s="26">
        <f t="shared" si="7"/>
        <v>0</v>
      </c>
      <c r="AC58" s="26">
        <f t="shared" si="8"/>
        <v>30</v>
      </c>
      <c r="AD58" s="28">
        <f t="shared" si="9"/>
        <v>30</v>
      </c>
    </row>
    <row r="59" spans="3:30" x14ac:dyDescent="0.2">
      <c r="C59" s="23">
        <v>22</v>
      </c>
      <c r="D59" s="26">
        <v>0.02</v>
      </c>
      <c r="E59" s="26">
        <v>0</v>
      </c>
      <c r="F59" s="26">
        <v>0</v>
      </c>
      <c r="G59" s="26" t="b">
        <v>0</v>
      </c>
      <c r="H59" s="26">
        <v>131</v>
      </c>
      <c r="I59" s="26">
        <v>131</v>
      </c>
      <c r="J59" s="26">
        <v>131</v>
      </c>
      <c r="K59" s="26">
        <v>4.0000000000000001E-3</v>
      </c>
      <c r="L59" s="26">
        <v>173</v>
      </c>
      <c r="M59" s="26">
        <v>6.0000000000000001E-3</v>
      </c>
      <c r="N59" s="26">
        <v>131</v>
      </c>
      <c r="O59" s="26">
        <v>5.0000000000000001E-3</v>
      </c>
      <c r="P59" s="26">
        <v>155</v>
      </c>
      <c r="Q59" s="26">
        <v>4.0000000000000001E-3</v>
      </c>
      <c r="R59" s="28">
        <v>131</v>
      </c>
      <c r="S59" s="50" t="s">
        <v>38</v>
      </c>
      <c r="T59" s="50"/>
      <c r="U59" s="25">
        <f t="shared" si="4"/>
        <v>0</v>
      </c>
      <c r="Z59" s="18">
        <f t="shared" si="5"/>
        <v>0</v>
      </c>
      <c r="AA59" s="26">
        <f t="shared" si="6"/>
        <v>0</v>
      </c>
      <c r="AB59" s="26">
        <f t="shared" si="7"/>
        <v>42</v>
      </c>
      <c r="AC59" s="26">
        <f t="shared" si="8"/>
        <v>0</v>
      </c>
      <c r="AD59" s="28">
        <f t="shared" si="9"/>
        <v>24</v>
      </c>
    </row>
    <row r="60" spans="3:30" x14ac:dyDescent="0.2">
      <c r="C60" s="23">
        <v>39</v>
      </c>
      <c r="D60" s="26">
        <v>0.02</v>
      </c>
      <c r="E60" s="26">
        <v>0</v>
      </c>
      <c r="F60" s="26">
        <v>0</v>
      </c>
      <c r="G60" s="26" t="b">
        <v>0</v>
      </c>
      <c r="H60" s="26">
        <v>78</v>
      </c>
      <c r="I60" s="26">
        <v>78</v>
      </c>
      <c r="J60" s="26">
        <v>91</v>
      </c>
      <c r="K60" s="26">
        <v>1.2E-2</v>
      </c>
      <c r="L60" s="26">
        <v>78</v>
      </c>
      <c r="M60" s="26">
        <v>2.1999999999999999E-2</v>
      </c>
      <c r="N60" s="26">
        <v>78</v>
      </c>
      <c r="O60" s="26">
        <v>1.2E-2</v>
      </c>
      <c r="P60" s="26">
        <v>91</v>
      </c>
      <c r="Q60" s="26">
        <v>1.0999999999999999E-2</v>
      </c>
      <c r="R60" s="28">
        <v>78</v>
      </c>
      <c r="S60" s="50" t="s">
        <v>38</v>
      </c>
      <c r="T60" s="87"/>
      <c r="U60" s="25">
        <f t="shared" si="4"/>
        <v>0</v>
      </c>
      <c r="Z60" s="18">
        <f t="shared" si="5"/>
        <v>0</v>
      </c>
      <c r="AA60" s="26">
        <f t="shared" si="6"/>
        <v>13</v>
      </c>
      <c r="AB60" s="26">
        <f t="shared" si="7"/>
        <v>0</v>
      </c>
      <c r="AC60" s="26">
        <f t="shared" si="8"/>
        <v>0</v>
      </c>
      <c r="AD60" s="28">
        <f t="shared" si="9"/>
        <v>13</v>
      </c>
    </row>
    <row r="61" spans="3:30" x14ac:dyDescent="0.2">
      <c r="C61" s="23">
        <v>49</v>
      </c>
      <c r="D61" s="26">
        <v>0.02</v>
      </c>
      <c r="E61" s="26">
        <v>0</v>
      </c>
      <c r="F61" s="26">
        <v>0</v>
      </c>
      <c r="G61" s="26" t="b">
        <v>0</v>
      </c>
      <c r="H61" s="26">
        <v>57</v>
      </c>
      <c r="I61" s="26">
        <v>57</v>
      </c>
      <c r="J61" s="26">
        <v>57</v>
      </c>
      <c r="K61" s="26">
        <v>2.1000000000000001E-2</v>
      </c>
      <c r="L61" s="26">
        <v>60</v>
      </c>
      <c r="M61" s="26">
        <v>7.9000000000000001E-2</v>
      </c>
      <c r="N61" s="26">
        <v>57</v>
      </c>
      <c r="O61" s="26">
        <v>1.7000000000000001E-2</v>
      </c>
      <c r="P61" s="26">
        <v>68</v>
      </c>
      <c r="Q61" s="26">
        <v>1.7000000000000001E-2</v>
      </c>
      <c r="R61" s="28">
        <v>57</v>
      </c>
      <c r="S61" s="50" t="s">
        <v>38</v>
      </c>
      <c r="T61" s="87"/>
      <c r="U61" s="25">
        <f t="shared" si="4"/>
        <v>0</v>
      </c>
      <c r="Z61" s="18">
        <f t="shared" si="5"/>
        <v>0</v>
      </c>
      <c r="AA61" s="26">
        <f t="shared" si="6"/>
        <v>0</v>
      </c>
      <c r="AB61" s="26">
        <f t="shared" si="7"/>
        <v>3</v>
      </c>
      <c r="AC61" s="26">
        <f t="shared" si="8"/>
        <v>0</v>
      </c>
      <c r="AD61" s="28">
        <f t="shared" si="9"/>
        <v>11</v>
      </c>
    </row>
    <row r="62" spans="3:30" x14ac:dyDescent="0.2">
      <c r="C62" s="23">
        <v>52</v>
      </c>
      <c r="D62" s="26">
        <v>16.75</v>
      </c>
      <c r="E62" s="26">
        <v>400</v>
      </c>
      <c r="F62" s="26">
        <v>38</v>
      </c>
      <c r="G62" s="26" t="b">
        <v>1</v>
      </c>
      <c r="H62" s="26">
        <v>60</v>
      </c>
      <c r="I62" s="26">
        <v>64</v>
      </c>
      <c r="J62" s="26">
        <v>72</v>
      </c>
      <c r="K62" s="26">
        <v>2.5000000000000001E-2</v>
      </c>
      <c r="L62" s="26">
        <v>81</v>
      </c>
      <c r="M62" s="26">
        <v>0.115</v>
      </c>
      <c r="N62" s="26">
        <v>64</v>
      </c>
      <c r="O62" s="26">
        <v>2.9000000000000001E-2</v>
      </c>
      <c r="P62" s="26">
        <v>77</v>
      </c>
      <c r="Q62" s="26">
        <v>2.7E-2</v>
      </c>
      <c r="R62" s="28">
        <v>60</v>
      </c>
      <c r="S62" s="50" t="s">
        <v>38</v>
      </c>
      <c r="T62" s="50"/>
      <c r="U62" s="25">
        <f t="shared" si="4"/>
        <v>6.6666666666666666E-2</v>
      </c>
      <c r="Z62" s="18">
        <f t="shared" si="5"/>
        <v>4</v>
      </c>
      <c r="AA62" s="26">
        <f t="shared" si="6"/>
        <v>12</v>
      </c>
      <c r="AB62" s="26">
        <f t="shared" si="7"/>
        <v>21</v>
      </c>
      <c r="AC62" s="26">
        <f t="shared" si="8"/>
        <v>4</v>
      </c>
      <c r="AD62" s="28">
        <f t="shared" si="9"/>
        <v>17</v>
      </c>
    </row>
    <row r="63" spans="3:30" x14ac:dyDescent="0.2">
      <c r="C63" s="23">
        <v>55</v>
      </c>
      <c r="D63" s="26">
        <v>1276.83</v>
      </c>
      <c r="E63" s="26">
        <v>40085</v>
      </c>
      <c r="F63" s="26">
        <v>2871</v>
      </c>
      <c r="G63" s="26" t="b">
        <v>1</v>
      </c>
      <c r="H63" s="26">
        <v>18</v>
      </c>
      <c r="I63" s="26">
        <v>22</v>
      </c>
      <c r="J63" s="26">
        <v>28</v>
      </c>
      <c r="K63" s="26">
        <v>2.3E-2</v>
      </c>
      <c r="L63" s="26">
        <v>22</v>
      </c>
      <c r="M63" s="26">
        <v>0.157</v>
      </c>
      <c r="N63" s="26">
        <v>28</v>
      </c>
      <c r="O63" s="26">
        <v>2.1999999999999999E-2</v>
      </c>
      <c r="P63" s="26">
        <v>28</v>
      </c>
      <c r="Q63" s="26">
        <v>2.5999999999999999E-2</v>
      </c>
      <c r="R63" s="28">
        <v>21</v>
      </c>
      <c r="S63" s="50" t="s">
        <v>38</v>
      </c>
      <c r="T63" s="50"/>
      <c r="U63" s="25">
        <f t="shared" si="4"/>
        <v>4.7619047619047616E-2</v>
      </c>
      <c r="Z63" s="18">
        <f t="shared" si="5"/>
        <v>1</v>
      </c>
      <c r="AA63" s="26">
        <f t="shared" si="6"/>
        <v>7</v>
      </c>
      <c r="AB63" s="26">
        <f t="shared" si="7"/>
        <v>1</v>
      </c>
      <c r="AC63" s="26">
        <f t="shared" si="8"/>
        <v>7</v>
      </c>
      <c r="AD63" s="28">
        <f t="shared" si="9"/>
        <v>7</v>
      </c>
    </row>
    <row r="64" spans="3:30" x14ac:dyDescent="0.2">
      <c r="C64" s="23">
        <v>64</v>
      </c>
      <c r="D64" s="40">
        <v>11.64</v>
      </c>
      <c r="E64" s="41">
        <v>279</v>
      </c>
      <c r="F64" s="41">
        <v>36</v>
      </c>
      <c r="G64" s="41" t="b">
        <v>1</v>
      </c>
      <c r="H64" s="41">
        <v>90</v>
      </c>
      <c r="I64" s="41">
        <v>106</v>
      </c>
      <c r="J64" s="41">
        <v>106</v>
      </c>
      <c r="K64" s="41">
        <v>2.1000000000000001E-2</v>
      </c>
      <c r="L64" s="41">
        <v>149</v>
      </c>
      <c r="M64" s="41">
        <v>3.4000000000000002E-2</v>
      </c>
      <c r="N64" s="41">
        <v>111</v>
      </c>
      <c r="O64" s="41">
        <v>1.9E-2</v>
      </c>
      <c r="P64" s="41">
        <v>116</v>
      </c>
      <c r="Q64" s="41">
        <v>0.02</v>
      </c>
      <c r="R64" s="38">
        <v>90</v>
      </c>
      <c r="S64" s="87" t="s">
        <v>38</v>
      </c>
      <c r="T64" s="50"/>
      <c r="U64" s="25">
        <f t="shared" si="4"/>
        <v>0.17777777777777778</v>
      </c>
      <c r="Z64" s="18">
        <f t="shared" si="5"/>
        <v>16</v>
      </c>
      <c r="AA64" s="26">
        <f t="shared" si="6"/>
        <v>16</v>
      </c>
      <c r="AB64" s="26">
        <f t="shared" si="7"/>
        <v>59</v>
      </c>
      <c r="AC64" s="26">
        <f t="shared" si="8"/>
        <v>21</v>
      </c>
      <c r="AD64" s="28">
        <f t="shared" si="9"/>
        <v>26</v>
      </c>
    </row>
    <row r="65" spans="3:30" x14ac:dyDescent="0.2">
      <c r="C65" s="23">
        <v>92</v>
      </c>
      <c r="D65" s="40">
        <v>248.06</v>
      </c>
      <c r="E65" s="41">
        <v>6367</v>
      </c>
      <c r="F65" s="41">
        <v>405</v>
      </c>
      <c r="G65" s="41" t="b">
        <v>1</v>
      </c>
      <c r="H65" s="41">
        <v>124</v>
      </c>
      <c r="I65" s="41">
        <v>147</v>
      </c>
      <c r="J65" s="41">
        <v>148</v>
      </c>
      <c r="K65" s="41">
        <v>3.1E-2</v>
      </c>
      <c r="L65" s="41">
        <v>151</v>
      </c>
      <c r="M65" s="41">
        <v>0.106</v>
      </c>
      <c r="N65" s="41">
        <v>147</v>
      </c>
      <c r="O65" s="41">
        <v>3.6999999999999998E-2</v>
      </c>
      <c r="P65" s="41">
        <v>151</v>
      </c>
      <c r="Q65" s="41">
        <v>3.5000000000000003E-2</v>
      </c>
      <c r="R65" s="38">
        <v>138</v>
      </c>
      <c r="S65" s="87" t="s">
        <v>38</v>
      </c>
      <c r="T65" s="50"/>
      <c r="U65" s="25">
        <f t="shared" si="4"/>
        <v>6.5217391304347824E-2</v>
      </c>
      <c r="Z65" s="18">
        <f t="shared" si="5"/>
        <v>9</v>
      </c>
      <c r="AA65" s="26">
        <f t="shared" si="6"/>
        <v>10</v>
      </c>
      <c r="AB65" s="26">
        <f t="shared" si="7"/>
        <v>13</v>
      </c>
      <c r="AC65" s="26">
        <f t="shared" si="8"/>
        <v>9</v>
      </c>
      <c r="AD65" s="28">
        <f t="shared" si="9"/>
        <v>13</v>
      </c>
    </row>
    <row r="66" spans="3:30" x14ac:dyDescent="0.2">
      <c r="C66" s="23">
        <v>105</v>
      </c>
      <c r="D66" s="26">
        <v>3222.96</v>
      </c>
      <c r="E66" s="26">
        <v>75489</v>
      </c>
      <c r="F66" s="26">
        <v>5120</v>
      </c>
      <c r="G66" s="26" t="b">
        <v>1</v>
      </c>
      <c r="H66" s="26">
        <v>12</v>
      </c>
      <c r="I66" s="26">
        <v>52</v>
      </c>
      <c r="J66" s="26">
        <v>52</v>
      </c>
      <c r="K66" s="26">
        <v>6.0000000000000001E-3</v>
      </c>
      <c r="L66" s="26">
        <v>59</v>
      </c>
      <c r="M66" s="26">
        <v>1.7999999999999999E-2</v>
      </c>
      <c r="N66" s="26">
        <v>52</v>
      </c>
      <c r="O66" s="26">
        <v>7.0000000000000001E-3</v>
      </c>
      <c r="P66" s="26">
        <v>52</v>
      </c>
      <c r="Q66" s="26">
        <v>6.0000000000000001E-3</v>
      </c>
      <c r="R66" s="28">
        <v>47</v>
      </c>
      <c r="S66" s="50" t="s">
        <v>38</v>
      </c>
      <c r="T66" s="50"/>
      <c r="U66" s="25">
        <f t="shared" si="4"/>
        <v>0.10638297872340426</v>
      </c>
      <c r="Z66" s="18">
        <f t="shared" si="5"/>
        <v>5</v>
      </c>
      <c r="AA66" s="26">
        <f t="shared" si="6"/>
        <v>5</v>
      </c>
      <c r="AB66" s="26">
        <f t="shared" si="7"/>
        <v>12</v>
      </c>
      <c r="AC66" s="26">
        <f t="shared" si="8"/>
        <v>5</v>
      </c>
      <c r="AD66" s="28">
        <f t="shared" si="9"/>
        <v>5</v>
      </c>
    </row>
    <row r="67" spans="3:30" x14ac:dyDescent="0.2">
      <c r="C67" s="23">
        <v>106</v>
      </c>
      <c r="D67" s="26">
        <v>29.94</v>
      </c>
      <c r="E67" s="26">
        <v>979</v>
      </c>
      <c r="F67" s="26">
        <v>146</v>
      </c>
      <c r="G67" s="26" t="b">
        <v>1</v>
      </c>
      <c r="H67" s="26">
        <v>21</v>
      </c>
      <c r="I67" s="26">
        <v>61</v>
      </c>
      <c r="J67" s="26">
        <v>63</v>
      </c>
      <c r="K67" s="26">
        <v>4.0000000000000001E-3</v>
      </c>
      <c r="L67" s="26">
        <v>61</v>
      </c>
      <c r="M67" s="26">
        <v>1.6E-2</v>
      </c>
      <c r="N67" s="26">
        <v>63</v>
      </c>
      <c r="O67" s="26">
        <v>5.0000000000000001E-3</v>
      </c>
      <c r="P67" s="26">
        <v>63</v>
      </c>
      <c r="Q67" s="26">
        <v>5.0000000000000001E-3</v>
      </c>
      <c r="R67" s="28">
        <v>50</v>
      </c>
      <c r="S67" s="50" t="s">
        <v>38</v>
      </c>
      <c r="T67" s="50"/>
      <c r="U67" s="25">
        <f t="shared" si="4"/>
        <v>0.22</v>
      </c>
      <c r="Z67" s="18">
        <f t="shared" si="5"/>
        <v>11</v>
      </c>
      <c r="AA67" s="26">
        <f t="shared" si="6"/>
        <v>13</v>
      </c>
      <c r="AB67" s="26">
        <f t="shared" si="7"/>
        <v>11</v>
      </c>
      <c r="AC67" s="26">
        <f t="shared" si="8"/>
        <v>13</v>
      </c>
      <c r="AD67" s="28">
        <f t="shared" si="9"/>
        <v>13</v>
      </c>
    </row>
    <row r="68" spans="3:30" x14ac:dyDescent="0.2">
      <c r="C68" s="23">
        <v>107</v>
      </c>
      <c r="D68" s="26">
        <v>18901.650000000001</v>
      </c>
      <c r="E68" s="26">
        <v>338826</v>
      </c>
      <c r="F68" s="26">
        <v>23963</v>
      </c>
      <c r="G68" s="26" t="b">
        <v>1</v>
      </c>
      <c r="H68" s="26">
        <v>23</v>
      </c>
      <c r="I68" s="26">
        <v>92</v>
      </c>
      <c r="J68" s="26">
        <v>92</v>
      </c>
      <c r="K68" s="26">
        <v>1.0999999999999999E-2</v>
      </c>
      <c r="L68" s="26">
        <v>93</v>
      </c>
      <c r="M68" s="26">
        <v>3.5999999999999997E-2</v>
      </c>
      <c r="N68" s="26">
        <v>92</v>
      </c>
      <c r="O68" s="26">
        <v>1.2E-2</v>
      </c>
      <c r="P68" s="26">
        <v>92</v>
      </c>
      <c r="Q68" s="26">
        <v>1.0999999999999999E-2</v>
      </c>
      <c r="R68" s="28">
        <v>83</v>
      </c>
      <c r="S68" s="50" t="s">
        <v>38</v>
      </c>
      <c r="T68" s="50"/>
      <c r="U68" s="25">
        <f t="shared" si="4"/>
        <v>0.10843373493975904</v>
      </c>
      <c r="Z68" s="18">
        <f t="shared" si="5"/>
        <v>9</v>
      </c>
      <c r="AA68" s="26">
        <f t="shared" si="6"/>
        <v>9</v>
      </c>
      <c r="AB68" s="26">
        <f t="shared" si="7"/>
        <v>10</v>
      </c>
      <c r="AC68" s="26">
        <f t="shared" si="8"/>
        <v>9</v>
      </c>
      <c r="AD68" s="28">
        <f t="shared" si="9"/>
        <v>9</v>
      </c>
    </row>
    <row r="69" spans="3:30" x14ac:dyDescent="0.2">
      <c r="C69" s="23">
        <v>108</v>
      </c>
      <c r="D69" s="26">
        <v>146.69</v>
      </c>
      <c r="E69" s="26">
        <v>3653</v>
      </c>
      <c r="F69" s="26">
        <v>494</v>
      </c>
      <c r="G69" s="26" t="b">
        <v>1</v>
      </c>
      <c r="H69" s="26">
        <v>38</v>
      </c>
      <c r="I69" s="26">
        <v>110</v>
      </c>
      <c r="J69" s="26">
        <v>110</v>
      </c>
      <c r="K69" s="26">
        <v>8.9999999999999993E-3</v>
      </c>
      <c r="L69" s="26">
        <v>111</v>
      </c>
      <c r="M69" s="26">
        <v>2.9000000000000001E-2</v>
      </c>
      <c r="N69" s="26">
        <v>110</v>
      </c>
      <c r="O69" s="26">
        <v>8.9999999999999993E-3</v>
      </c>
      <c r="P69" s="26">
        <v>110</v>
      </c>
      <c r="Q69" s="26">
        <v>0.01</v>
      </c>
      <c r="R69" s="28">
        <v>94</v>
      </c>
      <c r="S69" s="50" t="s">
        <v>38</v>
      </c>
      <c r="T69" s="87"/>
      <c r="U69" s="25">
        <f t="shared" si="4"/>
        <v>0.1702127659574468</v>
      </c>
      <c r="Z69" s="18">
        <f t="shared" si="5"/>
        <v>16</v>
      </c>
      <c r="AA69" s="26">
        <f t="shared" si="6"/>
        <v>16</v>
      </c>
      <c r="AB69" s="26">
        <f t="shared" si="7"/>
        <v>17</v>
      </c>
      <c r="AC69" s="26">
        <f t="shared" si="8"/>
        <v>16</v>
      </c>
      <c r="AD69" s="28">
        <f t="shared" si="9"/>
        <v>16</v>
      </c>
    </row>
    <row r="70" spans="3:30" x14ac:dyDescent="0.2">
      <c r="C70" s="23">
        <v>109</v>
      </c>
      <c r="D70" s="26">
        <v>463.26</v>
      </c>
      <c r="E70" s="26">
        <v>10600</v>
      </c>
      <c r="F70" s="26">
        <v>1161</v>
      </c>
      <c r="G70" s="26" t="b">
        <v>1</v>
      </c>
      <c r="H70" s="26">
        <v>13</v>
      </c>
      <c r="I70" s="26">
        <v>56</v>
      </c>
      <c r="J70" s="26">
        <v>56</v>
      </c>
      <c r="K70" s="26">
        <v>8.9999999999999993E-3</v>
      </c>
      <c r="L70" s="26">
        <v>64</v>
      </c>
      <c r="M70" s="26">
        <v>3.5999999999999997E-2</v>
      </c>
      <c r="N70" s="26">
        <v>56</v>
      </c>
      <c r="O70" s="26">
        <v>0.01</v>
      </c>
      <c r="P70" s="26">
        <v>56</v>
      </c>
      <c r="Q70" s="26">
        <v>8.9999999999999993E-3</v>
      </c>
      <c r="R70" s="28">
        <v>50</v>
      </c>
      <c r="S70" s="50" t="s">
        <v>38</v>
      </c>
      <c r="T70" s="50"/>
      <c r="U70" s="25">
        <f t="shared" si="4"/>
        <v>0.12</v>
      </c>
      <c r="Z70" s="18">
        <f t="shared" si="5"/>
        <v>6</v>
      </c>
      <c r="AA70" s="26">
        <f t="shared" si="6"/>
        <v>6</v>
      </c>
      <c r="AB70" s="26">
        <f t="shared" si="7"/>
        <v>14</v>
      </c>
      <c r="AC70" s="26">
        <f t="shared" si="8"/>
        <v>6</v>
      </c>
      <c r="AD70" s="28">
        <f t="shared" si="9"/>
        <v>6</v>
      </c>
    </row>
    <row r="71" spans="3:30" x14ac:dyDescent="0.2">
      <c r="C71" s="23">
        <v>114</v>
      </c>
      <c r="D71" s="26">
        <v>36.520000000000003</v>
      </c>
      <c r="E71" s="26">
        <v>1267</v>
      </c>
      <c r="F71" s="26">
        <v>173</v>
      </c>
      <c r="G71" s="26" t="b">
        <v>1</v>
      </c>
      <c r="H71" s="26">
        <v>35</v>
      </c>
      <c r="I71" s="26">
        <v>52</v>
      </c>
      <c r="J71" s="26">
        <v>56</v>
      </c>
      <c r="K71" s="26">
        <v>8.0000000000000002E-3</v>
      </c>
      <c r="L71" s="26">
        <v>52</v>
      </c>
      <c r="M71" s="26">
        <v>3.3000000000000002E-2</v>
      </c>
      <c r="N71" s="26">
        <v>59</v>
      </c>
      <c r="O71" s="26">
        <v>7.0000000000000001E-3</v>
      </c>
      <c r="P71" s="26">
        <v>114</v>
      </c>
      <c r="Q71" s="26">
        <v>7.0000000000000001E-3</v>
      </c>
      <c r="R71" s="28">
        <v>52</v>
      </c>
      <c r="S71" s="50" t="s">
        <v>38</v>
      </c>
      <c r="T71" s="50"/>
      <c r="U71" s="25">
        <f t="shared" si="4"/>
        <v>0</v>
      </c>
      <c r="Z71" s="18">
        <f t="shared" si="5"/>
        <v>0</v>
      </c>
      <c r="AA71" s="26">
        <f t="shared" si="6"/>
        <v>4</v>
      </c>
      <c r="AB71" s="26">
        <f t="shared" si="7"/>
        <v>0</v>
      </c>
      <c r="AC71" s="26">
        <f t="shared" si="8"/>
        <v>7</v>
      </c>
      <c r="AD71" s="28">
        <f t="shared" si="9"/>
        <v>62</v>
      </c>
    </row>
    <row r="72" spans="3:30" x14ac:dyDescent="0.2">
      <c r="C72" s="23">
        <v>115</v>
      </c>
      <c r="D72" s="26">
        <v>246.27</v>
      </c>
      <c r="E72" s="26">
        <v>9989</v>
      </c>
      <c r="F72" s="26">
        <v>3231</v>
      </c>
      <c r="G72" s="26" t="b">
        <v>1</v>
      </c>
      <c r="H72" s="26">
        <v>43</v>
      </c>
      <c r="I72" s="26">
        <v>74</v>
      </c>
      <c r="J72" s="26">
        <v>74</v>
      </c>
      <c r="K72" s="26">
        <v>8.9999999999999993E-3</v>
      </c>
      <c r="L72" s="26">
        <v>87</v>
      </c>
      <c r="M72" s="26">
        <v>2.5000000000000001E-2</v>
      </c>
      <c r="N72" s="26">
        <v>81</v>
      </c>
      <c r="O72" s="26">
        <v>8.0000000000000002E-3</v>
      </c>
      <c r="P72" s="26">
        <v>112</v>
      </c>
      <c r="Q72" s="26">
        <v>8.9999999999999993E-3</v>
      </c>
      <c r="R72" s="28">
        <v>58</v>
      </c>
      <c r="S72" s="50" t="s">
        <v>38</v>
      </c>
      <c r="T72" s="50"/>
      <c r="U72" s="25">
        <f t="shared" si="4"/>
        <v>0.27586206896551724</v>
      </c>
      <c r="Z72" s="18">
        <f t="shared" si="5"/>
        <v>16</v>
      </c>
      <c r="AA72" s="26">
        <f t="shared" si="6"/>
        <v>16</v>
      </c>
      <c r="AB72" s="26">
        <f t="shared" si="7"/>
        <v>29</v>
      </c>
      <c r="AC72" s="26">
        <f t="shared" si="8"/>
        <v>23</v>
      </c>
      <c r="AD72" s="28">
        <f t="shared" si="9"/>
        <v>54</v>
      </c>
    </row>
    <row r="73" spans="3:30" x14ac:dyDescent="0.2">
      <c r="C73" s="23">
        <v>116</v>
      </c>
      <c r="D73" s="26">
        <v>8994.4599999999991</v>
      </c>
      <c r="E73" s="26">
        <v>254281</v>
      </c>
      <c r="F73" s="26">
        <v>16580</v>
      </c>
      <c r="G73" s="26" t="b">
        <v>1</v>
      </c>
      <c r="H73" s="26">
        <v>32</v>
      </c>
      <c r="I73" s="26">
        <v>61</v>
      </c>
      <c r="J73" s="26">
        <v>64</v>
      </c>
      <c r="K73" s="26">
        <v>8.0000000000000002E-3</v>
      </c>
      <c r="L73" s="26">
        <v>61</v>
      </c>
      <c r="M73" s="26">
        <v>3.1E-2</v>
      </c>
      <c r="N73" s="26">
        <v>77</v>
      </c>
      <c r="O73" s="26">
        <v>0.01</v>
      </c>
      <c r="P73" s="26">
        <v>99</v>
      </c>
      <c r="Q73" s="26">
        <v>8.9999999999999993E-3</v>
      </c>
      <c r="R73" s="28">
        <v>46</v>
      </c>
      <c r="S73" s="87" t="s">
        <v>38</v>
      </c>
      <c r="T73" s="50"/>
      <c r="U73" s="25">
        <f t="shared" si="4"/>
        <v>0.32608695652173914</v>
      </c>
      <c r="Z73" s="18">
        <f t="shared" si="5"/>
        <v>15</v>
      </c>
      <c r="AA73" s="26">
        <f t="shared" si="6"/>
        <v>18</v>
      </c>
      <c r="AB73" s="26">
        <f t="shared" si="7"/>
        <v>15</v>
      </c>
      <c r="AC73" s="26">
        <f t="shared" si="8"/>
        <v>31</v>
      </c>
      <c r="AD73" s="28">
        <f t="shared" si="9"/>
        <v>53</v>
      </c>
    </row>
    <row r="74" spans="3:30" x14ac:dyDescent="0.2">
      <c r="C74" s="23">
        <v>118</v>
      </c>
      <c r="D74" s="40">
        <v>0.03</v>
      </c>
      <c r="E74" s="41">
        <v>0</v>
      </c>
      <c r="F74" s="41">
        <v>0</v>
      </c>
      <c r="G74" s="41" t="b">
        <v>0</v>
      </c>
      <c r="H74" s="41">
        <v>84</v>
      </c>
      <c r="I74" s="41">
        <v>84</v>
      </c>
      <c r="J74" s="41">
        <v>96</v>
      </c>
      <c r="K74" s="41">
        <v>1.9E-2</v>
      </c>
      <c r="L74" s="41">
        <v>105</v>
      </c>
      <c r="M74" s="41">
        <v>2.5999999999999999E-2</v>
      </c>
      <c r="N74" s="41">
        <v>84</v>
      </c>
      <c r="O74" s="41">
        <v>2.4E-2</v>
      </c>
      <c r="P74" s="41">
        <v>84</v>
      </c>
      <c r="Q74" s="41">
        <v>2.3E-2</v>
      </c>
      <c r="R74" s="38">
        <v>84</v>
      </c>
      <c r="S74" s="50" t="s">
        <v>38</v>
      </c>
      <c r="T74" s="50"/>
      <c r="U74" s="25">
        <f t="shared" ref="U74:U102" si="10">(I74-R74) /R74</f>
        <v>0</v>
      </c>
      <c r="Z74" s="18">
        <f t="shared" ref="Z74:Z102" si="11">MIN(AA74:AD74)</f>
        <v>0</v>
      </c>
      <c r="AA74" s="26">
        <f t="shared" ref="AA74:AA102" si="12">J74-R74</f>
        <v>12</v>
      </c>
      <c r="AB74" s="26">
        <f t="shared" ref="AB74:AB102" si="13">L74-R74</f>
        <v>21</v>
      </c>
      <c r="AC74" s="26">
        <f t="shared" ref="AC74:AC102" si="14">N74-R74</f>
        <v>0</v>
      </c>
      <c r="AD74" s="28">
        <f t="shared" ref="AD74:AD102" si="15">P74-R74</f>
        <v>0</v>
      </c>
    </row>
    <row r="75" spans="3:30" x14ac:dyDescent="0.2">
      <c r="C75" s="23">
        <v>130</v>
      </c>
      <c r="D75" s="26">
        <v>18376.47</v>
      </c>
      <c r="E75" s="26">
        <v>484760</v>
      </c>
      <c r="F75" s="26">
        <v>35198</v>
      </c>
      <c r="G75" s="26" t="b">
        <v>1</v>
      </c>
      <c r="H75" s="26">
        <v>72.5</v>
      </c>
      <c r="I75" s="26">
        <v>92.5</v>
      </c>
      <c r="J75" s="26">
        <v>92.5</v>
      </c>
      <c r="K75" s="26">
        <v>2E-3</v>
      </c>
      <c r="L75" s="26">
        <v>95.5</v>
      </c>
      <c r="M75" s="26">
        <v>2.8000000000000001E-2</v>
      </c>
      <c r="N75" s="26">
        <v>92.5</v>
      </c>
      <c r="O75" s="26">
        <v>2E-3</v>
      </c>
      <c r="P75" s="26">
        <v>92.5</v>
      </c>
      <c r="Q75" s="26">
        <v>1.9E-2</v>
      </c>
      <c r="R75" s="28">
        <v>92.5</v>
      </c>
      <c r="S75" s="50" t="s">
        <v>38</v>
      </c>
      <c r="T75" s="50"/>
      <c r="U75" s="25">
        <f t="shared" si="10"/>
        <v>0</v>
      </c>
      <c r="Z75" s="18">
        <f t="shared" si="11"/>
        <v>0</v>
      </c>
      <c r="AA75" s="26">
        <f t="shared" si="12"/>
        <v>0</v>
      </c>
      <c r="AB75" s="26">
        <f t="shared" si="13"/>
        <v>3</v>
      </c>
      <c r="AC75" s="26">
        <f t="shared" si="14"/>
        <v>0</v>
      </c>
      <c r="AD75" s="28">
        <f t="shared" si="15"/>
        <v>0</v>
      </c>
    </row>
    <row r="76" spans="3:30" x14ac:dyDescent="0.2">
      <c r="C76" s="23">
        <v>132</v>
      </c>
      <c r="D76" s="26">
        <v>3011.04</v>
      </c>
      <c r="E76" s="26">
        <v>92166</v>
      </c>
      <c r="F76" s="26">
        <v>14450</v>
      </c>
      <c r="G76" s="26" t="b">
        <v>1</v>
      </c>
      <c r="H76" s="26">
        <v>35</v>
      </c>
      <c r="I76" s="26">
        <v>67</v>
      </c>
      <c r="J76" s="26">
        <v>84</v>
      </c>
      <c r="K76" s="26">
        <v>3.0000000000000001E-3</v>
      </c>
      <c r="L76" s="26">
        <v>67</v>
      </c>
      <c r="M76" s="26">
        <v>0.01</v>
      </c>
      <c r="N76" s="26">
        <v>77</v>
      </c>
      <c r="O76" s="26">
        <v>3.0000000000000001E-3</v>
      </c>
      <c r="P76" s="26">
        <v>83</v>
      </c>
      <c r="Q76" s="26">
        <v>4.0000000000000001E-3</v>
      </c>
      <c r="R76" s="28">
        <v>55</v>
      </c>
      <c r="S76" s="50" t="s">
        <v>38</v>
      </c>
      <c r="T76" s="50"/>
      <c r="U76" s="25">
        <f t="shared" si="10"/>
        <v>0.21818181818181817</v>
      </c>
      <c r="Z76" s="18">
        <f t="shared" si="11"/>
        <v>12</v>
      </c>
      <c r="AA76" s="26">
        <f t="shared" si="12"/>
        <v>29</v>
      </c>
      <c r="AB76" s="26">
        <f t="shared" si="13"/>
        <v>12</v>
      </c>
      <c r="AC76" s="26">
        <f t="shared" si="14"/>
        <v>22</v>
      </c>
      <c r="AD76" s="28">
        <f t="shared" si="15"/>
        <v>28</v>
      </c>
    </row>
    <row r="77" spans="3:30" x14ac:dyDescent="0.2">
      <c r="C77" s="23">
        <v>151</v>
      </c>
      <c r="D77" s="26">
        <v>990.21</v>
      </c>
      <c r="E77" s="26">
        <v>27045</v>
      </c>
      <c r="F77" s="26">
        <v>1706</v>
      </c>
      <c r="G77" s="26" t="b">
        <v>1</v>
      </c>
      <c r="H77" s="26">
        <v>66</v>
      </c>
      <c r="I77" s="26">
        <v>106</v>
      </c>
      <c r="J77" s="26">
        <v>127</v>
      </c>
      <c r="K77" s="26">
        <v>6.0000000000000001E-3</v>
      </c>
      <c r="L77" s="26">
        <v>130</v>
      </c>
      <c r="M77" s="26">
        <v>1.7000000000000001E-2</v>
      </c>
      <c r="N77" s="26">
        <v>115</v>
      </c>
      <c r="O77" s="26">
        <v>6.0000000000000001E-3</v>
      </c>
      <c r="P77" s="26">
        <v>106</v>
      </c>
      <c r="Q77" s="26">
        <v>6.0000000000000001E-3</v>
      </c>
      <c r="R77" s="28">
        <v>101</v>
      </c>
      <c r="S77" s="50" t="s">
        <v>38</v>
      </c>
      <c r="T77" s="87"/>
      <c r="U77" s="25">
        <f t="shared" si="10"/>
        <v>4.9504950495049507E-2</v>
      </c>
      <c r="Z77" s="18">
        <f t="shared" si="11"/>
        <v>5</v>
      </c>
      <c r="AA77" s="26">
        <f t="shared" si="12"/>
        <v>26</v>
      </c>
      <c r="AB77" s="26">
        <f t="shared" si="13"/>
        <v>29</v>
      </c>
      <c r="AC77" s="26">
        <f t="shared" si="14"/>
        <v>14</v>
      </c>
      <c r="AD77" s="28">
        <f t="shared" si="15"/>
        <v>5</v>
      </c>
    </row>
    <row r="78" spans="3:30" x14ac:dyDescent="0.2">
      <c r="C78" s="23">
        <v>156</v>
      </c>
      <c r="D78" s="40">
        <v>398.85</v>
      </c>
      <c r="E78" s="41">
        <v>7370</v>
      </c>
      <c r="F78" s="41">
        <v>300</v>
      </c>
      <c r="G78" s="41" t="b">
        <v>1</v>
      </c>
      <c r="H78" s="26">
        <v>66</v>
      </c>
      <c r="I78" s="26">
        <v>94</v>
      </c>
      <c r="J78" s="26">
        <v>94</v>
      </c>
      <c r="K78" s="26">
        <v>1.7000000000000001E-2</v>
      </c>
      <c r="L78" s="26">
        <v>116</v>
      </c>
      <c r="M78" s="26">
        <v>0.04</v>
      </c>
      <c r="N78" s="26">
        <v>94</v>
      </c>
      <c r="O78" s="26">
        <v>1.6E-2</v>
      </c>
      <c r="P78" s="26">
        <v>108</v>
      </c>
      <c r="Q78" s="26">
        <v>1.7999999999999999E-2</v>
      </c>
      <c r="R78" s="28">
        <v>94</v>
      </c>
      <c r="S78" s="50" t="s">
        <v>38</v>
      </c>
      <c r="T78" s="87"/>
      <c r="U78" s="25">
        <f t="shared" si="10"/>
        <v>0</v>
      </c>
      <c r="Z78" s="18">
        <f t="shared" si="11"/>
        <v>0</v>
      </c>
      <c r="AA78" s="26">
        <f t="shared" si="12"/>
        <v>0</v>
      </c>
      <c r="AB78" s="26">
        <f t="shared" si="13"/>
        <v>22</v>
      </c>
      <c r="AC78" s="26">
        <f t="shared" si="14"/>
        <v>0</v>
      </c>
      <c r="AD78" s="28">
        <f t="shared" si="15"/>
        <v>14</v>
      </c>
    </row>
    <row r="79" spans="3:30" x14ac:dyDescent="0.2">
      <c r="C79" s="23">
        <v>157</v>
      </c>
      <c r="D79" s="26">
        <v>22776.81</v>
      </c>
      <c r="E79" s="26">
        <v>354674</v>
      </c>
      <c r="F79" s="26">
        <v>7864</v>
      </c>
      <c r="G79" s="26" t="b">
        <v>1</v>
      </c>
      <c r="H79" s="26">
        <v>66</v>
      </c>
      <c r="I79" s="26">
        <v>122</v>
      </c>
      <c r="J79" s="26">
        <v>122</v>
      </c>
      <c r="K79" s="26">
        <v>2.5000000000000001E-2</v>
      </c>
      <c r="L79" s="26">
        <v>144</v>
      </c>
      <c r="M79" s="26">
        <v>7.1999999999999995E-2</v>
      </c>
      <c r="N79" s="26">
        <v>122</v>
      </c>
      <c r="O79" s="26">
        <v>1.6E-2</v>
      </c>
      <c r="P79" s="26">
        <v>136</v>
      </c>
      <c r="Q79" s="26">
        <v>3.1E-2</v>
      </c>
      <c r="R79" s="28">
        <v>122</v>
      </c>
      <c r="S79" s="50" t="s">
        <v>38</v>
      </c>
      <c r="T79" s="50"/>
      <c r="U79" s="25">
        <f t="shared" si="10"/>
        <v>0</v>
      </c>
      <c r="Z79" s="18">
        <f t="shared" si="11"/>
        <v>0</v>
      </c>
      <c r="AA79" s="26">
        <f t="shared" si="12"/>
        <v>0</v>
      </c>
      <c r="AB79" s="26">
        <f t="shared" si="13"/>
        <v>22</v>
      </c>
      <c r="AC79" s="26">
        <f t="shared" si="14"/>
        <v>0</v>
      </c>
      <c r="AD79" s="28">
        <f t="shared" si="15"/>
        <v>14</v>
      </c>
    </row>
    <row r="80" spans="3:30" x14ac:dyDescent="0.2">
      <c r="C80" s="23">
        <v>162</v>
      </c>
      <c r="D80" s="26">
        <v>50.63</v>
      </c>
      <c r="E80" s="26">
        <v>826</v>
      </c>
      <c r="F80" s="26">
        <v>56</v>
      </c>
      <c r="G80" s="26" t="b">
        <v>1</v>
      </c>
      <c r="H80" s="26">
        <v>111</v>
      </c>
      <c r="I80" s="26">
        <v>115</v>
      </c>
      <c r="J80" s="26">
        <v>119</v>
      </c>
      <c r="K80" s="26">
        <v>1E-3</v>
      </c>
      <c r="L80" s="26">
        <v>126</v>
      </c>
      <c r="M80" s="26">
        <v>1.7000000000000001E-2</v>
      </c>
      <c r="N80" s="26">
        <v>115</v>
      </c>
      <c r="O80" s="26">
        <v>1E-3</v>
      </c>
      <c r="P80" s="26">
        <v>147</v>
      </c>
      <c r="Q80" s="26">
        <v>1E-3</v>
      </c>
      <c r="R80" s="28">
        <v>115</v>
      </c>
      <c r="S80" s="50" t="s">
        <v>38</v>
      </c>
      <c r="T80" s="50"/>
      <c r="U80" s="25">
        <f t="shared" si="10"/>
        <v>0</v>
      </c>
      <c r="Z80" s="18">
        <f t="shared" si="11"/>
        <v>0</v>
      </c>
      <c r="AA80" s="26">
        <f t="shared" si="12"/>
        <v>4</v>
      </c>
      <c r="AB80" s="26">
        <f t="shared" si="13"/>
        <v>11</v>
      </c>
      <c r="AC80" s="26">
        <f t="shared" si="14"/>
        <v>0</v>
      </c>
      <c r="AD80" s="28">
        <f t="shared" si="15"/>
        <v>32</v>
      </c>
    </row>
    <row r="81" spans="3:30" x14ac:dyDescent="0.2">
      <c r="C81" s="23">
        <v>168</v>
      </c>
      <c r="D81" s="26">
        <v>1801.48</v>
      </c>
      <c r="E81" s="26">
        <v>34435</v>
      </c>
      <c r="F81" s="26">
        <v>7750</v>
      </c>
      <c r="G81" s="26" t="b">
        <v>1</v>
      </c>
      <c r="H81" s="26">
        <v>134</v>
      </c>
      <c r="I81" s="26">
        <v>168</v>
      </c>
      <c r="J81" s="26">
        <v>195</v>
      </c>
      <c r="K81" s="26">
        <v>0.02</v>
      </c>
      <c r="L81" s="26">
        <v>168</v>
      </c>
      <c r="M81" s="26">
        <v>6.8000000000000005E-2</v>
      </c>
      <c r="N81" s="26">
        <v>194</v>
      </c>
      <c r="O81" s="26">
        <v>0.02</v>
      </c>
      <c r="P81" s="26">
        <v>183</v>
      </c>
      <c r="Q81" s="26">
        <v>0.02</v>
      </c>
      <c r="R81" s="28">
        <v>138</v>
      </c>
      <c r="S81" s="87" t="s">
        <v>38</v>
      </c>
      <c r="T81" s="50"/>
      <c r="U81" s="25">
        <f t="shared" si="10"/>
        <v>0.21739130434782608</v>
      </c>
      <c r="Z81" s="18">
        <f t="shared" si="11"/>
        <v>30</v>
      </c>
      <c r="AA81" s="26">
        <f t="shared" si="12"/>
        <v>57</v>
      </c>
      <c r="AB81" s="26">
        <f t="shared" si="13"/>
        <v>30</v>
      </c>
      <c r="AC81" s="26">
        <f t="shared" si="14"/>
        <v>56</v>
      </c>
      <c r="AD81" s="28">
        <f t="shared" si="15"/>
        <v>45</v>
      </c>
    </row>
    <row r="82" spans="3:30" x14ac:dyDescent="0.2">
      <c r="C82" s="23">
        <v>173</v>
      </c>
      <c r="D82" s="26">
        <v>3791.85</v>
      </c>
      <c r="E82" s="26">
        <v>54453</v>
      </c>
      <c r="F82" s="26">
        <v>5377</v>
      </c>
      <c r="G82" s="26" t="b">
        <v>1</v>
      </c>
      <c r="H82" s="26">
        <v>73</v>
      </c>
      <c r="I82" s="26">
        <v>114</v>
      </c>
      <c r="J82" s="26">
        <v>133</v>
      </c>
      <c r="K82" s="26">
        <v>1.9E-2</v>
      </c>
      <c r="L82" s="26">
        <v>127</v>
      </c>
      <c r="M82" s="26">
        <v>5.7000000000000002E-2</v>
      </c>
      <c r="N82" s="26">
        <v>114</v>
      </c>
      <c r="O82" s="26">
        <v>1.7999999999999999E-2</v>
      </c>
      <c r="P82" s="26">
        <v>127</v>
      </c>
      <c r="Q82" s="26">
        <v>2E-3</v>
      </c>
      <c r="R82" s="28">
        <v>104</v>
      </c>
      <c r="S82" s="50" t="s">
        <v>38</v>
      </c>
      <c r="T82" s="50"/>
      <c r="U82" s="25">
        <f t="shared" si="10"/>
        <v>9.6153846153846159E-2</v>
      </c>
      <c r="Z82" s="18">
        <f t="shared" si="11"/>
        <v>10</v>
      </c>
      <c r="AA82" s="26">
        <f t="shared" si="12"/>
        <v>29</v>
      </c>
      <c r="AB82" s="26">
        <f t="shared" si="13"/>
        <v>23</v>
      </c>
      <c r="AC82" s="26">
        <f t="shared" si="14"/>
        <v>10</v>
      </c>
      <c r="AD82" s="28">
        <f t="shared" si="15"/>
        <v>23</v>
      </c>
    </row>
    <row r="83" spans="3:30" x14ac:dyDescent="0.2">
      <c r="C83" s="23">
        <v>178</v>
      </c>
      <c r="D83" s="40">
        <v>150.55000000000001</v>
      </c>
      <c r="E83" s="41">
        <v>3053</v>
      </c>
      <c r="F83" s="41">
        <v>797</v>
      </c>
      <c r="G83" s="41" t="b">
        <v>1</v>
      </c>
      <c r="H83" s="26">
        <v>120</v>
      </c>
      <c r="I83" s="26">
        <v>156</v>
      </c>
      <c r="J83" s="26">
        <v>163</v>
      </c>
      <c r="K83" s="26">
        <v>3.0000000000000001E-3</v>
      </c>
      <c r="L83" s="26">
        <v>156</v>
      </c>
      <c r="M83" s="26">
        <v>0.10100000000000001</v>
      </c>
      <c r="N83" s="26">
        <v>183</v>
      </c>
      <c r="O83" s="26">
        <v>2.8000000000000001E-2</v>
      </c>
      <c r="P83" s="26">
        <v>201</v>
      </c>
      <c r="Q83" s="26">
        <v>2.9000000000000001E-2</v>
      </c>
      <c r="R83" s="28">
        <v>120</v>
      </c>
      <c r="S83" s="50" t="s">
        <v>38</v>
      </c>
      <c r="T83" s="50"/>
      <c r="U83" s="25">
        <f t="shared" si="10"/>
        <v>0.3</v>
      </c>
      <c r="Z83" s="18">
        <f t="shared" si="11"/>
        <v>36</v>
      </c>
      <c r="AA83" s="26">
        <f t="shared" si="12"/>
        <v>43</v>
      </c>
      <c r="AB83" s="26">
        <f t="shared" si="13"/>
        <v>36</v>
      </c>
      <c r="AC83" s="26">
        <f t="shared" si="14"/>
        <v>63</v>
      </c>
      <c r="AD83" s="28">
        <f t="shared" si="15"/>
        <v>81</v>
      </c>
    </row>
    <row r="84" spans="3:30" x14ac:dyDescent="0.2">
      <c r="C84" s="23">
        <v>184</v>
      </c>
      <c r="D84" s="40">
        <v>0.04</v>
      </c>
      <c r="E84" s="41">
        <v>0</v>
      </c>
      <c r="F84" s="41">
        <v>0</v>
      </c>
      <c r="G84" s="41" t="b">
        <v>0</v>
      </c>
      <c r="H84" s="26">
        <v>107</v>
      </c>
      <c r="I84" s="26">
        <v>107</v>
      </c>
      <c r="J84" s="26">
        <v>107</v>
      </c>
      <c r="K84" s="26">
        <v>8.0000000000000002E-3</v>
      </c>
      <c r="L84" s="26">
        <v>107</v>
      </c>
      <c r="M84" s="26">
        <v>1.7000000000000001E-2</v>
      </c>
      <c r="N84" s="26">
        <v>107</v>
      </c>
      <c r="O84" s="26">
        <v>8.0000000000000002E-3</v>
      </c>
      <c r="P84" s="26">
        <v>107</v>
      </c>
      <c r="Q84" s="26">
        <v>8.0000000000000002E-3</v>
      </c>
      <c r="R84" s="28">
        <v>107</v>
      </c>
      <c r="S84" s="50" t="s">
        <v>38</v>
      </c>
      <c r="T84" s="50"/>
      <c r="U84" s="25">
        <f t="shared" si="10"/>
        <v>0</v>
      </c>
      <c r="Z84" s="18">
        <f t="shared" si="11"/>
        <v>0</v>
      </c>
      <c r="AA84" s="26">
        <f t="shared" si="12"/>
        <v>0</v>
      </c>
      <c r="AB84" s="26">
        <f t="shared" si="13"/>
        <v>0</v>
      </c>
      <c r="AC84" s="26">
        <f t="shared" si="14"/>
        <v>0</v>
      </c>
      <c r="AD84" s="28">
        <f t="shared" si="15"/>
        <v>0</v>
      </c>
    </row>
    <row r="85" spans="3:30" x14ac:dyDescent="0.2">
      <c r="C85" s="23">
        <v>185</v>
      </c>
      <c r="D85" s="55">
        <v>832.58</v>
      </c>
      <c r="E85" s="55">
        <v>24897</v>
      </c>
      <c r="F85" s="55">
        <v>2886</v>
      </c>
      <c r="G85" s="55" t="b">
        <v>1</v>
      </c>
      <c r="H85" s="26">
        <v>107</v>
      </c>
      <c r="I85" s="26">
        <v>151</v>
      </c>
      <c r="J85" s="26">
        <v>151</v>
      </c>
      <c r="K85" s="26">
        <v>8.9999999999999993E-3</v>
      </c>
      <c r="L85" s="26">
        <v>200</v>
      </c>
      <c r="M85" s="26">
        <v>1.7999999999999999E-2</v>
      </c>
      <c r="N85" s="26">
        <v>151</v>
      </c>
      <c r="O85" s="26">
        <v>8.0000000000000002E-3</v>
      </c>
      <c r="P85" s="26">
        <v>190</v>
      </c>
      <c r="Q85" s="26">
        <v>8.9999999999999993E-3</v>
      </c>
      <c r="R85" s="28">
        <v>137</v>
      </c>
      <c r="S85" s="50" t="s">
        <v>38</v>
      </c>
      <c r="T85" s="50"/>
      <c r="U85" s="25">
        <f t="shared" si="10"/>
        <v>0.10218978102189781</v>
      </c>
      <c r="Z85" s="18">
        <f t="shared" si="11"/>
        <v>14</v>
      </c>
      <c r="AA85" s="26">
        <f t="shared" si="12"/>
        <v>14</v>
      </c>
      <c r="AB85" s="26">
        <f t="shared" si="13"/>
        <v>63</v>
      </c>
      <c r="AC85" s="26">
        <f t="shared" si="14"/>
        <v>14</v>
      </c>
      <c r="AD85" s="28">
        <f t="shared" si="15"/>
        <v>53</v>
      </c>
    </row>
    <row r="86" spans="3:30" x14ac:dyDescent="0.2">
      <c r="C86" s="23">
        <v>189</v>
      </c>
      <c r="D86" s="26">
        <v>100.62</v>
      </c>
      <c r="E86" s="26">
        <v>1830</v>
      </c>
      <c r="F86" s="26">
        <v>116</v>
      </c>
      <c r="G86" s="26" t="b">
        <v>1</v>
      </c>
      <c r="H86" s="26">
        <v>109</v>
      </c>
      <c r="I86" s="26">
        <v>121</v>
      </c>
      <c r="J86" s="26">
        <v>121</v>
      </c>
      <c r="K86" s="26">
        <v>0.02</v>
      </c>
      <c r="L86" s="26">
        <v>121</v>
      </c>
      <c r="M86" s="26">
        <v>5.1999999999999998E-2</v>
      </c>
      <c r="N86" s="26">
        <v>121</v>
      </c>
      <c r="O86" s="26">
        <v>1.9E-2</v>
      </c>
      <c r="P86" s="26">
        <v>121</v>
      </c>
      <c r="Q86" s="26">
        <v>2.1000000000000001E-2</v>
      </c>
      <c r="R86" s="28">
        <v>117</v>
      </c>
      <c r="S86" s="50" t="s">
        <v>38</v>
      </c>
      <c r="T86" s="50"/>
      <c r="U86" s="25">
        <f t="shared" si="10"/>
        <v>3.4188034188034191E-2</v>
      </c>
      <c r="Z86" s="18">
        <f t="shared" si="11"/>
        <v>4</v>
      </c>
      <c r="AA86" s="26">
        <f t="shared" si="12"/>
        <v>4</v>
      </c>
      <c r="AB86" s="26">
        <f t="shared" si="13"/>
        <v>4</v>
      </c>
      <c r="AC86" s="26">
        <f t="shared" si="14"/>
        <v>4</v>
      </c>
      <c r="AD86" s="28">
        <f t="shared" si="15"/>
        <v>4</v>
      </c>
    </row>
    <row r="87" spans="3:30" x14ac:dyDescent="0.2">
      <c r="C87" s="23">
        <v>190</v>
      </c>
      <c r="D87" s="55">
        <v>3605.97</v>
      </c>
      <c r="E87" s="55">
        <v>85263</v>
      </c>
      <c r="F87" s="55">
        <v>1916</v>
      </c>
      <c r="G87" s="55" t="b">
        <v>1</v>
      </c>
      <c r="H87" s="26">
        <v>109</v>
      </c>
      <c r="I87" s="26">
        <v>149</v>
      </c>
      <c r="J87" s="26">
        <v>169</v>
      </c>
      <c r="K87" s="26">
        <v>1.4999999999999999E-2</v>
      </c>
      <c r="L87" s="26">
        <v>149</v>
      </c>
      <c r="M87" s="26">
        <v>5.6000000000000001E-2</v>
      </c>
      <c r="N87" s="26">
        <v>169</v>
      </c>
      <c r="O87" s="26">
        <v>1.4999999999999999E-2</v>
      </c>
      <c r="P87" s="26">
        <v>149</v>
      </c>
      <c r="Q87" s="26">
        <v>1.6E-2</v>
      </c>
      <c r="R87" s="28">
        <v>145</v>
      </c>
      <c r="S87" s="50" t="s">
        <v>38</v>
      </c>
      <c r="T87" s="50"/>
      <c r="U87" s="25">
        <f t="shared" si="10"/>
        <v>2.7586206896551724E-2</v>
      </c>
      <c r="Z87" s="18">
        <f t="shared" si="11"/>
        <v>4</v>
      </c>
      <c r="AA87" s="26">
        <f t="shared" si="12"/>
        <v>24</v>
      </c>
      <c r="AB87" s="26">
        <f t="shared" si="13"/>
        <v>4</v>
      </c>
      <c r="AC87" s="26">
        <f t="shared" si="14"/>
        <v>24</v>
      </c>
      <c r="AD87" s="28">
        <f t="shared" si="15"/>
        <v>4</v>
      </c>
    </row>
    <row r="88" spans="3:30" x14ac:dyDescent="0.2">
      <c r="C88" s="23">
        <v>193</v>
      </c>
      <c r="D88" s="55">
        <v>163.41999999999999</v>
      </c>
      <c r="E88" s="55">
        <v>4536</v>
      </c>
      <c r="F88" s="55">
        <v>284</v>
      </c>
      <c r="G88" s="55" t="b">
        <v>1</v>
      </c>
      <c r="H88" s="26">
        <v>124</v>
      </c>
      <c r="I88" s="26">
        <v>175</v>
      </c>
      <c r="J88" s="26">
        <v>175</v>
      </c>
      <c r="K88" s="26">
        <v>7.0000000000000001E-3</v>
      </c>
      <c r="L88" s="26">
        <v>175</v>
      </c>
      <c r="M88" s="26">
        <v>1.4999999999999999E-2</v>
      </c>
      <c r="N88" s="26">
        <v>183</v>
      </c>
      <c r="O88" s="26">
        <v>8.0000000000000002E-3</v>
      </c>
      <c r="P88" s="26">
        <v>190</v>
      </c>
      <c r="Q88" s="26">
        <v>8.0000000000000002E-3</v>
      </c>
      <c r="R88" s="28">
        <v>165</v>
      </c>
      <c r="S88" s="50" t="s">
        <v>38</v>
      </c>
      <c r="T88" s="50"/>
      <c r="U88" s="25">
        <f t="shared" si="10"/>
        <v>6.0606060606060608E-2</v>
      </c>
      <c r="Z88" s="18">
        <f t="shared" si="11"/>
        <v>10</v>
      </c>
      <c r="AA88" s="26">
        <f t="shared" si="12"/>
        <v>10</v>
      </c>
      <c r="AB88" s="26">
        <f t="shared" si="13"/>
        <v>10</v>
      </c>
      <c r="AC88" s="26">
        <f t="shared" si="14"/>
        <v>18</v>
      </c>
      <c r="AD88" s="28">
        <f t="shared" si="15"/>
        <v>25</v>
      </c>
    </row>
    <row r="89" spans="3:30" x14ac:dyDescent="0.2">
      <c r="C89" s="23">
        <v>195</v>
      </c>
      <c r="D89" s="40">
        <v>38.26</v>
      </c>
      <c r="E89" s="26">
        <v>723</v>
      </c>
      <c r="F89" s="26">
        <v>86</v>
      </c>
      <c r="G89" s="26" t="b">
        <v>1</v>
      </c>
      <c r="H89" s="26">
        <v>80</v>
      </c>
      <c r="I89" s="26">
        <v>95</v>
      </c>
      <c r="J89" s="26">
        <v>124</v>
      </c>
      <c r="K89" s="26">
        <v>1.4E-2</v>
      </c>
      <c r="L89" s="26">
        <v>105</v>
      </c>
      <c r="M89" s="26">
        <v>3.6999999999999998E-2</v>
      </c>
      <c r="N89" s="26">
        <v>95</v>
      </c>
      <c r="O89" s="26">
        <v>1.2E-2</v>
      </c>
      <c r="P89" s="26">
        <v>118</v>
      </c>
      <c r="Q89" s="26">
        <v>1.4E-2</v>
      </c>
      <c r="R89" s="28">
        <v>85</v>
      </c>
      <c r="S89" s="50" t="s">
        <v>38</v>
      </c>
      <c r="T89" s="50"/>
      <c r="U89" s="25">
        <f t="shared" si="10"/>
        <v>0.11764705882352941</v>
      </c>
      <c r="Z89" s="18">
        <f t="shared" si="11"/>
        <v>10</v>
      </c>
      <c r="AA89" s="26">
        <f t="shared" si="12"/>
        <v>39</v>
      </c>
      <c r="AB89" s="26">
        <f t="shared" si="13"/>
        <v>20</v>
      </c>
      <c r="AC89" s="26">
        <f t="shared" si="14"/>
        <v>10</v>
      </c>
      <c r="AD89" s="28">
        <f t="shared" si="15"/>
        <v>33</v>
      </c>
    </row>
    <row r="90" spans="3:30" x14ac:dyDescent="0.2">
      <c r="C90" s="23">
        <v>196</v>
      </c>
      <c r="D90" s="40">
        <v>770.87</v>
      </c>
      <c r="E90" s="26">
        <v>21194</v>
      </c>
      <c r="F90" s="26">
        <v>4083</v>
      </c>
      <c r="G90" s="26" t="b">
        <v>1</v>
      </c>
      <c r="H90" s="26">
        <v>80</v>
      </c>
      <c r="I90" s="26">
        <v>118</v>
      </c>
      <c r="J90" s="26">
        <v>124</v>
      </c>
      <c r="K90" s="26">
        <v>1.0999999999999999E-2</v>
      </c>
      <c r="L90" s="26">
        <v>129</v>
      </c>
      <c r="M90" s="26">
        <v>4.5999999999999999E-2</v>
      </c>
      <c r="N90" s="26">
        <v>132</v>
      </c>
      <c r="O90" s="26">
        <v>1.4E-2</v>
      </c>
      <c r="P90" s="26">
        <v>118</v>
      </c>
      <c r="Q90" s="26">
        <v>1.2E-2</v>
      </c>
      <c r="R90" s="28">
        <v>96</v>
      </c>
      <c r="S90" s="50" t="s">
        <v>38</v>
      </c>
      <c r="T90" s="50"/>
      <c r="U90" s="25">
        <f t="shared" si="10"/>
        <v>0.22916666666666666</v>
      </c>
      <c r="Z90" s="18">
        <f t="shared" si="11"/>
        <v>22</v>
      </c>
      <c r="AA90" s="26">
        <f t="shared" si="12"/>
        <v>28</v>
      </c>
      <c r="AB90" s="26">
        <f t="shared" si="13"/>
        <v>33</v>
      </c>
      <c r="AC90" s="26">
        <f t="shared" si="14"/>
        <v>36</v>
      </c>
      <c r="AD90" s="28">
        <f t="shared" si="15"/>
        <v>22</v>
      </c>
    </row>
    <row r="91" spans="3:30" x14ac:dyDescent="0.2">
      <c r="C91" s="18">
        <v>20</v>
      </c>
      <c r="D91" s="26">
        <v>11219.79</v>
      </c>
      <c r="E91" s="26">
        <v>185705</v>
      </c>
      <c r="F91" s="26">
        <v>14283</v>
      </c>
      <c r="G91" s="26" t="b">
        <v>1</v>
      </c>
      <c r="H91" s="26">
        <v>116</v>
      </c>
      <c r="I91" s="26">
        <v>159</v>
      </c>
      <c r="J91" s="26">
        <v>159</v>
      </c>
      <c r="K91" s="26">
        <v>1.4999999999999999E-2</v>
      </c>
      <c r="L91" s="26">
        <v>226</v>
      </c>
      <c r="M91" s="26">
        <v>3.4000000000000002E-2</v>
      </c>
      <c r="N91" s="26">
        <v>176</v>
      </c>
      <c r="O91" s="26">
        <v>1.6E-2</v>
      </c>
      <c r="P91" s="26">
        <v>220</v>
      </c>
      <c r="Q91" s="26">
        <v>1.4999999999999999E-2</v>
      </c>
      <c r="R91" s="28">
        <v>145</v>
      </c>
      <c r="S91" s="87" t="s">
        <v>39</v>
      </c>
      <c r="T91" s="50"/>
      <c r="U91" s="25">
        <f t="shared" si="10"/>
        <v>9.6551724137931033E-2</v>
      </c>
      <c r="Z91" s="18">
        <f t="shared" si="11"/>
        <v>14</v>
      </c>
      <c r="AA91" s="26">
        <f t="shared" si="12"/>
        <v>14</v>
      </c>
      <c r="AB91" s="26">
        <f t="shared" si="13"/>
        <v>81</v>
      </c>
      <c r="AC91" s="26">
        <f t="shared" si="14"/>
        <v>31</v>
      </c>
      <c r="AD91" s="28">
        <f t="shared" si="15"/>
        <v>75</v>
      </c>
    </row>
    <row r="92" spans="3:30" x14ac:dyDescent="0.2">
      <c r="C92" s="23">
        <v>110</v>
      </c>
      <c r="D92" s="85" t="s">
        <v>30</v>
      </c>
      <c r="E92" s="26" t="s">
        <v>75</v>
      </c>
      <c r="F92" s="26" t="s">
        <v>75</v>
      </c>
      <c r="G92" s="26" t="s">
        <v>75</v>
      </c>
      <c r="H92" s="26">
        <v>35</v>
      </c>
      <c r="I92" s="26">
        <v>146</v>
      </c>
      <c r="J92" s="26">
        <v>146</v>
      </c>
      <c r="K92" s="26">
        <v>3.0000000000000001E-3</v>
      </c>
      <c r="L92" s="26">
        <v>154</v>
      </c>
      <c r="M92" s="26">
        <v>0.01</v>
      </c>
      <c r="N92" s="26">
        <v>146</v>
      </c>
      <c r="O92" s="26">
        <v>2E-3</v>
      </c>
      <c r="P92" s="26">
        <v>146</v>
      </c>
      <c r="Q92" s="26">
        <v>3.0000000000000001E-3</v>
      </c>
      <c r="R92" s="28">
        <v>127</v>
      </c>
      <c r="S92" s="50"/>
      <c r="T92" s="50"/>
      <c r="U92" s="25">
        <f t="shared" si="10"/>
        <v>0.14960629921259844</v>
      </c>
      <c r="Z92" s="18">
        <f t="shared" si="11"/>
        <v>19</v>
      </c>
      <c r="AA92" s="26">
        <f t="shared" si="12"/>
        <v>19</v>
      </c>
      <c r="AB92" s="26">
        <f t="shared" si="13"/>
        <v>27</v>
      </c>
      <c r="AC92" s="26">
        <f t="shared" si="14"/>
        <v>19</v>
      </c>
      <c r="AD92" s="28">
        <f t="shared" si="15"/>
        <v>19</v>
      </c>
    </row>
    <row r="93" spans="3:30" x14ac:dyDescent="0.2">
      <c r="C93" s="23">
        <v>111</v>
      </c>
      <c r="D93" s="84" t="s">
        <v>30</v>
      </c>
      <c r="E93" s="26" t="s">
        <v>75</v>
      </c>
      <c r="F93" s="26" t="s">
        <v>75</v>
      </c>
      <c r="G93" s="26" t="s">
        <v>75</v>
      </c>
      <c r="H93" s="26">
        <v>38</v>
      </c>
      <c r="I93" s="26">
        <v>160</v>
      </c>
      <c r="J93" s="26">
        <v>160</v>
      </c>
      <c r="K93" s="26">
        <v>2E-3</v>
      </c>
      <c r="L93" s="26">
        <v>170</v>
      </c>
      <c r="M93" s="26">
        <v>1.2E-2</v>
      </c>
      <c r="N93" s="26">
        <v>160</v>
      </c>
      <c r="O93" s="26">
        <v>2E-3</v>
      </c>
      <c r="P93" s="26">
        <v>160</v>
      </c>
      <c r="Q93" s="26">
        <v>3.0000000000000001E-3</v>
      </c>
      <c r="R93" s="28">
        <v>147</v>
      </c>
      <c r="S93" s="50"/>
      <c r="T93" s="50"/>
      <c r="U93" s="25">
        <f t="shared" si="10"/>
        <v>8.8435374149659865E-2</v>
      </c>
      <c r="Z93" s="18">
        <f t="shared" si="11"/>
        <v>13</v>
      </c>
      <c r="AA93" s="26">
        <f t="shared" si="12"/>
        <v>13</v>
      </c>
      <c r="AB93" s="26">
        <f t="shared" si="13"/>
        <v>23</v>
      </c>
      <c r="AC93" s="26">
        <f t="shared" si="14"/>
        <v>13</v>
      </c>
      <c r="AD93" s="28">
        <f t="shared" si="15"/>
        <v>13</v>
      </c>
    </row>
    <row r="94" spans="3:30" x14ac:dyDescent="0.2">
      <c r="C94" s="23">
        <v>152</v>
      </c>
      <c r="D94" s="85" t="s">
        <v>30</v>
      </c>
      <c r="E94" s="26" t="s">
        <v>75</v>
      </c>
      <c r="F94" s="26" t="s">
        <v>75</v>
      </c>
      <c r="G94" s="26" t="s">
        <v>75</v>
      </c>
      <c r="H94" s="26">
        <v>66</v>
      </c>
      <c r="I94" s="26">
        <v>153</v>
      </c>
      <c r="J94" s="26">
        <v>170</v>
      </c>
      <c r="K94" s="26">
        <v>2E-3</v>
      </c>
      <c r="L94" s="26">
        <v>163</v>
      </c>
      <c r="M94" s="26">
        <v>6.0000000000000001E-3</v>
      </c>
      <c r="N94" s="26">
        <v>153</v>
      </c>
      <c r="O94" s="26">
        <v>2E-3</v>
      </c>
      <c r="P94" s="26">
        <v>162</v>
      </c>
      <c r="Q94" s="26">
        <v>3.0000000000000001E-3</v>
      </c>
      <c r="R94" s="28">
        <v>130</v>
      </c>
      <c r="S94" s="50"/>
      <c r="T94" s="50"/>
      <c r="U94" s="25">
        <f t="shared" si="10"/>
        <v>0.17692307692307693</v>
      </c>
      <c r="Z94" s="18">
        <f t="shared" si="11"/>
        <v>23</v>
      </c>
      <c r="AA94" s="26">
        <f t="shared" si="12"/>
        <v>40</v>
      </c>
      <c r="AB94" s="26">
        <f t="shared" si="13"/>
        <v>33</v>
      </c>
      <c r="AC94" s="26">
        <f t="shared" si="14"/>
        <v>23</v>
      </c>
      <c r="AD94" s="28">
        <f t="shared" si="15"/>
        <v>32</v>
      </c>
    </row>
    <row r="95" spans="3:30" x14ac:dyDescent="0.2">
      <c r="C95" s="23">
        <v>158</v>
      </c>
      <c r="D95" s="85" t="s">
        <v>30</v>
      </c>
      <c r="E95" s="26" t="s">
        <v>75</v>
      </c>
      <c r="F95" s="26" t="s">
        <v>75</v>
      </c>
      <c r="G95" s="26" t="s">
        <v>75</v>
      </c>
      <c r="H95" s="26">
        <v>66</v>
      </c>
      <c r="I95" s="26">
        <v>150</v>
      </c>
      <c r="J95" s="26">
        <v>150</v>
      </c>
      <c r="K95" s="26">
        <v>2E-3</v>
      </c>
      <c r="L95" s="26">
        <v>172</v>
      </c>
      <c r="M95" s="26">
        <v>0.01</v>
      </c>
      <c r="N95" s="26">
        <v>150</v>
      </c>
      <c r="O95" s="26">
        <v>2E-3</v>
      </c>
      <c r="P95" s="26">
        <v>164</v>
      </c>
      <c r="Q95" s="26">
        <v>3.0000000000000001E-3</v>
      </c>
      <c r="R95" s="28">
        <v>150</v>
      </c>
      <c r="S95" s="50"/>
      <c r="T95" s="50"/>
      <c r="U95" s="25">
        <f t="shared" si="10"/>
        <v>0</v>
      </c>
      <c r="Z95" s="18">
        <f t="shared" si="11"/>
        <v>0</v>
      </c>
      <c r="AA95" s="26">
        <f t="shared" si="12"/>
        <v>0</v>
      </c>
      <c r="AB95" s="26">
        <f t="shared" si="13"/>
        <v>22</v>
      </c>
      <c r="AC95" s="26">
        <f t="shared" si="14"/>
        <v>0</v>
      </c>
      <c r="AD95" s="28">
        <f t="shared" si="15"/>
        <v>14</v>
      </c>
    </row>
    <row r="96" spans="3:30" x14ac:dyDescent="0.2">
      <c r="C96" s="23">
        <v>169</v>
      </c>
      <c r="D96" s="85" t="s">
        <v>30</v>
      </c>
      <c r="E96" s="26" t="s">
        <v>75</v>
      </c>
      <c r="F96" s="26" t="s">
        <v>75</v>
      </c>
      <c r="G96" s="26" t="s">
        <v>75</v>
      </c>
      <c r="H96" s="26">
        <v>134</v>
      </c>
      <c r="I96" s="26">
        <v>189</v>
      </c>
      <c r="J96" s="26">
        <v>243</v>
      </c>
      <c r="K96" s="26">
        <v>2E-3</v>
      </c>
      <c r="L96" s="26">
        <v>207</v>
      </c>
      <c r="M96" s="26">
        <v>0.01</v>
      </c>
      <c r="N96" s="26">
        <v>242</v>
      </c>
      <c r="O96" s="26">
        <v>2E-3</v>
      </c>
      <c r="P96" s="26">
        <v>189</v>
      </c>
      <c r="Q96" s="26">
        <v>2E-3</v>
      </c>
      <c r="R96" s="28">
        <v>145</v>
      </c>
      <c r="S96" s="50"/>
      <c r="T96" s="50"/>
      <c r="U96" s="25">
        <f t="shared" si="10"/>
        <v>0.30344827586206896</v>
      </c>
      <c r="Z96" s="18">
        <f t="shared" si="11"/>
        <v>44</v>
      </c>
      <c r="AA96" s="26">
        <f t="shared" si="12"/>
        <v>98</v>
      </c>
      <c r="AB96" s="26">
        <f t="shared" si="13"/>
        <v>62</v>
      </c>
      <c r="AC96" s="26">
        <f t="shared" si="14"/>
        <v>97</v>
      </c>
      <c r="AD96" s="28">
        <f t="shared" si="15"/>
        <v>44</v>
      </c>
    </row>
    <row r="97" spans="3:30" x14ac:dyDescent="0.2">
      <c r="C97" s="23">
        <v>170</v>
      </c>
      <c r="D97" s="84" t="s">
        <v>30</v>
      </c>
      <c r="E97" s="26" t="s">
        <v>75</v>
      </c>
      <c r="F97" s="26" t="s">
        <v>75</v>
      </c>
      <c r="G97" s="26" t="s">
        <v>75</v>
      </c>
      <c r="H97" s="26">
        <v>134</v>
      </c>
      <c r="I97" s="26">
        <v>221</v>
      </c>
      <c r="J97" s="26">
        <v>291</v>
      </c>
      <c r="K97" s="26">
        <v>3.0000000000000001E-3</v>
      </c>
      <c r="L97" s="26">
        <v>245</v>
      </c>
      <c r="M97" s="26">
        <v>1.4999999999999999E-2</v>
      </c>
      <c r="N97" s="26">
        <v>290</v>
      </c>
      <c r="O97" s="26">
        <v>3.0000000000000001E-3</v>
      </c>
      <c r="P97" s="26">
        <v>221</v>
      </c>
      <c r="Q97" s="26">
        <v>3.0000000000000001E-3</v>
      </c>
      <c r="R97" s="28">
        <v>168</v>
      </c>
      <c r="S97" s="50"/>
      <c r="T97" s="50"/>
      <c r="U97" s="25">
        <f t="shared" si="10"/>
        <v>0.31547619047619047</v>
      </c>
      <c r="Z97" s="18">
        <f t="shared" si="11"/>
        <v>53</v>
      </c>
      <c r="AA97" s="26">
        <f t="shared" si="12"/>
        <v>123</v>
      </c>
      <c r="AB97" s="26">
        <f t="shared" si="13"/>
        <v>77</v>
      </c>
      <c r="AC97" s="26">
        <f t="shared" si="14"/>
        <v>122</v>
      </c>
      <c r="AD97" s="28">
        <f t="shared" si="15"/>
        <v>53</v>
      </c>
    </row>
    <row r="98" spans="3:30" x14ac:dyDescent="0.2">
      <c r="C98" s="23">
        <v>179</v>
      </c>
      <c r="D98" s="85" t="s">
        <v>30</v>
      </c>
      <c r="E98" s="55" t="s">
        <v>75</v>
      </c>
      <c r="F98" s="55" t="s">
        <v>75</v>
      </c>
      <c r="G98" s="55" t="s">
        <v>75</v>
      </c>
      <c r="H98" s="26">
        <v>120</v>
      </c>
      <c r="I98" s="26">
        <v>173</v>
      </c>
      <c r="J98" s="26">
        <v>189</v>
      </c>
      <c r="K98" s="26">
        <v>3.0000000000000001E-3</v>
      </c>
      <c r="L98" s="26">
        <v>173</v>
      </c>
      <c r="M98" s="26">
        <v>1.4999999999999999E-2</v>
      </c>
      <c r="N98" s="26">
        <v>211</v>
      </c>
      <c r="O98" s="26">
        <v>4.0000000000000001E-3</v>
      </c>
      <c r="P98" s="26">
        <v>219</v>
      </c>
      <c r="Q98" s="26">
        <v>4.0000000000000001E-3</v>
      </c>
      <c r="R98" s="28">
        <v>130</v>
      </c>
      <c r="S98" s="50"/>
      <c r="T98" s="50"/>
      <c r="U98" s="25">
        <f t="shared" si="10"/>
        <v>0.33076923076923076</v>
      </c>
      <c r="Z98" s="18">
        <f t="shared" si="11"/>
        <v>43</v>
      </c>
      <c r="AA98" s="26">
        <f t="shared" si="12"/>
        <v>59</v>
      </c>
      <c r="AB98" s="26">
        <f t="shared" si="13"/>
        <v>43</v>
      </c>
      <c r="AC98" s="26">
        <f t="shared" si="14"/>
        <v>81</v>
      </c>
      <c r="AD98" s="28">
        <f t="shared" si="15"/>
        <v>89</v>
      </c>
    </row>
    <row r="99" spans="3:30" x14ac:dyDescent="0.2">
      <c r="C99" s="23">
        <v>180</v>
      </c>
      <c r="D99" s="85" t="s">
        <v>30</v>
      </c>
      <c r="E99" s="55" t="s">
        <v>75</v>
      </c>
      <c r="F99" s="55" t="s">
        <v>75</v>
      </c>
      <c r="G99" s="55" t="s">
        <v>75</v>
      </c>
      <c r="H99" s="26">
        <v>120</v>
      </c>
      <c r="I99" s="26">
        <v>188</v>
      </c>
      <c r="J99" s="26">
        <v>215</v>
      </c>
      <c r="K99" s="26">
        <v>5.0000000000000001E-3</v>
      </c>
      <c r="L99" s="26">
        <v>188</v>
      </c>
      <c r="M99" s="26">
        <v>2.4E-2</v>
      </c>
      <c r="N99" s="26">
        <v>239</v>
      </c>
      <c r="O99" s="26">
        <v>5.0000000000000001E-3</v>
      </c>
      <c r="P99" s="26">
        <v>237</v>
      </c>
      <c r="Q99" s="26">
        <v>5.0000000000000001E-3</v>
      </c>
      <c r="R99" s="28">
        <v>142</v>
      </c>
      <c r="S99" s="50"/>
      <c r="T99" s="50"/>
      <c r="U99" s="25">
        <f t="shared" si="10"/>
        <v>0.323943661971831</v>
      </c>
      <c r="Z99" s="18">
        <f t="shared" si="11"/>
        <v>46</v>
      </c>
      <c r="AA99" s="26">
        <f t="shared" si="12"/>
        <v>73</v>
      </c>
      <c r="AB99" s="26">
        <f t="shared" si="13"/>
        <v>46</v>
      </c>
      <c r="AC99" s="26">
        <f t="shared" si="14"/>
        <v>97</v>
      </c>
      <c r="AD99" s="28">
        <f t="shared" si="15"/>
        <v>95</v>
      </c>
    </row>
    <row r="100" spans="3:30" x14ac:dyDescent="0.2">
      <c r="C100" s="23">
        <v>186</v>
      </c>
      <c r="D100" s="84" t="s">
        <v>30</v>
      </c>
      <c r="E100" s="55" t="s">
        <v>75</v>
      </c>
      <c r="F100" s="55" t="s">
        <v>75</v>
      </c>
      <c r="G100" s="55" t="s">
        <v>75</v>
      </c>
      <c r="H100" s="26">
        <v>107</v>
      </c>
      <c r="I100" s="26">
        <v>215</v>
      </c>
      <c r="J100" s="26">
        <v>215</v>
      </c>
      <c r="K100" s="26">
        <v>3.0000000000000001E-3</v>
      </c>
      <c r="L100" s="26">
        <v>251</v>
      </c>
      <c r="M100" s="26">
        <v>7.0000000000000001E-3</v>
      </c>
      <c r="N100" s="26">
        <v>232</v>
      </c>
      <c r="O100" s="26">
        <v>2E-3</v>
      </c>
      <c r="P100" s="26">
        <v>295</v>
      </c>
      <c r="Q100" s="26">
        <v>2E-3</v>
      </c>
      <c r="R100" s="28">
        <v>174</v>
      </c>
      <c r="S100" s="50"/>
      <c r="T100" s="50"/>
      <c r="U100" s="25">
        <f t="shared" si="10"/>
        <v>0.23563218390804597</v>
      </c>
      <c r="Z100" s="18">
        <f t="shared" si="11"/>
        <v>41</v>
      </c>
      <c r="AA100" s="26">
        <f t="shared" si="12"/>
        <v>41</v>
      </c>
      <c r="AB100" s="26">
        <f t="shared" si="13"/>
        <v>77</v>
      </c>
      <c r="AC100" s="26">
        <f t="shared" si="14"/>
        <v>58</v>
      </c>
      <c r="AD100" s="28">
        <f t="shared" si="15"/>
        <v>121</v>
      </c>
    </row>
    <row r="101" spans="3:30" x14ac:dyDescent="0.2">
      <c r="C101" s="23">
        <v>191</v>
      </c>
      <c r="D101" s="85" t="s">
        <v>30</v>
      </c>
      <c r="E101" s="55" t="s">
        <v>75</v>
      </c>
      <c r="F101" s="55" t="s">
        <v>75</v>
      </c>
      <c r="G101" s="55" t="s">
        <v>75</v>
      </c>
      <c r="H101" s="26">
        <v>109</v>
      </c>
      <c r="I101" s="26">
        <v>184</v>
      </c>
      <c r="J101" s="26">
        <v>194</v>
      </c>
      <c r="K101" s="26">
        <v>4.0000000000000001E-3</v>
      </c>
      <c r="L101" s="26">
        <v>184</v>
      </c>
      <c r="M101" s="26">
        <v>1.6E-2</v>
      </c>
      <c r="N101" s="26">
        <v>194</v>
      </c>
      <c r="O101" s="26">
        <v>4.0000000000000001E-3</v>
      </c>
      <c r="P101" s="26">
        <v>184</v>
      </c>
      <c r="Q101" s="26">
        <v>6.0000000000000001E-3</v>
      </c>
      <c r="R101" s="28">
        <v>174</v>
      </c>
      <c r="S101" s="50"/>
      <c r="T101" s="50"/>
      <c r="U101" s="25">
        <f t="shared" si="10"/>
        <v>5.7471264367816091E-2</v>
      </c>
      <c r="Z101" s="18">
        <f t="shared" si="11"/>
        <v>10</v>
      </c>
      <c r="AA101" s="26">
        <f t="shared" si="12"/>
        <v>20</v>
      </c>
      <c r="AB101" s="26">
        <f t="shared" si="13"/>
        <v>10</v>
      </c>
      <c r="AC101" s="26">
        <f t="shared" si="14"/>
        <v>20</v>
      </c>
      <c r="AD101" s="28">
        <f t="shared" si="15"/>
        <v>10</v>
      </c>
    </row>
    <row r="102" spans="3:30" ht="16" thickBot="1" x14ac:dyDescent="0.25">
      <c r="C102" s="24">
        <v>194</v>
      </c>
      <c r="D102" s="89" t="s">
        <v>30</v>
      </c>
      <c r="E102" s="61" t="s">
        <v>75</v>
      </c>
      <c r="F102" s="61" t="s">
        <v>75</v>
      </c>
      <c r="G102" s="61" t="s">
        <v>75</v>
      </c>
      <c r="H102" s="20">
        <v>124</v>
      </c>
      <c r="I102" s="20">
        <v>211</v>
      </c>
      <c r="J102" s="20">
        <v>236</v>
      </c>
      <c r="K102" s="20">
        <v>2E-3</v>
      </c>
      <c r="L102" s="20">
        <v>232</v>
      </c>
      <c r="M102" s="20">
        <v>5.0000000000000001E-3</v>
      </c>
      <c r="N102" s="20">
        <v>211</v>
      </c>
      <c r="O102" s="20">
        <v>2E-3</v>
      </c>
      <c r="P102" s="20">
        <v>241</v>
      </c>
      <c r="Q102" s="20">
        <v>2E-3</v>
      </c>
      <c r="R102" s="21">
        <v>201</v>
      </c>
      <c r="S102" s="50"/>
      <c r="T102" s="50"/>
      <c r="U102" s="25">
        <f t="shared" si="10"/>
        <v>4.975124378109453E-2</v>
      </c>
      <c r="Z102" s="19">
        <f t="shared" si="11"/>
        <v>10</v>
      </c>
      <c r="AA102" s="20">
        <f t="shared" si="12"/>
        <v>35</v>
      </c>
      <c r="AB102" s="20">
        <f t="shared" si="13"/>
        <v>31</v>
      </c>
      <c r="AC102" s="20">
        <f t="shared" si="14"/>
        <v>10</v>
      </c>
      <c r="AD102" s="21">
        <f t="shared" si="15"/>
        <v>40</v>
      </c>
    </row>
  </sheetData>
  <sortState ref="C9:S102">
    <sortCondition ref="S9:S102"/>
  </sortState>
  <pageMargins left="0.7" right="0.7" top="0.75" bottom="0.75" header="0.3" footer="0.3"/>
  <pageSetup paperSize="9" orientation="portrait" horizontalDpi="4294967293" verticalDpi="4294967293" r:id="rId1"/>
  <ignoredErrors>
    <ignoredError sqref="O5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ECF1-2622-4965-BF3A-22B5F7778C9E}">
  <dimension ref="B1:AG102"/>
  <sheetViews>
    <sheetView tabSelected="1" workbookViewId="0">
      <pane xSplit="3" ySplit="8" topLeftCell="D83" activePane="bottomRight" state="frozen"/>
      <selection pane="topRight" activeCell="D1" sqref="D1"/>
      <selection pane="bottomLeft" activeCell="A5" sqref="A5"/>
      <selection pane="bottomRight" activeCell="D105" sqref="D105"/>
    </sheetView>
  </sheetViews>
  <sheetFormatPr baseColWidth="10" defaultColWidth="9.1640625" defaultRowHeight="15" x14ac:dyDescent="0.2"/>
  <cols>
    <col min="1" max="1" width="6.83203125" style="25" customWidth="1"/>
    <col min="2" max="2" width="36.83203125" style="25" bestFit="1" customWidth="1"/>
    <col min="3" max="3" width="9.33203125" style="25" bestFit="1" customWidth="1"/>
    <col min="4" max="4" width="27" style="25" bestFit="1" customWidth="1"/>
    <col min="5" max="5" width="8" style="25" bestFit="1" customWidth="1"/>
    <col min="6" max="6" width="10.5" style="25" bestFit="1" customWidth="1"/>
    <col min="7" max="7" width="9.83203125" style="25" bestFit="1" customWidth="1"/>
    <col min="8" max="9" width="4" style="25" bestFit="1" customWidth="1"/>
    <col min="10" max="10" width="5.5" style="25" bestFit="1" customWidth="1"/>
    <col min="11" max="11" width="7" style="25" bestFit="1" customWidth="1"/>
    <col min="12" max="12" width="5.5" style="25" bestFit="1" customWidth="1"/>
    <col min="13" max="13" width="11.5" style="25" bestFit="1" customWidth="1"/>
    <col min="14" max="14" width="7.1640625" style="25" bestFit="1" customWidth="1"/>
    <col min="15" max="15" width="9.1640625" style="25" bestFit="1" customWidth="1"/>
    <col min="16" max="16" width="7.1640625" style="25" bestFit="1" customWidth="1"/>
    <col min="17" max="17" width="7" style="25" bestFit="1" customWidth="1"/>
    <col min="18" max="18" width="9.83203125" style="25" bestFit="1" customWidth="1"/>
    <col min="19" max="20" width="9.83203125" style="25" customWidth="1"/>
    <col min="21" max="21" width="9.1640625" style="25"/>
    <col min="22" max="22" width="9.5" style="25" bestFit="1" customWidth="1"/>
    <col min="23" max="23" width="5.1640625" style="25" bestFit="1" customWidth="1"/>
    <col min="24" max="24" width="6.1640625" style="25" bestFit="1" customWidth="1"/>
    <col min="25" max="25" width="10.83203125" style="25" bestFit="1" customWidth="1"/>
    <col min="26" max="26" width="12" style="25" bestFit="1" customWidth="1"/>
    <col min="27" max="27" width="11.5" style="25" bestFit="1" customWidth="1"/>
    <col min="28" max="29" width="9.1640625" style="25"/>
    <col min="30" max="30" width="11.33203125" style="25" bestFit="1" customWidth="1"/>
    <col min="31" max="16384" width="9.1640625" style="25"/>
  </cols>
  <sheetData>
    <row r="1" spans="2:33" ht="16" thickBot="1" x14ac:dyDescent="0.25"/>
    <row r="2" spans="2:33" ht="16" thickBot="1" x14ac:dyDescent="0.25">
      <c r="M2" s="35" t="s">
        <v>81</v>
      </c>
    </row>
    <row r="3" spans="2:33" ht="16" thickBot="1" x14ac:dyDescent="0.25">
      <c r="B3" s="62" t="s">
        <v>20</v>
      </c>
      <c r="M3" s="11" t="s">
        <v>64</v>
      </c>
      <c r="N3" s="44" t="s">
        <v>37</v>
      </c>
      <c r="O3" s="42" t="s">
        <v>38</v>
      </c>
      <c r="P3" s="43" t="s">
        <v>39</v>
      </c>
    </row>
    <row r="4" spans="2:33" x14ac:dyDescent="0.2">
      <c r="M4" s="9" t="s">
        <v>58</v>
      </c>
      <c r="N4" s="80">
        <f>ROUND(AVERAGEIF(S9:S102,"A",E9:E102),1)</f>
        <v>27.7</v>
      </c>
      <c r="O4" s="3">
        <f>ROUND(AVERAGEIF(S9:S102,"B",E9:E102),1)</f>
        <v>104696.2</v>
      </c>
      <c r="P4" s="22">
        <f>ROUND(AVERAGEIF(S9:S102,"C",E9:E102),1)</f>
        <v>176480</v>
      </c>
      <c r="V4" s="13" t="s">
        <v>33</v>
      </c>
      <c r="W4" s="16" t="str">
        <f>INT(COUNTIF(W10:W103, "=0")/94 * 100) &amp; "%"</f>
        <v>79%</v>
      </c>
      <c r="X4" s="16" t="str">
        <f>INT(COUNTIF(X10:X103, "=0")/94 * 100) &amp; "%"</f>
        <v>72%</v>
      </c>
      <c r="Y4" s="16" t="str">
        <f>INT(COUNTIF(Y10:Y103, "=0")/94 * 100) &amp; "%"</f>
        <v>70%</v>
      </c>
      <c r="Z4" s="16" t="str">
        <f>INT(COUNTIF(Z10:Z103, "=0")/94 * 100) &amp; "%"</f>
        <v>71%</v>
      </c>
      <c r="AA4" s="17" t="str">
        <f>INT(COUNTIF(AA10:AA103, "=0")/94 * 100) &amp; "%"</f>
        <v>69%</v>
      </c>
    </row>
    <row r="5" spans="2:33" x14ac:dyDescent="0.2">
      <c r="M5" s="76" t="s">
        <v>57</v>
      </c>
      <c r="N5" s="39">
        <f>ROUND(_xlfn.STDEV.S(E9:E53),1)</f>
        <v>83.1</v>
      </c>
      <c r="O5" s="26">
        <f>ROUND(_xlfn.STDEV.S(E54:E90),1)</f>
        <v>345393.8</v>
      </c>
      <c r="P5" s="28" t="s">
        <v>75</v>
      </c>
      <c r="U5" s="25">
        <f>ROUND(CONFIDENCE(0.05,U6,COUNTIF(S9:S102,"=A")),1)</f>
        <v>0.3</v>
      </c>
      <c r="V5" s="18" t="s">
        <v>24</v>
      </c>
      <c r="W5" s="26">
        <f>COUNTIF(W10:W103, "=0")</f>
        <v>75</v>
      </c>
      <c r="X5" s="26">
        <f>COUNTIF(X10:X103, "=0")</f>
        <v>68</v>
      </c>
      <c r="Y5" s="26">
        <f>COUNTIF(Y10:Y103, "=0")</f>
        <v>66</v>
      </c>
      <c r="Z5" s="26">
        <f>COUNTIF(Z10:Z103, "=0")</f>
        <v>67</v>
      </c>
      <c r="AA5" s="28">
        <f>COUNTIF(AA10:AA103, "=0")</f>
        <v>65</v>
      </c>
    </row>
    <row r="6" spans="2:33" ht="16" thickBot="1" x14ac:dyDescent="0.25">
      <c r="M6" s="79" t="s">
        <v>72</v>
      </c>
      <c r="N6" s="81">
        <f>CONFIDENCE(0.05,N5,COUNTIF(S9:S102,"=A"))</f>
        <v>24.279674373971304</v>
      </c>
      <c r="O6" s="20">
        <f>CONFIDENCE(0.05,O5,COUNTIF(S9:S102,"=B"))</f>
        <v>111291.44120150965</v>
      </c>
      <c r="P6" s="21" t="s">
        <v>75</v>
      </c>
      <c r="U6" s="25">
        <f>ROUND(_xlfn.STDEV.S(U9:U53) * 100,1)</f>
        <v>1.1000000000000001</v>
      </c>
      <c r="V6" s="19" t="s">
        <v>32</v>
      </c>
      <c r="W6" s="20">
        <f>MAX(W10:W103)</f>
        <v>14</v>
      </c>
      <c r="X6" s="20">
        <f>MAX(X10:X103)</f>
        <v>23</v>
      </c>
      <c r="Y6" s="20">
        <f>MAX(Y10:Y103)</f>
        <v>17</v>
      </c>
      <c r="Z6" s="20">
        <f>MAX(Z10:Z103)</f>
        <v>18</v>
      </c>
      <c r="AA6" s="21">
        <f>MAX(AA10:AA103)</f>
        <v>17</v>
      </c>
    </row>
    <row r="7" spans="2:33" ht="16" thickBot="1" x14ac:dyDescent="0.25">
      <c r="U7" s="25">
        <f>ROUND(AVERAGE(U9:U53) * 100,1)</f>
        <v>0.2</v>
      </c>
      <c r="V7" s="33"/>
      <c r="W7" s="33"/>
      <c r="X7" s="33"/>
      <c r="Y7" s="33"/>
      <c r="Z7" s="33"/>
      <c r="AA7" s="33"/>
    </row>
    <row r="8" spans="2:33" ht="17" thickBot="1" x14ac:dyDescent="0.25">
      <c r="C8" s="5" t="s">
        <v>0</v>
      </c>
      <c r="D8" s="6" t="s">
        <v>16</v>
      </c>
      <c r="E8" s="7" t="s">
        <v>12</v>
      </c>
      <c r="F8" s="7" t="s">
        <v>13</v>
      </c>
      <c r="G8" s="7" t="s">
        <v>14</v>
      </c>
      <c r="H8" s="7" t="s">
        <v>6</v>
      </c>
      <c r="I8" s="7" t="s">
        <v>7</v>
      </c>
      <c r="J8" s="6" t="s">
        <v>8</v>
      </c>
      <c r="K8" s="6" t="s">
        <v>15</v>
      </c>
      <c r="L8" s="6" t="s">
        <v>9</v>
      </c>
      <c r="M8" s="6" t="s">
        <v>15</v>
      </c>
      <c r="N8" s="6" t="s">
        <v>10</v>
      </c>
      <c r="O8" s="6" t="s">
        <v>15</v>
      </c>
      <c r="P8" s="6" t="s">
        <v>11</v>
      </c>
      <c r="Q8" s="6" t="s">
        <v>15</v>
      </c>
      <c r="R8" s="27" t="s">
        <v>4</v>
      </c>
      <c r="S8" s="50" t="s">
        <v>22</v>
      </c>
      <c r="T8" s="50"/>
      <c r="U8" s="25" t="s">
        <v>76</v>
      </c>
      <c r="W8" s="5" t="s">
        <v>31</v>
      </c>
      <c r="X8" s="6" t="s">
        <v>8</v>
      </c>
      <c r="Y8" s="6" t="s">
        <v>9</v>
      </c>
      <c r="Z8" s="6" t="s">
        <v>10</v>
      </c>
      <c r="AA8" s="6" t="s">
        <v>11</v>
      </c>
    </row>
    <row r="9" spans="2:33" ht="16" thickBot="1" x14ac:dyDescent="0.25">
      <c r="C9" s="4">
        <v>1</v>
      </c>
      <c r="D9" s="3">
        <v>0.02</v>
      </c>
      <c r="E9" s="3">
        <v>0</v>
      </c>
      <c r="F9" s="3">
        <v>0</v>
      </c>
      <c r="G9" s="3" t="b">
        <v>0</v>
      </c>
      <c r="H9" s="3">
        <v>131</v>
      </c>
      <c r="I9" s="3">
        <v>131</v>
      </c>
      <c r="J9" s="3">
        <v>131</v>
      </c>
      <c r="K9" s="3">
        <v>0.63300000000000001</v>
      </c>
      <c r="L9" s="3">
        <v>131</v>
      </c>
      <c r="M9" s="3">
        <v>0.50900000000000001</v>
      </c>
      <c r="N9" s="3">
        <v>131</v>
      </c>
      <c r="O9" s="3">
        <v>0.501</v>
      </c>
      <c r="P9" s="3">
        <v>131</v>
      </c>
      <c r="Q9" s="3">
        <v>0.5</v>
      </c>
      <c r="R9" s="22">
        <v>131</v>
      </c>
      <c r="S9" s="50" t="s">
        <v>37</v>
      </c>
      <c r="T9" s="50"/>
      <c r="U9" s="25">
        <f>(I9-R9) /R9</f>
        <v>0</v>
      </c>
      <c r="W9" s="34">
        <f>MIN(X9:AA9)</f>
        <v>0</v>
      </c>
      <c r="X9" s="3">
        <f t="shared" ref="X9:X40" si="0">J9-R9</f>
        <v>0</v>
      </c>
      <c r="Y9" s="3">
        <f t="shared" ref="Y9:Y40" si="1">L9-R9</f>
        <v>0</v>
      </c>
      <c r="Z9" s="3">
        <f t="shared" ref="Z9:Z40" si="2">N9-R9</f>
        <v>0</v>
      </c>
      <c r="AA9" s="22">
        <f t="shared" ref="AA9:AA40" si="3">P9-R9</f>
        <v>0</v>
      </c>
    </row>
    <row r="10" spans="2:33" ht="17" thickBot="1" x14ac:dyDescent="0.25">
      <c r="C10" s="23">
        <v>2</v>
      </c>
      <c r="D10" s="26">
        <v>0.83</v>
      </c>
      <c r="E10" s="26">
        <v>28</v>
      </c>
      <c r="F10" s="26">
        <v>4</v>
      </c>
      <c r="G10" s="26" t="b">
        <v>1</v>
      </c>
      <c r="H10" s="26">
        <v>85</v>
      </c>
      <c r="I10" s="26">
        <v>88</v>
      </c>
      <c r="J10" s="26">
        <v>88</v>
      </c>
      <c r="K10" s="26">
        <v>1.411</v>
      </c>
      <c r="L10" s="26">
        <v>88</v>
      </c>
      <c r="M10" s="26">
        <v>1.8160000000000001</v>
      </c>
      <c r="N10" s="26">
        <v>88</v>
      </c>
      <c r="O10" s="26">
        <v>0.83399999999999996</v>
      </c>
      <c r="P10" s="26">
        <v>88</v>
      </c>
      <c r="Q10" s="26">
        <v>1.8069999999999999</v>
      </c>
      <c r="R10" s="28">
        <v>88</v>
      </c>
      <c r="S10" s="50" t="s">
        <v>37</v>
      </c>
      <c r="T10" s="50"/>
      <c r="U10" s="25">
        <f t="shared" ref="U10:U73" si="4">(I10-R10) /R10</f>
        <v>0</v>
      </c>
      <c r="W10" s="18">
        <f t="shared" ref="W10:W73" si="5">MIN(X10:AA10)</f>
        <v>0</v>
      </c>
      <c r="X10" s="26">
        <f t="shared" si="0"/>
        <v>0</v>
      </c>
      <c r="Y10" s="26">
        <f t="shared" si="1"/>
        <v>0</v>
      </c>
      <c r="Z10" s="26">
        <f t="shared" si="2"/>
        <v>0</v>
      </c>
      <c r="AA10" s="28">
        <f t="shared" si="3"/>
        <v>0</v>
      </c>
      <c r="AD10" s="83" t="s">
        <v>64</v>
      </c>
      <c r="AE10" s="44" t="s">
        <v>60</v>
      </c>
      <c r="AF10" s="42" t="s">
        <v>61</v>
      </c>
      <c r="AG10" s="43" t="s">
        <v>62</v>
      </c>
    </row>
    <row r="11" spans="2:33" x14ac:dyDescent="0.2">
      <c r="C11" s="23">
        <v>3</v>
      </c>
      <c r="D11" s="26">
        <v>0.02</v>
      </c>
      <c r="E11" s="26">
        <v>0</v>
      </c>
      <c r="F11" s="26">
        <v>0</v>
      </c>
      <c r="G11" s="26" t="b">
        <v>0</v>
      </c>
      <c r="H11" s="26">
        <v>172</v>
      </c>
      <c r="I11" s="26">
        <v>172</v>
      </c>
      <c r="J11" s="26">
        <v>172</v>
      </c>
      <c r="K11" s="26">
        <v>0.83699999999999997</v>
      </c>
      <c r="L11" s="26">
        <v>172</v>
      </c>
      <c r="M11" s="26">
        <v>0.82299999999999995</v>
      </c>
      <c r="N11" s="26">
        <v>172</v>
      </c>
      <c r="O11" s="26">
        <v>1.0149999999999999</v>
      </c>
      <c r="P11" s="26">
        <v>172</v>
      </c>
      <c r="Q11" s="26">
        <v>0.86</v>
      </c>
      <c r="R11" s="28">
        <v>172</v>
      </c>
      <c r="S11" s="50" t="s">
        <v>37</v>
      </c>
      <c r="T11" s="50"/>
      <c r="U11" s="25">
        <f t="shared" si="4"/>
        <v>0</v>
      </c>
      <c r="W11" s="18">
        <f t="shared" si="5"/>
        <v>0</v>
      </c>
      <c r="X11" s="26">
        <f t="shared" si="0"/>
        <v>0</v>
      </c>
      <c r="Y11" s="26">
        <f t="shared" si="1"/>
        <v>0</v>
      </c>
      <c r="Z11" s="26">
        <f t="shared" si="2"/>
        <v>0</v>
      </c>
      <c r="AA11" s="28">
        <f t="shared" si="3"/>
        <v>0</v>
      </c>
      <c r="AD11" s="9" t="s">
        <v>63</v>
      </c>
      <c r="AE11" s="80">
        <f>ROUND(AVERAGEIF(S9:S102,"A",X9:X102),1)</f>
        <v>0.1</v>
      </c>
      <c r="AF11" s="3">
        <f>ROUND(AVERAGEIF(S9:S102,"B",X9:X102),1)</f>
        <v>1.6</v>
      </c>
      <c r="AG11" s="22">
        <f>ROUND(AVERAGEIF(S9:S102,"C",X9:X102),1)</f>
        <v>23</v>
      </c>
    </row>
    <row r="12" spans="2:33" ht="16" thickBot="1" x14ac:dyDescent="0.25">
      <c r="C12" s="23">
        <v>4</v>
      </c>
      <c r="D12" s="26">
        <v>0.02</v>
      </c>
      <c r="E12" s="26">
        <v>0</v>
      </c>
      <c r="F12" s="26">
        <v>0</v>
      </c>
      <c r="G12" s="26" t="b">
        <v>0</v>
      </c>
      <c r="H12" s="26">
        <v>182</v>
      </c>
      <c r="I12" s="26">
        <v>182</v>
      </c>
      <c r="J12" s="26">
        <v>182</v>
      </c>
      <c r="K12" s="26">
        <v>0.72</v>
      </c>
      <c r="L12" s="26">
        <v>182</v>
      </c>
      <c r="M12" s="26">
        <v>0.72099999999999997</v>
      </c>
      <c r="N12" s="26">
        <v>182</v>
      </c>
      <c r="O12" s="26">
        <v>0.70599999999999996</v>
      </c>
      <c r="P12" s="26">
        <v>182</v>
      </c>
      <c r="Q12" s="26">
        <v>0.88800000000000001</v>
      </c>
      <c r="R12" s="28">
        <v>182</v>
      </c>
      <c r="S12" s="50" t="s">
        <v>37</v>
      </c>
      <c r="T12" s="50"/>
      <c r="U12" s="25">
        <f t="shared" si="4"/>
        <v>0</v>
      </c>
      <c r="W12" s="18">
        <f t="shared" si="5"/>
        <v>0</v>
      </c>
      <c r="X12" s="26">
        <f t="shared" si="0"/>
        <v>0</v>
      </c>
      <c r="Y12" s="26">
        <f t="shared" si="1"/>
        <v>0</v>
      </c>
      <c r="Z12" s="26">
        <f t="shared" si="2"/>
        <v>0</v>
      </c>
      <c r="AA12" s="28">
        <f t="shared" si="3"/>
        <v>0</v>
      </c>
      <c r="AD12" s="79" t="s">
        <v>57</v>
      </c>
      <c r="AE12" s="81">
        <f>ROUND(_xlfn.STDEV.S(X9:X53),1)</f>
        <v>0.4</v>
      </c>
      <c r="AF12" s="20">
        <f>ROUND(_xlfn.STDEV.S(X54:X96),1)</f>
        <v>4.9000000000000004</v>
      </c>
      <c r="AG12" s="21" t="s">
        <v>75</v>
      </c>
    </row>
    <row r="13" spans="2:33" x14ac:dyDescent="0.2">
      <c r="C13" s="23">
        <v>6</v>
      </c>
      <c r="D13" s="26">
        <v>0.02</v>
      </c>
      <c r="E13" s="26">
        <v>0</v>
      </c>
      <c r="F13" s="26">
        <v>0</v>
      </c>
      <c r="G13" s="26" t="b">
        <v>0</v>
      </c>
      <c r="H13" s="26">
        <v>171</v>
      </c>
      <c r="I13" s="26">
        <v>171</v>
      </c>
      <c r="J13" s="26">
        <v>171</v>
      </c>
      <c r="K13" s="26">
        <v>0.76300000000000001</v>
      </c>
      <c r="L13" s="26">
        <v>171</v>
      </c>
      <c r="M13" s="26">
        <v>0.93100000000000005</v>
      </c>
      <c r="N13" s="26">
        <v>171</v>
      </c>
      <c r="O13" s="26">
        <v>0.93600000000000005</v>
      </c>
      <c r="P13" s="26">
        <v>171</v>
      </c>
      <c r="Q13" s="26">
        <v>0.92400000000000004</v>
      </c>
      <c r="R13" s="28">
        <v>171</v>
      </c>
      <c r="S13" s="50" t="s">
        <v>37</v>
      </c>
      <c r="T13" s="50"/>
      <c r="U13" s="25">
        <f t="shared" si="4"/>
        <v>0</v>
      </c>
      <c r="W13" s="18">
        <f t="shared" si="5"/>
        <v>0</v>
      </c>
      <c r="X13" s="26">
        <f t="shared" si="0"/>
        <v>0</v>
      </c>
      <c r="Y13" s="26">
        <f t="shared" si="1"/>
        <v>0</v>
      </c>
      <c r="Z13" s="26">
        <f t="shared" si="2"/>
        <v>0</v>
      </c>
      <c r="AA13" s="28">
        <f t="shared" si="3"/>
        <v>0</v>
      </c>
    </row>
    <row r="14" spans="2:33" ht="16" thickBot="1" x14ac:dyDescent="0.25">
      <c r="C14" s="23">
        <v>7</v>
      </c>
      <c r="D14" s="26">
        <v>0.02</v>
      </c>
      <c r="E14" s="26">
        <v>0</v>
      </c>
      <c r="F14" s="26">
        <v>0</v>
      </c>
      <c r="G14" s="26" t="b">
        <v>0</v>
      </c>
      <c r="H14" s="26">
        <v>180</v>
      </c>
      <c r="I14" s="26">
        <v>180</v>
      </c>
      <c r="J14" s="26">
        <v>180</v>
      </c>
      <c r="K14" s="26">
        <v>0.59299999999999997</v>
      </c>
      <c r="L14" s="26">
        <v>180</v>
      </c>
      <c r="M14" s="26">
        <v>0.72</v>
      </c>
      <c r="N14" s="26">
        <v>180</v>
      </c>
      <c r="O14" s="26">
        <v>0.73499999999999999</v>
      </c>
      <c r="P14" s="26">
        <v>180</v>
      </c>
      <c r="Q14" s="26">
        <v>0.71299999999999997</v>
      </c>
      <c r="R14" s="28">
        <v>180</v>
      </c>
      <c r="S14" s="50" t="s">
        <v>37</v>
      </c>
      <c r="T14" s="50"/>
      <c r="U14" s="25">
        <f t="shared" si="4"/>
        <v>0</v>
      </c>
      <c r="W14" s="18">
        <f t="shared" si="5"/>
        <v>0</v>
      </c>
      <c r="X14" s="26">
        <f t="shared" si="0"/>
        <v>0</v>
      </c>
      <c r="Y14" s="26">
        <f t="shared" si="1"/>
        <v>0</v>
      </c>
      <c r="Z14" s="26">
        <f t="shared" si="2"/>
        <v>0</v>
      </c>
      <c r="AA14" s="28">
        <f t="shared" si="3"/>
        <v>0</v>
      </c>
    </row>
    <row r="15" spans="2:33" ht="17" thickBot="1" x14ac:dyDescent="0.25">
      <c r="C15" s="23">
        <v>8</v>
      </c>
      <c r="D15" s="26">
        <v>0.02</v>
      </c>
      <c r="E15" s="26">
        <v>0</v>
      </c>
      <c r="F15" s="26">
        <v>0</v>
      </c>
      <c r="G15" s="26" t="b">
        <v>0</v>
      </c>
      <c r="H15" s="26">
        <v>202</v>
      </c>
      <c r="I15" s="26">
        <v>202</v>
      </c>
      <c r="J15" s="26">
        <v>202</v>
      </c>
      <c r="K15" s="26">
        <v>1.006</v>
      </c>
      <c r="L15" s="26">
        <v>202</v>
      </c>
      <c r="M15" s="26">
        <v>1.1639999999999999</v>
      </c>
      <c r="N15" s="26">
        <v>202</v>
      </c>
      <c r="O15" s="26">
        <v>1.0429999999999999</v>
      </c>
      <c r="P15" s="26">
        <v>202</v>
      </c>
      <c r="Q15" s="26">
        <v>1.0169999999999999</v>
      </c>
      <c r="R15" s="28">
        <v>202</v>
      </c>
      <c r="S15" s="50" t="s">
        <v>37</v>
      </c>
      <c r="T15" s="50"/>
      <c r="U15" s="25">
        <f t="shared" si="4"/>
        <v>0</v>
      </c>
      <c r="W15" s="18">
        <f t="shared" si="5"/>
        <v>0</v>
      </c>
      <c r="X15" s="26">
        <f t="shared" si="0"/>
        <v>0</v>
      </c>
      <c r="Y15" s="26">
        <f t="shared" si="1"/>
        <v>0</v>
      </c>
      <c r="Z15" s="26">
        <f t="shared" si="2"/>
        <v>0</v>
      </c>
      <c r="AA15" s="28">
        <f t="shared" si="3"/>
        <v>0</v>
      </c>
      <c r="AD15" s="83" t="s">
        <v>64</v>
      </c>
      <c r="AE15" s="44" t="s">
        <v>60</v>
      </c>
      <c r="AF15" s="42" t="s">
        <v>61</v>
      </c>
      <c r="AG15" s="43" t="s">
        <v>62</v>
      </c>
    </row>
    <row r="16" spans="2:33" x14ac:dyDescent="0.2">
      <c r="C16" s="23">
        <v>9</v>
      </c>
      <c r="D16" s="26">
        <v>0.02</v>
      </c>
      <c r="E16" s="26">
        <v>0</v>
      </c>
      <c r="F16" s="26">
        <v>0</v>
      </c>
      <c r="G16" s="26" t="b">
        <v>0</v>
      </c>
      <c r="H16" s="26">
        <v>169</v>
      </c>
      <c r="I16" s="26">
        <v>169</v>
      </c>
      <c r="J16" s="26">
        <v>169</v>
      </c>
      <c r="K16" s="26">
        <v>0.48299999999999998</v>
      </c>
      <c r="L16" s="26">
        <v>169</v>
      </c>
      <c r="M16" s="26">
        <v>0.59599999999999997</v>
      </c>
      <c r="N16" s="26">
        <v>169</v>
      </c>
      <c r="O16" s="26">
        <v>0.47399999999999998</v>
      </c>
      <c r="P16" s="26">
        <v>169</v>
      </c>
      <c r="Q16" s="26">
        <v>0.61</v>
      </c>
      <c r="R16" s="28">
        <v>169</v>
      </c>
      <c r="S16" s="50" t="s">
        <v>37</v>
      </c>
      <c r="T16" s="50"/>
      <c r="U16" s="25">
        <f t="shared" si="4"/>
        <v>0</v>
      </c>
      <c r="W16" s="18">
        <f t="shared" si="5"/>
        <v>0</v>
      </c>
      <c r="X16" s="26">
        <f t="shared" si="0"/>
        <v>0</v>
      </c>
      <c r="Y16" s="26">
        <f t="shared" si="1"/>
        <v>0</v>
      </c>
      <c r="Z16" s="26">
        <f t="shared" si="2"/>
        <v>0</v>
      </c>
      <c r="AA16" s="28">
        <f t="shared" si="3"/>
        <v>0</v>
      </c>
      <c r="AD16" s="9" t="s">
        <v>63</v>
      </c>
      <c r="AE16" s="80">
        <f>ROUND(AVERAGEIF(S9:S102,"A",Y9:Y102),1)</f>
        <v>0.2</v>
      </c>
      <c r="AF16" s="3">
        <f>ROUND(AVERAGEIF(S9:S102,"B",Y9:Y102),1)</f>
        <v>1.8</v>
      </c>
      <c r="AG16" s="22">
        <f>ROUND(AVERAGEIF(S9:S102,"C",Y9:Y102),1)</f>
        <v>6</v>
      </c>
    </row>
    <row r="17" spans="3:33" ht="16" thickBot="1" x14ac:dyDescent="0.25">
      <c r="C17" s="23">
        <v>11</v>
      </c>
      <c r="D17" s="26">
        <v>0.02</v>
      </c>
      <c r="E17" s="26">
        <v>0</v>
      </c>
      <c r="F17" s="26">
        <v>0</v>
      </c>
      <c r="G17" s="26" t="b">
        <v>0</v>
      </c>
      <c r="H17" s="26">
        <v>207</v>
      </c>
      <c r="I17" s="26">
        <v>207</v>
      </c>
      <c r="J17" s="26">
        <v>207</v>
      </c>
      <c r="K17" s="26">
        <v>1.1220000000000001</v>
      </c>
      <c r="L17" s="26">
        <v>207</v>
      </c>
      <c r="M17" s="26">
        <v>0.98899999999999999</v>
      </c>
      <c r="N17" s="26">
        <v>207</v>
      </c>
      <c r="O17" s="26">
        <v>0.97199999999999998</v>
      </c>
      <c r="P17" s="26">
        <v>207</v>
      </c>
      <c r="Q17" s="26">
        <v>0.98299999999999998</v>
      </c>
      <c r="R17" s="28">
        <v>207</v>
      </c>
      <c r="S17" s="50" t="s">
        <v>37</v>
      </c>
      <c r="T17" s="50"/>
      <c r="U17" s="25">
        <f t="shared" si="4"/>
        <v>0</v>
      </c>
      <c r="W17" s="18">
        <f t="shared" si="5"/>
        <v>0</v>
      </c>
      <c r="X17" s="26">
        <f t="shared" si="0"/>
        <v>0</v>
      </c>
      <c r="Y17" s="26">
        <f t="shared" si="1"/>
        <v>0</v>
      </c>
      <c r="Z17" s="26">
        <f t="shared" si="2"/>
        <v>0</v>
      </c>
      <c r="AA17" s="28">
        <f t="shared" si="3"/>
        <v>0</v>
      </c>
      <c r="AD17" s="79" t="s">
        <v>57</v>
      </c>
      <c r="AE17" s="81">
        <f>ROUND(_xlfn.STDEV.S(Y9:Y53),1)</f>
        <v>1</v>
      </c>
      <c r="AF17" s="20">
        <f>ROUND(_xlfn.STDEV.S(Y54:Y96),1)</f>
        <v>3.9</v>
      </c>
      <c r="AG17" s="21" t="s">
        <v>75</v>
      </c>
    </row>
    <row r="18" spans="3:33" x14ac:dyDescent="0.2">
      <c r="C18" s="23">
        <v>12</v>
      </c>
      <c r="D18" s="26">
        <v>0.88</v>
      </c>
      <c r="E18" s="26">
        <v>27</v>
      </c>
      <c r="F18" s="26">
        <v>5</v>
      </c>
      <c r="G18" s="26" t="b">
        <v>1</v>
      </c>
      <c r="H18" s="26">
        <v>171</v>
      </c>
      <c r="I18" s="26">
        <v>177</v>
      </c>
      <c r="J18" s="26">
        <v>177</v>
      </c>
      <c r="K18" s="26">
        <v>0.57399999999999995</v>
      </c>
      <c r="L18" s="26">
        <v>177</v>
      </c>
      <c r="M18" s="26">
        <v>0.65700000000000003</v>
      </c>
      <c r="N18" s="26">
        <v>177</v>
      </c>
      <c r="O18" s="26">
        <v>0.67400000000000004</v>
      </c>
      <c r="P18" s="26">
        <v>177</v>
      </c>
      <c r="Q18" s="26">
        <v>0.56499999999999995</v>
      </c>
      <c r="R18" s="28">
        <v>177</v>
      </c>
      <c r="S18" s="50" t="s">
        <v>37</v>
      </c>
      <c r="T18" s="50"/>
      <c r="U18" s="25">
        <f t="shared" si="4"/>
        <v>0</v>
      </c>
      <c r="W18" s="18">
        <f t="shared" si="5"/>
        <v>0</v>
      </c>
      <c r="X18" s="26">
        <f t="shared" si="0"/>
        <v>0</v>
      </c>
      <c r="Y18" s="26">
        <f t="shared" si="1"/>
        <v>0</v>
      </c>
      <c r="Z18" s="26">
        <f t="shared" si="2"/>
        <v>0</v>
      </c>
      <c r="AA18" s="28">
        <f t="shared" si="3"/>
        <v>0</v>
      </c>
    </row>
    <row r="19" spans="3:33" ht="16" thickBot="1" x14ac:dyDescent="0.25">
      <c r="C19" s="23">
        <v>14</v>
      </c>
      <c r="D19" s="26">
        <v>0.02</v>
      </c>
      <c r="E19" s="26">
        <v>0</v>
      </c>
      <c r="F19" s="26">
        <v>0</v>
      </c>
      <c r="G19" s="26" t="b">
        <v>0</v>
      </c>
      <c r="H19" s="26">
        <v>185</v>
      </c>
      <c r="I19" s="26">
        <v>185</v>
      </c>
      <c r="J19" s="26">
        <v>185</v>
      </c>
      <c r="K19" s="26">
        <v>0.84799999999999998</v>
      </c>
      <c r="L19" s="26">
        <v>185</v>
      </c>
      <c r="M19" s="26">
        <v>0.70299999999999996</v>
      </c>
      <c r="N19" s="26">
        <v>185</v>
      </c>
      <c r="O19" s="26">
        <v>0.57899999999999996</v>
      </c>
      <c r="P19" s="26">
        <v>185</v>
      </c>
      <c r="Q19" s="26">
        <v>0.69199999999999995</v>
      </c>
      <c r="R19" s="28">
        <v>185</v>
      </c>
      <c r="S19" s="50" t="s">
        <v>37</v>
      </c>
      <c r="T19" s="50"/>
      <c r="U19" s="25">
        <f t="shared" si="4"/>
        <v>0</v>
      </c>
      <c r="W19" s="18">
        <f t="shared" si="5"/>
        <v>0</v>
      </c>
      <c r="X19" s="26">
        <f t="shared" si="0"/>
        <v>0</v>
      </c>
      <c r="Y19" s="26">
        <f t="shared" si="1"/>
        <v>0</v>
      </c>
      <c r="Z19" s="26">
        <f t="shared" si="2"/>
        <v>0</v>
      </c>
      <c r="AA19" s="28">
        <f t="shared" si="3"/>
        <v>0</v>
      </c>
    </row>
    <row r="20" spans="3:33" ht="17" thickBot="1" x14ac:dyDescent="0.25">
      <c r="C20" s="23">
        <v>15</v>
      </c>
      <c r="D20" s="26">
        <v>0.02</v>
      </c>
      <c r="E20" s="26">
        <v>0</v>
      </c>
      <c r="F20" s="26">
        <v>0</v>
      </c>
      <c r="G20" s="26" t="b">
        <v>0</v>
      </c>
      <c r="H20" s="26">
        <v>164</v>
      </c>
      <c r="I20" s="26">
        <v>164</v>
      </c>
      <c r="J20" s="26">
        <v>164</v>
      </c>
      <c r="K20" s="26">
        <v>0.77900000000000003</v>
      </c>
      <c r="L20" s="26">
        <v>164</v>
      </c>
      <c r="M20" s="26">
        <v>1.0669999999999999</v>
      </c>
      <c r="N20" s="26">
        <v>164</v>
      </c>
      <c r="O20" s="26">
        <v>0.94899999999999995</v>
      </c>
      <c r="P20" s="26">
        <v>164</v>
      </c>
      <c r="Q20" s="26">
        <v>0.90600000000000003</v>
      </c>
      <c r="R20" s="28">
        <v>164</v>
      </c>
      <c r="S20" s="50" t="s">
        <v>37</v>
      </c>
      <c r="T20" s="50"/>
      <c r="U20" s="25">
        <f t="shared" si="4"/>
        <v>0</v>
      </c>
      <c r="W20" s="18">
        <f t="shared" si="5"/>
        <v>0</v>
      </c>
      <c r="X20" s="26">
        <f t="shared" si="0"/>
        <v>0</v>
      </c>
      <c r="Y20" s="26">
        <f t="shared" si="1"/>
        <v>0</v>
      </c>
      <c r="Z20" s="26">
        <f t="shared" si="2"/>
        <v>0</v>
      </c>
      <c r="AA20" s="28">
        <f t="shared" si="3"/>
        <v>0</v>
      </c>
      <c r="AD20" s="83" t="s">
        <v>64</v>
      </c>
      <c r="AE20" s="44" t="s">
        <v>60</v>
      </c>
      <c r="AF20" s="42" t="s">
        <v>61</v>
      </c>
      <c r="AG20" s="43" t="s">
        <v>62</v>
      </c>
    </row>
    <row r="21" spans="3:33" x14ac:dyDescent="0.2">
      <c r="C21" s="23">
        <v>16</v>
      </c>
      <c r="D21" s="26">
        <v>0.02</v>
      </c>
      <c r="E21" s="26">
        <v>0</v>
      </c>
      <c r="F21" s="26">
        <v>0</v>
      </c>
      <c r="G21" s="26" t="b">
        <v>0</v>
      </c>
      <c r="H21" s="26">
        <v>232</v>
      </c>
      <c r="I21" s="26">
        <v>232</v>
      </c>
      <c r="J21" s="26">
        <v>232</v>
      </c>
      <c r="K21" s="26">
        <v>1.2949999999999999</v>
      </c>
      <c r="L21" s="26">
        <v>232</v>
      </c>
      <c r="M21" s="26">
        <v>0.96799999999999997</v>
      </c>
      <c r="N21" s="26">
        <v>232</v>
      </c>
      <c r="O21" s="26">
        <v>0.96099999999999997</v>
      </c>
      <c r="P21" s="26">
        <v>232</v>
      </c>
      <c r="Q21" s="26">
        <v>0.998</v>
      </c>
      <c r="R21" s="28">
        <v>232</v>
      </c>
      <c r="S21" s="50" t="s">
        <v>37</v>
      </c>
      <c r="T21" s="50"/>
      <c r="U21" s="25">
        <f t="shared" si="4"/>
        <v>0</v>
      </c>
      <c r="W21" s="18">
        <f t="shared" si="5"/>
        <v>0</v>
      </c>
      <c r="X21" s="26">
        <f t="shared" si="0"/>
        <v>0</v>
      </c>
      <c r="Y21" s="26">
        <f t="shared" si="1"/>
        <v>0</v>
      </c>
      <c r="Z21" s="26">
        <f t="shared" si="2"/>
        <v>0</v>
      </c>
      <c r="AA21" s="28">
        <f t="shared" si="3"/>
        <v>0</v>
      </c>
      <c r="AD21" s="9" t="s">
        <v>63</v>
      </c>
      <c r="AE21" s="80">
        <f>ROUND(AVERAGEIF(S9:S102,"A",Z9:Z102),1)</f>
        <v>0</v>
      </c>
      <c r="AF21" s="3">
        <f>ROUND(AVERAGEIF(S9:S102,"B",Z9:Z102),1)</f>
        <v>1.7</v>
      </c>
      <c r="AG21" s="22">
        <f>ROUND(AVERAGEIF(S9:S102,"C",Z9:Z102),1)</f>
        <v>12</v>
      </c>
    </row>
    <row r="22" spans="3:33" ht="16" thickBot="1" x14ac:dyDescent="0.25">
      <c r="C22" s="23">
        <v>17</v>
      </c>
      <c r="D22" s="26">
        <v>0.02</v>
      </c>
      <c r="E22" s="26">
        <v>0</v>
      </c>
      <c r="F22" s="26">
        <v>0</v>
      </c>
      <c r="G22" s="26" t="b">
        <v>0</v>
      </c>
      <c r="H22" s="26">
        <v>246</v>
      </c>
      <c r="I22" s="26">
        <v>246</v>
      </c>
      <c r="J22" s="26">
        <v>246</v>
      </c>
      <c r="K22" s="26">
        <v>2.3879999999999999</v>
      </c>
      <c r="L22" s="26">
        <v>246</v>
      </c>
      <c r="M22" s="26">
        <v>1.869</v>
      </c>
      <c r="N22" s="26">
        <v>246</v>
      </c>
      <c r="O22" s="26">
        <v>2.09</v>
      </c>
      <c r="P22" s="26">
        <v>246</v>
      </c>
      <c r="Q22" s="26">
        <v>1.8320000000000001</v>
      </c>
      <c r="R22" s="28">
        <v>246</v>
      </c>
      <c r="S22" s="50" t="s">
        <v>37</v>
      </c>
      <c r="T22" s="50"/>
      <c r="U22" s="25">
        <f t="shared" si="4"/>
        <v>0</v>
      </c>
      <c r="W22" s="18">
        <f t="shared" si="5"/>
        <v>0</v>
      </c>
      <c r="X22" s="26">
        <f t="shared" si="0"/>
        <v>0</v>
      </c>
      <c r="Y22" s="26">
        <f t="shared" si="1"/>
        <v>0</v>
      </c>
      <c r="Z22" s="26">
        <f t="shared" si="2"/>
        <v>0</v>
      </c>
      <c r="AA22" s="28">
        <f t="shared" si="3"/>
        <v>0</v>
      </c>
      <c r="AD22" s="79" t="s">
        <v>57</v>
      </c>
      <c r="AE22" s="81">
        <f>ROUND(_xlfn.STDEV.S(Z9:Z53),1)</f>
        <v>0.2</v>
      </c>
      <c r="AF22" s="20">
        <f>ROUND(_xlfn.STDEV.S(Z54:Z96),1)</f>
        <v>4.9000000000000004</v>
      </c>
      <c r="AG22" s="21" t="s">
        <v>75</v>
      </c>
    </row>
    <row r="23" spans="3:33" x14ac:dyDescent="0.2">
      <c r="C23" s="23">
        <v>19</v>
      </c>
      <c r="D23" s="26">
        <v>0.02</v>
      </c>
      <c r="E23" s="26">
        <v>0</v>
      </c>
      <c r="F23" s="26">
        <v>0</v>
      </c>
      <c r="G23" s="26" t="b">
        <v>0</v>
      </c>
      <c r="H23" s="26">
        <v>56</v>
      </c>
      <c r="I23" s="26">
        <v>56</v>
      </c>
      <c r="J23" s="26">
        <v>56</v>
      </c>
      <c r="K23" s="26">
        <v>0.20599999999999999</v>
      </c>
      <c r="L23" s="26">
        <v>56</v>
      </c>
      <c r="M23" s="26">
        <v>0.20499999999999999</v>
      </c>
      <c r="N23" s="26">
        <v>56</v>
      </c>
      <c r="O23" s="26">
        <v>0.19900000000000001</v>
      </c>
      <c r="P23" s="26">
        <v>56</v>
      </c>
      <c r="Q23" s="26">
        <v>0.20399999999999999</v>
      </c>
      <c r="R23" s="28">
        <v>56</v>
      </c>
      <c r="S23" s="50" t="s">
        <v>37</v>
      </c>
      <c r="T23" s="50"/>
      <c r="U23" s="25">
        <f t="shared" si="4"/>
        <v>0</v>
      </c>
      <c r="W23" s="18">
        <f t="shared" si="5"/>
        <v>0</v>
      </c>
      <c r="X23" s="26">
        <f t="shared" si="0"/>
        <v>0</v>
      </c>
      <c r="Y23" s="26">
        <f t="shared" si="1"/>
        <v>0</v>
      </c>
      <c r="Z23" s="26">
        <f t="shared" si="2"/>
        <v>0</v>
      </c>
      <c r="AA23" s="28">
        <f t="shared" si="3"/>
        <v>0</v>
      </c>
    </row>
    <row r="24" spans="3:33" ht="16" thickBot="1" x14ac:dyDescent="0.25">
      <c r="C24" s="23">
        <v>29</v>
      </c>
      <c r="D24" s="26">
        <v>0.02</v>
      </c>
      <c r="E24" s="26">
        <v>0</v>
      </c>
      <c r="F24" s="26">
        <v>0</v>
      </c>
      <c r="G24" s="26" t="b">
        <v>0</v>
      </c>
      <c r="H24" s="26">
        <v>63</v>
      </c>
      <c r="I24" s="26">
        <v>63</v>
      </c>
      <c r="J24" s="26">
        <v>63</v>
      </c>
      <c r="K24" s="26">
        <v>1.67</v>
      </c>
      <c r="L24" s="26">
        <v>63</v>
      </c>
      <c r="M24" s="26">
        <v>1.4910000000000001</v>
      </c>
      <c r="N24" s="26">
        <v>63</v>
      </c>
      <c r="O24" s="26">
        <v>1.8859999999999999</v>
      </c>
      <c r="P24" s="26">
        <v>63</v>
      </c>
      <c r="Q24" s="26">
        <v>1.891</v>
      </c>
      <c r="R24" s="28">
        <v>63</v>
      </c>
      <c r="S24" s="50" t="s">
        <v>37</v>
      </c>
      <c r="T24" s="50"/>
      <c r="U24" s="25">
        <f t="shared" si="4"/>
        <v>0</v>
      </c>
      <c r="W24" s="18">
        <f t="shared" si="5"/>
        <v>0</v>
      </c>
      <c r="X24" s="26">
        <f t="shared" si="0"/>
        <v>0</v>
      </c>
      <c r="Y24" s="26">
        <f t="shared" si="1"/>
        <v>0</v>
      </c>
      <c r="Z24" s="26">
        <f t="shared" si="2"/>
        <v>0</v>
      </c>
      <c r="AA24" s="28">
        <f t="shared" si="3"/>
        <v>0</v>
      </c>
    </row>
    <row r="25" spans="3:33" ht="17" thickBot="1" x14ac:dyDescent="0.25">
      <c r="C25" s="23">
        <v>40</v>
      </c>
      <c r="D25" s="26">
        <v>10.56</v>
      </c>
      <c r="E25" s="26">
        <v>296</v>
      </c>
      <c r="F25" s="26">
        <v>14</v>
      </c>
      <c r="G25" s="26" t="b">
        <v>1</v>
      </c>
      <c r="H25" s="26">
        <v>57</v>
      </c>
      <c r="I25" s="26">
        <v>58</v>
      </c>
      <c r="J25" s="26">
        <v>58</v>
      </c>
      <c r="K25" s="26">
        <v>2.3420000000000001</v>
      </c>
      <c r="L25" s="26">
        <v>58</v>
      </c>
      <c r="M25" s="26">
        <v>2.9750000000000001</v>
      </c>
      <c r="N25" s="26">
        <v>58</v>
      </c>
      <c r="O25" s="26">
        <v>4.306</v>
      </c>
      <c r="P25" s="26">
        <v>58</v>
      </c>
      <c r="Q25" s="26">
        <v>4.0140000000000002</v>
      </c>
      <c r="R25" s="28">
        <v>58</v>
      </c>
      <c r="S25" s="50" t="s">
        <v>37</v>
      </c>
      <c r="T25" s="50"/>
      <c r="U25" s="25">
        <f t="shared" si="4"/>
        <v>0</v>
      </c>
      <c r="W25" s="18">
        <f t="shared" si="5"/>
        <v>0</v>
      </c>
      <c r="X25" s="26">
        <f t="shared" si="0"/>
        <v>0</v>
      </c>
      <c r="Y25" s="26">
        <f t="shared" si="1"/>
        <v>0</v>
      </c>
      <c r="Z25" s="26">
        <f t="shared" si="2"/>
        <v>0</v>
      </c>
      <c r="AA25" s="28">
        <f t="shared" si="3"/>
        <v>0</v>
      </c>
      <c r="AD25" s="83" t="s">
        <v>64</v>
      </c>
      <c r="AE25" s="44" t="s">
        <v>60</v>
      </c>
      <c r="AF25" s="42" t="s">
        <v>61</v>
      </c>
      <c r="AG25" s="43" t="s">
        <v>62</v>
      </c>
    </row>
    <row r="26" spans="3:33" x14ac:dyDescent="0.2">
      <c r="C26" s="23">
        <v>42</v>
      </c>
      <c r="D26" s="26">
        <v>0.02</v>
      </c>
      <c r="E26" s="26">
        <v>0</v>
      </c>
      <c r="F26" s="26">
        <v>0</v>
      </c>
      <c r="G26" s="26" t="b">
        <v>0</v>
      </c>
      <c r="H26" s="26">
        <v>39</v>
      </c>
      <c r="I26" s="26">
        <v>39</v>
      </c>
      <c r="J26" s="26">
        <v>39</v>
      </c>
      <c r="K26" s="26">
        <v>2.15</v>
      </c>
      <c r="L26" s="26">
        <v>39</v>
      </c>
      <c r="M26" s="26">
        <v>1.5389999999999999</v>
      </c>
      <c r="N26" s="26">
        <v>39</v>
      </c>
      <c r="O26" s="26">
        <v>1.843</v>
      </c>
      <c r="P26" s="26">
        <v>39</v>
      </c>
      <c r="Q26" s="26">
        <v>3.028</v>
      </c>
      <c r="R26" s="28">
        <v>39</v>
      </c>
      <c r="S26" s="50" t="s">
        <v>37</v>
      </c>
      <c r="T26" s="50"/>
      <c r="U26" s="25">
        <f t="shared" si="4"/>
        <v>0</v>
      </c>
      <c r="W26" s="18">
        <f t="shared" si="5"/>
        <v>0</v>
      </c>
      <c r="X26" s="26">
        <f t="shared" si="0"/>
        <v>0</v>
      </c>
      <c r="Y26" s="26">
        <f t="shared" si="1"/>
        <v>0</v>
      </c>
      <c r="Z26" s="26">
        <f t="shared" si="2"/>
        <v>0</v>
      </c>
      <c r="AA26" s="28">
        <f t="shared" si="3"/>
        <v>0</v>
      </c>
      <c r="AD26" s="9" t="s">
        <v>63</v>
      </c>
      <c r="AE26" s="80">
        <f>ROUND(AVERAGEIF(S9:S102,"A",AA9:AA102),1)</f>
        <v>0.3</v>
      </c>
      <c r="AF26" s="3">
        <f>ROUND(AVERAGEIF(S9:S102,"B",AA9:AA102),1)</f>
        <v>2.2000000000000002</v>
      </c>
      <c r="AG26" s="22">
        <f>ROUND(AVERAGEIF(S9:S102,"C",AA9:AA102),1)</f>
        <v>13</v>
      </c>
    </row>
    <row r="27" spans="3:33" ht="16" thickBot="1" x14ac:dyDescent="0.25">
      <c r="C27" s="23">
        <v>43</v>
      </c>
      <c r="D27" s="26">
        <v>0.61</v>
      </c>
      <c r="E27" s="26">
        <v>23</v>
      </c>
      <c r="F27" s="26">
        <v>5</v>
      </c>
      <c r="G27" s="26" t="b">
        <v>1</v>
      </c>
      <c r="H27" s="26">
        <v>31</v>
      </c>
      <c r="I27" s="26">
        <v>32</v>
      </c>
      <c r="J27" s="26">
        <v>32</v>
      </c>
      <c r="K27" s="26">
        <v>1.8380000000000001</v>
      </c>
      <c r="L27" s="26">
        <v>32</v>
      </c>
      <c r="M27" s="26">
        <v>2.4430000000000001</v>
      </c>
      <c r="N27" s="26">
        <v>32</v>
      </c>
      <c r="O27" s="26">
        <v>3.0259999999999998</v>
      </c>
      <c r="P27" s="26">
        <v>32</v>
      </c>
      <c r="Q27" s="26">
        <v>2.1269999999999998</v>
      </c>
      <c r="R27" s="28">
        <v>32</v>
      </c>
      <c r="S27" s="50" t="s">
        <v>37</v>
      </c>
      <c r="T27" s="50"/>
      <c r="U27" s="25">
        <f t="shared" si="4"/>
        <v>0</v>
      </c>
      <c r="W27" s="18">
        <f t="shared" si="5"/>
        <v>0</v>
      </c>
      <c r="X27" s="26">
        <f t="shared" si="0"/>
        <v>0</v>
      </c>
      <c r="Y27" s="26">
        <f t="shared" si="1"/>
        <v>0</v>
      </c>
      <c r="Z27" s="26">
        <f t="shared" si="2"/>
        <v>0</v>
      </c>
      <c r="AA27" s="28">
        <f t="shared" si="3"/>
        <v>0</v>
      </c>
      <c r="AD27" s="79" t="s">
        <v>57</v>
      </c>
      <c r="AE27" s="81">
        <f>ROUND(_xlfn.STDEV.S(AA9:AA53),1)</f>
        <v>1.1000000000000001</v>
      </c>
      <c r="AF27" s="20">
        <f>ROUND(_xlfn.STDEV.S(AA54:AA96),1)</f>
        <v>4.5999999999999996</v>
      </c>
      <c r="AG27" s="21" t="s">
        <v>75</v>
      </c>
    </row>
    <row r="28" spans="3:33" x14ac:dyDescent="0.2">
      <c r="C28" s="23">
        <v>45</v>
      </c>
      <c r="D28" s="26">
        <v>0.02</v>
      </c>
      <c r="E28" s="26">
        <v>0</v>
      </c>
      <c r="F28" s="26">
        <v>0</v>
      </c>
      <c r="G28" s="26" t="b">
        <v>0</v>
      </c>
      <c r="H28" s="26">
        <v>53</v>
      </c>
      <c r="I28" s="26">
        <v>53</v>
      </c>
      <c r="J28" s="26">
        <v>53</v>
      </c>
      <c r="K28" s="26">
        <v>2.7829999999999999</v>
      </c>
      <c r="L28" s="26">
        <v>53</v>
      </c>
      <c r="M28" s="26">
        <v>2.7669999999999999</v>
      </c>
      <c r="N28" s="26">
        <v>53</v>
      </c>
      <c r="O28" s="26">
        <v>3.2519999999999998</v>
      </c>
      <c r="P28" s="26">
        <v>53</v>
      </c>
      <c r="Q28" s="26">
        <v>2.3170000000000002</v>
      </c>
      <c r="R28" s="28">
        <v>53</v>
      </c>
      <c r="S28" s="50" t="s">
        <v>37</v>
      </c>
      <c r="T28" s="50"/>
      <c r="U28" s="25">
        <f t="shared" si="4"/>
        <v>0</v>
      </c>
      <c r="W28" s="18">
        <f t="shared" si="5"/>
        <v>0</v>
      </c>
      <c r="X28" s="26">
        <f t="shared" si="0"/>
        <v>0</v>
      </c>
      <c r="Y28" s="26">
        <f t="shared" si="1"/>
        <v>0</v>
      </c>
      <c r="Z28" s="26">
        <f t="shared" si="2"/>
        <v>0</v>
      </c>
      <c r="AA28" s="28">
        <f t="shared" si="3"/>
        <v>0</v>
      </c>
    </row>
    <row r="29" spans="3:33" x14ac:dyDescent="0.2">
      <c r="C29" s="23">
        <v>46</v>
      </c>
      <c r="D29" s="26">
        <v>0.02</v>
      </c>
      <c r="E29" s="26">
        <v>0</v>
      </c>
      <c r="F29" s="26">
        <v>0</v>
      </c>
      <c r="G29" s="26" t="b">
        <v>0</v>
      </c>
      <c r="H29" s="26">
        <v>32</v>
      </c>
      <c r="I29" s="26">
        <v>32</v>
      </c>
      <c r="J29" s="26">
        <v>32</v>
      </c>
      <c r="K29" s="26">
        <v>2.327</v>
      </c>
      <c r="L29" s="26">
        <v>32</v>
      </c>
      <c r="M29" s="26">
        <v>2.8159999999999998</v>
      </c>
      <c r="N29" s="26">
        <v>32</v>
      </c>
      <c r="O29" s="26">
        <v>1.8740000000000001</v>
      </c>
      <c r="P29" s="26">
        <v>32</v>
      </c>
      <c r="Q29" s="26">
        <v>2.335</v>
      </c>
      <c r="R29" s="28">
        <v>32</v>
      </c>
      <c r="S29" s="50" t="s">
        <v>37</v>
      </c>
      <c r="T29" s="50"/>
      <c r="U29" s="25">
        <f t="shared" si="4"/>
        <v>0</v>
      </c>
      <c r="W29" s="18">
        <f t="shared" si="5"/>
        <v>0</v>
      </c>
      <c r="X29" s="26">
        <f t="shared" si="0"/>
        <v>0</v>
      </c>
      <c r="Y29" s="26">
        <f t="shared" si="1"/>
        <v>0</v>
      </c>
      <c r="Z29" s="26">
        <f t="shared" si="2"/>
        <v>0</v>
      </c>
      <c r="AA29" s="28">
        <f t="shared" si="3"/>
        <v>0</v>
      </c>
    </row>
    <row r="30" spans="3:33" x14ac:dyDescent="0.2">
      <c r="C30" s="23">
        <v>47</v>
      </c>
      <c r="D30" s="26">
        <v>0.02</v>
      </c>
      <c r="E30" s="26">
        <v>0</v>
      </c>
      <c r="F30" s="26">
        <v>0</v>
      </c>
      <c r="G30" s="26" t="b">
        <v>0</v>
      </c>
      <c r="H30" s="26">
        <v>33</v>
      </c>
      <c r="I30" s="26">
        <v>33</v>
      </c>
      <c r="J30" s="26">
        <v>33</v>
      </c>
      <c r="K30" s="26">
        <v>3.7490000000000001</v>
      </c>
      <c r="L30" s="26">
        <v>33</v>
      </c>
      <c r="M30" s="26">
        <v>2.806</v>
      </c>
      <c r="N30" s="26">
        <v>33</v>
      </c>
      <c r="O30" s="26">
        <v>3.7549999999999999</v>
      </c>
      <c r="P30" s="26">
        <v>33</v>
      </c>
      <c r="Q30" s="26">
        <v>3.242</v>
      </c>
      <c r="R30" s="28">
        <v>33</v>
      </c>
      <c r="S30" s="50" t="s">
        <v>37</v>
      </c>
      <c r="T30" s="50"/>
      <c r="U30" s="25">
        <f t="shared" si="4"/>
        <v>0</v>
      </c>
      <c r="W30" s="18">
        <f t="shared" si="5"/>
        <v>0</v>
      </c>
      <c r="X30" s="26">
        <f t="shared" si="0"/>
        <v>0</v>
      </c>
      <c r="Y30" s="26">
        <f t="shared" si="1"/>
        <v>0</v>
      </c>
      <c r="Z30" s="26">
        <f t="shared" si="2"/>
        <v>0</v>
      </c>
      <c r="AA30" s="28">
        <f t="shared" si="3"/>
        <v>0</v>
      </c>
    </row>
    <row r="31" spans="3:33" x14ac:dyDescent="0.2">
      <c r="C31" s="23">
        <v>48</v>
      </c>
      <c r="D31" s="26">
        <v>0.02</v>
      </c>
      <c r="E31" s="26">
        <v>0</v>
      </c>
      <c r="F31" s="26">
        <v>0</v>
      </c>
      <c r="G31" s="26" t="b">
        <v>0</v>
      </c>
      <c r="H31" s="26">
        <v>50</v>
      </c>
      <c r="I31" s="26">
        <v>50</v>
      </c>
      <c r="J31" s="26">
        <v>52</v>
      </c>
      <c r="K31" s="26">
        <v>3.6139999999999999</v>
      </c>
      <c r="L31" s="26">
        <v>54</v>
      </c>
      <c r="M31" s="26">
        <v>3.35</v>
      </c>
      <c r="N31" s="26">
        <v>50</v>
      </c>
      <c r="O31" s="26">
        <v>3.339</v>
      </c>
      <c r="P31" s="26">
        <v>54</v>
      </c>
      <c r="Q31" s="26">
        <v>3.6280000000000001</v>
      </c>
      <c r="R31" s="28">
        <v>50</v>
      </c>
      <c r="S31" s="50" t="s">
        <v>37</v>
      </c>
      <c r="T31" s="50"/>
      <c r="U31" s="25">
        <f t="shared" si="4"/>
        <v>0</v>
      </c>
      <c r="W31" s="18">
        <f t="shared" si="5"/>
        <v>0</v>
      </c>
      <c r="X31" s="26">
        <f t="shared" si="0"/>
        <v>2</v>
      </c>
      <c r="Y31" s="26">
        <f t="shared" si="1"/>
        <v>4</v>
      </c>
      <c r="Z31" s="26">
        <f t="shared" si="2"/>
        <v>0</v>
      </c>
      <c r="AA31" s="28">
        <f t="shared" si="3"/>
        <v>4</v>
      </c>
    </row>
    <row r="32" spans="3:33" x14ac:dyDescent="0.2">
      <c r="C32" s="23">
        <v>50</v>
      </c>
      <c r="D32" s="26">
        <v>0.02</v>
      </c>
      <c r="E32" s="26">
        <v>0</v>
      </c>
      <c r="F32" s="26">
        <v>0</v>
      </c>
      <c r="G32" s="26" t="b">
        <v>0</v>
      </c>
      <c r="H32" s="26">
        <v>39</v>
      </c>
      <c r="I32" s="26">
        <v>39</v>
      </c>
      <c r="J32" s="26">
        <v>39</v>
      </c>
      <c r="K32" s="26">
        <v>4.2610000000000001</v>
      </c>
      <c r="L32" s="26">
        <v>39</v>
      </c>
      <c r="M32" s="26">
        <v>3.4820000000000002</v>
      </c>
      <c r="N32" s="26">
        <v>39</v>
      </c>
      <c r="O32" s="26">
        <v>3.4980000000000002</v>
      </c>
      <c r="P32" s="26">
        <v>39</v>
      </c>
      <c r="Q32" s="26">
        <v>3.8450000000000002</v>
      </c>
      <c r="R32" s="28">
        <v>39</v>
      </c>
      <c r="S32" s="50" t="s">
        <v>37</v>
      </c>
      <c r="T32" s="50"/>
      <c r="U32" s="25">
        <f t="shared" si="4"/>
        <v>0</v>
      </c>
      <c r="W32" s="18">
        <f t="shared" si="5"/>
        <v>0</v>
      </c>
      <c r="X32" s="26">
        <f t="shared" si="0"/>
        <v>0</v>
      </c>
      <c r="Y32" s="26">
        <f t="shared" si="1"/>
        <v>0</v>
      </c>
      <c r="Z32" s="26">
        <f t="shared" si="2"/>
        <v>0</v>
      </c>
      <c r="AA32" s="28">
        <f t="shared" si="3"/>
        <v>0</v>
      </c>
    </row>
    <row r="33" spans="3:27" x14ac:dyDescent="0.2">
      <c r="C33" s="23">
        <v>51</v>
      </c>
      <c r="D33" s="26">
        <v>0.02</v>
      </c>
      <c r="E33" s="26">
        <v>0</v>
      </c>
      <c r="F33" s="26">
        <v>0</v>
      </c>
      <c r="G33" s="26" t="b">
        <v>0</v>
      </c>
      <c r="H33" s="26">
        <v>49</v>
      </c>
      <c r="I33" s="26">
        <v>49</v>
      </c>
      <c r="J33" s="26">
        <v>50</v>
      </c>
      <c r="K33" s="26">
        <v>4.9740000000000002</v>
      </c>
      <c r="L33" s="26">
        <v>49</v>
      </c>
      <c r="M33" s="26">
        <v>4.9279999999999999</v>
      </c>
      <c r="N33" s="26">
        <v>50</v>
      </c>
      <c r="O33" s="26">
        <v>4.9359999999999999</v>
      </c>
      <c r="P33" s="26">
        <v>53</v>
      </c>
      <c r="Q33" s="26">
        <v>7.4550000000000001</v>
      </c>
      <c r="R33" s="28">
        <v>49</v>
      </c>
      <c r="S33" s="50" t="s">
        <v>37</v>
      </c>
      <c r="T33" s="50"/>
      <c r="U33" s="25">
        <f t="shared" si="4"/>
        <v>0</v>
      </c>
      <c r="W33" s="18">
        <f t="shared" si="5"/>
        <v>0</v>
      </c>
      <c r="X33" s="26">
        <f t="shared" si="0"/>
        <v>1</v>
      </c>
      <c r="Y33" s="26">
        <f t="shared" si="1"/>
        <v>0</v>
      </c>
      <c r="Z33" s="26">
        <f t="shared" si="2"/>
        <v>1</v>
      </c>
      <c r="AA33" s="28">
        <f t="shared" si="3"/>
        <v>4</v>
      </c>
    </row>
    <row r="34" spans="3:27" x14ac:dyDescent="0.2">
      <c r="C34" s="23">
        <v>53</v>
      </c>
      <c r="D34" s="26">
        <v>0.02</v>
      </c>
      <c r="E34" s="26">
        <v>0</v>
      </c>
      <c r="F34" s="26">
        <v>0</v>
      </c>
      <c r="G34" s="26" t="b">
        <v>0</v>
      </c>
      <c r="H34" s="26">
        <v>26</v>
      </c>
      <c r="I34" s="26">
        <v>26</v>
      </c>
      <c r="J34" s="26">
        <v>27</v>
      </c>
      <c r="K34" s="26">
        <v>11.654</v>
      </c>
      <c r="L34" s="26">
        <v>26</v>
      </c>
      <c r="M34" s="26">
        <v>6.05</v>
      </c>
      <c r="N34" s="26">
        <v>26</v>
      </c>
      <c r="O34" s="26">
        <v>11.24</v>
      </c>
      <c r="P34" s="26">
        <v>26</v>
      </c>
      <c r="Q34" s="26">
        <v>5.14</v>
      </c>
      <c r="R34" s="28">
        <v>26</v>
      </c>
      <c r="S34" s="50" t="s">
        <v>37</v>
      </c>
      <c r="T34" s="50"/>
      <c r="U34" s="25">
        <f t="shared" si="4"/>
        <v>0</v>
      </c>
      <c r="W34" s="18">
        <f t="shared" si="5"/>
        <v>0</v>
      </c>
      <c r="X34" s="26">
        <f t="shared" si="0"/>
        <v>1</v>
      </c>
      <c r="Y34" s="26">
        <f t="shared" si="1"/>
        <v>0</v>
      </c>
      <c r="Z34" s="26">
        <f t="shared" si="2"/>
        <v>0</v>
      </c>
      <c r="AA34" s="28">
        <f t="shared" si="3"/>
        <v>0</v>
      </c>
    </row>
    <row r="35" spans="3:27" x14ac:dyDescent="0.2">
      <c r="C35" s="23">
        <v>54</v>
      </c>
      <c r="D35" s="26">
        <v>0.02</v>
      </c>
      <c r="E35" s="26">
        <v>0</v>
      </c>
      <c r="F35" s="26">
        <v>0</v>
      </c>
      <c r="G35" s="26" t="b">
        <v>0</v>
      </c>
      <c r="H35" s="26">
        <v>57</v>
      </c>
      <c r="I35" s="26">
        <v>57</v>
      </c>
      <c r="J35" s="26">
        <v>57</v>
      </c>
      <c r="K35" s="26">
        <v>6.9509999999999996</v>
      </c>
      <c r="L35" s="26">
        <v>57</v>
      </c>
      <c r="M35" s="26">
        <v>6.8869999999999996</v>
      </c>
      <c r="N35" s="26">
        <v>57</v>
      </c>
      <c r="O35" s="26">
        <v>4.306</v>
      </c>
      <c r="P35" s="26">
        <v>57</v>
      </c>
      <c r="Q35" s="26">
        <v>6.4050000000000002</v>
      </c>
      <c r="R35" s="28">
        <v>57</v>
      </c>
      <c r="S35" s="50" t="s">
        <v>37</v>
      </c>
      <c r="T35" s="50"/>
      <c r="U35" s="25">
        <f t="shared" si="4"/>
        <v>0</v>
      </c>
      <c r="W35" s="18">
        <f t="shared" si="5"/>
        <v>0</v>
      </c>
      <c r="X35" s="26">
        <f t="shared" si="0"/>
        <v>0</v>
      </c>
      <c r="Y35" s="26">
        <f t="shared" si="1"/>
        <v>0</v>
      </c>
      <c r="Z35" s="26">
        <f t="shared" si="2"/>
        <v>0</v>
      </c>
      <c r="AA35" s="28">
        <f t="shared" si="3"/>
        <v>0</v>
      </c>
    </row>
    <row r="36" spans="3:27" x14ac:dyDescent="0.2">
      <c r="C36" s="23">
        <v>58</v>
      </c>
      <c r="D36" s="26">
        <v>2.2999999999999998</v>
      </c>
      <c r="E36" s="26">
        <v>69</v>
      </c>
      <c r="F36" s="26">
        <v>6</v>
      </c>
      <c r="G36" s="26" t="b">
        <v>1</v>
      </c>
      <c r="H36" s="26">
        <v>54</v>
      </c>
      <c r="I36" s="26">
        <v>55</v>
      </c>
      <c r="J36" s="26">
        <v>55</v>
      </c>
      <c r="K36" s="26">
        <v>1.0469999999999999</v>
      </c>
      <c r="L36" s="26">
        <v>55</v>
      </c>
      <c r="M36" s="26">
        <v>1.0289999999999999</v>
      </c>
      <c r="N36" s="26">
        <v>55</v>
      </c>
      <c r="O36" s="26">
        <v>1.046</v>
      </c>
      <c r="P36" s="26">
        <v>55</v>
      </c>
      <c r="Q36" s="26">
        <v>1.234</v>
      </c>
      <c r="R36" s="28">
        <v>55</v>
      </c>
      <c r="S36" s="50" t="s">
        <v>37</v>
      </c>
      <c r="T36" s="50"/>
      <c r="U36" s="25">
        <f t="shared" si="4"/>
        <v>0</v>
      </c>
      <c r="W36" s="18">
        <f t="shared" si="5"/>
        <v>0</v>
      </c>
      <c r="X36" s="26">
        <f t="shared" si="0"/>
        <v>0</v>
      </c>
      <c r="Y36" s="26">
        <f t="shared" si="1"/>
        <v>0</v>
      </c>
      <c r="Z36" s="26">
        <f t="shared" si="2"/>
        <v>0</v>
      </c>
      <c r="AA36" s="28">
        <f t="shared" si="3"/>
        <v>0</v>
      </c>
    </row>
    <row r="37" spans="3:27" x14ac:dyDescent="0.2">
      <c r="C37" s="23">
        <v>63</v>
      </c>
      <c r="D37" s="26">
        <v>0.02</v>
      </c>
      <c r="E37" s="26">
        <v>0</v>
      </c>
      <c r="F37" s="26">
        <v>0</v>
      </c>
      <c r="G37" s="26" t="b">
        <v>0</v>
      </c>
      <c r="H37" s="26">
        <v>129</v>
      </c>
      <c r="I37" s="26">
        <v>129</v>
      </c>
      <c r="J37" s="26">
        <v>129</v>
      </c>
      <c r="K37" s="26">
        <v>1.0289999999999999</v>
      </c>
      <c r="L37" s="26">
        <v>129</v>
      </c>
      <c r="M37" s="26">
        <v>1.028</v>
      </c>
      <c r="N37" s="26">
        <v>129</v>
      </c>
      <c r="O37" s="26">
        <v>1.03</v>
      </c>
      <c r="P37" s="26">
        <v>129</v>
      </c>
      <c r="Q37" s="26">
        <v>1.034</v>
      </c>
      <c r="R37" s="28">
        <v>129</v>
      </c>
      <c r="S37" s="50" t="s">
        <v>37</v>
      </c>
      <c r="T37" s="50"/>
      <c r="U37" s="25">
        <f t="shared" si="4"/>
        <v>0</v>
      </c>
      <c r="W37" s="18">
        <f t="shared" si="5"/>
        <v>0</v>
      </c>
      <c r="X37" s="26">
        <f t="shared" si="0"/>
        <v>0</v>
      </c>
      <c r="Y37" s="26">
        <f t="shared" si="1"/>
        <v>0</v>
      </c>
      <c r="Z37" s="26">
        <f t="shared" si="2"/>
        <v>0</v>
      </c>
      <c r="AA37" s="28">
        <f t="shared" si="3"/>
        <v>0</v>
      </c>
    </row>
    <row r="38" spans="3:27" x14ac:dyDescent="0.2">
      <c r="C38" s="23">
        <v>66</v>
      </c>
      <c r="D38" s="26">
        <v>0.02</v>
      </c>
      <c r="E38" s="26">
        <v>0</v>
      </c>
      <c r="F38" s="26">
        <v>0</v>
      </c>
      <c r="G38" s="26" t="b">
        <v>0</v>
      </c>
      <c r="H38" s="26">
        <v>156</v>
      </c>
      <c r="I38" s="26">
        <v>156</v>
      </c>
      <c r="J38" s="26">
        <v>156</v>
      </c>
      <c r="K38" s="26">
        <v>8.548</v>
      </c>
      <c r="L38" s="26">
        <v>156</v>
      </c>
      <c r="M38" s="26">
        <v>4.2610000000000001</v>
      </c>
      <c r="N38" s="26">
        <v>156</v>
      </c>
      <c r="O38" s="26">
        <v>6.6630000000000003</v>
      </c>
      <c r="P38" s="26">
        <v>156</v>
      </c>
      <c r="Q38" s="26">
        <v>4.9260000000000002</v>
      </c>
      <c r="R38" s="28">
        <v>156</v>
      </c>
      <c r="S38" s="50" t="s">
        <v>37</v>
      </c>
      <c r="T38" s="50"/>
      <c r="U38" s="25">
        <f t="shared" si="4"/>
        <v>0</v>
      </c>
      <c r="W38" s="18">
        <f t="shared" si="5"/>
        <v>0</v>
      </c>
      <c r="X38" s="26">
        <f t="shared" si="0"/>
        <v>0</v>
      </c>
      <c r="Y38" s="26">
        <f t="shared" si="1"/>
        <v>0</v>
      </c>
      <c r="Z38" s="26">
        <f t="shared" si="2"/>
        <v>0</v>
      </c>
      <c r="AA38" s="28">
        <f t="shared" si="3"/>
        <v>0</v>
      </c>
    </row>
    <row r="39" spans="3:27" x14ac:dyDescent="0.2">
      <c r="C39" s="23">
        <v>70</v>
      </c>
      <c r="D39" s="26">
        <v>0.02</v>
      </c>
      <c r="E39" s="26">
        <v>0</v>
      </c>
      <c r="F39" s="26">
        <v>0</v>
      </c>
      <c r="G39" s="26" t="b">
        <v>0</v>
      </c>
      <c r="H39" s="26">
        <v>122</v>
      </c>
      <c r="I39" s="26">
        <v>122</v>
      </c>
      <c r="J39" s="26">
        <v>122</v>
      </c>
      <c r="K39" s="26">
        <v>5.875</v>
      </c>
      <c r="L39" s="26">
        <v>122</v>
      </c>
      <c r="M39" s="26">
        <v>5.9329999999999998</v>
      </c>
      <c r="N39" s="26">
        <v>122</v>
      </c>
      <c r="O39" s="26">
        <v>6.6159999999999997</v>
      </c>
      <c r="P39" s="26">
        <v>122</v>
      </c>
      <c r="Q39" s="26">
        <v>7.95</v>
      </c>
      <c r="R39" s="28">
        <v>122</v>
      </c>
      <c r="S39" s="50" t="s">
        <v>37</v>
      </c>
      <c r="T39" s="50"/>
      <c r="U39" s="25">
        <f t="shared" si="4"/>
        <v>0</v>
      </c>
      <c r="W39" s="18">
        <f t="shared" si="5"/>
        <v>0</v>
      </c>
      <c r="X39" s="26">
        <f t="shared" si="0"/>
        <v>0</v>
      </c>
      <c r="Y39" s="26">
        <f t="shared" si="1"/>
        <v>0</v>
      </c>
      <c r="Z39" s="26">
        <f t="shared" si="2"/>
        <v>0</v>
      </c>
      <c r="AA39" s="28">
        <f t="shared" si="3"/>
        <v>0</v>
      </c>
    </row>
    <row r="40" spans="3:27" x14ac:dyDescent="0.2">
      <c r="C40" s="23">
        <v>76</v>
      </c>
      <c r="D40" s="26">
        <v>0.02</v>
      </c>
      <c r="E40" s="26">
        <v>0</v>
      </c>
      <c r="F40" s="26">
        <v>0</v>
      </c>
      <c r="G40" s="26" t="b">
        <v>0</v>
      </c>
      <c r="H40" s="26">
        <v>137</v>
      </c>
      <c r="I40" s="26">
        <v>137</v>
      </c>
      <c r="J40" s="26">
        <v>137</v>
      </c>
      <c r="K40" s="26">
        <v>6.6989999999999998</v>
      </c>
      <c r="L40" s="26">
        <v>137</v>
      </c>
      <c r="M40" s="26">
        <v>5.8920000000000003</v>
      </c>
      <c r="N40" s="26">
        <v>137</v>
      </c>
      <c r="O40" s="26">
        <v>7.5839999999999996</v>
      </c>
      <c r="P40" s="26">
        <v>137</v>
      </c>
      <c r="Q40" s="26">
        <v>6.5549999999999997</v>
      </c>
      <c r="R40" s="28">
        <v>137</v>
      </c>
      <c r="S40" s="50" t="s">
        <v>37</v>
      </c>
      <c r="T40" s="50"/>
      <c r="U40" s="25">
        <f t="shared" si="4"/>
        <v>0</v>
      </c>
      <c r="W40" s="18">
        <f t="shared" si="5"/>
        <v>0</v>
      </c>
      <c r="X40" s="26">
        <f t="shared" si="0"/>
        <v>0</v>
      </c>
      <c r="Y40" s="26">
        <f t="shared" si="1"/>
        <v>0</v>
      </c>
      <c r="Z40" s="26">
        <f t="shared" si="2"/>
        <v>0</v>
      </c>
      <c r="AA40" s="28">
        <f t="shared" si="3"/>
        <v>0</v>
      </c>
    </row>
    <row r="41" spans="3:27" x14ac:dyDescent="0.2">
      <c r="C41" s="23">
        <v>86</v>
      </c>
      <c r="D41" s="26">
        <v>0.02</v>
      </c>
      <c r="E41" s="26">
        <v>0</v>
      </c>
      <c r="F41" s="26">
        <v>0</v>
      </c>
      <c r="G41" s="26" t="b">
        <v>0</v>
      </c>
      <c r="H41" s="26">
        <v>168</v>
      </c>
      <c r="I41" s="26">
        <v>168</v>
      </c>
      <c r="J41" s="26">
        <v>168</v>
      </c>
      <c r="K41" s="26">
        <v>4.6849999999999996</v>
      </c>
      <c r="L41" s="26">
        <v>168</v>
      </c>
      <c r="M41" s="26">
        <v>5.3639999999999999</v>
      </c>
      <c r="N41" s="26">
        <v>168</v>
      </c>
      <c r="O41" s="26">
        <v>5.9349999999999996</v>
      </c>
      <c r="P41" s="26">
        <v>168</v>
      </c>
      <c r="Q41" s="26">
        <v>5.2480000000000002</v>
      </c>
      <c r="R41" s="28">
        <v>168</v>
      </c>
      <c r="S41" s="50" t="s">
        <v>37</v>
      </c>
      <c r="T41" s="50"/>
      <c r="U41" s="25">
        <f t="shared" si="4"/>
        <v>0</v>
      </c>
      <c r="W41" s="18">
        <f t="shared" si="5"/>
        <v>0</v>
      </c>
      <c r="X41" s="26">
        <f t="shared" ref="X41:X73" si="6">J41-R41</f>
        <v>0</v>
      </c>
      <c r="Y41" s="26">
        <f t="shared" ref="Y41:Y73" si="7">L41-R41</f>
        <v>0</v>
      </c>
      <c r="Z41" s="26">
        <f t="shared" ref="Z41:Z73" si="8">N41-R41</f>
        <v>0</v>
      </c>
      <c r="AA41" s="28">
        <f t="shared" ref="AA41:AA73" si="9">P41-R41</f>
        <v>0</v>
      </c>
    </row>
    <row r="42" spans="3:27" x14ac:dyDescent="0.2">
      <c r="C42" s="23">
        <v>101</v>
      </c>
      <c r="D42" s="26">
        <v>0.55000000000000004</v>
      </c>
      <c r="E42" s="26">
        <v>18</v>
      </c>
      <c r="F42" s="26">
        <v>2</v>
      </c>
      <c r="G42" s="26" t="b">
        <v>1</v>
      </c>
      <c r="H42" s="26">
        <v>22</v>
      </c>
      <c r="I42" s="26">
        <v>37</v>
      </c>
      <c r="J42" s="26">
        <v>37</v>
      </c>
      <c r="K42" s="26">
        <v>0.20899999999999999</v>
      </c>
      <c r="L42" s="26">
        <v>37</v>
      </c>
      <c r="M42" s="26">
        <v>0.21199999999999999</v>
      </c>
      <c r="N42" s="26">
        <v>37</v>
      </c>
      <c r="O42" s="26">
        <v>0.21199999999999999</v>
      </c>
      <c r="P42" s="26">
        <v>37</v>
      </c>
      <c r="Q42" s="26">
        <v>0.21299999999999999</v>
      </c>
      <c r="R42" s="28">
        <v>37</v>
      </c>
      <c r="S42" s="50" t="s">
        <v>37</v>
      </c>
      <c r="T42" s="50"/>
      <c r="U42" s="25">
        <f t="shared" si="4"/>
        <v>0</v>
      </c>
      <c r="W42" s="18">
        <f t="shared" si="5"/>
        <v>0</v>
      </c>
      <c r="X42" s="26">
        <f t="shared" si="6"/>
        <v>0</v>
      </c>
      <c r="Y42" s="26">
        <f t="shared" si="7"/>
        <v>0</v>
      </c>
      <c r="Z42" s="26">
        <f t="shared" si="8"/>
        <v>0</v>
      </c>
      <c r="AA42" s="28">
        <f t="shared" si="9"/>
        <v>0</v>
      </c>
    </row>
    <row r="43" spans="3:27" x14ac:dyDescent="0.2">
      <c r="C43" s="23">
        <v>102</v>
      </c>
      <c r="D43" s="26">
        <v>1.52</v>
      </c>
      <c r="E43" s="26">
        <v>48</v>
      </c>
      <c r="F43" s="26">
        <v>3</v>
      </c>
      <c r="G43" s="26" t="b">
        <v>1</v>
      </c>
      <c r="H43" s="26">
        <v>16</v>
      </c>
      <c r="I43" s="26">
        <v>28</v>
      </c>
      <c r="J43" s="26">
        <v>28</v>
      </c>
      <c r="K43" s="26">
        <v>0.28299999999999997</v>
      </c>
      <c r="L43" s="26">
        <v>28</v>
      </c>
      <c r="M43" s="26">
        <v>0.29299999999999998</v>
      </c>
      <c r="N43" s="26">
        <v>28</v>
      </c>
      <c r="O43" s="26">
        <v>0.28699999999999998</v>
      </c>
      <c r="P43" s="26">
        <v>28</v>
      </c>
      <c r="Q43" s="26">
        <v>0.28100000000000003</v>
      </c>
      <c r="R43" s="28">
        <v>28</v>
      </c>
      <c r="S43" s="50" t="s">
        <v>37</v>
      </c>
      <c r="T43" s="50"/>
      <c r="U43" s="25">
        <f t="shared" si="4"/>
        <v>0</v>
      </c>
      <c r="W43" s="18">
        <f t="shared" si="5"/>
        <v>0</v>
      </c>
      <c r="X43" s="26">
        <f t="shared" si="6"/>
        <v>0</v>
      </c>
      <c r="Y43" s="26">
        <f t="shared" si="7"/>
        <v>0</v>
      </c>
      <c r="Z43" s="26">
        <f t="shared" si="8"/>
        <v>0</v>
      </c>
      <c r="AA43" s="28">
        <f t="shared" si="9"/>
        <v>0</v>
      </c>
    </row>
    <row r="44" spans="3:27" x14ac:dyDescent="0.2">
      <c r="C44" s="23">
        <v>103</v>
      </c>
      <c r="D44" s="26">
        <v>2.0299999999999998</v>
      </c>
      <c r="E44" s="26">
        <v>65</v>
      </c>
      <c r="F44" s="26">
        <v>7</v>
      </c>
      <c r="G44" s="26" t="b">
        <v>1</v>
      </c>
      <c r="H44" s="26">
        <v>16</v>
      </c>
      <c r="I44" s="26">
        <v>35</v>
      </c>
      <c r="J44" s="26">
        <v>35</v>
      </c>
      <c r="K44" s="26">
        <v>0.48899999999999999</v>
      </c>
      <c r="L44" s="26">
        <v>35</v>
      </c>
      <c r="M44" s="26">
        <v>0.47499999999999998</v>
      </c>
      <c r="N44" s="26">
        <v>35</v>
      </c>
      <c r="O44" s="26">
        <v>0.503</v>
      </c>
      <c r="P44" s="26">
        <v>35</v>
      </c>
      <c r="Q44" s="26">
        <v>0.627</v>
      </c>
      <c r="R44" s="28">
        <v>35</v>
      </c>
      <c r="S44" s="50" t="s">
        <v>37</v>
      </c>
      <c r="T44" s="50"/>
      <c r="U44" s="25">
        <f t="shared" si="4"/>
        <v>0</v>
      </c>
      <c r="W44" s="18">
        <f t="shared" si="5"/>
        <v>0</v>
      </c>
      <c r="X44" s="26">
        <f t="shared" si="6"/>
        <v>0</v>
      </c>
      <c r="Y44" s="26">
        <f t="shared" si="7"/>
        <v>0</v>
      </c>
      <c r="Z44" s="26">
        <f t="shared" si="8"/>
        <v>0</v>
      </c>
      <c r="AA44" s="28">
        <f t="shared" si="9"/>
        <v>0</v>
      </c>
    </row>
    <row r="45" spans="3:27" x14ac:dyDescent="0.2">
      <c r="C45" s="23">
        <v>104</v>
      </c>
      <c r="D45" s="26">
        <v>15.69</v>
      </c>
      <c r="E45" s="26">
        <v>453</v>
      </c>
      <c r="F45" s="26">
        <v>16</v>
      </c>
      <c r="G45" s="26" t="b">
        <v>1</v>
      </c>
      <c r="H45" s="26">
        <v>27</v>
      </c>
      <c r="I45" s="26">
        <v>60</v>
      </c>
      <c r="J45" s="26">
        <v>60</v>
      </c>
      <c r="K45" s="26">
        <v>1.2789999999999999</v>
      </c>
      <c r="L45" s="26">
        <v>60</v>
      </c>
      <c r="M45" s="26">
        <v>1.2350000000000001</v>
      </c>
      <c r="N45" s="26">
        <v>60</v>
      </c>
      <c r="O45" s="26">
        <v>1.264</v>
      </c>
      <c r="P45" s="26">
        <v>60</v>
      </c>
      <c r="Q45" s="26">
        <v>1.2649999999999999</v>
      </c>
      <c r="R45" s="28">
        <v>60</v>
      </c>
      <c r="S45" s="50" t="s">
        <v>37</v>
      </c>
      <c r="T45" s="50"/>
      <c r="U45" s="25">
        <f t="shared" si="4"/>
        <v>0</v>
      </c>
      <c r="W45" s="18">
        <f t="shared" si="5"/>
        <v>0</v>
      </c>
      <c r="X45" s="26">
        <f t="shared" si="6"/>
        <v>0</v>
      </c>
      <c r="Y45" s="26">
        <f t="shared" si="7"/>
        <v>0</v>
      </c>
      <c r="Z45" s="26">
        <f t="shared" si="8"/>
        <v>0</v>
      </c>
      <c r="AA45" s="28">
        <f t="shared" si="9"/>
        <v>0</v>
      </c>
    </row>
    <row r="46" spans="3:27" x14ac:dyDescent="0.2">
      <c r="C46" s="23">
        <v>133</v>
      </c>
      <c r="D46" s="26">
        <v>4.76</v>
      </c>
      <c r="E46" s="26">
        <v>171</v>
      </c>
      <c r="F46" s="26">
        <v>25</v>
      </c>
      <c r="G46" s="26" t="b">
        <v>1</v>
      </c>
      <c r="H46" s="26">
        <v>8</v>
      </c>
      <c r="I46" s="26">
        <v>14</v>
      </c>
      <c r="J46" s="26">
        <v>14</v>
      </c>
      <c r="K46" s="26">
        <v>0.23100000000000001</v>
      </c>
      <c r="L46" s="26">
        <v>14</v>
      </c>
      <c r="M46" s="26">
        <v>0.17399999999999999</v>
      </c>
      <c r="N46" s="26">
        <v>14</v>
      </c>
      <c r="O46" s="26">
        <v>0.17899999999999999</v>
      </c>
      <c r="P46" s="26">
        <v>14</v>
      </c>
      <c r="Q46" s="26">
        <v>0.18099999999999999</v>
      </c>
      <c r="R46" s="28">
        <v>13</v>
      </c>
      <c r="S46" s="50" t="s">
        <v>37</v>
      </c>
      <c r="T46" s="50"/>
      <c r="U46" s="25">
        <f t="shared" si="4"/>
        <v>7.6923076923076927E-2</v>
      </c>
      <c r="W46" s="18">
        <f t="shared" si="5"/>
        <v>1</v>
      </c>
      <c r="X46" s="26">
        <f t="shared" si="6"/>
        <v>1</v>
      </c>
      <c r="Y46" s="26">
        <f t="shared" si="7"/>
        <v>1</v>
      </c>
      <c r="Z46" s="26">
        <f t="shared" si="8"/>
        <v>1</v>
      </c>
      <c r="AA46" s="28">
        <f t="shared" si="9"/>
        <v>1</v>
      </c>
    </row>
    <row r="47" spans="3:27" x14ac:dyDescent="0.2">
      <c r="C47" s="23">
        <v>155</v>
      </c>
      <c r="D47" s="26">
        <v>0.02</v>
      </c>
      <c r="E47" s="26">
        <v>0</v>
      </c>
      <c r="F47" s="26">
        <v>0</v>
      </c>
      <c r="G47" s="26" t="b">
        <v>0</v>
      </c>
      <c r="H47" s="26">
        <v>66</v>
      </c>
      <c r="I47" s="26">
        <v>66</v>
      </c>
      <c r="J47" s="26">
        <v>66</v>
      </c>
      <c r="K47" s="26">
        <v>7.3479999999999999</v>
      </c>
      <c r="L47" s="26">
        <v>66</v>
      </c>
      <c r="M47" s="26">
        <v>7.3550000000000004</v>
      </c>
      <c r="N47" s="26">
        <v>66</v>
      </c>
      <c r="O47" s="26">
        <v>7.2969999999999997</v>
      </c>
      <c r="P47" s="26">
        <v>66</v>
      </c>
      <c r="Q47" s="26">
        <v>7.3310000000000004</v>
      </c>
      <c r="R47" s="28">
        <v>66</v>
      </c>
      <c r="S47" s="50" t="s">
        <v>37</v>
      </c>
      <c r="T47" s="50"/>
      <c r="U47" s="25">
        <f t="shared" si="4"/>
        <v>0</v>
      </c>
      <c r="W47" s="18">
        <f t="shared" si="5"/>
        <v>0</v>
      </c>
      <c r="X47" s="26">
        <f t="shared" si="6"/>
        <v>0</v>
      </c>
      <c r="Y47" s="26">
        <f t="shared" si="7"/>
        <v>0</v>
      </c>
      <c r="Z47" s="26">
        <f t="shared" si="8"/>
        <v>0</v>
      </c>
      <c r="AA47" s="28">
        <f t="shared" si="9"/>
        <v>0</v>
      </c>
    </row>
    <row r="48" spans="3:27" x14ac:dyDescent="0.2">
      <c r="C48" s="23">
        <v>166</v>
      </c>
      <c r="D48" s="26">
        <v>0.02</v>
      </c>
      <c r="E48" s="26">
        <v>0</v>
      </c>
      <c r="F48" s="26">
        <v>0</v>
      </c>
      <c r="G48" s="26" t="b">
        <v>0</v>
      </c>
      <c r="H48" s="26">
        <v>134</v>
      </c>
      <c r="I48" s="26">
        <v>134</v>
      </c>
      <c r="J48" s="26">
        <v>134</v>
      </c>
      <c r="K48" s="26">
        <v>7.6829999999999998</v>
      </c>
      <c r="L48" s="26">
        <v>134</v>
      </c>
      <c r="M48" s="26">
        <v>7.6970000000000001</v>
      </c>
      <c r="N48" s="26">
        <v>134</v>
      </c>
      <c r="O48" s="26">
        <v>7.734</v>
      </c>
      <c r="P48" s="26">
        <v>134</v>
      </c>
      <c r="Q48" s="26">
        <v>7.76</v>
      </c>
      <c r="R48" s="28">
        <v>134</v>
      </c>
      <c r="S48" s="87" t="s">
        <v>37</v>
      </c>
      <c r="T48" s="87"/>
      <c r="U48" s="25">
        <f t="shared" si="4"/>
        <v>0</v>
      </c>
      <c r="W48" s="18">
        <f t="shared" si="5"/>
        <v>0</v>
      </c>
      <c r="X48" s="26">
        <f t="shared" si="6"/>
        <v>0</v>
      </c>
      <c r="Y48" s="26">
        <f t="shared" si="7"/>
        <v>0</v>
      </c>
      <c r="Z48" s="26">
        <f t="shared" si="8"/>
        <v>0</v>
      </c>
      <c r="AA48" s="28">
        <f t="shared" si="9"/>
        <v>0</v>
      </c>
    </row>
    <row r="49" spans="3:27" x14ac:dyDescent="0.2">
      <c r="C49" s="23">
        <v>167</v>
      </c>
      <c r="D49" s="26">
        <v>0.02</v>
      </c>
      <c r="E49" s="26">
        <v>0</v>
      </c>
      <c r="F49" s="26">
        <v>0</v>
      </c>
      <c r="G49" s="26" t="b">
        <v>0</v>
      </c>
      <c r="H49" s="26">
        <v>134</v>
      </c>
      <c r="I49" s="26">
        <v>134</v>
      </c>
      <c r="J49" s="26">
        <v>134</v>
      </c>
      <c r="K49" s="26">
        <v>11.894</v>
      </c>
      <c r="L49" s="26">
        <v>134</v>
      </c>
      <c r="M49" s="26">
        <v>11.986000000000001</v>
      </c>
      <c r="N49" s="26">
        <v>134</v>
      </c>
      <c r="O49" s="26">
        <v>11.964</v>
      </c>
      <c r="P49" s="26">
        <v>134</v>
      </c>
      <c r="Q49" s="26">
        <v>11.943</v>
      </c>
      <c r="R49" s="28">
        <v>134</v>
      </c>
      <c r="S49" s="87" t="s">
        <v>37</v>
      </c>
      <c r="T49" s="87"/>
      <c r="U49" s="25">
        <f t="shared" si="4"/>
        <v>0</v>
      </c>
      <c r="W49" s="18">
        <f t="shared" si="5"/>
        <v>0</v>
      </c>
      <c r="X49" s="26">
        <f t="shared" si="6"/>
        <v>0</v>
      </c>
      <c r="Y49" s="26">
        <f t="shared" si="7"/>
        <v>0</v>
      </c>
      <c r="Z49" s="26">
        <f t="shared" si="8"/>
        <v>0</v>
      </c>
      <c r="AA49" s="28">
        <f t="shared" si="9"/>
        <v>0</v>
      </c>
    </row>
    <row r="50" spans="3:27" x14ac:dyDescent="0.2">
      <c r="C50" s="23">
        <v>176</v>
      </c>
      <c r="D50" s="26">
        <v>0.03</v>
      </c>
      <c r="E50" s="26">
        <v>0</v>
      </c>
      <c r="F50" s="26">
        <v>0</v>
      </c>
      <c r="G50" s="26" t="b">
        <v>0</v>
      </c>
      <c r="H50" s="26">
        <v>120</v>
      </c>
      <c r="I50" s="26">
        <v>120</v>
      </c>
      <c r="J50" s="26">
        <v>120</v>
      </c>
      <c r="K50" s="26">
        <v>0.106</v>
      </c>
      <c r="L50" s="26">
        <v>120</v>
      </c>
      <c r="M50" s="26">
        <v>0.106</v>
      </c>
      <c r="N50" s="26">
        <v>120</v>
      </c>
      <c r="O50" s="26">
        <v>0.107</v>
      </c>
      <c r="P50" s="26">
        <v>120</v>
      </c>
      <c r="Q50" s="26">
        <v>0.13100000000000001</v>
      </c>
      <c r="R50" s="28">
        <v>120</v>
      </c>
      <c r="S50" s="50" t="s">
        <v>37</v>
      </c>
      <c r="T50" s="50"/>
      <c r="U50" s="25">
        <f t="shared" si="4"/>
        <v>0</v>
      </c>
      <c r="W50" s="18">
        <f t="shared" si="5"/>
        <v>0</v>
      </c>
      <c r="X50" s="26">
        <f t="shared" si="6"/>
        <v>0</v>
      </c>
      <c r="Y50" s="26">
        <f t="shared" si="7"/>
        <v>0</v>
      </c>
      <c r="Z50" s="26">
        <f t="shared" si="8"/>
        <v>0</v>
      </c>
      <c r="AA50" s="28">
        <f t="shared" si="9"/>
        <v>0</v>
      </c>
    </row>
    <row r="51" spans="3:27" x14ac:dyDescent="0.2">
      <c r="C51" s="23">
        <v>177</v>
      </c>
      <c r="D51" s="26">
        <v>0.03</v>
      </c>
      <c r="E51" s="26">
        <v>0</v>
      </c>
      <c r="F51" s="26">
        <v>0</v>
      </c>
      <c r="G51" s="26" t="b">
        <v>0</v>
      </c>
      <c r="H51" s="26">
        <v>120</v>
      </c>
      <c r="I51" s="26">
        <v>120</v>
      </c>
      <c r="J51" s="26">
        <v>120</v>
      </c>
      <c r="K51" s="26">
        <v>0.47399999999999998</v>
      </c>
      <c r="L51" s="26">
        <v>120</v>
      </c>
      <c r="M51" s="26">
        <v>0.38</v>
      </c>
      <c r="N51" s="26">
        <v>120</v>
      </c>
      <c r="O51" s="26">
        <v>0.32900000000000001</v>
      </c>
      <c r="P51" s="26">
        <v>120</v>
      </c>
      <c r="Q51" s="26">
        <v>0.61</v>
      </c>
      <c r="R51" s="28">
        <v>120</v>
      </c>
      <c r="S51" s="50" t="s">
        <v>37</v>
      </c>
      <c r="T51" s="50"/>
      <c r="U51" s="25">
        <f t="shared" si="4"/>
        <v>0</v>
      </c>
      <c r="W51" s="18">
        <f t="shared" si="5"/>
        <v>0</v>
      </c>
      <c r="X51" s="26">
        <f t="shared" si="6"/>
        <v>0</v>
      </c>
      <c r="Y51" s="26">
        <f t="shared" si="7"/>
        <v>0</v>
      </c>
      <c r="Z51" s="26">
        <f t="shared" si="8"/>
        <v>0</v>
      </c>
      <c r="AA51" s="28">
        <f t="shared" si="9"/>
        <v>0</v>
      </c>
    </row>
    <row r="52" spans="3:27" x14ac:dyDescent="0.2">
      <c r="C52" s="23">
        <v>188</v>
      </c>
      <c r="D52" s="26">
        <v>0.03</v>
      </c>
      <c r="E52" s="26">
        <v>0</v>
      </c>
      <c r="F52" s="26">
        <v>0</v>
      </c>
      <c r="G52" s="26" t="b">
        <v>0</v>
      </c>
      <c r="H52" s="26">
        <v>109</v>
      </c>
      <c r="I52" s="26">
        <v>109</v>
      </c>
      <c r="J52" s="26">
        <v>109</v>
      </c>
      <c r="K52" s="26">
        <v>0.16700000000000001</v>
      </c>
      <c r="L52" s="26">
        <v>109</v>
      </c>
      <c r="M52" s="26">
        <v>0.13100000000000001</v>
      </c>
      <c r="N52" s="26">
        <v>109</v>
      </c>
      <c r="O52" s="26">
        <v>0.14499999999999999</v>
      </c>
      <c r="P52" s="26">
        <v>109</v>
      </c>
      <c r="Q52" s="26">
        <v>0.14699999999999999</v>
      </c>
      <c r="R52" s="28">
        <v>109</v>
      </c>
      <c r="S52" s="50" t="s">
        <v>37</v>
      </c>
      <c r="T52" s="50"/>
      <c r="U52" s="25">
        <f t="shared" si="4"/>
        <v>0</v>
      </c>
      <c r="W52" s="18">
        <f t="shared" si="5"/>
        <v>0</v>
      </c>
      <c r="X52" s="26">
        <f t="shared" si="6"/>
        <v>0</v>
      </c>
      <c r="Y52" s="26">
        <f t="shared" si="7"/>
        <v>0</v>
      </c>
      <c r="Z52" s="26">
        <f t="shared" si="8"/>
        <v>0</v>
      </c>
      <c r="AA52" s="28">
        <f t="shared" si="9"/>
        <v>0</v>
      </c>
    </row>
    <row r="53" spans="3:27" x14ac:dyDescent="0.2">
      <c r="C53" s="23">
        <v>192</v>
      </c>
      <c r="D53" s="26">
        <v>2.29</v>
      </c>
      <c r="E53" s="26">
        <v>47</v>
      </c>
      <c r="F53" s="26">
        <v>6</v>
      </c>
      <c r="G53" s="26" t="b">
        <v>1</v>
      </c>
      <c r="H53" s="26">
        <v>124</v>
      </c>
      <c r="I53" s="26">
        <v>132</v>
      </c>
      <c r="J53" s="26">
        <v>132</v>
      </c>
      <c r="K53" s="26">
        <v>0.20499999999999999</v>
      </c>
      <c r="L53" s="26">
        <v>137</v>
      </c>
      <c r="M53" s="26">
        <v>6.3E-2</v>
      </c>
      <c r="N53" s="26">
        <v>132</v>
      </c>
      <c r="O53" s="26">
        <v>0.28799999999999998</v>
      </c>
      <c r="P53" s="26">
        <v>137</v>
      </c>
      <c r="Q53" s="26">
        <v>6.2E-2</v>
      </c>
      <c r="R53" s="28">
        <v>132</v>
      </c>
      <c r="S53" s="50" t="s">
        <v>37</v>
      </c>
      <c r="T53" s="50"/>
      <c r="U53" s="25">
        <f t="shared" si="4"/>
        <v>0</v>
      </c>
      <c r="W53" s="18">
        <f t="shared" si="5"/>
        <v>0</v>
      </c>
      <c r="X53" s="26">
        <f t="shared" si="6"/>
        <v>0</v>
      </c>
      <c r="Y53" s="26">
        <f t="shared" si="7"/>
        <v>5</v>
      </c>
      <c r="Z53" s="26">
        <f t="shared" si="8"/>
        <v>0</v>
      </c>
      <c r="AA53" s="28">
        <f t="shared" si="9"/>
        <v>5</v>
      </c>
    </row>
    <row r="54" spans="3:27" x14ac:dyDescent="0.2">
      <c r="C54" s="23">
        <v>5</v>
      </c>
      <c r="D54" s="26">
        <v>7.03</v>
      </c>
      <c r="E54" s="26">
        <v>197</v>
      </c>
      <c r="F54" s="26">
        <v>21</v>
      </c>
      <c r="G54" s="26" t="b">
        <v>1</v>
      </c>
      <c r="H54" s="26">
        <v>128</v>
      </c>
      <c r="I54" s="26">
        <v>141</v>
      </c>
      <c r="J54" s="26">
        <v>141</v>
      </c>
      <c r="K54" s="26">
        <v>0.90700000000000003</v>
      </c>
      <c r="L54" s="26">
        <v>141</v>
      </c>
      <c r="M54" s="26">
        <v>1.1659999999999999</v>
      </c>
      <c r="N54" s="26">
        <v>141</v>
      </c>
      <c r="O54" s="26">
        <v>1.161</v>
      </c>
      <c r="P54" s="26">
        <v>141</v>
      </c>
      <c r="Q54" s="26">
        <v>1.296</v>
      </c>
      <c r="R54" s="28">
        <v>141</v>
      </c>
      <c r="S54" s="50" t="s">
        <v>38</v>
      </c>
      <c r="T54" s="50"/>
      <c r="U54" s="25">
        <f t="shared" si="4"/>
        <v>0</v>
      </c>
      <c r="W54" s="18">
        <f t="shared" si="5"/>
        <v>0</v>
      </c>
      <c r="X54" s="26">
        <f t="shared" si="6"/>
        <v>0</v>
      </c>
      <c r="Y54" s="26">
        <f t="shared" si="7"/>
        <v>0</v>
      </c>
      <c r="Z54" s="26">
        <f t="shared" si="8"/>
        <v>0</v>
      </c>
      <c r="AA54" s="28">
        <f t="shared" si="9"/>
        <v>0</v>
      </c>
    </row>
    <row r="55" spans="3:27" x14ac:dyDescent="0.2">
      <c r="C55" s="23">
        <v>10</v>
      </c>
      <c r="D55" s="26">
        <v>0.02</v>
      </c>
      <c r="E55" s="26">
        <v>0</v>
      </c>
      <c r="F55" s="26">
        <v>0</v>
      </c>
      <c r="G55" s="26" t="b">
        <v>0</v>
      </c>
      <c r="H55" s="26">
        <v>131</v>
      </c>
      <c r="I55" s="26">
        <v>131</v>
      </c>
      <c r="J55" s="26">
        <v>131</v>
      </c>
      <c r="K55" s="26">
        <v>2.1379999999999999</v>
      </c>
      <c r="L55" s="26">
        <v>131</v>
      </c>
      <c r="M55" s="26">
        <v>1.3240000000000001</v>
      </c>
      <c r="N55" s="26">
        <v>131</v>
      </c>
      <c r="O55" s="26">
        <v>2.4809999999999999</v>
      </c>
      <c r="P55" s="26">
        <v>131</v>
      </c>
      <c r="Q55" s="26">
        <v>1.6379999999999999</v>
      </c>
      <c r="R55" s="28">
        <v>131</v>
      </c>
      <c r="S55" s="50" t="s">
        <v>38</v>
      </c>
      <c r="T55" s="50"/>
      <c r="U55" s="25">
        <f t="shared" si="4"/>
        <v>0</v>
      </c>
      <c r="W55" s="18">
        <f t="shared" si="5"/>
        <v>0</v>
      </c>
      <c r="X55" s="26">
        <f t="shared" si="6"/>
        <v>0</v>
      </c>
      <c r="Y55" s="26">
        <f t="shared" si="7"/>
        <v>0</v>
      </c>
      <c r="Z55" s="26">
        <f t="shared" si="8"/>
        <v>0</v>
      </c>
      <c r="AA55" s="28">
        <f t="shared" si="9"/>
        <v>0</v>
      </c>
    </row>
    <row r="56" spans="3:27" x14ac:dyDescent="0.2">
      <c r="C56" s="23">
        <v>13</v>
      </c>
      <c r="D56" s="26">
        <v>0.02</v>
      </c>
      <c r="E56" s="26">
        <v>0</v>
      </c>
      <c r="F56" s="26">
        <v>0</v>
      </c>
      <c r="G56" s="26" t="b">
        <v>0</v>
      </c>
      <c r="H56" s="26">
        <v>152</v>
      </c>
      <c r="I56" s="26">
        <v>152</v>
      </c>
      <c r="J56" s="26">
        <v>152</v>
      </c>
      <c r="K56" s="26">
        <v>0.99399999999999999</v>
      </c>
      <c r="L56" s="26">
        <v>152</v>
      </c>
      <c r="M56" s="26">
        <v>1.022</v>
      </c>
      <c r="N56" s="26">
        <v>152</v>
      </c>
      <c r="O56" s="26">
        <v>0.85799999999999998</v>
      </c>
      <c r="P56" s="26">
        <v>152</v>
      </c>
      <c r="Q56" s="26">
        <v>0.95499999999999996</v>
      </c>
      <c r="R56" s="28">
        <v>152</v>
      </c>
      <c r="S56" s="50" t="s">
        <v>38</v>
      </c>
      <c r="T56" s="50"/>
      <c r="U56" s="25">
        <f t="shared" si="4"/>
        <v>0</v>
      </c>
      <c r="W56" s="18">
        <f t="shared" si="5"/>
        <v>0</v>
      </c>
      <c r="X56" s="26">
        <f t="shared" si="6"/>
        <v>0</v>
      </c>
      <c r="Y56" s="26">
        <f t="shared" si="7"/>
        <v>0</v>
      </c>
      <c r="Z56" s="26">
        <f t="shared" si="8"/>
        <v>0</v>
      </c>
      <c r="AA56" s="28">
        <f t="shared" si="9"/>
        <v>0</v>
      </c>
    </row>
    <row r="57" spans="3:27" x14ac:dyDescent="0.2">
      <c r="C57" s="23">
        <v>18</v>
      </c>
      <c r="D57" s="26">
        <v>0.03</v>
      </c>
      <c r="E57" s="26">
        <v>0</v>
      </c>
      <c r="F57" s="26">
        <v>0</v>
      </c>
      <c r="G57" s="26" t="b">
        <v>0</v>
      </c>
      <c r="H57" s="26">
        <v>161</v>
      </c>
      <c r="I57" s="26">
        <v>161</v>
      </c>
      <c r="J57" s="26">
        <v>163</v>
      </c>
      <c r="K57" s="26">
        <v>3.4140000000000001</v>
      </c>
      <c r="L57" s="26">
        <v>161</v>
      </c>
      <c r="M57" s="26">
        <v>4.3029999999999999</v>
      </c>
      <c r="N57" s="26">
        <v>163</v>
      </c>
      <c r="O57" s="26">
        <v>4.8099999999999996</v>
      </c>
      <c r="P57" s="26">
        <v>163</v>
      </c>
      <c r="Q57" s="26">
        <v>6.8280000000000003</v>
      </c>
      <c r="R57" s="28">
        <v>161</v>
      </c>
      <c r="S57" s="50" t="s">
        <v>38</v>
      </c>
      <c r="T57" s="50"/>
      <c r="U57" s="25">
        <f t="shared" si="4"/>
        <v>0</v>
      </c>
      <c r="W57" s="18">
        <f t="shared" si="5"/>
        <v>0</v>
      </c>
      <c r="X57" s="26">
        <f t="shared" si="6"/>
        <v>2</v>
      </c>
      <c r="Y57" s="26">
        <f t="shared" si="7"/>
        <v>0</v>
      </c>
      <c r="Z57" s="26">
        <f t="shared" si="8"/>
        <v>2</v>
      </c>
      <c r="AA57" s="28">
        <f t="shared" si="9"/>
        <v>2</v>
      </c>
    </row>
    <row r="58" spans="3:27" x14ac:dyDescent="0.2">
      <c r="C58" s="23">
        <v>21</v>
      </c>
      <c r="D58" s="26">
        <v>107793.71</v>
      </c>
      <c r="E58" s="26">
        <v>2040349</v>
      </c>
      <c r="F58" s="26">
        <v>67046</v>
      </c>
      <c r="G58" s="26" t="b">
        <v>1</v>
      </c>
      <c r="H58" s="26">
        <v>210</v>
      </c>
      <c r="I58" s="26">
        <v>462</v>
      </c>
      <c r="J58" s="26">
        <v>462</v>
      </c>
      <c r="K58" s="26">
        <v>0.68300000000000005</v>
      </c>
      <c r="L58" s="26">
        <v>462</v>
      </c>
      <c r="M58" s="26">
        <v>0.95799999999999996</v>
      </c>
      <c r="N58" s="26">
        <v>462</v>
      </c>
      <c r="O58" s="26">
        <v>0.84899999999999998</v>
      </c>
      <c r="P58" s="26">
        <v>462</v>
      </c>
      <c r="Q58" s="26">
        <v>0.67900000000000005</v>
      </c>
      <c r="R58" s="28">
        <v>462</v>
      </c>
      <c r="S58" s="50" t="s">
        <v>38</v>
      </c>
      <c r="T58" s="50"/>
      <c r="U58" s="25">
        <f t="shared" si="4"/>
        <v>0</v>
      </c>
      <c r="W58" s="18">
        <f t="shared" si="5"/>
        <v>0</v>
      </c>
      <c r="X58" s="26">
        <f t="shared" si="6"/>
        <v>0</v>
      </c>
      <c r="Y58" s="26">
        <f t="shared" si="7"/>
        <v>0</v>
      </c>
      <c r="Z58" s="26">
        <f t="shared" si="8"/>
        <v>0</v>
      </c>
      <c r="AA58" s="28">
        <f t="shared" si="9"/>
        <v>0</v>
      </c>
    </row>
    <row r="59" spans="3:27" x14ac:dyDescent="0.2">
      <c r="C59" s="23">
        <v>22</v>
      </c>
      <c r="D59" s="26">
        <v>0.02</v>
      </c>
      <c r="E59" s="26">
        <v>0</v>
      </c>
      <c r="F59" s="26">
        <v>0</v>
      </c>
      <c r="G59" s="26" t="b">
        <v>0</v>
      </c>
      <c r="H59" s="26">
        <v>131</v>
      </c>
      <c r="I59" s="26">
        <v>131</v>
      </c>
      <c r="J59" s="26">
        <v>131</v>
      </c>
      <c r="K59" s="26">
        <v>0.80900000000000005</v>
      </c>
      <c r="L59" s="26">
        <v>131</v>
      </c>
      <c r="M59" s="26">
        <v>0.83599999999999997</v>
      </c>
      <c r="N59" s="26">
        <v>131</v>
      </c>
      <c r="O59" s="26">
        <v>1.1659999999999999</v>
      </c>
      <c r="P59" s="26">
        <v>131</v>
      </c>
      <c r="Q59" s="26">
        <v>1.1180000000000001</v>
      </c>
      <c r="R59" s="28">
        <v>131</v>
      </c>
      <c r="S59" s="50" t="s">
        <v>38</v>
      </c>
      <c r="T59" s="50"/>
      <c r="U59" s="25">
        <f t="shared" si="4"/>
        <v>0</v>
      </c>
      <c r="W59" s="18">
        <f t="shared" si="5"/>
        <v>0</v>
      </c>
      <c r="X59" s="26">
        <f t="shared" si="6"/>
        <v>0</v>
      </c>
      <c r="Y59" s="26">
        <f t="shared" si="7"/>
        <v>0</v>
      </c>
      <c r="Z59" s="26">
        <f t="shared" si="8"/>
        <v>0</v>
      </c>
      <c r="AA59" s="28">
        <f t="shared" si="9"/>
        <v>0</v>
      </c>
    </row>
    <row r="60" spans="3:27" x14ac:dyDescent="0.2">
      <c r="C60" s="23">
        <v>39</v>
      </c>
      <c r="D60" s="26">
        <v>0.02</v>
      </c>
      <c r="E60" s="26">
        <v>0</v>
      </c>
      <c r="F60" s="26">
        <v>0</v>
      </c>
      <c r="G60" s="26" t="b">
        <v>0</v>
      </c>
      <c r="H60" s="26">
        <v>78</v>
      </c>
      <c r="I60" s="26">
        <v>78</v>
      </c>
      <c r="J60" s="26">
        <v>78</v>
      </c>
      <c r="K60" s="26">
        <v>1.7849999999999999</v>
      </c>
      <c r="L60" s="26">
        <v>78</v>
      </c>
      <c r="M60" s="26">
        <v>2.11</v>
      </c>
      <c r="N60" s="26">
        <v>78</v>
      </c>
      <c r="O60" s="26">
        <v>2.1160000000000001</v>
      </c>
      <c r="P60" s="26">
        <v>78</v>
      </c>
      <c r="Q60" s="26">
        <v>2.4239999999999999</v>
      </c>
      <c r="R60" s="28">
        <v>78</v>
      </c>
      <c r="S60" s="50" t="s">
        <v>38</v>
      </c>
      <c r="T60" s="50"/>
      <c r="U60" s="25">
        <f t="shared" si="4"/>
        <v>0</v>
      </c>
      <c r="W60" s="18">
        <f t="shared" si="5"/>
        <v>0</v>
      </c>
      <c r="X60" s="26">
        <f t="shared" si="6"/>
        <v>0</v>
      </c>
      <c r="Y60" s="26">
        <f t="shared" si="7"/>
        <v>0</v>
      </c>
      <c r="Z60" s="26">
        <f t="shared" si="8"/>
        <v>0</v>
      </c>
      <c r="AA60" s="28">
        <f t="shared" si="9"/>
        <v>0</v>
      </c>
    </row>
    <row r="61" spans="3:27" x14ac:dyDescent="0.2">
      <c r="C61" s="23">
        <v>49</v>
      </c>
      <c r="D61" s="26">
        <v>0.02</v>
      </c>
      <c r="E61" s="26">
        <v>0</v>
      </c>
      <c r="F61" s="26">
        <v>0</v>
      </c>
      <c r="G61" s="26" t="b">
        <v>0</v>
      </c>
      <c r="H61" s="26">
        <v>57</v>
      </c>
      <c r="I61" s="26">
        <v>57</v>
      </c>
      <c r="J61" s="26">
        <v>57</v>
      </c>
      <c r="K61" s="26">
        <v>10.083</v>
      </c>
      <c r="L61" s="26">
        <v>57</v>
      </c>
      <c r="M61" s="26">
        <v>6.4560000000000004</v>
      </c>
      <c r="N61" s="26">
        <v>57</v>
      </c>
      <c r="O61" s="26">
        <v>4.633</v>
      </c>
      <c r="P61" s="26">
        <v>57</v>
      </c>
      <c r="Q61" s="26">
        <v>6.8929999999999998</v>
      </c>
      <c r="R61" s="28">
        <v>57</v>
      </c>
      <c r="S61" s="50" t="s">
        <v>38</v>
      </c>
      <c r="T61" s="50"/>
      <c r="U61" s="25">
        <f t="shared" si="4"/>
        <v>0</v>
      </c>
      <c r="W61" s="18">
        <f t="shared" si="5"/>
        <v>0</v>
      </c>
      <c r="X61" s="26">
        <f t="shared" si="6"/>
        <v>0</v>
      </c>
      <c r="Y61" s="26">
        <f t="shared" si="7"/>
        <v>0</v>
      </c>
      <c r="Z61" s="26">
        <f t="shared" si="8"/>
        <v>0</v>
      </c>
      <c r="AA61" s="28">
        <f t="shared" si="9"/>
        <v>0</v>
      </c>
    </row>
    <row r="62" spans="3:27" x14ac:dyDescent="0.2">
      <c r="C62" s="23">
        <v>52</v>
      </c>
      <c r="D62" s="26">
        <v>14.35</v>
      </c>
      <c r="E62" s="26">
        <v>370</v>
      </c>
      <c r="F62" s="26">
        <v>58</v>
      </c>
      <c r="G62" s="26" t="b">
        <v>1</v>
      </c>
      <c r="H62" s="26">
        <v>60</v>
      </c>
      <c r="I62" s="26">
        <v>68</v>
      </c>
      <c r="J62" s="26">
        <v>71</v>
      </c>
      <c r="K62" s="26">
        <v>13.041</v>
      </c>
      <c r="L62" s="26">
        <v>74</v>
      </c>
      <c r="M62" s="26">
        <v>16.239000000000001</v>
      </c>
      <c r="N62" s="26">
        <v>77</v>
      </c>
      <c r="O62" s="26">
        <v>11.093999999999999</v>
      </c>
      <c r="P62" s="26">
        <v>68</v>
      </c>
      <c r="Q62" s="26">
        <v>11.775</v>
      </c>
      <c r="R62" s="28">
        <v>60</v>
      </c>
      <c r="S62" s="50" t="s">
        <v>38</v>
      </c>
      <c r="T62" s="50"/>
      <c r="U62" s="25">
        <f t="shared" si="4"/>
        <v>0.13333333333333333</v>
      </c>
      <c r="W62" s="18">
        <f t="shared" si="5"/>
        <v>8</v>
      </c>
      <c r="X62" s="26">
        <f t="shared" si="6"/>
        <v>11</v>
      </c>
      <c r="Y62" s="26">
        <f t="shared" si="7"/>
        <v>14</v>
      </c>
      <c r="Z62" s="26">
        <f t="shared" si="8"/>
        <v>17</v>
      </c>
      <c r="AA62" s="28">
        <f t="shared" si="9"/>
        <v>8</v>
      </c>
    </row>
    <row r="63" spans="3:27" x14ac:dyDescent="0.2">
      <c r="C63" s="23">
        <v>55</v>
      </c>
      <c r="D63" s="26">
        <v>1259.3800000000001</v>
      </c>
      <c r="E63" s="26">
        <v>38980</v>
      </c>
      <c r="F63" s="26">
        <v>2075</v>
      </c>
      <c r="G63" s="26" t="b">
        <v>1</v>
      </c>
      <c r="H63" s="26">
        <v>18</v>
      </c>
      <c r="I63" s="26">
        <v>21</v>
      </c>
      <c r="J63" s="26">
        <v>21</v>
      </c>
      <c r="K63" s="26">
        <v>4.1059999999999999</v>
      </c>
      <c r="L63" s="26">
        <v>21</v>
      </c>
      <c r="M63" s="26">
        <v>10.464</v>
      </c>
      <c r="N63" s="26">
        <v>21</v>
      </c>
      <c r="O63" s="26">
        <v>7.54</v>
      </c>
      <c r="P63" s="26">
        <v>21</v>
      </c>
      <c r="Q63" s="26">
        <v>9.2759999999999998</v>
      </c>
      <c r="R63" s="28">
        <v>21</v>
      </c>
      <c r="S63" s="50" t="s">
        <v>38</v>
      </c>
      <c r="T63" s="50"/>
      <c r="U63" s="25">
        <f t="shared" si="4"/>
        <v>0</v>
      </c>
      <c r="W63" s="18">
        <f t="shared" si="5"/>
        <v>0</v>
      </c>
      <c r="X63" s="26">
        <f t="shared" si="6"/>
        <v>0</v>
      </c>
      <c r="Y63" s="26">
        <f t="shared" si="7"/>
        <v>0</v>
      </c>
      <c r="Z63" s="26">
        <f t="shared" si="8"/>
        <v>0</v>
      </c>
      <c r="AA63" s="28">
        <f t="shared" si="9"/>
        <v>0</v>
      </c>
    </row>
    <row r="64" spans="3:27" x14ac:dyDescent="0.2">
      <c r="C64" s="23">
        <v>64</v>
      </c>
      <c r="D64" s="40">
        <v>0.03</v>
      </c>
      <c r="E64" s="41">
        <v>0</v>
      </c>
      <c r="F64" s="41">
        <v>0</v>
      </c>
      <c r="G64" s="41" t="b">
        <v>0</v>
      </c>
      <c r="H64" s="41">
        <v>90</v>
      </c>
      <c r="I64" s="41">
        <v>90</v>
      </c>
      <c r="J64" s="41">
        <v>90</v>
      </c>
      <c r="K64" s="41">
        <v>5.7830000000000004</v>
      </c>
      <c r="L64" s="41">
        <v>90</v>
      </c>
      <c r="M64" s="41">
        <v>4.4939999999999998</v>
      </c>
      <c r="N64" s="41">
        <v>90</v>
      </c>
      <c r="O64" s="41">
        <v>5.2169999999999996</v>
      </c>
      <c r="P64" s="41">
        <v>90</v>
      </c>
      <c r="Q64" s="41">
        <v>5.819</v>
      </c>
      <c r="R64" s="38">
        <v>90</v>
      </c>
      <c r="S64" s="50" t="s">
        <v>38</v>
      </c>
      <c r="T64" s="50"/>
      <c r="U64" s="25">
        <f t="shared" si="4"/>
        <v>0</v>
      </c>
      <c r="W64" s="18">
        <f t="shared" si="5"/>
        <v>0</v>
      </c>
      <c r="X64" s="26">
        <f t="shared" si="6"/>
        <v>0</v>
      </c>
      <c r="Y64" s="26">
        <f t="shared" si="7"/>
        <v>0</v>
      </c>
      <c r="Z64" s="26">
        <f t="shared" si="8"/>
        <v>0</v>
      </c>
      <c r="AA64" s="28">
        <f t="shared" si="9"/>
        <v>0</v>
      </c>
    </row>
    <row r="65" spans="3:27" x14ac:dyDescent="0.2">
      <c r="C65" s="23">
        <v>92</v>
      </c>
      <c r="D65" s="40">
        <v>239.12</v>
      </c>
      <c r="E65" s="41">
        <v>5926</v>
      </c>
      <c r="F65" s="41">
        <v>125</v>
      </c>
      <c r="G65" s="41" t="b">
        <v>1</v>
      </c>
      <c r="H65" s="41">
        <v>124</v>
      </c>
      <c r="I65" s="41">
        <v>138</v>
      </c>
      <c r="J65" s="41">
        <v>138</v>
      </c>
      <c r="K65" s="41">
        <v>19.297000000000001</v>
      </c>
      <c r="L65" s="41">
        <v>138</v>
      </c>
      <c r="M65" s="41">
        <v>11.858000000000001</v>
      </c>
      <c r="N65" s="41">
        <v>138</v>
      </c>
      <c r="O65" s="41">
        <v>13.198</v>
      </c>
      <c r="P65" s="41">
        <v>145</v>
      </c>
      <c r="Q65" s="41">
        <v>13.148</v>
      </c>
      <c r="R65" s="38">
        <v>138</v>
      </c>
      <c r="S65" s="50" t="s">
        <v>38</v>
      </c>
      <c r="T65" s="50"/>
      <c r="U65" s="25">
        <f t="shared" si="4"/>
        <v>0</v>
      </c>
      <c r="W65" s="18">
        <f t="shared" si="5"/>
        <v>0</v>
      </c>
      <c r="X65" s="26">
        <f t="shared" si="6"/>
        <v>0</v>
      </c>
      <c r="Y65" s="26">
        <f t="shared" si="7"/>
        <v>0</v>
      </c>
      <c r="Z65" s="26">
        <f t="shared" si="8"/>
        <v>0</v>
      </c>
      <c r="AA65" s="28">
        <f t="shared" si="9"/>
        <v>7</v>
      </c>
    </row>
    <row r="66" spans="3:27" x14ac:dyDescent="0.2">
      <c r="C66" s="23">
        <v>105</v>
      </c>
      <c r="D66" s="26">
        <v>2812.17</v>
      </c>
      <c r="E66" s="26">
        <v>63172</v>
      </c>
      <c r="F66" s="26">
        <v>2465</v>
      </c>
      <c r="G66" s="26" t="b">
        <v>1</v>
      </c>
      <c r="H66" s="26">
        <v>12</v>
      </c>
      <c r="I66" s="26">
        <v>47</v>
      </c>
      <c r="J66" s="26">
        <v>47</v>
      </c>
      <c r="K66" s="26">
        <v>6.327</v>
      </c>
      <c r="L66" s="26">
        <v>48</v>
      </c>
      <c r="M66" s="26">
        <v>8.2059999999999995</v>
      </c>
      <c r="N66" s="26">
        <v>49</v>
      </c>
      <c r="O66" s="26">
        <v>3.7930000000000001</v>
      </c>
      <c r="P66" s="26">
        <v>47</v>
      </c>
      <c r="Q66" s="26">
        <v>4.165</v>
      </c>
      <c r="R66" s="28">
        <v>47</v>
      </c>
      <c r="S66" s="50" t="s">
        <v>38</v>
      </c>
      <c r="T66" s="50"/>
      <c r="U66" s="25">
        <f t="shared" si="4"/>
        <v>0</v>
      </c>
      <c r="W66" s="18">
        <f t="shared" si="5"/>
        <v>0</v>
      </c>
      <c r="X66" s="26">
        <f t="shared" si="6"/>
        <v>0</v>
      </c>
      <c r="Y66" s="26">
        <f t="shared" si="7"/>
        <v>1</v>
      </c>
      <c r="Z66" s="26">
        <f t="shared" si="8"/>
        <v>2</v>
      </c>
      <c r="AA66" s="28">
        <f t="shared" si="9"/>
        <v>0</v>
      </c>
    </row>
    <row r="67" spans="3:27" x14ac:dyDescent="0.2">
      <c r="C67" s="23">
        <v>106</v>
      </c>
      <c r="D67" s="26">
        <v>28.01</v>
      </c>
      <c r="E67" s="26">
        <v>789</v>
      </c>
      <c r="F67" s="26">
        <v>36</v>
      </c>
      <c r="G67" s="26" t="b">
        <v>1</v>
      </c>
      <c r="H67" s="26">
        <v>21</v>
      </c>
      <c r="I67" s="26">
        <v>50</v>
      </c>
      <c r="J67" s="26">
        <v>50</v>
      </c>
      <c r="K67" s="26">
        <v>2.2799999999999998</v>
      </c>
      <c r="L67" s="26">
        <v>50</v>
      </c>
      <c r="M67" s="26">
        <v>2.33</v>
      </c>
      <c r="N67" s="26">
        <v>50</v>
      </c>
      <c r="O67" s="26">
        <v>1.4710000000000001</v>
      </c>
      <c r="P67" s="26">
        <v>50</v>
      </c>
      <c r="Q67" s="26">
        <v>1.1819999999999999</v>
      </c>
      <c r="R67" s="28">
        <v>50</v>
      </c>
      <c r="S67" s="50" t="s">
        <v>38</v>
      </c>
      <c r="T67" s="50"/>
      <c r="U67" s="25">
        <f t="shared" si="4"/>
        <v>0</v>
      </c>
      <c r="W67" s="18">
        <f t="shared" si="5"/>
        <v>0</v>
      </c>
      <c r="X67" s="26">
        <f t="shared" si="6"/>
        <v>0</v>
      </c>
      <c r="Y67" s="26">
        <f t="shared" si="7"/>
        <v>0</v>
      </c>
      <c r="Z67" s="26">
        <f t="shared" si="8"/>
        <v>0</v>
      </c>
      <c r="AA67" s="28">
        <f t="shared" si="9"/>
        <v>0</v>
      </c>
    </row>
    <row r="68" spans="3:27" x14ac:dyDescent="0.2">
      <c r="C68" s="23">
        <v>107</v>
      </c>
      <c r="D68" s="26">
        <v>15909.19</v>
      </c>
      <c r="E68" s="26">
        <v>309956</v>
      </c>
      <c r="F68" s="26">
        <v>11262</v>
      </c>
      <c r="G68" s="26" t="b">
        <v>1</v>
      </c>
      <c r="H68" s="26">
        <v>23</v>
      </c>
      <c r="I68" s="26">
        <v>84</v>
      </c>
      <c r="J68" s="26">
        <v>84</v>
      </c>
      <c r="K68" s="26">
        <v>5.8719999999999999</v>
      </c>
      <c r="L68" s="26">
        <v>84</v>
      </c>
      <c r="M68" s="26">
        <v>11.419</v>
      </c>
      <c r="N68" s="26">
        <v>84</v>
      </c>
      <c r="O68" s="26">
        <v>7.0410000000000004</v>
      </c>
      <c r="P68" s="26">
        <v>85</v>
      </c>
      <c r="Q68" s="26">
        <v>5.4119999999999999</v>
      </c>
      <c r="R68" s="28">
        <v>83</v>
      </c>
      <c r="S68" s="50" t="s">
        <v>38</v>
      </c>
      <c r="T68" s="50"/>
      <c r="U68" s="25">
        <f t="shared" si="4"/>
        <v>1.2048192771084338E-2</v>
      </c>
      <c r="W68" s="18">
        <f t="shared" si="5"/>
        <v>1</v>
      </c>
      <c r="X68" s="26">
        <f t="shared" si="6"/>
        <v>1</v>
      </c>
      <c r="Y68" s="26">
        <f t="shared" si="7"/>
        <v>1</v>
      </c>
      <c r="Z68" s="26">
        <f t="shared" si="8"/>
        <v>1</v>
      </c>
      <c r="AA68" s="28">
        <f t="shared" si="9"/>
        <v>2</v>
      </c>
    </row>
    <row r="69" spans="3:27" x14ac:dyDescent="0.2">
      <c r="C69" s="23">
        <v>108</v>
      </c>
      <c r="D69" s="26">
        <v>137.91</v>
      </c>
      <c r="E69" s="26">
        <v>3097</v>
      </c>
      <c r="F69" s="26">
        <v>78</v>
      </c>
      <c r="G69" s="26" t="b">
        <v>1</v>
      </c>
      <c r="H69" s="26">
        <v>38</v>
      </c>
      <c r="I69" s="26">
        <v>95</v>
      </c>
      <c r="J69" s="26">
        <v>101</v>
      </c>
      <c r="K69" s="26">
        <v>3.84</v>
      </c>
      <c r="L69" s="26">
        <v>95</v>
      </c>
      <c r="M69" s="26">
        <v>5.0880000000000001</v>
      </c>
      <c r="N69" s="26">
        <v>95</v>
      </c>
      <c r="O69" s="26">
        <v>4.649</v>
      </c>
      <c r="P69" s="26">
        <v>104</v>
      </c>
      <c r="Q69" s="26">
        <v>9.1950000000000003</v>
      </c>
      <c r="R69" s="28">
        <v>94</v>
      </c>
      <c r="S69" s="50" t="s">
        <v>38</v>
      </c>
      <c r="T69" s="50"/>
      <c r="U69" s="25">
        <f t="shared" si="4"/>
        <v>1.0638297872340425E-2</v>
      </c>
      <c r="W69" s="18">
        <f t="shared" si="5"/>
        <v>1</v>
      </c>
      <c r="X69" s="26">
        <f t="shared" si="6"/>
        <v>7</v>
      </c>
      <c r="Y69" s="26">
        <f t="shared" si="7"/>
        <v>1</v>
      </c>
      <c r="Z69" s="26">
        <f t="shared" si="8"/>
        <v>1</v>
      </c>
      <c r="AA69" s="28">
        <f t="shared" si="9"/>
        <v>10</v>
      </c>
    </row>
    <row r="70" spans="3:27" x14ac:dyDescent="0.2">
      <c r="C70" s="23">
        <v>109</v>
      </c>
      <c r="D70" s="26">
        <v>402.97</v>
      </c>
      <c r="E70" s="26">
        <v>8258</v>
      </c>
      <c r="F70" s="26">
        <v>479</v>
      </c>
      <c r="G70" s="26" t="b">
        <v>1</v>
      </c>
      <c r="H70" s="26">
        <v>13</v>
      </c>
      <c r="I70" s="26">
        <v>50</v>
      </c>
      <c r="J70" s="26">
        <v>55</v>
      </c>
      <c r="K70" s="26">
        <v>5.2489999999999997</v>
      </c>
      <c r="L70" s="26">
        <v>54</v>
      </c>
      <c r="M70" s="26">
        <v>6.6440000000000001</v>
      </c>
      <c r="N70" s="26">
        <v>50</v>
      </c>
      <c r="O70" s="26">
        <v>4.9080000000000004</v>
      </c>
      <c r="P70" s="26">
        <v>50</v>
      </c>
      <c r="Q70" s="26">
        <v>7.601</v>
      </c>
      <c r="R70" s="28">
        <v>50</v>
      </c>
      <c r="S70" s="50" t="s">
        <v>38</v>
      </c>
      <c r="T70" s="50"/>
      <c r="U70" s="25">
        <f t="shared" si="4"/>
        <v>0</v>
      </c>
      <c r="W70" s="18">
        <f t="shared" si="5"/>
        <v>0</v>
      </c>
      <c r="X70" s="26">
        <f t="shared" si="6"/>
        <v>5</v>
      </c>
      <c r="Y70" s="26">
        <f t="shared" si="7"/>
        <v>4</v>
      </c>
      <c r="Z70" s="26">
        <f t="shared" si="8"/>
        <v>0</v>
      </c>
      <c r="AA70" s="28">
        <f t="shared" si="9"/>
        <v>0</v>
      </c>
    </row>
    <row r="71" spans="3:27" x14ac:dyDescent="0.2">
      <c r="C71" s="23">
        <v>114</v>
      </c>
      <c r="D71" s="26">
        <v>36.74</v>
      </c>
      <c r="E71" s="26">
        <v>1267</v>
      </c>
      <c r="F71" s="26">
        <v>173</v>
      </c>
      <c r="G71" s="26" t="b">
        <v>1</v>
      </c>
      <c r="H71" s="26">
        <v>35</v>
      </c>
      <c r="I71" s="26">
        <v>52</v>
      </c>
      <c r="J71" s="26">
        <v>52</v>
      </c>
      <c r="K71" s="26">
        <v>2.0819999999999999</v>
      </c>
      <c r="L71" s="26">
        <v>52</v>
      </c>
      <c r="M71" s="26">
        <v>2.0950000000000002</v>
      </c>
      <c r="N71" s="26">
        <v>52</v>
      </c>
      <c r="O71" s="26">
        <v>2.431</v>
      </c>
      <c r="P71" s="26">
        <v>52</v>
      </c>
      <c r="Q71" s="26">
        <v>1.7509999999999999</v>
      </c>
      <c r="R71" s="28">
        <v>52</v>
      </c>
      <c r="S71" s="50" t="s">
        <v>38</v>
      </c>
      <c r="T71" s="50"/>
      <c r="U71" s="25">
        <f t="shared" si="4"/>
        <v>0</v>
      </c>
      <c r="W71" s="18">
        <f t="shared" si="5"/>
        <v>0</v>
      </c>
      <c r="X71" s="26">
        <f t="shared" si="6"/>
        <v>0</v>
      </c>
      <c r="Y71" s="26">
        <f t="shared" si="7"/>
        <v>0</v>
      </c>
      <c r="Z71" s="26">
        <f t="shared" si="8"/>
        <v>0</v>
      </c>
      <c r="AA71" s="28">
        <f t="shared" si="9"/>
        <v>0</v>
      </c>
    </row>
    <row r="72" spans="3:27" x14ac:dyDescent="0.2">
      <c r="C72" s="23">
        <v>115</v>
      </c>
      <c r="D72" s="26">
        <v>246.98</v>
      </c>
      <c r="E72" s="26">
        <v>8087</v>
      </c>
      <c r="F72" s="26">
        <v>1303</v>
      </c>
      <c r="G72" s="26" t="b">
        <v>1</v>
      </c>
      <c r="H72" s="26">
        <v>43</v>
      </c>
      <c r="I72" s="26">
        <v>62</v>
      </c>
      <c r="J72" s="26">
        <v>63</v>
      </c>
      <c r="K72" s="26">
        <v>7.0890000000000004</v>
      </c>
      <c r="L72" s="26">
        <v>62</v>
      </c>
      <c r="M72" s="26">
        <v>4.4649999999999999</v>
      </c>
      <c r="N72" s="26">
        <v>64</v>
      </c>
      <c r="O72" s="26">
        <v>2.569</v>
      </c>
      <c r="P72" s="26">
        <v>64</v>
      </c>
      <c r="Q72" s="26">
        <v>3.992</v>
      </c>
      <c r="R72" s="28">
        <v>58</v>
      </c>
      <c r="S72" s="50" t="s">
        <v>38</v>
      </c>
      <c r="T72" s="50"/>
      <c r="U72" s="25">
        <f t="shared" si="4"/>
        <v>6.8965517241379309E-2</v>
      </c>
      <c r="W72" s="18">
        <f t="shared" si="5"/>
        <v>4</v>
      </c>
      <c r="X72" s="26">
        <f t="shared" si="6"/>
        <v>5</v>
      </c>
      <c r="Y72" s="26">
        <f t="shared" si="7"/>
        <v>4</v>
      </c>
      <c r="Z72" s="26">
        <f t="shared" si="8"/>
        <v>6</v>
      </c>
      <c r="AA72" s="28">
        <f t="shared" si="9"/>
        <v>6</v>
      </c>
    </row>
    <row r="73" spans="3:27" x14ac:dyDescent="0.2">
      <c r="C73" s="23">
        <v>116</v>
      </c>
      <c r="D73" s="26">
        <v>8826.48</v>
      </c>
      <c r="E73" s="26">
        <v>238445</v>
      </c>
      <c r="F73" s="26">
        <v>2370</v>
      </c>
      <c r="G73" s="26" t="b">
        <v>1</v>
      </c>
      <c r="H73" s="26">
        <v>32</v>
      </c>
      <c r="I73" s="26">
        <v>46</v>
      </c>
      <c r="J73" s="26">
        <v>46</v>
      </c>
      <c r="K73" s="26">
        <v>4.42</v>
      </c>
      <c r="L73" s="26">
        <v>47</v>
      </c>
      <c r="M73" s="26">
        <v>7.851</v>
      </c>
      <c r="N73" s="26">
        <v>49</v>
      </c>
      <c r="O73" s="26">
        <v>4.0350000000000001</v>
      </c>
      <c r="P73" s="26">
        <v>46</v>
      </c>
      <c r="Q73" s="26">
        <v>6.8010000000000002</v>
      </c>
      <c r="R73" s="28">
        <v>46</v>
      </c>
      <c r="S73" s="50" t="s">
        <v>38</v>
      </c>
      <c r="T73" s="50"/>
      <c r="U73" s="25">
        <f t="shared" si="4"/>
        <v>0</v>
      </c>
      <c r="W73" s="18">
        <f t="shared" si="5"/>
        <v>0</v>
      </c>
      <c r="X73" s="26">
        <f t="shared" si="6"/>
        <v>0</v>
      </c>
      <c r="Y73" s="26">
        <f t="shared" si="7"/>
        <v>1</v>
      </c>
      <c r="Z73" s="26">
        <f t="shared" si="8"/>
        <v>3</v>
      </c>
      <c r="AA73" s="28">
        <f t="shared" si="9"/>
        <v>0</v>
      </c>
    </row>
    <row r="74" spans="3:27" x14ac:dyDescent="0.2">
      <c r="C74" s="23">
        <v>118</v>
      </c>
      <c r="D74" s="40">
        <v>0.03</v>
      </c>
      <c r="E74" s="41">
        <v>0</v>
      </c>
      <c r="F74" s="41">
        <v>0</v>
      </c>
      <c r="G74" s="41" t="b">
        <v>0</v>
      </c>
      <c r="H74" s="41">
        <v>84</v>
      </c>
      <c r="I74" s="41">
        <v>84</v>
      </c>
      <c r="J74" s="41">
        <v>84</v>
      </c>
      <c r="K74" s="41">
        <v>3.6120000000000001</v>
      </c>
      <c r="L74" s="41">
        <v>84</v>
      </c>
      <c r="M74" s="41">
        <v>3.2</v>
      </c>
      <c r="N74" s="41">
        <v>84</v>
      </c>
      <c r="O74" s="41">
        <v>3.6989999999999998</v>
      </c>
      <c r="P74" s="41">
        <v>84</v>
      </c>
      <c r="Q74" s="41">
        <v>3.6640000000000001</v>
      </c>
      <c r="R74" s="38">
        <v>84</v>
      </c>
      <c r="S74" s="50" t="s">
        <v>38</v>
      </c>
      <c r="T74" s="50"/>
      <c r="U74" s="25">
        <f t="shared" ref="U74:U102" si="10">(I74-R74) /R74</f>
        <v>0</v>
      </c>
      <c r="W74" s="18">
        <f t="shared" ref="W74:W102" si="11">MIN(X74:AA74)</f>
        <v>0</v>
      </c>
      <c r="X74" s="26">
        <f t="shared" ref="X74:X102" si="12">J74-R74</f>
        <v>0</v>
      </c>
      <c r="Y74" s="26">
        <f t="shared" ref="Y74:Y102" si="13">L74-R74</f>
        <v>0</v>
      </c>
      <c r="Z74" s="26">
        <f t="shared" ref="Z74:Z102" si="14">N74-R74</f>
        <v>0</v>
      </c>
      <c r="AA74" s="28">
        <f t="shared" ref="AA74:AA102" si="15">P74-R74</f>
        <v>0</v>
      </c>
    </row>
    <row r="75" spans="3:27" x14ac:dyDescent="0.2">
      <c r="C75" s="23">
        <v>130</v>
      </c>
      <c r="D75" s="26">
        <v>18569.27</v>
      </c>
      <c r="E75" s="26">
        <v>484760</v>
      </c>
      <c r="F75" s="26">
        <v>35198</v>
      </c>
      <c r="G75" s="26" t="b">
        <v>1</v>
      </c>
      <c r="H75" s="26">
        <v>72.5</v>
      </c>
      <c r="I75" s="26">
        <v>92.5</v>
      </c>
      <c r="J75" s="26">
        <v>92.5</v>
      </c>
      <c r="K75" s="26">
        <v>3.8889999999999998</v>
      </c>
      <c r="L75" s="26">
        <v>92.5</v>
      </c>
      <c r="M75" s="26">
        <v>3.9359999999999999</v>
      </c>
      <c r="N75" s="26">
        <v>92.5</v>
      </c>
      <c r="O75" s="26">
        <v>2.9409999999999998</v>
      </c>
      <c r="P75" s="26">
        <v>92.5</v>
      </c>
      <c r="Q75" s="26">
        <v>3.9180000000000001</v>
      </c>
      <c r="R75" s="28">
        <v>92.5</v>
      </c>
      <c r="S75" s="50" t="s">
        <v>38</v>
      </c>
      <c r="T75" s="50"/>
      <c r="U75" s="25">
        <f t="shared" si="10"/>
        <v>0</v>
      </c>
      <c r="W75" s="18">
        <f t="shared" si="11"/>
        <v>0</v>
      </c>
      <c r="X75" s="26">
        <f t="shared" si="12"/>
        <v>0</v>
      </c>
      <c r="Y75" s="26">
        <f t="shared" si="13"/>
        <v>0</v>
      </c>
      <c r="Z75" s="26">
        <f t="shared" si="14"/>
        <v>0</v>
      </c>
      <c r="AA75" s="28">
        <f t="shared" si="15"/>
        <v>0</v>
      </c>
    </row>
    <row r="76" spans="3:27" x14ac:dyDescent="0.2">
      <c r="C76" s="23">
        <v>132</v>
      </c>
      <c r="D76" s="26">
        <v>2841.43</v>
      </c>
      <c r="E76" s="26">
        <v>80702</v>
      </c>
      <c r="F76" s="26">
        <v>6970</v>
      </c>
      <c r="G76" s="26" t="b">
        <v>1</v>
      </c>
      <c r="H76" s="26">
        <v>35</v>
      </c>
      <c r="I76" s="26">
        <v>61</v>
      </c>
      <c r="J76" s="26">
        <v>61</v>
      </c>
      <c r="K76" s="26">
        <v>2.3090000000000002</v>
      </c>
      <c r="L76" s="26">
        <v>61</v>
      </c>
      <c r="M76" s="26">
        <v>2.3460000000000001</v>
      </c>
      <c r="N76" s="26">
        <v>62</v>
      </c>
      <c r="O76" s="26">
        <v>1.508</v>
      </c>
      <c r="P76" s="26">
        <v>63</v>
      </c>
      <c r="Q76" s="26">
        <v>1.984</v>
      </c>
      <c r="R76" s="28">
        <v>55</v>
      </c>
      <c r="S76" s="50" t="s">
        <v>38</v>
      </c>
      <c r="T76" s="50"/>
      <c r="U76" s="25">
        <f t="shared" si="10"/>
        <v>0.10909090909090909</v>
      </c>
      <c r="W76" s="18">
        <f t="shared" si="11"/>
        <v>6</v>
      </c>
      <c r="X76" s="26">
        <f t="shared" si="12"/>
        <v>6</v>
      </c>
      <c r="Y76" s="26">
        <f t="shared" si="13"/>
        <v>6</v>
      </c>
      <c r="Z76" s="26">
        <f t="shared" si="14"/>
        <v>7</v>
      </c>
      <c r="AA76" s="28">
        <f t="shared" si="15"/>
        <v>8</v>
      </c>
    </row>
    <row r="77" spans="3:27" x14ac:dyDescent="0.2">
      <c r="C77" s="23">
        <v>151</v>
      </c>
      <c r="D77" s="26">
        <v>930.54</v>
      </c>
      <c r="E77" s="26">
        <v>24883</v>
      </c>
      <c r="F77" s="26">
        <v>1200</v>
      </c>
      <c r="G77" s="26" t="b">
        <v>1</v>
      </c>
      <c r="H77" s="26">
        <v>66</v>
      </c>
      <c r="I77" s="26">
        <v>104</v>
      </c>
      <c r="J77" s="26">
        <v>106</v>
      </c>
      <c r="K77" s="26">
        <v>4.2089999999999996</v>
      </c>
      <c r="L77" s="26">
        <v>104</v>
      </c>
      <c r="M77" s="26">
        <v>5.2569999999999997</v>
      </c>
      <c r="N77" s="26">
        <v>104</v>
      </c>
      <c r="O77" s="26">
        <v>3.9889999999999999</v>
      </c>
      <c r="P77" s="26">
        <v>108</v>
      </c>
      <c r="Q77" s="26">
        <v>5.048</v>
      </c>
      <c r="R77" s="28">
        <v>101</v>
      </c>
      <c r="S77" s="50" t="s">
        <v>38</v>
      </c>
      <c r="T77" s="50"/>
      <c r="U77" s="25">
        <f t="shared" si="10"/>
        <v>2.9702970297029702E-2</v>
      </c>
      <c r="W77" s="18">
        <f t="shared" si="11"/>
        <v>3</v>
      </c>
      <c r="X77" s="26">
        <f t="shared" si="12"/>
        <v>5</v>
      </c>
      <c r="Y77" s="26">
        <f t="shared" si="13"/>
        <v>3</v>
      </c>
      <c r="Z77" s="26">
        <f t="shared" si="14"/>
        <v>3</v>
      </c>
      <c r="AA77" s="28">
        <f t="shared" si="15"/>
        <v>7</v>
      </c>
    </row>
    <row r="78" spans="3:27" x14ac:dyDescent="0.2">
      <c r="C78" s="23">
        <v>156</v>
      </c>
      <c r="D78" s="40">
        <v>244.49</v>
      </c>
      <c r="E78" s="41">
        <v>7370</v>
      </c>
      <c r="F78" s="41">
        <v>300</v>
      </c>
      <c r="G78" s="41" t="b">
        <v>1</v>
      </c>
      <c r="H78" s="26">
        <v>66</v>
      </c>
      <c r="I78" s="26">
        <v>94</v>
      </c>
      <c r="J78" s="26">
        <v>94</v>
      </c>
      <c r="K78" s="26">
        <v>12.814</v>
      </c>
      <c r="L78" s="26">
        <v>94</v>
      </c>
      <c r="M78" s="26">
        <v>12.833</v>
      </c>
      <c r="N78" s="26">
        <v>94</v>
      </c>
      <c r="O78" s="26">
        <v>12.811</v>
      </c>
      <c r="P78" s="26">
        <v>94</v>
      </c>
      <c r="Q78" s="26">
        <v>12.753</v>
      </c>
      <c r="R78" s="28">
        <v>94</v>
      </c>
      <c r="S78" s="50" t="s">
        <v>38</v>
      </c>
      <c r="T78" s="50"/>
      <c r="U78" s="25">
        <f t="shared" si="10"/>
        <v>0</v>
      </c>
      <c r="W78" s="18">
        <f t="shared" si="11"/>
        <v>0</v>
      </c>
      <c r="X78" s="26">
        <f t="shared" si="12"/>
        <v>0</v>
      </c>
      <c r="Y78" s="26">
        <f t="shared" si="13"/>
        <v>0</v>
      </c>
      <c r="Z78" s="26">
        <f t="shared" si="14"/>
        <v>0</v>
      </c>
      <c r="AA78" s="28">
        <f t="shared" si="15"/>
        <v>0</v>
      </c>
    </row>
    <row r="79" spans="3:27" x14ac:dyDescent="0.2">
      <c r="C79" s="23">
        <v>157</v>
      </c>
      <c r="D79" s="26">
        <v>13908.37</v>
      </c>
      <c r="E79" s="26">
        <v>354674</v>
      </c>
      <c r="F79" s="26">
        <v>7864</v>
      </c>
      <c r="G79" s="26" t="b">
        <v>1</v>
      </c>
      <c r="H79" s="26">
        <v>66</v>
      </c>
      <c r="I79" s="26">
        <v>122</v>
      </c>
      <c r="J79" s="26">
        <v>122</v>
      </c>
      <c r="K79" s="26">
        <v>19.654</v>
      </c>
      <c r="L79" s="26">
        <v>122</v>
      </c>
      <c r="M79" s="26">
        <v>19.513999999999999</v>
      </c>
      <c r="N79" s="26">
        <v>122</v>
      </c>
      <c r="O79" s="26">
        <v>19.471</v>
      </c>
      <c r="P79" s="26">
        <v>122</v>
      </c>
      <c r="Q79" s="26">
        <v>19.640999999999998</v>
      </c>
      <c r="R79" s="28">
        <v>122</v>
      </c>
      <c r="S79" s="50" t="s">
        <v>38</v>
      </c>
      <c r="T79" s="50"/>
      <c r="U79" s="25">
        <f t="shared" si="10"/>
        <v>0</v>
      </c>
      <c r="W79" s="18">
        <f t="shared" si="11"/>
        <v>0</v>
      </c>
      <c r="X79" s="26">
        <f t="shared" si="12"/>
        <v>0</v>
      </c>
      <c r="Y79" s="26">
        <f t="shared" si="13"/>
        <v>0</v>
      </c>
      <c r="Z79" s="26">
        <f t="shared" si="14"/>
        <v>0</v>
      </c>
      <c r="AA79" s="28">
        <f t="shared" si="15"/>
        <v>0</v>
      </c>
    </row>
    <row r="80" spans="3:27" x14ac:dyDescent="0.2">
      <c r="C80" s="23">
        <v>162</v>
      </c>
      <c r="D80" s="26">
        <v>30.59</v>
      </c>
      <c r="E80" s="26">
        <v>826</v>
      </c>
      <c r="F80" s="26">
        <v>56</v>
      </c>
      <c r="G80" s="26" t="b">
        <v>1</v>
      </c>
      <c r="H80" s="26">
        <v>111</v>
      </c>
      <c r="I80" s="26">
        <v>115</v>
      </c>
      <c r="J80" s="26">
        <v>115</v>
      </c>
      <c r="K80" s="26">
        <v>7.3550000000000004</v>
      </c>
      <c r="L80" s="26">
        <v>115</v>
      </c>
      <c r="M80" s="26">
        <v>7.48</v>
      </c>
      <c r="N80" s="26">
        <v>115</v>
      </c>
      <c r="O80" s="26">
        <v>7.5460000000000003</v>
      </c>
      <c r="P80" s="26">
        <v>115</v>
      </c>
      <c r="Q80" s="26">
        <v>7.67</v>
      </c>
      <c r="R80" s="28">
        <v>115</v>
      </c>
      <c r="S80" s="50" t="s">
        <v>38</v>
      </c>
      <c r="T80" s="50"/>
      <c r="U80" s="25">
        <f t="shared" si="10"/>
        <v>0</v>
      </c>
      <c r="W80" s="18">
        <f t="shared" si="11"/>
        <v>0</v>
      </c>
      <c r="X80" s="26">
        <f t="shared" si="12"/>
        <v>0</v>
      </c>
      <c r="Y80" s="26">
        <f t="shared" si="13"/>
        <v>0</v>
      </c>
      <c r="Z80" s="26">
        <f t="shared" si="14"/>
        <v>0</v>
      </c>
      <c r="AA80" s="28">
        <f t="shared" si="15"/>
        <v>0</v>
      </c>
    </row>
    <row r="81" spans="3:27" x14ac:dyDescent="0.2">
      <c r="C81" s="23">
        <v>168</v>
      </c>
      <c r="D81" s="26">
        <v>992.81</v>
      </c>
      <c r="E81" s="26">
        <v>25200</v>
      </c>
      <c r="F81" s="26">
        <v>991</v>
      </c>
      <c r="G81" s="26" t="b">
        <v>1</v>
      </c>
      <c r="H81" s="26">
        <v>134</v>
      </c>
      <c r="I81" s="26">
        <v>138</v>
      </c>
      <c r="J81" s="26">
        <v>138</v>
      </c>
      <c r="K81" s="26">
        <v>16.853000000000002</v>
      </c>
      <c r="L81" s="26">
        <v>138</v>
      </c>
      <c r="M81" s="26">
        <v>17.093</v>
      </c>
      <c r="N81" s="26">
        <v>138</v>
      </c>
      <c r="O81" s="26">
        <v>16.946999999999999</v>
      </c>
      <c r="P81" s="26">
        <v>138</v>
      </c>
      <c r="Q81" s="26">
        <v>16.923999999999999</v>
      </c>
      <c r="R81" s="28">
        <v>138</v>
      </c>
      <c r="S81" s="50" t="s">
        <v>38</v>
      </c>
      <c r="T81" s="50"/>
      <c r="U81" s="25">
        <f t="shared" si="10"/>
        <v>0</v>
      </c>
      <c r="W81" s="18">
        <f t="shared" si="11"/>
        <v>0</v>
      </c>
      <c r="X81" s="26">
        <f t="shared" si="12"/>
        <v>0</v>
      </c>
      <c r="Y81" s="26">
        <f t="shared" si="13"/>
        <v>0</v>
      </c>
      <c r="Z81" s="26">
        <f t="shared" si="14"/>
        <v>0</v>
      </c>
      <c r="AA81" s="28">
        <f t="shared" si="15"/>
        <v>0</v>
      </c>
    </row>
    <row r="82" spans="3:27" x14ac:dyDescent="0.2">
      <c r="C82" s="23">
        <v>173</v>
      </c>
      <c r="D82" s="26">
        <v>3683.58</v>
      </c>
      <c r="E82" s="26">
        <v>51184</v>
      </c>
      <c r="F82" s="26">
        <v>3118</v>
      </c>
      <c r="G82" s="26" t="b">
        <v>1</v>
      </c>
      <c r="H82" s="26">
        <v>73</v>
      </c>
      <c r="I82" s="26">
        <v>110</v>
      </c>
      <c r="J82" s="26">
        <v>114</v>
      </c>
      <c r="K82" s="26">
        <v>11.629</v>
      </c>
      <c r="L82" s="26">
        <v>112</v>
      </c>
      <c r="M82" s="26">
        <v>9.0060000000000002</v>
      </c>
      <c r="N82" s="26">
        <v>110</v>
      </c>
      <c r="O82" s="26">
        <v>13.954000000000001</v>
      </c>
      <c r="P82" s="26">
        <v>110</v>
      </c>
      <c r="Q82" s="26">
        <v>7.3849999999999998</v>
      </c>
      <c r="R82" s="28">
        <v>104</v>
      </c>
      <c r="S82" s="50" t="s">
        <v>38</v>
      </c>
      <c r="T82" s="50"/>
      <c r="U82" s="25">
        <f t="shared" si="10"/>
        <v>5.7692307692307696E-2</v>
      </c>
      <c r="W82" s="18">
        <f t="shared" si="11"/>
        <v>6</v>
      </c>
      <c r="X82" s="26">
        <f t="shared" si="12"/>
        <v>10</v>
      </c>
      <c r="Y82" s="26">
        <f t="shared" si="13"/>
        <v>8</v>
      </c>
      <c r="Z82" s="26">
        <f t="shared" si="14"/>
        <v>6</v>
      </c>
      <c r="AA82" s="28">
        <f t="shared" si="15"/>
        <v>6</v>
      </c>
    </row>
    <row r="83" spans="3:27" x14ac:dyDescent="0.2">
      <c r="C83" s="23">
        <v>178</v>
      </c>
      <c r="D83" s="40">
        <v>0.04</v>
      </c>
      <c r="E83" s="41">
        <v>0</v>
      </c>
      <c r="F83" s="41">
        <v>0</v>
      </c>
      <c r="G83" s="41" t="b">
        <v>0</v>
      </c>
      <c r="H83" s="26">
        <v>120</v>
      </c>
      <c r="I83" s="26">
        <v>120</v>
      </c>
      <c r="J83" s="26">
        <v>120</v>
      </c>
      <c r="K83" s="26">
        <v>1.2729999999999999</v>
      </c>
      <c r="L83" s="26">
        <v>130</v>
      </c>
      <c r="M83" s="26">
        <v>1.427</v>
      </c>
      <c r="N83" s="26">
        <v>130</v>
      </c>
      <c r="O83" s="26">
        <v>0.97</v>
      </c>
      <c r="P83" s="26">
        <v>130</v>
      </c>
      <c r="Q83" s="26">
        <v>0.96899999999999997</v>
      </c>
      <c r="R83" s="28">
        <v>120</v>
      </c>
      <c r="S83" s="50" t="s">
        <v>38</v>
      </c>
      <c r="T83" s="50"/>
      <c r="U83" s="25">
        <f t="shared" si="10"/>
        <v>0</v>
      </c>
      <c r="W83" s="18">
        <f t="shared" si="11"/>
        <v>0</v>
      </c>
      <c r="X83" s="26">
        <f t="shared" si="12"/>
        <v>0</v>
      </c>
      <c r="Y83" s="26">
        <f t="shared" si="13"/>
        <v>10</v>
      </c>
      <c r="Z83" s="26">
        <f t="shared" si="14"/>
        <v>10</v>
      </c>
      <c r="AA83" s="28">
        <f t="shared" si="15"/>
        <v>10</v>
      </c>
    </row>
    <row r="84" spans="3:27" x14ac:dyDescent="0.2">
      <c r="C84" s="23">
        <v>184</v>
      </c>
      <c r="D84" s="40">
        <v>0.03</v>
      </c>
      <c r="E84" s="41">
        <v>0</v>
      </c>
      <c r="F84" s="41">
        <v>0</v>
      </c>
      <c r="G84" s="41" t="b">
        <v>0</v>
      </c>
      <c r="H84" s="26">
        <v>107</v>
      </c>
      <c r="I84" s="26">
        <v>107</v>
      </c>
      <c r="J84" s="26">
        <v>107</v>
      </c>
      <c r="K84" s="26">
        <v>0.128</v>
      </c>
      <c r="L84" s="26">
        <v>107</v>
      </c>
      <c r="M84" s="26">
        <v>0.126</v>
      </c>
      <c r="N84" s="26">
        <v>107</v>
      </c>
      <c r="O84" s="26">
        <v>0.14499999999999999</v>
      </c>
      <c r="P84" s="26">
        <v>107</v>
      </c>
      <c r="Q84" s="26">
        <v>0.14499999999999999</v>
      </c>
      <c r="R84" s="28">
        <v>107</v>
      </c>
      <c r="S84" s="50" t="s">
        <v>38</v>
      </c>
      <c r="T84" s="50"/>
      <c r="U84" s="25">
        <f t="shared" si="10"/>
        <v>0</v>
      </c>
      <c r="W84" s="18">
        <f t="shared" si="11"/>
        <v>0</v>
      </c>
      <c r="X84" s="26">
        <f t="shared" si="12"/>
        <v>0</v>
      </c>
      <c r="Y84" s="26">
        <f t="shared" si="13"/>
        <v>0</v>
      </c>
      <c r="Z84" s="26">
        <f t="shared" si="14"/>
        <v>0</v>
      </c>
      <c r="AA84" s="28">
        <f t="shared" si="15"/>
        <v>0</v>
      </c>
    </row>
    <row r="85" spans="3:27" x14ac:dyDescent="0.2">
      <c r="C85" s="23">
        <v>185</v>
      </c>
      <c r="D85" s="55">
        <v>726.66</v>
      </c>
      <c r="E85" s="55">
        <v>19487</v>
      </c>
      <c r="F85" s="55">
        <v>594</v>
      </c>
      <c r="G85" s="55" t="b">
        <v>1</v>
      </c>
      <c r="H85" s="26">
        <v>107</v>
      </c>
      <c r="I85" s="26">
        <v>137</v>
      </c>
      <c r="J85" s="26">
        <v>137</v>
      </c>
      <c r="K85" s="26">
        <v>13.912000000000001</v>
      </c>
      <c r="L85" s="26">
        <v>137</v>
      </c>
      <c r="M85" s="26">
        <v>13.693</v>
      </c>
      <c r="N85" s="26">
        <v>137</v>
      </c>
      <c r="O85" s="26">
        <v>13.551</v>
      </c>
      <c r="P85" s="26">
        <v>137</v>
      </c>
      <c r="Q85" s="26">
        <v>13.815</v>
      </c>
      <c r="R85" s="28">
        <v>137</v>
      </c>
      <c r="S85" s="50" t="s">
        <v>38</v>
      </c>
      <c r="T85" s="50"/>
      <c r="U85" s="25">
        <f t="shared" si="10"/>
        <v>0</v>
      </c>
      <c r="W85" s="18">
        <f t="shared" si="11"/>
        <v>0</v>
      </c>
      <c r="X85" s="26">
        <f t="shared" si="12"/>
        <v>0</v>
      </c>
      <c r="Y85" s="26">
        <f t="shared" si="13"/>
        <v>0</v>
      </c>
      <c r="Z85" s="26">
        <f t="shared" si="14"/>
        <v>0</v>
      </c>
      <c r="AA85" s="28">
        <f t="shared" si="15"/>
        <v>0</v>
      </c>
    </row>
    <row r="86" spans="3:27" x14ac:dyDescent="0.2">
      <c r="C86" s="23">
        <v>189</v>
      </c>
      <c r="D86" s="26">
        <v>90.26</v>
      </c>
      <c r="E86" s="26">
        <v>1600</v>
      </c>
      <c r="F86" s="26">
        <v>61</v>
      </c>
      <c r="G86" s="26" t="b">
        <v>1</v>
      </c>
      <c r="H86" s="26">
        <v>109</v>
      </c>
      <c r="I86" s="26">
        <v>117</v>
      </c>
      <c r="J86" s="26">
        <v>117</v>
      </c>
      <c r="K86" s="26">
        <v>0.42899999999999999</v>
      </c>
      <c r="L86" s="26">
        <v>119</v>
      </c>
      <c r="M86" s="26">
        <v>0.46700000000000003</v>
      </c>
      <c r="N86" s="26">
        <v>117</v>
      </c>
      <c r="O86" s="26">
        <v>0.79800000000000004</v>
      </c>
      <c r="P86" s="26">
        <v>117</v>
      </c>
      <c r="Q86" s="26">
        <v>0.82199999999999995</v>
      </c>
      <c r="R86" s="28">
        <v>117</v>
      </c>
      <c r="S86" s="50" t="s">
        <v>38</v>
      </c>
      <c r="T86" s="50"/>
      <c r="U86" s="25">
        <f t="shared" si="10"/>
        <v>0</v>
      </c>
      <c r="W86" s="18">
        <f t="shared" si="11"/>
        <v>0</v>
      </c>
      <c r="X86" s="26">
        <f t="shared" si="12"/>
        <v>0</v>
      </c>
      <c r="Y86" s="26">
        <f t="shared" si="13"/>
        <v>2</v>
      </c>
      <c r="Z86" s="26">
        <f t="shared" si="14"/>
        <v>0</v>
      </c>
      <c r="AA86" s="28">
        <f t="shared" si="15"/>
        <v>0</v>
      </c>
    </row>
    <row r="87" spans="3:27" x14ac:dyDescent="0.2">
      <c r="C87" s="23">
        <v>190</v>
      </c>
      <c r="D87" s="55">
        <v>3400.46</v>
      </c>
      <c r="E87" s="55">
        <v>81629</v>
      </c>
      <c r="F87" s="55">
        <v>1203</v>
      </c>
      <c r="G87" s="55" t="b">
        <v>1</v>
      </c>
      <c r="H87" s="26">
        <v>109</v>
      </c>
      <c r="I87" s="26">
        <v>145</v>
      </c>
      <c r="J87" s="26">
        <v>149</v>
      </c>
      <c r="K87" s="26">
        <v>20.366</v>
      </c>
      <c r="L87" s="26">
        <v>149</v>
      </c>
      <c r="M87" s="26">
        <v>20.701000000000001</v>
      </c>
      <c r="N87" s="26">
        <v>145</v>
      </c>
      <c r="O87" s="26">
        <v>20.949000000000002</v>
      </c>
      <c r="P87" s="26">
        <v>145</v>
      </c>
      <c r="Q87" s="26">
        <v>20.873999999999999</v>
      </c>
      <c r="R87" s="28">
        <v>145</v>
      </c>
      <c r="S87" s="50" t="s">
        <v>38</v>
      </c>
      <c r="T87" s="50"/>
      <c r="U87" s="25">
        <f t="shared" si="10"/>
        <v>0</v>
      </c>
      <c r="W87" s="18">
        <f t="shared" si="11"/>
        <v>0</v>
      </c>
      <c r="X87" s="26">
        <f t="shared" si="12"/>
        <v>4</v>
      </c>
      <c r="Y87" s="26">
        <f t="shared" si="13"/>
        <v>4</v>
      </c>
      <c r="Z87" s="26">
        <f t="shared" si="14"/>
        <v>0</v>
      </c>
      <c r="AA87" s="28">
        <f t="shared" si="15"/>
        <v>0</v>
      </c>
    </row>
    <row r="88" spans="3:27" x14ac:dyDescent="0.2">
      <c r="C88" s="23">
        <v>193</v>
      </c>
      <c r="D88" s="55">
        <v>161.56</v>
      </c>
      <c r="E88" s="55">
        <v>4084</v>
      </c>
      <c r="F88" s="55">
        <v>175</v>
      </c>
      <c r="G88" s="55" t="b">
        <v>1</v>
      </c>
      <c r="H88" s="26">
        <v>124</v>
      </c>
      <c r="I88" s="26">
        <v>165</v>
      </c>
      <c r="J88" s="26">
        <v>165</v>
      </c>
      <c r="K88" s="26">
        <v>16.085999999999999</v>
      </c>
      <c r="L88" s="26">
        <v>165</v>
      </c>
      <c r="M88" s="26">
        <v>16.158999999999999</v>
      </c>
      <c r="N88" s="26">
        <v>165</v>
      </c>
      <c r="O88" s="26">
        <v>14.827999999999999</v>
      </c>
      <c r="P88" s="26">
        <v>165</v>
      </c>
      <c r="Q88" s="26">
        <v>13.000999999999999</v>
      </c>
      <c r="R88" s="28">
        <v>165</v>
      </c>
      <c r="S88" s="50" t="s">
        <v>38</v>
      </c>
      <c r="T88" s="50"/>
      <c r="U88" s="25">
        <f t="shared" si="10"/>
        <v>0</v>
      </c>
      <c r="W88" s="18">
        <f t="shared" si="11"/>
        <v>0</v>
      </c>
      <c r="X88" s="26">
        <f t="shared" si="12"/>
        <v>0</v>
      </c>
      <c r="Y88" s="26">
        <f t="shared" si="13"/>
        <v>0</v>
      </c>
      <c r="Z88" s="26">
        <f t="shared" si="14"/>
        <v>0</v>
      </c>
      <c r="AA88" s="28">
        <f t="shared" si="15"/>
        <v>0</v>
      </c>
    </row>
    <row r="89" spans="3:27" x14ac:dyDescent="0.2">
      <c r="C89" s="23">
        <v>195</v>
      </c>
      <c r="D89" s="40">
        <v>32.909999999999997</v>
      </c>
      <c r="E89" s="26">
        <v>564</v>
      </c>
      <c r="F89" s="26">
        <v>37</v>
      </c>
      <c r="G89" s="26" t="b">
        <v>1</v>
      </c>
      <c r="H89" s="26">
        <v>80</v>
      </c>
      <c r="I89" s="26">
        <v>85</v>
      </c>
      <c r="J89" s="26">
        <v>85</v>
      </c>
      <c r="K89" s="26">
        <v>0.36599999999999999</v>
      </c>
      <c r="L89" s="26">
        <v>85</v>
      </c>
      <c r="M89" s="26">
        <v>0.45900000000000002</v>
      </c>
      <c r="N89" s="26">
        <v>86</v>
      </c>
      <c r="O89" s="26">
        <v>0.33900000000000002</v>
      </c>
      <c r="P89" s="26">
        <v>89</v>
      </c>
      <c r="Q89" s="26">
        <v>0.42399999999999999</v>
      </c>
      <c r="R89" s="28">
        <v>85</v>
      </c>
      <c r="S89" s="50" t="s">
        <v>38</v>
      </c>
      <c r="T89" s="50"/>
      <c r="U89" s="25">
        <f t="shared" si="10"/>
        <v>0</v>
      </c>
      <c r="W89" s="18">
        <f t="shared" si="11"/>
        <v>0</v>
      </c>
      <c r="X89" s="26">
        <f t="shared" si="12"/>
        <v>0</v>
      </c>
      <c r="Y89" s="26">
        <f t="shared" si="13"/>
        <v>0</v>
      </c>
      <c r="Z89" s="26">
        <f t="shared" si="14"/>
        <v>1</v>
      </c>
      <c r="AA89" s="28">
        <f t="shared" si="15"/>
        <v>4</v>
      </c>
    </row>
    <row r="90" spans="3:27" x14ac:dyDescent="0.2">
      <c r="C90" s="23">
        <v>196</v>
      </c>
      <c r="D90" s="40">
        <v>730.21</v>
      </c>
      <c r="E90" s="26">
        <v>17904</v>
      </c>
      <c r="F90" s="26">
        <v>1170</v>
      </c>
      <c r="G90" s="26" t="b">
        <v>1</v>
      </c>
      <c r="H90" s="26">
        <v>80</v>
      </c>
      <c r="I90" s="26">
        <v>100</v>
      </c>
      <c r="J90" s="26">
        <v>100</v>
      </c>
      <c r="K90" s="26">
        <v>14.903</v>
      </c>
      <c r="L90" s="26">
        <v>102</v>
      </c>
      <c r="M90" s="26">
        <v>15.24</v>
      </c>
      <c r="N90" s="26">
        <v>100</v>
      </c>
      <c r="O90" s="26">
        <v>15.135999999999999</v>
      </c>
      <c r="P90" s="26">
        <v>108</v>
      </c>
      <c r="Q90" s="26">
        <v>15.263999999999999</v>
      </c>
      <c r="R90" s="28">
        <v>96</v>
      </c>
      <c r="S90" s="50" t="s">
        <v>38</v>
      </c>
      <c r="T90" s="50"/>
      <c r="U90" s="25">
        <f t="shared" si="10"/>
        <v>4.1666666666666664E-2</v>
      </c>
      <c r="W90" s="18">
        <f t="shared" si="11"/>
        <v>4</v>
      </c>
      <c r="X90" s="26">
        <f t="shared" si="12"/>
        <v>4</v>
      </c>
      <c r="Y90" s="26">
        <f t="shared" si="13"/>
        <v>6</v>
      </c>
      <c r="Z90" s="26">
        <f t="shared" si="14"/>
        <v>4</v>
      </c>
      <c r="AA90" s="28">
        <f t="shared" si="15"/>
        <v>12</v>
      </c>
    </row>
    <row r="91" spans="3:27" x14ac:dyDescent="0.2">
      <c r="C91" s="18">
        <v>20</v>
      </c>
      <c r="D91" s="26">
        <v>10238.219999999999</v>
      </c>
      <c r="E91" s="26">
        <v>176480</v>
      </c>
      <c r="F91" s="26">
        <v>7066</v>
      </c>
      <c r="G91" s="26" t="b">
        <v>1</v>
      </c>
      <c r="H91" s="26">
        <v>116</v>
      </c>
      <c r="I91" s="26">
        <v>151</v>
      </c>
      <c r="J91" s="26">
        <v>168</v>
      </c>
      <c r="K91" s="26">
        <v>12.551</v>
      </c>
      <c r="L91" s="26">
        <v>151</v>
      </c>
      <c r="M91" s="26">
        <v>9.4260000000000002</v>
      </c>
      <c r="N91" s="26">
        <v>157</v>
      </c>
      <c r="O91" s="26">
        <v>13.308</v>
      </c>
      <c r="P91" s="26">
        <v>158</v>
      </c>
      <c r="Q91" s="26">
        <v>6.931</v>
      </c>
      <c r="R91" s="28">
        <v>145</v>
      </c>
      <c r="S91" s="50" t="s">
        <v>39</v>
      </c>
      <c r="T91" s="50"/>
      <c r="U91" s="25">
        <f t="shared" si="10"/>
        <v>4.1379310344827586E-2</v>
      </c>
      <c r="W91" s="18">
        <f t="shared" si="11"/>
        <v>6</v>
      </c>
      <c r="X91" s="26">
        <f t="shared" si="12"/>
        <v>23</v>
      </c>
      <c r="Y91" s="26">
        <f t="shared" si="13"/>
        <v>6</v>
      </c>
      <c r="Z91" s="26">
        <f t="shared" si="14"/>
        <v>12</v>
      </c>
      <c r="AA91" s="28">
        <f t="shared" si="15"/>
        <v>13</v>
      </c>
    </row>
    <row r="92" spans="3:27" x14ac:dyDescent="0.2">
      <c r="C92" s="23">
        <v>110</v>
      </c>
      <c r="D92" s="85" t="s">
        <v>30</v>
      </c>
      <c r="E92" s="26" t="s">
        <v>75</v>
      </c>
      <c r="F92" s="26" t="s">
        <v>75</v>
      </c>
      <c r="G92" s="26" t="s">
        <v>75</v>
      </c>
      <c r="H92" s="26">
        <v>35</v>
      </c>
      <c r="I92" s="26">
        <v>128</v>
      </c>
      <c r="J92" s="26">
        <v>128</v>
      </c>
      <c r="K92" s="26">
        <v>3.2069999999999999</v>
      </c>
      <c r="L92" s="26">
        <v>133</v>
      </c>
      <c r="M92" s="26">
        <v>2.6309999999999998</v>
      </c>
      <c r="N92" s="26">
        <v>144</v>
      </c>
      <c r="O92" s="26">
        <v>1.4730000000000001</v>
      </c>
      <c r="P92" s="26">
        <v>142</v>
      </c>
      <c r="Q92" s="26">
        <v>1.591</v>
      </c>
      <c r="R92" s="28">
        <v>127</v>
      </c>
      <c r="S92" s="50"/>
      <c r="T92" s="50"/>
      <c r="U92" s="25">
        <f t="shared" si="10"/>
        <v>7.874015748031496E-3</v>
      </c>
      <c r="W92" s="18">
        <f t="shared" si="11"/>
        <v>1</v>
      </c>
      <c r="X92" s="26">
        <f t="shared" si="12"/>
        <v>1</v>
      </c>
      <c r="Y92" s="26">
        <f t="shared" si="13"/>
        <v>6</v>
      </c>
      <c r="Z92" s="26">
        <f t="shared" si="14"/>
        <v>17</v>
      </c>
      <c r="AA92" s="28">
        <f t="shared" si="15"/>
        <v>15</v>
      </c>
    </row>
    <row r="93" spans="3:27" x14ac:dyDescent="0.2">
      <c r="C93" s="23">
        <v>111</v>
      </c>
      <c r="D93" s="84" t="s">
        <v>30</v>
      </c>
      <c r="E93" s="26" t="s">
        <v>75</v>
      </c>
      <c r="F93" s="26" t="s">
        <v>75</v>
      </c>
      <c r="G93" s="26" t="s">
        <v>75</v>
      </c>
      <c r="H93" s="26">
        <v>38</v>
      </c>
      <c r="I93" s="26">
        <v>155</v>
      </c>
      <c r="J93" s="26">
        <v>161</v>
      </c>
      <c r="K93" s="26">
        <v>2.0219999999999998</v>
      </c>
      <c r="L93" s="26">
        <v>160</v>
      </c>
      <c r="M93" s="26">
        <v>2.6549999999999998</v>
      </c>
      <c r="N93" s="26">
        <v>162</v>
      </c>
      <c r="O93" s="26">
        <v>3.6520000000000001</v>
      </c>
      <c r="P93" s="26">
        <v>155</v>
      </c>
      <c r="Q93" s="26">
        <v>3.125</v>
      </c>
      <c r="R93" s="28">
        <v>147</v>
      </c>
      <c r="S93" s="50"/>
      <c r="T93" s="50"/>
      <c r="U93" s="25">
        <f t="shared" si="10"/>
        <v>5.4421768707482991E-2</v>
      </c>
      <c r="W93" s="18">
        <f t="shared" si="11"/>
        <v>8</v>
      </c>
      <c r="X93" s="26">
        <f t="shared" si="12"/>
        <v>14</v>
      </c>
      <c r="Y93" s="26">
        <f t="shared" si="13"/>
        <v>13</v>
      </c>
      <c r="Z93" s="26">
        <f t="shared" si="14"/>
        <v>15</v>
      </c>
      <c r="AA93" s="28">
        <f t="shared" si="15"/>
        <v>8</v>
      </c>
    </row>
    <row r="94" spans="3:27" x14ac:dyDescent="0.2">
      <c r="C94" s="23">
        <v>152</v>
      </c>
      <c r="D94" s="85" t="s">
        <v>30</v>
      </c>
      <c r="E94" s="26" t="s">
        <v>75</v>
      </c>
      <c r="F94" s="26" t="s">
        <v>75</v>
      </c>
      <c r="G94" s="26" t="s">
        <v>75</v>
      </c>
      <c r="H94" s="26">
        <v>66</v>
      </c>
      <c r="I94" s="26">
        <v>133</v>
      </c>
      <c r="J94" s="26">
        <v>141</v>
      </c>
      <c r="K94" s="26">
        <v>1.7010000000000001</v>
      </c>
      <c r="L94" s="26">
        <v>137</v>
      </c>
      <c r="M94" s="26">
        <v>2.3359999999999999</v>
      </c>
      <c r="N94" s="26">
        <v>133</v>
      </c>
      <c r="O94" s="26">
        <v>1.6539999999999999</v>
      </c>
      <c r="P94" s="26">
        <v>138</v>
      </c>
      <c r="Q94" s="26">
        <v>0.752</v>
      </c>
      <c r="R94" s="28">
        <v>130</v>
      </c>
      <c r="S94" s="50"/>
      <c r="T94" s="50"/>
      <c r="U94" s="25">
        <f t="shared" si="10"/>
        <v>2.3076923076923078E-2</v>
      </c>
      <c r="W94" s="18">
        <f t="shared" si="11"/>
        <v>3</v>
      </c>
      <c r="X94" s="26">
        <f t="shared" si="12"/>
        <v>11</v>
      </c>
      <c r="Y94" s="26">
        <f t="shared" si="13"/>
        <v>7</v>
      </c>
      <c r="Z94" s="26">
        <f t="shared" si="14"/>
        <v>3</v>
      </c>
      <c r="AA94" s="28">
        <f t="shared" si="15"/>
        <v>8</v>
      </c>
    </row>
    <row r="95" spans="3:27" x14ac:dyDescent="0.2">
      <c r="C95" s="23">
        <v>158</v>
      </c>
      <c r="D95" s="85" t="s">
        <v>30</v>
      </c>
      <c r="E95" s="26" t="s">
        <v>75</v>
      </c>
      <c r="F95" s="26" t="s">
        <v>75</v>
      </c>
      <c r="G95" s="26" t="s">
        <v>75</v>
      </c>
      <c r="H95" s="26">
        <v>66</v>
      </c>
      <c r="I95" s="26">
        <v>150</v>
      </c>
      <c r="J95" s="26">
        <v>150</v>
      </c>
      <c r="K95" s="26">
        <v>1.35</v>
      </c>
      <c r="L95" s="26">
        <v>150</v>
      </c>
      <c r="M95" s="26">
        <v>1.284</v>
      </c>
      <c r="N95" s="26">
        <v>150</v>
      </c>
      <c r="O95" s="26">
        <v>1.82</v>
      </c>
      <c r="P95" s="26">
        <v>157</v>
      </c>
      <c r="Q95" s="26">
        <v>1.4850000000000001</v>
      </c>
      <c r="R95" s="28">
        <v>150</v>
      </c>
      <c r="S95" s="50"/>
      <c r="T95" s="50"/>
      <c r="U95" s="25">
        <f t="shared" si="10"/>
        <v>0</v>
      </c>
      <c r="W95" s="18">
        <f t="shared" si="11"/>
        <v>0</v>
      </c>
      <c r="X95" s="26">
        <f t="shared" si="12"/>
        <v>0</v>
      </c>
      <c r="Y95" s="26">
        <f t="shared" si="13"/>
        <v>0</v>
      </c>
      <c r="Z95" s="26">
        <f t="shared" si="14"/>
        <v>0</v>
      </c>
      <c r="AA95" s="28">
        <f t="shared" si="15"/>
        <v>7</v>
      </c>
    </row>
    <row r="96" spans="3:27" x14ac:dyDescent="0.2">
      <c r="C96" s="23">
        <v>169</v>
      </c>
      <c r="D96" s="85" t="s">
        <v>30</v>
      </c>
      <c r="E96" s="26" t="s">
        <v>75</v>
      </c>
      <c r="F96" s="26" t="s">
        <v>75</v>
      </c>
      <c r="G96" s="26" t="s">
        <v>75</v>
      </c>
      <c r="H96" s="26">
        <v>134</v>
      </c>
      <c r="I96" s="26">
        <v>145</v>
      </c>
      <c r="J96" s="26">
        <v>145</v>
      </c>
      <c r="K96" s="26">
        <v>1.512</v>
      </c>
      <c r="L96" s="26">
        <v>156</v>
      </c>
      <c r="M96" s="26">
        <v>0.623</v>
      </c>
      <c r="N96" s="26">
        <v>156</v>
      </c>
      <c r="O96" s="26">
        <v>1.139</v>
      </c>
      <c r="P96" s="26">
        <v>156</v>
      </c>
      <c r="Q96" s="26">
        <v>1.024</v>
      </c>
      <c r="R96" s="28">
        <v>145</v>
      </c>
      <c r="S96" s="50"/>
      <c r="T96" s="50"/>
      <c r="U96" s="25">
        <f t="shared" si="10"/>
        <v>0</v>
      </c>
      <c r="W96" s="18">
        <f t="shared" si="11"/>
        <v>0</v>
      </c>
      <c r="X96" s="26">
        <f t="shared" si="12"/>
        <v>0</v>
      </c>
      <c r="Y96" s="26">
        <f t="shared" si="13"/>
        <v>11</v>
      </c>
      <c r="Z96" s="26">
        <f t="shared" si="14"/>
        <v>11</v>
      </c>
      <c r="AA96" s="28">
        <f t="shared" si="15"/>
        <v>11</v>
      </c>
    </row>
    <row r="97" spans="3:27" x14ac:dyDescent="0.2">
      <c r="C97" s="23">
        <v>170</v>
      </c>
      <c r="D97" s="84" t="s">
        <v>30</v>
      </c>
      <c r="E97" s="26" t="s">
        <v>75</v>
      </c>
      <c r="F97" s="26" t="s">
        <v>75</v>
      </c>
      <c r="G97" s="26" t="s">
        <v>75</v>
      </c>
      <c r="H97" s="26">
        <v>134</v>
      </c>
      <c r="I97" s="26">
        <v>173</v>
      </c>
      <c r="J97" s="26">
        <v>173</v>
      </c>
      <c r="K97" s="26">
        <v>2.5779999999999998</v>
      </c>
      <c r="L97" s="26">
        <v>174</v>
      </c>
      <c r="M97" s="26">
        <v>1.821</v>
      </c>
      <c r="N97" s="26">
        <v>181</v>
      </c>
      <c r="O97" s="26">
        <v>2.1120000000000001</v>
      </c>
      <c r="P97" s="26">
        <v>182</v>
      </c>
      <c r="Q97" s="26">
        <v>2.4580000000000002</v>
      </c>
      <c r="R97" s="28">
        <v>168</v>
      </c>
      <c r="S97" s="50"/>
      <c r="T97" s="50"/>
      <c r="U97" s="25">
        <f t="shared" si="10"/>
        <v>2.976190476190476E-2</v>
      </c>
      <c r="W97" s="18">
        <f t="shared" si="11"/>
        <v>5</v>
      </c>
      <c r="X97" s="26">
        <f t="shared" si="12"/>
        <v>5</v>
      </c>
      <c r="Y97" s="26">
        <f t="shared" si="13"/>
        <v>6</v>
      </c>
      <c r="Z97" s="26">
        <f t="shared" si="14"/>
        <v>13</v>
      </c>
      <c r="AA97" s="28">
        <f t="shared" si="15"/>
        <v>14</v>
      </c>
    </row>
    <row r="98" spans="3:27" x14ac:dyDescent="0.2">
      <c r="C98" s="23">
        <v>179</v>
      </c>
      <c r="D98" s="85" t="s">
        <v>30</v>
      </c>
      <c r="E98" s="55" t="s">
        <v>75</v>
      </c>
      <c r="F98" s="55" t="s">
        <v>75</v>
      </c>
      <c r="G98" s="55" t="s">
        <v>75</v>
      </c>
      <c r="H98" s="26">
        <v>120</v>
      </c>
      <c r="I98" s="26">
        <v>131</v>
      </c>
      <c r="J98" s="26">
        <v>133</v>
      </c>
      <c r="K98" s="26">
        <v>2.7149999999999999</v>
      </c>
      <c r="L98" s="26">
        <v>147</v>
      </c>
      <c r="M98" s="26">
        <v>1.925</v>
      </c>
      <c r="N98" s="26">
        <v>133</v>
      </c>
      <c r="O98" s="26">
        <v>1.927</v>
      </c>
      <c r="P98" s="26">
        <v>131</v>
      </c>
      <c r="Q98" s="26">
        <v>1.6180000000000001</v>
      </c>
      <c r="R98" s="28">
        <v>130</v>
      </c>
      <c r="S98" s="50"/>
      <c r="T98" s="50"/>
      <c r="U98" s="25">
        <f t="shared" si="10"/>
        <v>7.6923076923076927E-3</v>
      </c>
      <c r="W98" s="18">
        <f t="shared" si="11"/>
        <v>1</v>
      </c>
      <c r="X98" s="26">
        <f t="shared" si="12"/>
        <v>3</v>
      </c>
      <c r="Y98" s="26">
        <f t="shared" si="13"/>
        <v>17</v>
      </c>
      <c r="Z98" s="26">
        <f t="shared" si="14"/>
        <v>3</v>
      </c>
      <c r="AA98" s="28">
        <f t="shared" si="15"/>
        <v>1</v>
      </c>
    </row>
    <row r="99" spans="3:27" x14ac:dyDescent="0.2">
      <c r="C99" s="23">
        <v>180</v>
      </c>
      <c r="D99" s="85" t="s">
        <v>30</v>
      </c>
      <c r="E99" s="55" t="s">
        <v>75</v>
      </c>
      <c r="F99" s="55" t="s">
        <v>75</v>
      </c>
      <c r="G99" s="55" t="s">
        <v>75</v>
      </c>
      <c r="H99" s="26">
        <v>120</v>
      </c>
      <c r="I99" s="26">
        <v>147</v>
      </c>
      <c r="J99" s="26">
        <v>159</v>
      </c>
      <c r="K99" s="26">
        <v>5.2110000000000003</v>
      </c>
      <c r="L99" s="26">
        <v>147</v>
      </c>
      <c r="M99" s="26">
        <v>3.5609999999999999</v>
      </c>
      <c r="N99" s="26">
        <v>159</v>
      </c>
      <c r="O99" s="26">
        <v>3.9159999999999999</v>
      </c>
      <c r="P99" s="26">
        <v>159</v>
      </c>
      <c r="Q99" s="26">
        <v>2.5840000000000001</v>
      </c>
      <c r="R99" s="28">
        <v>142</v>
      </c>
      <c r="S99" s="50"/>
      <c r="T99" s="50"/>
      <c r="U99" s="25">
        <f t="shared" si="10"/>
        <v>3.5211267605633804E-2</v>
      </c>
      <c r="W99" s="18">
        <f t="shared" si="11"/>
        <v>5</v>
      </c>
      <c r="X99" s="26">
        <f t="shared" si="12"/>
        <v>17</v>
      </c>
      <c r="Y99" s="26">
        <f t="shared" si="13"/>
        <v>5</v>
      </c>
      <c r="Z99" s="26">
        <f t="shared" si="14"/>
        <v>17</v>
      </c>
      <c r="AA99" s="28">
        <f t="shared" si="15"/>
        <v>17</v>
      </c>
    </row>
    <row r="100" spans="3:27" x14ac:dyDescent="0.2">
      <c r="C100" s="23">
        <v>186</v>
      </c>
      <c r="D100" s="84" t="s">
        <v>30</v>
      </c>
      <c r="E100" s="55" t="s">
        <v>75</v>
      </c>
      <c r="F100" s="55" t="s">
        <v>75</v>
      </c>
      <c r="G100" s="55" t="s">
        <v>75</v>
      </c>
      <c r="H100" s="26">
        <v>107</v>
      </c>
      <c r="I100" s="26">
        <v>180</v>
      </c>
      <c r="J100" s="26">
        <v>193</v>
      </c>
      <c r="K100" s="26">
        <v>1.397</v>
      </c>
      <c r="L100" s="26">
        <v>184</v>
      </c>
      <c r="M100" s="26">
        <v>1.554</v>
      </c>
      <c r="N100" s="26">
        <v>180</v>
      </c>
      <c r="O100" s="26">
        <v>1.788</v>
      </c>
      <c r="P100" s="26">
        <v>184</v>
      </c>
      <c r="Q100" s="26">
        <v>1.69</v>
      </c>
      <c r="R100" s="28">
        <v>174</v>
      </c>
      <c r="S100" s="50"/>
      <c r="T100" s="50"/>
      <c r="U100" s="25">
        <f t="shared" si="10"/>
        <v>3.4482758620689655E-2</v>
      </c>
      <c r="W100" s="18">
        <f t="shared" si="11"/>
        <v>6</v>
      </c>
      <c r="X100" s="26">
        <f t="shared" si="12"/>
        <v>19</v>
      </c>
      <c r="Y100" s="26">
        <f t="shared" si="13"/>
        <v>10</v>
      </c>
      <c r="Z100" s="26">
        <f t="shared" si="14"/>
        <v>6</v>
      </c>
      <c r="AA100" s="28">
        <f t="shared" si="15"/>
        <v>10</v>
      </c>
    </row>
    <row r="101" spans="3:27" x14ac:dyDescent="0.2">
      <c r="C101" s="23">
        <v>191</v>
      </c>
      <c r="D101" s="85" t="s">
        <v>30</v>
      </c>
      <c r="E101" s="55" t="s">
        <v>75</v>
      </c>
      <c r="F101" s="55" t="s">
        <v>75</v>
      </c>
      <c r="G101" s="55" t="s">
        <v>75</v>
      </c>
      <c r="H101" s="26">
        <v>109</v>
      </c>
      <c r="I101" s="26">
        <v>174</v>
      </c>
      <c r="J101" s="26">
        <v>192</v>
      </c>
      <c r="K101" s="26">
        <v>2.3180000000000001</v>
      </c>
      <c r="L101" s="26">
        <v>174</v>
      </c>
      <c r="M101" s="26">
        <v>3.028</v>
      </c>
      <c r="N101" s="26">
        <v>181</v>
      </c>
      <c r="O101" s="26">
        <v>2.5</v>
      </c>
      <c r="P101" s="26">
        <v>184</v>
      </c>
      <c r="Q101" s="26">
        <v>1.714</v>
      </c>
      <c r="R101" s="28">
        <v>174</v>
      </c>
      <c r="S101" s="50"/>
      <c r="T101" s="50"/>
      <c r="U101" s="25">
        <f t="shared" si="10"/>
        <v>0</v>
      </c>
      <c r="W101" s="18">
        <f t="shared" si="11"/>
        <v>0</v>
      </c>
      <c r="X101" s="26">
        <f t="shared" si="12"/>
        <v>18</v>
      </c>
      <c r="Y101" s="26">
        <f t="shared" si="13"/>
        <v>0</v>
      </c>
      <c r="Z101" s="26">
        <f t="shared" si="14"/>
        <v>7</v>
      </c>
      <c r="AA101" s="28">
        <f t="shared" si="15"/>
        <v>10</v>
      </c>
    </row>
    <row r="102" spans="3:27" ht="16" thickBot="1" x14ac:dyDescent="0.25">
      <c r="C102" s="24">
        <v>194</v>
      </c>
      <c r="D102" s="89" t="s">
        <v>30</v>
      </c>
      <c r="E102" s="61" t="s">
        <v>75</v>
      </c>
      <c r="F102" s="61" t="s">
        <v>75</v>
      </c>
      <c r="G102" s="61" t="s">
        <v>75</v>
      </c>
      <c r="H102" s="20">
        <v>124</v>
      </c>
      <c r="I102" s="20">
        <v>215</v>
      </c>
      <c r="J102" s="20">
        <v>215</v>
      </c>
      <c r="K102" s="20">
        <v>1.181</v>
      </c>
      <c r="L102" s="20">
        <v>215</v>
      </c>
      <c r="M102" s="20">
        <v>1.101</v>
      </c>
      <c r="N102" s="20">
        <v>219</v>
      </c>
      <c r="O102" s="20">
        <v>1.1659999999999999</v>
      </c>
      <c r="P102" s="20">
        <v>215</v>
      </c>
      <c r="Q102" s="20">
        <v>1.016</v>
      </c>
      <c r="R102" s="21">
        <v>201</v>
      </c>
      <c r="S102" s="50"/>
      <c r="T102" s="50"/>
      <c r="U102" s="25">
        <f t="shared" si="10"/>
        <v>6.965174129353234E-2</v>
      </c>
      <c r="W102" s="19">
        <f t="shared" si="11"/>
        <v>14</v>
      </c>
      <c r="X102" s="20">
        <f t="shared" si="12"/>
        <v>14</v>
      </c>
      <c r="Y102" s="20">
        <f t="shared" si="13"/>
        <v>14</v>
      </c>
      <c r="Z102" s="20">
        <f t="shared" si="14"/>
        <v>18</v>
      </c>
      <c r="AA102" s="21">
        <f t="shared" si="15"/>
        <v>14</v>
      </c>
    </row>
  </sheetData>
  <sortState ref="C9:S102">
    <sortCondition ref="S9:S102"/>
  </sortState>
  <pageMargins left="0.7" right="0.7" top="0.75" bottom="0.75" header="0.3" footer="0.3"/>
  <ignoredErrors>
    <ignoredError sqref="N5:O5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A9E5-13EE-40E2-B0CA-32F3205A02ED}">
  <dimension ref="B1:AJ102"/>
  <sheetViews>
    <sheetView workbookViewId="0">
      <pane xSplit="3" ySplit="8" topLeftCell="D79" activePane="bottomRight" state="frozen"/>
      <selection pane="topRight" activeCell="D1" sqref="D1"/>
      <selection pane="bottomLeft" activeCell="A5" sqref="A5"/>
      <selection pane="bottomRight" activeCell="M104" sqref="M104"/>
    </sheetView>
  </sheetViews>
  <sheetFormatPr baseColWidth="10" defaultColWidth="9.1640625" defaultRowHeight="15" x14ac:dyDescent="0.2"/>
  <cols>
    <col min="1" max="1" width="7" style="25" customWidth="1"/>
    <col min="2" max="2" width="38" style="25" bestFit="1" customWidth="1"/>
    <col min="3" max="3" width="9.33203125" style="25" bestFit="1" customWidth="1"/>
    <col min="4" max="4" width="27" style="25" bestFit="1" customWidth="1"/>
    <col min="5" max="5" width="8" style="25" bestFit="1" customWidth="1"/>
    <col min="6" max="6" width="10.5" style="25" bestFit="1" customWidth="1"/>
    <col min="7" max="7" width="9.83203125" style="25" bestFit="1" customWidth="1"/>
    <col min="8" max="9" width="4" style="25" bestFit="1" customWidth="1"/>
    <col min="10" max="10" width="6.5" style="25" bestFit="1" customWidth="1"/>
    <col min="11" max="11" width="6" style="25" bestFit="1" customWidth="1"/>
    <col min="12" max="13" width="11.5" style="25" bestFit="1" customWidth="1"/>
    <col min="14" max="14" width="9.33203125" style="25" bestFit="1" customWidth="1"/>
    <col min="15" max="15" width="9.1640625" style="25" bestFit="1" customWidth="1"/>
    <col min="16" max="16" width="11.5" style="25" bestFit="1" customWidth="1"/>
    <col min="17" max="17" width="6" style="25" bestFit="1" customWidth="1"/>
    <col min="18" max="18" width="5.5" style="25" bestFit="1" customWidth="1"/>
    <col min="19" max="19" width="6" style="25" bestFit="1" customWidth="1"/>
    <col min="20" max="20" width="5.5" style="25" bestFit="1" customWidth="1"/>
    <col min="21" max="21" width="6" style="25" bestFit="1" customWidth="1"/>
    <col min="22" max="22" width="5.5" style="25" bestFit="1" customWidth="1"/>
    <col min="23" max="23" width="6" style="25" bestFit="1" customWidth="1"/>
    <col min="24" max="24" width="5.5" style="25" bestFit="1" customWidth="1"/>
    <col min="25" max="25" width="6" style="25" bestFit="1" customWidth="1"/>
    <col min="26" max="26" width="9.83203125" style="25" bestFit="1" customWidth="1"/>
    <col min="27" max="28" width="9.83203125" style="25" customWidth="1"/>
    <col min="29" max="29" width="9.1640625" style="25"/>
    <col min="30" max="30" width="12.33203125" style="25" bestFit="1" customWidth="1"/>
    <col min="31" max="32" width="9.1640625" style="25"/>
    <col min="33" max="33" width="13.1640625" style="25" bestFit="1" customWidth="1"/>
    <col min="34" max="16384" width="9.1640625" style="25"/>
  </cols>
  <sheetData>
    <row r="1" spans="2:36" ht="16" thickBot="1" x14ac:dyDescent="0.25"/>
    <row r="2" spans="2:36" ht="16" thickBot="1" x14ac:dyDescent="0.25">
      <c r="M2" s="35" t="s">
        <v>81</v>
      </c>
    </row>
    <row r="3" spans="2:36" ht="16" thickBot="1" x14ac:dyDescent="0.25">
      <c r="B3" s="62" t="s">
        <v>21</v>
      </c>
      <c r="M3" s="11" t="s">
        <v>79</v>
      </c>
      <c r="N3" s="44" t="s">
        <v>37</v>
      </c>
      <c r="O3" s="42" t="s">
        <v>38</v>
      </c>
      <c r="P3" s="43" t="s">
        <v>39</v>
      </c>
    </row>
    <row r="4" spans="2:36" x14ac:dyDescent="0.2">
      <c r="B4" s="62"/>
      <c r="M4" s="9" t="s">
        <v>58</v>
      </c>
      <c r="N4" s="80">
        <f>ROUND(AVERAGEIF(AA9:AA102,"A",E9:E102),1)</f>
        <v>29</v>
      </c>
      <c r="O4" s="3">
        <f>ROUND(AVERAGEIF(AA9:AA102,"B",E9:E102),1)</f>
        <v>104676.2</v>
      </c>
      <c r="P4" s="22">
        <f>ROUND(AVERAGEIF(AA9:AA102,"C",E9:E102),1)</f>
        <v>175380</v>
      </c>
      <c r="AD4" s="13" t="s">
        <v>34</v>
      </c>
      <c r="AE4" s="17" t="s">
        <v>31</v>
      </c>
      <c r="AG4" s="13" t="s">
        <v>74</v>
      </c>
      <c r="AH4" s="17" t="s">
        <v>31</v>
      </c>
    </row>
    <row r="5" spans="2:36" ht="16" thickBot="1" x14ac:dyDescent="0.25">
      <c r="B5" s="62"/>
      <c r="M5" s="76" t="s">
        <v>57</v>
      </c>
      <c r="N5" s="39">
        <f>ROUND(_xlfn.STDEV.S(E9:E53),1)</f>
        <v>83.1</v>
      </c>
      <c r="O5" s="26">
        <f>ROUND(_xlfn.STDEV.S(E54:E90),1)</f>
        <v>345391.9</v>
      </c>
      <c r="P5" s="28" t="s">
        <v>75</v>
      </c>
      <c r="AC5" s="25">
        <f>ROUND(CONFIDENCE(0.05,AC6,COUNTIF(AA9:AA102,"=A")),1)</f>
        <v>0.4</v>
      </c>
      <c r="AD5" s="19" t="s">
        <v>24</v>
      </c>
      <c r="AE5" s="86" t="str">
        <f>ROUND(COUNTIF(AE9:AE102, "=0") / 94 * 100,1) &amp; "%"</f>
        <v>45.7%</v>
      </c>
      <c r="AG5" s="19" t="s">
        <v>24</v>
      </c>
      <c r="AH5" s="86" t="str">
        <f>ROUND(COUNTIF(AD9:AD102, "=0") / 94 * 100,1) &amp; "%"</f>
        <v>78.7%</v>
      </c>
    </row>
    <row r="6" spans="2:36" ht="16" thickBot="1" x14ac:dyDescent="0.25">
      <c r="B6" s="62"/>
      <c r="M6" s="79" t="s">
        <v>72</v>
      </c>
      <c r="N6" s="81">
        <f>CONFIDENCE(0.05,N5,COUNTIF(AA9:AA102,"=A"))</f>
        <v>24.279674373971304</v>
      </c>
      <c r="O6" s="20">
        <f>CONFIDENCE(0.05,O5,COUNTIF(AA9:AA102,"=B"))</f>
        <v>111290.82899093065</v>
      </c>
      <c r="P6" s="21" t="s">
        <v>75</v>
      </c>
      <c r="AC6" s="25">
        <f>ROUND(_xlfn.STDEV.S(AC9:AC53) * 100,1)</f>
        <v>1.3</v>
      </c>
    </row>
    <row r="7" spans="2:36" ht="16" thickBot="1" x14ac:dyDescent="0.25">
      <c r="AC7" s="25">
        <f>ROUND(AVERAGE(AC9:AC53) * 100,1)</f>
        <v>0.3</v>
      </c>
    </row>
    <row r="8" spans="2:36" ht="17" thickBot="1" x14ac:dyDescent="0.25">
      <c r="C8" s="5" t="s">
        <v>0</v>
      </c>
      <c r="D8" s="6" t="s">
        <v>16</v>
      </c>
      <c r="E8" s="7" t="s">
        <v>12</v>
      </c>
      <c r="F8" s="7" t="s">
        <v>13</v>
      </c>
      <c r="G8" s="7" t="s">
        <v>14</v>
      </c>
      <c r="H8" s="7" t="s">
        <v>6</v>
      </c>
      <c r="I8" s="7" t="s">
        <v>7</v>
      </c>
      <c r="J8" s="6" t="s">
        <v>2</v>
      </c>
      <c r="K8" s="6" t="s">
        <v>15</v>
      </c>
      <c r="L8" s="6" t="s">
        <v>3</v>
      </c>
      <c r="M8" s="6" t="s">
        <v>15</v>
      </c>
      <c r="N8" s="6" t="s">
        <v>41</v>
      </c>
      <c r="O8" s="6" t="s">
        <v>15</v>
      </c>
      <c r="P8" s="6" t="s">
        <v>5</v>
      </c>
      <c r="Q8" s="6" t="s">
        <v>15</v>
      </c>
      <c r="R8" s="6" t="s">
        <v>8</v>
      </c>
      <c r="S8" s="6" t="s">
        <v>15</v>
      </c>
      <c r="T8" s="6" t="s">
        <v>9</v>
      </c>
      <c r="U8" s="6" t="s">
        <v>15</v>
      </c>
      <c r="V8" s="6" t="s">
        <v>10</v>
      </c>
      <c r="W8" s="6" t="s">
        <v>15</v>
      </c>
      <c r="X8" s="6" t="s">
        <v>11</v>
      </c>
      <c r="Y8" s="6" t="s">
        <v>15</v>
      </c>
      <c r="Z8" s="27" t="s">
        <v>4</v>
      </c>
      <c r="AA8" s="50" t="s">
        <v>22</v>
      </c>
      <c r="AB8" s="50"/>
      <c r="AC8" s="25" t="s">
        <v>76</v>
      </c>
      <c r="AD8" s="30" t="s">
        <v>74</v>
      </c>
      <c r="AE8" s="43" t="s">
        <v>34</v>
      </c>
    </row>
    <row r="9" spans="2:36" ht="16" thickBot="1" x14ac:dyDescent="0.25">
      <c r="C9" s="4">
        <v>1</v>
      </c>
      <c r="D9" s="3">
        <v>0.02</v>
      </c>
      <c r="E9" s="3">
        <v>0</v>
      </c>
      <c r="F9" s="3">
        <v>0</v>
      </c>
      <c r="G9" s="3" t="b">
        <v>0</v>
      </c>
      <c r="H9" s="3">
        <v>131</v>
      </c>
      <c r="I9" s="3">
        <v>131</v>
      </c>
      <c r="J9" s="3">
        <v>131</v>
      </c>
      <c r="K9" s="3">
        <v>3.0000000000000001E-3</v>
      </c>
      <c r="L9" s="3">
        <v>131</v>
      </c>
      <c r="M9" s="3">
        <v>5.0000000000000001E-3</v>
      </c>
      <c r="N9" s="3">
        <v>131</v>
      </c>
      <c r="O9" s="3">
        <v>4.0000000000000001E-3</v>
      </c>
      <c r="P9" s="3">
        <v>131</v>
      </c>
      <c r="Q9" s="3">
        <v>4.0000000000000001E-3</v>
      </c>
      <c r="R9" s="3">
        <v>131</v>
      </c>
      <c r="S9" s="3">
        <v>0.51900000000000002</v>
      </c>
      <c r="T9" s="3">
        <v>131</v>
      </c>
      <c r="U9" s="3">
        <v>0.38500000000000001</v>
      </c>
      <c r="V9" s="3">
        <v>131</v>
      </c>
      <c r="W9" s="3">
        <v>0.499</v>
      </c>
      <c r="X9" s="3">
        <v>131</v>
      </c>
      <c r="Y9" s="3">
        <v>0.629</v>
      </c>
      <c r="Z9" s="22">
        <v>131</v>
      </c>
      <c r="AA9" s="50" t="s">
        <v>37</v>
      </c>
      <c r="AB9" s="50"/>
      <c r="AC9" s="25">
        <f>(I9-Z9) /Z9</f>
        <v>0</v>
      </c>
      <c r="AD9" s="34">
        <f>I9-Z9</f>
        <v>0</v>
      </c>
      <c r="AE9" s="22">
        <f>I9-H9</f>
        <v>0</v>
      </c>
    </row>
    <row r="10" spans="2:36" ht="16" thickBot="1" x14ac:dyDescent="0.25">
      <c r="C10" s="23">
        <v>2</v>
      </c>
      <c r="D10" s="26">
        <v>0.82</v>
      </c>
      <c r="E10" s="26">
        <v>28</v>
      </c>
      <c r="F10" s="26">
        <v>4</v>
      </c>
      <c r="G10" s="26" t="b">
        <v>1</v>
      </c>
      <c r="H10" s="26">
        <v>85</v>
      </c>
      <c r="I10" s="26">
        <v>88</v>
      </c>
      <c r="J10" s="26">
        <v>105</v>
      </c>
      <c r="K10" s="26">
        <v>5.0000000000000001E-3</v>
      </c>
      <c r="L10" s="26">
        <v>88</v>
      </c>
      <c r="M10" s="26">
        <v>0.01</v>
      </c>
      <c r="N10" s="26">
        <v>88</v>
      </c>
      <c r="O10" s="26">
        <v>5.0000000000000001E-3</v>
      </c>
      <c r="P10" s="26">
        <v>107</v>
      </c>
      <c r="Q10" s="26">
        <v>6.0000000000000001E-3</v>
      </c>
      <c r="R10" s="26">
        <v>88</v>
      </c>
      <c r="S10" s="26">
        <v>0.84699999999999998</v>
      </c>
      <c r="T10" s="26">
        <v>88</v>
      </c>
      <c r="U10" s="26">
        <v>2.0960000000000001</v>
      </c>
      <c r="V10" s="26">
        <v>88</v>
      </c>
      <c r="W10" s="26">
        <v>1.9450000000000001</v>
      </c>
      <c r="X10" s="26">
        <v>91</v>
      </c>
      <c r="Y10" s="26">
        <v>0.99</v>
      </c>
      <c r="Z10" s="28">
        <v>88</v>
      </c>
      <c r="AA10" s="50" t="s">
        <v>37</v>
      </c>
      <c r="AB10" s="50"/>
      <c r="AC10" s="25">
        <f t="shared" ref="AC10:AC73" si="0">(I10-Z10) /Z10</f>
        <v>0</v>
      </c>
      <c r="AD10" s="18">
        <f t="shared" ref="AD10:AD73" si="1">I10-Z10</f>
        <v>0</v>
      </c>
      <c r="AE10" s="28">
        <f t="shared" ref="AE10:AE73" si="2">I10-H10</f>
        <v>3</v>
      </c>
      <c r="AG10" s="30" t="s">
        <v>74</v>
      </c>
      <c r="AH10" s="44" t="s">
        <v>60</v>
      </c>
      <c r="AI10" s="42" t="s">
        <v>61</v>
      </c>
      <c r="AJ10" s="43" t="s">
        <v>62</v>
      </c>
    </row>
    <row r="11" spans="2:36" x14ac:dyDescent="0.2">
      <c r="C11" s="23">
        <v>3</v>
      </c>
      <c r="D11" s="26">
        <v>0.02</v>
      </c>
      <c r="E11" s="26">
        <v>0</v>
      </c>
      <c r="F11" s="26">
        <v>0</v>
      </c>
      <c r="G11" s="26" t="b">
        <v>0</v>
      </c>
      <c r="H11" s="26">
        <v>172</v>
      </c>
      <c r="I11" s="26">
        <v>172</v>
      </c>
      <c r="J11" s="26">
        <v>172</v>
      </c>
      <c r="K11" s="26">
        <v>4.0000000000000001E-3</v>
      </c>
      <c r="L11" s="26">
        <v>172</v>
      </c>
      <c r="M11" s="26">
        <v>6.0000000000000001E-3</v>
      </c>
      <c r="N11" s="26">
        <v>172</v>
      </c>
      <c r="O11" s="26">
        <v>4.0000000000000001E-3</v>
      </c>
      <c r="P11" s="26">
        <v>172</v>
      </c>
      <c r="Q11" s="26">
        <v>5.0000000000000001E-3</v>
      </c>
      <c r="R11" s="26">
        <v>172</v>
      </c>
      <c r="S11" s="26">
        <v>0.83399999999999996</v>
      </c>
      <c r="T11" s="26">
        <v>172</v>
      </c>
      <c r="U11" s="26">
        <v>0.85399999999999998</v>
      </c>
      <c r="V11" s="26">
        <v>172</v>
      </c>
      <c r="W11" s="26">
        <v>0.97</v>
      </c>
      <c r="X11" s="26">
        <v>172</v>
      </c>
      <c r="Y11" s="26">
        <v>0.84899999999999998</v>
      </c>
      <c r="Z11" s="28">
        <v>172</v>
      </c>
      <c r="AA11" s="50" t="s">
        <v>37</v>
      </c>
      <c r="AB11" s="50"/>
      <c r="AC11" s="25">
        <f t="shared" si="0"/>
        <v>0</v>
      </c>
      <c r="AD11" s="18">
        <f t="shared" si="1"/>
        <v>0</v>
      </c>
      <c r="AE11" s="28">
        <f t="shared" si="2"/>
        <v>0</v>
      </c>
      <c r="AG11" s="9" t="s">
        <v>63</v>
      </c>
      <c r="AH11" s="80">
        <f>ROUND(AVERAGEIF(AA9:AA102,"A",AD9:AD102),1)</f>
        <v>0.1</v>
      </c>
      <c r="AI11" s="3">
        <f>ROUND(AVERAGEIF(AA9:AA102,"B",AD9:AD102),1)</f>
        <v>0.7</v>
      </c>
      <c r="AJ11" s="22">
        <f>ROUND(AVERAGEIF(AA9:AA102,"C",AD9:AD102),1)</f>
        <v>5</v>
      </c>
    </row>
    <row r="12" spans="2:36" ht="16" thickBot="1" x14ac:dyDescent="0.25">
      <c r="C12" s="23">
        <v>4</v>
      </c>
      <c r="D12" s="26">
        <v>0.02</v>
      </c>
      <c r="E12" s="26">
        <v>0</v>
      </c>
      <c r="F12" s="26">
        <v>0</v>
      </c>
      <c r="G12" s="26" t="b">
        <v>0</v>
      </c>
      <c r="H12" s="26">
        <v>182</v>
      </c>
      <c r="I12" s="26">
        <v>182</v>
      </c>
      <c r="J12" s="26">
        <v>182</v>
      </c>
      <c r="K12" s="26">
        <v>4.0000000000000001E-3</v>
      </c>
      <c r="L12" s="26">
        <v>182</v>
      </c>
      <c r="M12" s="26">
        <v>6.0000000000000001E-3</v>
      </c>
      <c r="N12" s="26">
        <v>182</v>
      </c>
      <c r="O12" s="26">
        <v>4.0000000000000001E-3</v>
      </c>
      <c r="P12" s="26">
        <v>182</v>
      </c>
      <c r="Q12" s="26">
        <v>5.0000000000000001E-3</v>
      </c>
      <c r="R12" s="26">
        <v>182</v>
      </c>
      <c r="S12" s="26">
        <v>0.85099999999999998</v>
      </c>
      <c r="T12" s="26">
        <v>182</v>
      </c>
      <c r="U12" s="26">
        <v>0.86799999999999999</v>
      </c>
      <c r="V12" s="26">
        <v>182</v>
      </c>
      <c r="W12" s="26">
        <v>0.72799999999999998</v>
      </c>
      <c r="X12" s="26">
        <v>182</v>
      </c>
      <c r="Y12" s="26">
        <v>0.88300000000000001</v>
      </c>
      <c r="Z12" s="28">
        <v>182</v>
      </c>
      <c r="AA12" s="50" t="s">
        <v>37</v>
      </c>
      <c r="AB12" s="50"/>
      <c r="AC12" s="25">
        <f t="shared" si="0"/>
        <v>0</v>
      </c>
      <c r="AD12" s="18">
        <f t="shared" si="1"/>
        <v>0</v>
      </c>
      <c r="AE12" s="28">
        <f t="shared" si="2"/>
        <v>0</v>
      </c>
      <c r="AG12" s="79" t="s">
        <v>57</v>
      </c>
      <c r="AH12" s="81">
        <f>ROUND(_xlfn.STDEV.S(AD9:AD53),1)</f>
        <v>0.3</v>
      </c>
      <c r="AI12" s="20">
        <f>ROUND(_xlfn.STDEV.S(AD54:AD90),1)</f>
        <v>1.8</v>
      </c>
      <c r="AJ12" s="21" t="s">
        <v>75</v>
      </c>
    </row>
    <row r="13" spans="2:36" ht="16" thickBot="1" x14ac:dyDescent="0.25">
      <c r="C13" s="23">
        <v>6</v>
      </c>
      <c r="D13" s="26">
        <v>0.02</v>
      </c>
      <c r="E13" s="26">
        <v>0</v>
      </c>
      <c r="F13" s="26">
        <v>0</v>
      </c>
      <c r="G13" s="26" t="b">
        <v>0</v>
      </c>
      <c r="H13" s="26">
        <v>171</v>
      </c>
      <c r="I13" s="26">
        <v>171</v>
      </c>
      <c r="J13" s="26">
        <v>171</v>
      </c>
      <c r="K13" s="26">
        <v>4.0000000000000001E-3</v>
      </c>
      <c r="L13" s="26">
        <v>171</v>
      </c>
      <c r="M13" s="26">
        <v>5.0000000000000001E-3</v>
      </c>
      <c r="N13" s="26">
        <v>171</v>
      </c>
      <c r="O13" s="26">
        <v>4.0000000000000001E-3</v>
      </c>
      <c r="P13" s="26">
        <v>171</v>
      </c>
      <c r="Q13" s="26">
        <v>5.0000000000000001E-3</v>
      </c>
      <c r="R13" s="26">
        <v>171</v>
      </c>
      <c r="S13" s="26">
        <v>0.90800000000000003</v>
      </c>
      <c r="T13" s="26">
        <v>171</v>
      </c>
      <c r="U13" s="26">
        <v>0.747</v>
      </c>
      <c r="V13" s="26">
        <v>171</v>
      </c>
      <c r="W13" s="26">
        <v>0.748</v>
      </c>
      <c r="X13" s="26">
        <v>171</v>
      </c>
      <c r="Y13" s="26">
        <v>0.91900000000000004</v>
      </c>
      <c r="Z13" s="28">
        <v>171</v>
      </c>
      <c r="AA13" s="50" t="s">
        <v>37</v>
      </c>
      <c r="AB13" s="50"/>
      <c r="AC13" s="25">
        <f t="shared" si="0"/>
        <v>0</v>
      </c>
      <c r="AD13" s="18">
        <f t="shared" si="1"/>
        <v>0</v>
      </c>
      <c r="AE13" s="28">
        <f t="shared" si="2"/>
        <v>0</v>
      </c>
      <c r="AG13" s="19" t="s">
        <v>72</v>
      </c>
      <c r="AH13" s="20">
        <f>ROUND(CONFIDENCE(0.05,AH12,COUNTIF(AA9:AA102,"=A")),1)</f>
        <v>0.1</v>
      </c>
      <c r="AI13" s="20">
        <f>ROUND(CONFIDENCE(0.05,AI12,COUNTIF(AA9:AA102,"=B")),1)</f>
        <v>0.6</v>
      </c>
      <c r="AJ13" s="20" t="s">
        <v>75</v>
      </c>
    </row>
    <row r="14" spans="2:36" x14ac:dyDescent="0.2">
      <c r="C14" s="23">
        <v>7</v>
      </c>
      <c r="D14" s="26">
        <v>0.02</v>
      </c>
      <c r="E14" s="26">
        <v>0</v>
      </c>
      <c r="F14" s="26">
        <v>0</v>
      </c>
      <c r="G14" s="26" t="b">
        <v>0</v>
      </c>
      <c r="H14" s="26">
        <v>180</v>
      </c>
      <c r="I14" s="26">
        <v>180</v>
      </c>
      <c r="J14" s="26">
        <v>180</v>
      </c>
      <c r="K14" s="26">
        <v>4.0000000000000001E-3</v>
      </c>
      <c r="L14" s="26">
        <v>180</v>
      </c>
      <c r="M14" s="26">
        <v>4.0000000000000001E-3</v>
      </c>
      <c r="N14" s="26">
        <v>180</v>
      </c>
      <c r="O14" s="26">
        <v>4.0000000000000001E-3</v>
      </c>
      <c r="P14" s="26">
        <v>180</v>
      </c>
      <c r="Q14" s="26">
        <v>4.0000000000000001E-3</v>
      </c>
      <c r="R14" s="26">
        <v>180</v>
      </c>
      <c r="S14" s="26">
        <v>0.71699999999999997</v>
      </c>
      <c r="T14" s="26">
        <v>180</v>
      </c>
      <c r="U14" s="26">
        <v>0.59</v>
      </c>
      <c r="V14" s="26">
        <v>180</v>
      </c>
      <c r="W14" s="26">
        <v>0.81699999999999995</v>
      </c>
      <c r="X14" s="26">
        <v>180</v>
      </c>
      <c r="Y14" s="26">
        <v>0.72099999999999997</v>
      </c>
      <c r="Z14" s="28">
        <v>180</v>
      </c>
      <c r="AA14" s="50" t="s">
        <v>37</v>
      </c>
      <c r="AB14" s="50"/>
      <c r="AC14" s="25">
        <f t="shared" si="0"/>
        <v>0</v>
      </c>
      <c r="AD14" s="18">
        <f t="shared" si="1"/>
        <v>0</v>
      </c>
      <c r="AE14" s="28">
        <f t="shared" si="2"/>
        <v>0</v>
      </c>
      <c r="AG14" s="33"/>
      <c r="AH14" s="33"/>
      <c r="AI14" s="33"/>
      <c r="AJ14" s="33"/>
    </row>
    <row r="15" spans="2:36" ht="16" thickBot="1" x14ac:dyDescent="0.25">
      <c r="C15" s="23">
        <v>8</v>
      </c>
      <c r="D15" s="26">
        <v>0.02</v>
      </c>
      <c r="E15" s="26">
        <v>0</v>
      </c>
      <c r="F15" s="26">
        <v>0</v>
      </c>
      <c r="G15" s="26" t="b">
        <v>0</v>
      </c>
      <c r="H15" s="26">
        <v>202</v>
      </c>
      <c r="I15" s="26">
        <v>202</v>
      </c>
      <c r="J15" s="26">
        <v>202</v>
      </c>
      <c r="K15" s="26">
        <v>5.0000000000000001E-3</v>
      </c>
      <c r="L15" s="26">
        <v>202</v>
      </c>
      <c r="M15" s="26">
        <v>6.0000000000000001E-3</v>
      </c>
      <c r="N15" s="26">
        <v>202</v>
      </c>
      <c r="O15" s="26">
        <v>6.0000000000000001E-3</v>
      </c>
      <c r="P15" s="26">
        <v>202</v>
      </c>
      <c r="Q15" s="26">
        <v>5.0000000000000001E-3</v>
      </c>
      <c r="R15" s="26">
        <v>202</v>
      </c>
      <c r="S15" s="26">
        <v>0.98199999999999998</v>
      </c>
      <c r="T15" s="26">
        <v>202</v>
      </c>
      <c r="U15" s="26">
        <v>0.998</v>
      </c>
      <c r="V15" s="26">
        <v>202</v>
      </c>
      <c r="W15" s="26">
        <v>1.1459999999999999</v>
      </c>
      <c r="X15" s="26">
        <v>202</v>
      </c>
      <c r="Y15" s="26">
        <v>0.99199999999999999</v>
      </c>
      <c r="Z15" s="28">
        <v>202</v>
      </c>
      <c r="AA15" s="50" t="s">
        <v>37</v>
      </c>
      <c r="AB15" s="50"/>
      <c r="AC15" s="25">
        <f t="shared" si="0"/>
        <v>0</v>
      </c>
      <c r="AD15" s="18">
        <f t="shared" si="1"/>
        <v>0</v>
      </c>
      <c r="AE15" s="28">
        <f t="shared" si="2"/>
        <v>0</v>
      </c>
    </row>
    <row r="16" spans="2:36" ht="16" thickBot="1" x14ac:dyDescent="0.25">
      <c r="C16" s="23">
        <v>9</v>
      </c>
      <c r="D16" s="26">
        <v>0.02</v>
      </c>
      <c r="E16" s="26">
        <v>0</v>
      </c>
      <c r="F16" s="26">
        <v>0</v>
      </c>
      <c r="G16" s="26" t="b">
        <v>0</v>
      </c>
      <c r="H16" s="26">
        <v>169</v>
      </c>
      <c r="I16" s="26">
        <v>169</v>
      </c>
      <c r="J16" s="26">
        <v>179</v>
      </c>
      <c r="K16" s="26">
        <v>3.0000000000000001E-3</v>
      </c>
      <c r="L16" s="26">
        <v>179</v>
      </c>
      <c r="M16" s="26">
        <v>4.0000000000000001E-3</v>
      </c>
      <c r="N16" s="26">
        <v>179</v>
      </c>
      <c r="O16" s="26">
        <v>3.0000000000000001E-3</v>
      </c>
      <c r="P16" s="26">
        <v>169</v>
      </c>
      <c r="Q16" s="26">
        <v>3.0000000000000001E-3</v>
      </c>
      <c r="R16" s="26">
        <v>169</v>
      </c>
      <c r="S16" s="26">
        <v>0.70899999999999996</v>
      </c>
      <c r="T16" s="26">
        <v>169</v>
      </c>
      <c r="U16" s="26">
        <v>0.69799999999999995</v>
      </c>
      <c r="V16" s="26">
        <v>169</v>
      </c>
      <c r="W16" s="26">
        <v>0.68799999999999994</v>
      </c>
      <c r="X16" s="26">
        <v>169</v>
      </c>
      <c r="Y16" s="26">
        <v>0.46100000000000002</v>
      </c>
      <c r="Z16" s="28">
        <v>169</v>
      </c>
      <c r="AA16" s="50" t="s">
        <v>37</v>
      </c>
      <c r="AB16" s="50"/>
      <c r="AC16" s="25">
        <f t="shared" si="0"/>
        <v>0</v>
      </c>
      <c r="AD16" s="18">
        <f t="shared" si="1"/>
        <v>0</v>
      </c>
      <c r="AE16" s="28">
        <f t="shared" si="2"/>
        <v>0</v>
      </c>
      <c r="AG16" s="43" t="s">
        <v>34</v>
      </c>
      <c r="AH16" s="44" t="s">
        <v>60</v>
      </c>
      <c r="AI16" s="42" t="s">
        <v>61</v>
      </c>
      <c r="AJ16" s="43" t="s">
        <v>62</v>
      </c>
    </row>
    <row r="17" spans="3:36" x14ac:dyDescent="0.2">
      <c r="C17" s="23">
        <v>11</v>
      </c>
      <c r="D17" s="26">
        <v>0.02</v>
      </c>
      <c r="E17" s="26">
        <v>0</v>
      </c>
      <c r="F17" s="26">
        <v>0</v>
      </c>
      <c r="G17" s="26" t="b">
        <v>0</v>
      </c>
      <c r="H17" s="26">
        <v>207</v>
      </c>
      <c r="I17" s="26">
        <v>207</v>
      </c>
      <c r="J17" s="26">
        <v>207</v>
      </c>
      <c r="K17" s="26">
        <v>5.0000000000000001E-3</v>
      </c>
      <c r="L17" s="26">
        <v>207</v>
      </c>
      <c r="M17" s="26">
        <v>4.0000000000000001E-3</v>
      </c>
      <c r="N17" s="26">
        <v>207</v>
      </c>
      <c r="O17" s="26">
        <v>5.0000000000000001E-3</v>
      </c>
      <c r="P17" s="26">
        <v>207</v>
      </c>
      <c r="Q17" s="26">
        <v>4.0000000000000001E-3</v>
      </c>
      <c r="R17" s="26">
        <v>207</v>
      </c>
      <c r="S17" s="26">
        <v>1.07</v>
      </c>
      <c r="T17" s="26">
        <v>207</v>
      </c>
      <c r="U17" s="26">
        <v>0.97299999999999998</v>
      </c>
      <c r="V17" s="26">
        <v>207</v>
      </c>
      <c r="W17" s="26">
        <v>0.84599999999999997</v>
      </c>
      <c r="X17" s="26">
        <v>207</v>
      </c>
      <c r="Y17" s="26">
        <v>0.97099999999999997</v>
      </c>
      <c r="Z17" s="28">
        <v>207</v>
      </c>
      <c r="AA17" s="50" t="s">
        <v>37</v>
      </c>
      <c r="AB17" s="50"/>
      <c r="AC17" s="25">
        <f t="shared" si="0"/>
        <v>0</v>
      </c>
      <c r="AD17" s="18">
        <f t="shared" si="1"/>
        <v>0</v>
      </c>
      <c r="AE17" s="28">
        <f t="shared" si="2"/>
        <v>0</v>
      </c>
      <c r="AG17" s="9" t="s">
        <v>63</v>
      </c>
      <c r="AH17" s="80">
        <f>ROUND(AVERAGEIF(AA9:AA102,"A",AE9:AE102),1)</f>
        <v>2.4</v>
      </c>
      <c r="AI17" s="3">
        <f>ROUND(AVERAGEIF(AA9:AA102,"B",AE9:AE102),1)</f>
        <v>24.5</v>
      </c>
      <c r="AJ17" s="22">
        <f>ROUND(AVERAGEIF(AA9:AA102,"C",AE9:AE102),1)</f>
        <v>34</v>
      </c>
    </row>
    <row r="18" spans="3:36" ht="16" thickBot="1" x14ac:dyDescent="0.25">
      <c r="C18" s="23">
        <v>12</v>
      </c>
      <c r="D18" s="26">
        <v>0.87</v>
      </c>
      <c r="E18" s="26">
        <v>27</v>
      </c>
      <c r="F18" s="26">
        <v>5</v>
      </c>
      <c r="G18" s="26" t="b">
        <v>1</v>
      </c>
      <c r="H18" s="26">
        <v>171</v>
      </c>
      <c r="I18" s="26">
        <v>177</v>
      </c>
      <c r="J18" s="26">
        <v>183</v>
      </c>
      <c r="K18" s="26">
        <v>4.0000000000000001E-3</v>
      </c>
      <c r="L18" s="26">
        <v>183</v>
      </c>
      <c r="M18" s="26">
        <v>5.0000000000000001E-3</v>
      </c>
      <c r="N18" s="26">
        <v>183</v>
      </c>
      <c r="O18" s="26">
        <v>4.0000000000000001E-3</v>
      </c>
      <c r="P18" s="26">
        <v>177</v>
      </c>
      <c r="Q18" s="26">
        <v>3.0000000000000001E-3</v>
      </c>
      <c r="R18" s="26">
        <v>177</v>
      </c>
      <c r="S18" s="26">
        <v>0.70199999999999996</v>
      </c>
      <c r="T18" s="26">
        <v>177</v>
      </c>
      <c r="U18" s="26">
        <v>0.68899999999999995</v>
      </c>
      <c r="V18" s="26">
        <v>177</v>
      </c>
      <c r="W18" s="26">
        <v>0.69499999999999995</v>
      </c>
      <c r="X18" s="26">
        <v>177</v>
      </c>
      <c r="Y18" s="26">
        <v>0.55500000000000005</v>
      </c>
      <c r="Z18" s="28">
        <v>177</v>
      </c>
      <c r="AA18" s="50" t="s">
        <v>37</v>
      </c>
      <c r="AB18" s="50"/>
      <c r="AC18" s="25">
        <f t="shared" si="0"/>
        <v>0</v>
      </c>
      <c r="AD18" s="18">
        <f t="shared" si="1"/>
        <v>0</v>
      </c>
      <c r="AE18" s="28">
        <f t="shared" si="2"/>
        <v>6</v>
      </c>
      <c r="AG18" s="79" t="s">
        <v>57</v>
      </c>
      <c r="AH18" s="81">
        <f>ROUND(_xlfn.STDEV.S(AE9:AE53),1)</f>
        <v>6.2</v>
      </c>
      <c r="AI18" s="20">
        <f>ROUND(_xlfn.STDEV.S(AE54:AE90),1)</f>
        <v>42.6</v>
      </c>
      <c r="AJ18" s="21" t="s">
        <v>75</v>
      </c>
    </row>
    <row r="19" spans="3:36" ht="16" thickBot="1" x14ac:dyDescent="0.25">
      <c r="C19" s="23">
        <v>14</v>
      </c>
      <c r="D19" s="26">
        <v>0.02</v>
      </c>
      <c r="E19" s="26">
        <v>0</v>
      </c>
      <c r="F19" s="26">
        <v>0</v>
      </c>
      <c r="G19" s="26" t="b">
        <v>0</v>
      </c>
      <c r="H19" s="26">
        <v>185</v>
      </c>
      <c r="I19" s="26">
        <v>185</v>
      </c>
      <c r="J19" s="26">
        <v>185</v>
      </c>
      <c r="K19" s="26">
        <v>4.0000000000000001E-3</v>
      </c>
      <c r="L19" s="26">
        <v>185</v>
      </c>
      <c r="M19" s="26">
        <v>6.0000000000000001E-3</v>
      </c>
      <c r="N19" s="26">
        <v>185</v>
      </c>
      <c r="O19" s="26">
        <v>5.0000000000000001E-3</v>
      </c>
      <c r="P19" s="26">
        <v>185</v>
      </c>
      <c r="Q19" s="26">
        <v>4.0000000000000001E-3</v>
      </c>
      <c r="R19" s="26">
        <v>185</v>
      </c>
      <c r="S19" s="26">
        <v>0.86199999999999999</v>
      </c>
      <c r="T19" s="26">
        <v>185</v>
      </c>
      <c r="U19" s="26">
        <v>0.7</v>
      </c>
      <c r="V19" s="26">
        <v>185</v>
      </c>
      <c r="W19" s="26">
        <v>0.72199999999999998</v>
      </c>
      <c r="X19" s="26">
        <v>185</v>
      </c>
      <c r="Y19" s="26">
        <v>0.71599999999999997</v>
      </c>
      <c r="Z19" s="28">
        <v>185</v>
      </c>
      <c r="AA19" s="50" t="s">
        <v>37</v>
      </c>
      <c r="AB19" s="50"/>
      <c r="AC19" s="25">
        <f t="shared" si="0"/>
        <v>0</v>
      </c>
      <c r="AD19" s="18">
        <f t="shared" si="1"/>
        <v>0</v>
      </c>
      <c r="AE19" s="28">
        <f t="shared" si="2"/>
        <v>0</v>
      </c>
      <c r="AG19" s="19" t="s">
        <v>72</v>
      </c>
      <c r="AH19" s="20">
        <f>ROUND(CONFIDENCE(0.05,AH18,COUNTIF(AA9:AA102,"=A")),1)</f>
        <v>1.8</v>
      </c>
      <c r="AI19" s="20">
        <f>ROUND(CONFIDENCE(0.05,AI18,COUNTIF(AA9:AA102,"=B")),1)</f>
        <v>13.7</v>
      </c>
      <c r="AJ19" s="20" t="s">
        <v>75</v>
      </c>
    </row>
    <row r="20" spans="3:36" x14ac:dyDescent="0.2">
      <c r="C20" s="23">
        <v>15</v>
      </c>
      <c r="D20" s="26">
        <v>0.02</v>
      </c>
      <c r="E20" s="26">
        <v>0</v>
      </c>
      <c r="F20" s="26">
        <v>0</v>
      </c>
      <c r="G20" s="26" t="b">
        <v>0</v>
      </c>
      <c r="H20" s="26">
        <v>164</v>
      </c>
      <c r="I20" s="26">
        <v>164</v>
      </c>
      <c r="J20" s="26">
        <v>164</v>
      </c>
      <c r="K20" s="26">
        <v>4.0000000000000001E-3</v>
      </c>
      <c r="L20" s="26">
        <v>196</v>
      </c>
      <c r="M20" s="26">
        <v>5.0000000000000001E-3</v>
      </c>
      <c r="N20" s="26">
        <v>164</v>
      </c>
      <c r="O20" s="26">
        <v>4.0000000000000001E-3</v>
      </c>
      <c r="P20" s="26">
        <v>196</v>
      </c>
      <c r="Q20" s="26">
        <v>4.0000000000000001E-3</v>
      </c>
      <c r="R20" s="26">
        <v>164</v>
      </c>
      <c r="S20" s="26">
        <v>0.89800000000000002</v>
      </c>
      <c r="T20" s="26">
        <v>164</v>
      </c>
      <c r="U20" s="26">
        <v>0.77100000000000002</v>
      </c>
      <c r="V20" s="26">
        <v>164</v>
      </c>
      <c r="W20" s="26">
        <v>0.91</v>
      </c>
      <c r="X20" s="26">
        <v>164</v>
      </c>
      <c r="Y20" s="26">
        <v>0.90800000000000003</v>
      </c>
      <c r="Z20" s="28">
        <v>164</v>
      </c>
      <c r="AA20" s="50" t="s">
        <v>37</v>
      </c>
      <c r="AB20" s="50"/>
      <c r="AC20" s="25">
        <f t="shared" si="0"/>
        <v>0</v>
      </c>
      <c r="AD20" s="18">
        <f t="shared" si="1"/>
        <v>0</v>
      </c>
      <c r="AE20" s="28">
        <f t="shared" si="2"/>
        <v>0</v>
      </c>
    </row>
    <row r="21" spans="3:36" x14ac:dyDescent="0.2">
      <c r="C21" s="23">
        <v>16</v>
      </c>
      <c r="D21" s="26">
        <v>0.02</v>
      </c>
      <c r="E21" s="26">
        <v>0</v>
      </c>
      <c r="F21" s="26">
        <v>0</v>
      </c>
      <c r="G21" s="26" t="b">
        <v>0</v>
      </c>
      <c r="H21" s="26">
        <v>232</v>
      </c>
      <c r="I21" s="26">
        <v>232</v>
      </c>
      <c r="J21" s="26">
        <v>232</v>
      </c>
      <c r="K21" s="26">
        <v>6.0000000000000001E-3</v>
      </c>
      <c r="L21" s="26">
        <v>232</v>
      </c>
      <c r="M21" s="26">
        <v>6.0000000000000001E-3</v>
      </c>
      <c r="N21" s="26">
        <v>232</v>
      </c>
      <c r="O21" s="26">
        <v>7.0000000000000001E-3</v>
      </c>
      <c r="P21" s="26">
        <v>232</v>
      </c>
      <c r="Q21" s="26">
        <v>6.0000000000000001E-3</v>
      </c>
      <c r="R21" s="26">
        <v>232</v>
      </c>
      <c r="S21" s="26">
        <v>1.1240000000000001</v>
      </c>
      <c r="T21" s="26">
        <v>232</v>
      </c>
      <c r="U21" s="26">
        <v>1.2989999999999999</v>
      </c>
      <c r="V21" s="26">
        <v>232</v>
      </c>
      <c r="W21" s="26">
        <v>1.0109999999999999</v>
      </c>
      <c r="X21" s="26">
        <v>232</v>
      </c>
      <c r="Y21" s="26">
        <v>0.98599999999999999</v>
      </c>
      <c r="Z21" s="28">
        <v>232</v>
      </c>
      <c r="AA21" s="50" t="s">
        <v>37</v>
      </c>
      <c r="AB21" s="50"/>
      <c r="AC21" s="25">
        <f t="shared" si="0"/>
        <v>0</v>
      </c>
      <c r="AD21" s="18">
        <f t="shared" si="1"/>
        <v>0</v>
      </c>
      <c r="AE21" s="28">
        <f t="shared" si="2"/>
        <v>0</v>
      </c>
    </row>
    <row r="22" spans="3:36" x14ac:dyDescent="0.2">
      <c r="C22" s="23">
        <v>17</v>
      </c>
      <c r="D22" s="26">
        <v>0.02</v>
      </c>
      <c r="E22" s="26">
        <v>0</v>
      </c>
      <c r="F22" s="26">
        <v>0</v>
      </c>
      <c r="G22" s="26" t="b">
        <v>0</v>
      </c>
      <c r="H22" s="26">
        <v>246</v>
      </c>
      <c r="I22" s="26">
        <v>246</v>
      </c>
      <c r="J22" s="26">
        <v>246</v>
      </c>
      <c r="K22" s="26">
        <v>0.01</v>
      </c>
      <c r="L22" s="26">
        <v>246</v>
      </c>
      <c r="M22" s="26">
        <v>1.2E-2</v>
      </c>
      <c r="N22" s="26">
        <v>246</v>
      </c>
      <c r="O22" s="26">
        <v>0.01</v>
      </c>
      <c r="P22" s="26">
        <v>246</v>
      </c>
      <c r="Q22" s="26">
        <v>8.9999999999999993E-3</v>
      </c>
      <c r="R22" s="26">
        <v>246</v>
      </c>
      <c r="S22" s="26">
        <v>2.3610000000000002</v>
      </c>
      <c r="T22" s="26">
        <v>246</v>
      </c>
      <c r="U22" s="26">
        <v>2.3940000000000001</v>
      </c>
      <c r="V22" s="26">
        <v>246</v>
      </c>
      <c r="W22" s="26">
        <v>1.8520000000000001</v>
      </c>
      <c r="X22" s="26">
        <v>246</v>
      </c>
      <c r="Y22" s="26">
        <v>2.1429999999999998</v>
      </c>
      <c r="Z22" s="28">
        <v>246</v>
      </c>
      <c r="AA22" s="50" t="s">
        <v>37</v>
      </c>
      <c r="AB22" s="50"/>
      <c r="AC22" s="25">
        <f t="shared" si="0"/>
        <v>0</v>
      </c>
      <c r="AD22" s="18">
        <f t="shared" si="1"/>
        <v>0</v>
      </c>
      <c r="AE22" s="28">
        <f t="shared" si="2"/>
        <v>0</v>
      </c>
    </row>
    <row r="23" spans="3:36" x14ac:dyDescent="0.2">
      <c r="C23" s="23">
        <v>19</v>
      </c>
      <c r="D23" s="26">
        <v>0.02</v>
      </c>
      <c r="E23" s="26">
        <v>0</v>
      </c>
      <c r="F23" s="26">
        <v>0</v>
      </c>
      <c r="G23" s="26" t="b">
        <v>0</v>
      </c>
      <c r="H23" s="26">
        <v>56</v>
      </c>
      <c r="I23" s="26">
        <v>56</v>
      </c>
      <c r="J23" s="26">
        <v>56</v>
      </c>
      <c r="K23" s="26">
        <v>3.0000000000000001E-3</v>
      </c>
      <c r="L23" s="26">
        <v>56</v>
      </c>
      <c r="M23" s="26">
        <v>2E-3</v>
      </c>
      <c r="N23" s="26">
        <v>56</v>
      </c>
      <c r="O23" s="26">
        <v>4.0000000000000001E-3</v>
      </c>
      <c r="P23" s="26">
        <v>56</v>
      </c>
      <c r="Q23" s="26">
        <v>2E-3</v>
      </c>
      <c r="R23" s="26">
        <v>56</v>
      </c>
      <c r="S23" s="26">
        <v>0.20599999999999999</v>
      </c>
      <c r="T23" s="26">
        <v>56</v>
      </c>
      <c r="U23" s="26">
        <v>0.20200000000000001</v>
      </c>
      <c r="V23" s="26">
        <v>56</v>
      </c>
      <c r="W23" s="26">
        <v>0.20300000000000001</v>
      </c>
      <c r="X23" s="26">
        <v>56</v>
      </c>
      <c r="Y23" s="26">
        <v>0.20599999999999999</v>
      </c>
      <c r="Z23" s="28">
        <v>56</v>
      </c>
      <c r="AA23" s="50" t="s">
        <v>37</v>
      </c>
      <c r="AB23" s="50"/>
      <c r="AC23" s="25">
        <f t="shared" si="0"/>
        <v>0</v>
      </c>
      <c r="AD23" s="18">
        <f t="shared" si="1"/>
        <v>0</v>
      </c>
      <c r="AE23" s="28">
        <f t="shared" si="2"/>
        <v>0</v>
      </c>
    </row>
    <row r="24" spans="3:36" x14ac:dyDescent="0.2">
      <c r="C24" s="23">
        <v>29</v>
      </c>
      <c r="D24" s="26">
        <v>0.02</v>
      </c>
      <c r="E24" s="26">
        <v>0</v>
      </c>
      <c r="F24" s="26">
        <v>0</v>
      </c>
      <c r="G24" s="26" t="b">
        <v>0</v>
      </c>
      <c r="H24" s="26">
        <v>63</v>
      </c>
      <c r="I24" s="26">
        <v>63</v>
      </c>
      <c r="J24" s="26">
        <v>63</v>
      </c>
      <c r="K24" s="26">
        <v>8.9999999999999993E-3</v>
      </c>
      <c r="L24" s="26">
        <v>63</v>
      </c>
      <c r="M24" s="26">
        <v>1.4999999999999999E-2</v>
      </c>
      <c r="N24" s="26">
        <v>63</v>
      </c>
      <c r="O24" s="26">
        <v>8.9999999999999993E-3</v>
      </c>
      <c r="P24" s="26">
        <v>63</v>
      </c>
      <c r="Q24" s="26">
        <v>8.9999999999999993E-3</v>
      </c>
      <c r="R24" s="26">
        <v>63</v>
      </c>
      <c r="S24" s="26">
        <v>1.6479999999999999</v>
      </c>
      <c r="T24" s="26">
        <v>63</v>
      </c>
      <c r="U24" s="26">
        <v>1.891</v>
      </c>
      <c r="V24" s="26">
        <v>63</v>
      </c>
      <c r="W24" s="26">
        <v>1.6839999999999999</v>
      </c>
      <c r="X24" s="26">
        <v>63</v>
      </c>
      <c r="Y24" s="26">
        <v>1.956</v>
      </c>
      <c r="Z24" s="28">
        <v>63</v>
      </c>
      <c r="AA24" s="50" t="s">
        <v>37</v>
      </c>
      <c r="AB24" s="50"/>
      <c r="AC24" s="25">
        <f t="shared" si="0"/>
        <v>0</v>
      </c>
      <c r="AD24" s="18">
        <f t="shared" si="1"/>
        <v>0</v>
      </c>
      <c r="AE24" s="28">
        <f t="shared" si="2"/>
        <v>0</v>
      </c>
    </row>
    <row r="25" spans="3:36" x14ac:dyDescent="0.2">
      <c r="C25" s="23">
        <v>40</v>
      </c>
      <c r="D25" s="26">
        <v>10.55</v>
      </c>
      <c r="E25" s="26">
        <v>296</v>
      </c>
      <c r="F25" s="26">
        <v>14</v>
      </c>
      <c r="G25" s="26" t="b">
        <v>1</v>
      </c>
      <c r="H25" s="26">
        <v>57</v>
      </c>
      <c r="I25" s="26">
        <v>58</v>
      </c>
      <c r="J25" s="26">
        <v>68</v>
      </c>
      <c r="K25" s="26">
        <v>1.4999999999999999E-2</v>
      </c>
      <c r="L25" s="26">
        <v>61</v>
      </c>
      <c r="M25" s="26">
        <v>3.4000000000000002E-2</v>
      </c>
      <c r="N25" s="26">
        <v>58</v>
      </c>
      <c r="O25" s="26">
        <v>1.4999999999999999E-2</v>
      </c>
      <c r="P25" s="26">
        <v>68</v>
      </c>
      <c r="Q25" s="26">
        <v>1.4999999999999999E-2</v>
      </c>
      <c r="R25" s="26">
        <v>58</v>
      </c>
      <c r="S25" s="26">
        <v>5.8769999999999998</v>
      </c>
      <c r="T25" s="26">
        <v>58</v>
      </c>
      <c r="U25" s="26">
        <v>3.4</v>
      </c>
      <c r="V25" s="26">
        <v>58</v>
      </c>
      <c r="W25" s="26">
        <v>3.41</v>
      </c>
      <c r="X25" s="26">
        <v>61</v>
      </c>
      <c r="Y25" s="26">
        <v>3.4689999999999999</v>
      </c>
      <c r="Z25" s="28">
        <v>58</v>
      </c>
      <c r="AA25" s="50" t="s">
        <v>37</v>
      </c>
      <c r="AB25" s="50"/>
      <c r="AC25" s="25">
        <f t="shared" si="0"/>
        <v>0</v>
      </c>
      <c r="AD25" s="18">
        <f t="shared" si="1"/>
        <v>0</v>
      </c>
      <c r="AE25" s="28">
        <f t="shared" si="2"/>
        <v>1</v>
      </c>
    </row>
    <row r="26" spans="3:36" x14ac:dyDescent="0.2">
      <c r="C26" s="23">
        <v>42</v>
      </c>
      <c r="D26" s="26">
        <v>0.02</v>
      </c>
      <c r="E26" s="26">
        <v>0</v>
      </c>
      <c r="F26" s="26">
        <v>0</v>
      </c>
      <c r="G26" s="26" t="b">
        <v>0</v>
      </c>
      <c r="H26" s="26">
        <v>39</v>
      </c>
      <c r="I26" s="26">
        <v>39</v>
      </c>
      <c r="J26" s="26">
        <v>39</v>
      </c>
      <c r="K26" s="26">
        <v>1.2999999999999999E-2</v>
      </c>
      <c r="L26" s="26">
        <v>39</v>
      </c>
      <c r="M26" s="26">
        <v>4.2000000000000003E-2</v>
      </c>
      <c r="N26" s="26">
        <v>39</v>
      </c>
      <c r="O26" s="26">
        <v>1.4E-2</v>
      </c>
      <c r="P26" s="26">
        <v>39</v>
      </c>
      <c r="Q26" s="26">
        <v>1.2E-2</v>
      </c>
      <c r="R26" s="26">
        <v>39</v>
      </c>
      <c r="S26" s="26">
        <v>1.546</v>
      </c>
      <c r="T26" s="26">
        <v>39</v>
      </c>
      <c r="U26" s="26">
        <v>1.857</v>
      </c>
      <c r="V26" s="26">
        <v>39</v>
      </c>
      <c r="W26" s="26">
        <v>1.254</v>
      </c>
      <c r="X26" s="26">
        <v>39</v>
      </c>
      <c r="Y26" s="26">
        <v>1.87</v>
      </c>
      <c r="Z26" s="28">
        <v>39</v>
      </c>
      <c r="AA26" s="50" t="s">
        <v>37</v>
      </c>
      <c r="AB26" s="50"/>
      <c r="AC26" s="25">
        <f t="shared" si="0"/>
        <v>0</v>
      </c>
      <c r="AD26" s="18">
        <f t="shared" si="1"/>
        <v>0</v>
      </c>
      <c r="AE26" s="28">
        <f t="shared" si="2"/>
        <v>0</v>
      </c>
    </row>
    <row r="27" spans="3:36" x14ac:dyDescent="0.2">
      <c r="C27" s="23">
        <v>43</v>
      </c>
      <c r="D27" s="26">
        <v>0.63</v>
      </c>
      <c r="E27" s="26">
        <v>23</v>
      </c>
      <c r="F27" s="26">
        <v>5</v>
      </c>
      <c r="G27" s="26" t="b">
        <v>1</v>
      </c>
      <c r="H27" s="26">
        <v>31</v>
      </c>
      <c r="I27" s="26">
        <v>32</v>
      </c>
      <c r="J27" s="26">
        <v>32</v>
      </c>
      <c r="K27" s="26">
        <v>1.0999999999999999E-2</v>
      </c>
      <c r="L27" s="26">
        <v>32</v>
      </c>
      <c r="M27" s="26">
        <v>3.4000000000000002E-2</v>
      </c>
      <c r="N27" s="26">
        <v>32</v>
      </c>
      <c r="O27" s="26">
        <v>1.2E-2</v>
      </c>
      <c r="P27" s="26">
        <v>32</v>
      </c>
      <c r="Q27" s="26">
        <v>1.2999999999999999E-2</v>
      </c>
      <c r="R27" s="26">
        <v>32</v>
      </c>
      <c r="S27" s="26">
        <v>2.7709999999999999</v>
      </c>
      <c r="T27" s="26">
        <v>32</v>
      </c>
      <c r="U27" s="26">
        <v>2.5070000000000001</v>
      </c>
      <c r="V27" s="26">
        <v>32</v>
      </c>
      <c r="W27" s="26">
        <v>2.8029999999999999</v>
      </c>
      <c r="X27" s="26">
        <v>32</v>
      </c>
      <c r="Y27" s="26">
        <v>2.1669999999999998</v>
      </c>
      <c r="Z27" s="28">
        <v>32</v>
      </c>
      <c r="AA27" s="50" t="s">
        <v>37</v>
      </c>
      <c r="AB27" s="50"/>
      <c r="AC27" s="25">
        <f t="shared" si="0"/>
        <v>0</v>
      </c>
      <c r="AD27" s="18">
        <f t="shared" si="1"/>
        <v>0</v>
      </c>
      <c r="AE27" s="28">
        <f t="shared" si="2"/>
        <v>1</v>
      </c>
    </row>
    <row r="28" spans="3:36" x14ac:dyDescent="0.2">
      <c r="C28" s="23">
        <v>45</v>
      </c>
      <c r="D28" s="26">
        <v>0.02</v>
      </c>
      <c r="E28" s="26">
        <v>0</v>
      </c>
      <c r="F28" s="26">
        <v>0</v>
      </c>
      <c r="G28" s="26" t="b">
        <v>0</v>
      </c>
      <c r="H28" s="26">
        <v>53</v>
      </c>
      <c r="I28" s="26">
        <v>53</v>
      </c>
      <c r="J28" s="26">
        <v>53</v>
      </c>
      <c r="K28" s="26">
        <v>1.7999999999999999E-2</v>
      </c>
      <c r="L28" s="26">
        <v>53</v>
      </c>
      <c r="M28" s="26">
        <v>0.04</v>
      </c>
      <c r="N28" s="26">
        <v>53</v>
      </c>
      <c r="O28" s="26">
        <v>1.7999999999999999E-2</v>
      </c>
      <c r="P28" s="26">
        <v>53</v>
      </c>
      <c r="Q28" s="26">
        <v>1.7000000000000001E-2</v>
      </c>
      <c r="R28" s="26">
        <v>53</v>
      </c>
      <c r="S28" s="26">
        <v>2.8620000000000001</v>
      </c>
      <c r="T28" s="26">
        <v>53</v>
      </c>
      <c r="U28" s="26">
        <v>2.3610000000000002</v>
      </c>
      <c r="V28" s="26">
        <v>53</v>
      </c>
      <c r="W28" s="26">
        <v>2.3530000000000002</v>
      </c>
      <c r="X28" s="26">
        <v>53</v>
      </c>
      <c r="Y28" s="26">
        <v>3.3039999999999998</v>
      </c>
      <c r="Z28" s="28">
        <v>53</v>
      </c>
      <c r="AA28" s="50" t="s">
        <v>37</v>
      </c>
      <c r="AB28" s="50"/>
      <c r="AC28" s="25">
        <f t="shared" si="0"/>
        <v>0</v>
      </c>
      <c r="AD28" s="18">
        <f t="shared" si="1"/>
        <v>0</v>
      </c>
      <c r="AE28" s="28">
        <f t="shared" si="2"/>
        <v>0</v>
      </c>
    </row>
    <row r="29" spans="3:36" x14ac:dyDescent="0.2">
      <c r="C29" s="23">
        <v>46</v>
      </c>
      <c r="D29" s="26">
        <v>0.02</v>
      </c>
      <c r="E29" s="26">
        <v>0</v>
      </c>
      <c r="F29" s="26">
        <v>0</v>
      </c>
      <c r="G29" s="26" t="b">
        <v>0</v>
      </c>
      <c r="H29" s="26">
        <v>32</v>
      </c>
      <c r="I29" s="26">
        <v>32</v>
      </c>
      <c r="J29" s="26">
        <v>32</v>
      </c>
      <c r="K29" s="26">
        <v>1.9E-2</v>
      </c>
      <c r="L29" s="26">
        <v>32</v>
      </c>
      <c r="M29" s="26">
        <v>6.4000000000000001E-2</v>
      </c>
      <c r="N29" s="26">
        <v>32</v>
      </c>
      <c r="O29" s="26">
        <v>1.9E-2</v>
      </c>
      <c r="P29" s="26">
        <v>32</v>
      </c>
      <c r="Q29" s="26">
        <v>1.9E-2</v>
      </c>
      <c r="R29" s="26">
        <v>32</v>
      </c>
      <c r="S29" s="26">
        <v>2.8029999999999999</v>
      </c>
      <c r="T29" s="26">
        <v>32</v>
      </c>
      <c r="U29" s="26">
        <v>2.339</v>
      </c>
      <c r="V29" s="26">
        <v>32</v>
      </c>
      <c r="W29" s="26">
        <v>2.403</v>
      </c>
      <c r="X29" s="26">
        <v>32</v>
      </c>
      <c r="Y29" s="26">
        <v>2.36</v>
      </c>
      <c r="Z29" s="28">
        <v>32</v>
      </c>
      <c r="AA29" s="50" t="s">
        <v>37</v>
      </c>
      <c r="AB29" s="50"/>
      <c r="AC29" s="25">
        <f t="shared" si="0"/>
        <v>0</v>
      </c>
      <c r="AD29" s="18">
        <f t="shared" si="1"/>
        <v>0</v>
      </c>
      <c r="AE29" s="28">
        <f t="shared" si="2"/>
        <v>0</v>
      </c>
    </row>
    <row r="30" spans="3:36" x14ac:dyDescent="0.2">
      <c r="C30" s="23">
        <v>47</v>
      </c>
      <c r="D30" s="26">
        <v>0.02</v>
      </c>
      <c r="E30" s="26">
        <v>0</v>
      </c>
      <c r="F30" s="26">
        <v>0</v>
      </c>
      <c r="G30" s="26" t="b">
        <v>0</v>
      </c>
      <c r="H30" s="26">
        <v>33</v>
      </c>
      <c r="I30" s="26">
        <v>33</v>
      </c>
      <c r="J30" s="26">
        <v>33</v>
      </c>
      <c r="K30" s="26">
        <v>1.7999999999999999E-2</v>
      </c>
      <c r="L30" s="26">
        <v>33</v>
      </c>
      <c r="M30" s="26">
        <v>5.0999999999999997E-2</v>
      </c>
      <c r="N30" s="26">
        <v>33</v>
      </c>
      <c r="O30" s="26">
        <v>1.9E-2</v>
      </c>
      <c r="P30" s="26">
        <v>33</v>
      </c>
      <c r="Q30" s="26">
        <v>0.02</v>
      </c>
      <c r="R30" s="26">
        <v>33</v>
      </c>
      <c r="S30" s="26">
        <v>2.8679999999999999</v>
      </c>
      <c r="T30" s="26">
        <v>33</v>
      </c>
      <c r="U30" s="26">
        <v>3.806</v>
      </c>
      <c r="V30" s="26">
        <v>33</v>
      </c>
      <c r="W30" s="26">
        <v>4.71</v>
      </c>
      <c r="X30" s="26">
        <v>33</v>
      </c>
      <c r="Y30" s="26">
        <v>2.8250000000000002</v>
      </c>
      <c r="Z30" s="28">
        <v>33</v>
      </c>
      <c r="AA30" s="50" t="s">
        <v>37</v>
      </c>
      <c r="AB30" s="50"/>
      <c r="AC30" s="25">
        <f t="shared" si="0"/>
        <v>0</v>
      </c>
      <c r="AD30" s="18">
        <f t="shared" si="1"/>
        <v>0</v>
      </c>
      <c r="AE30" s="28">
        <f t="shared" si="2"/>
        <v>0</v>
      </c>
    </row>
    <row r="31" spans="3:36" x14ac:dyDescent="0.2">
      <c r="C31" s="23">
        <v>48</v>
      </c>
      <c r="D31" s="26">
        <v>1.62</v>
      </c>
      <c r="E31" s="26">
        <v>59</v>
      </c>
      <c r="F31" s="26">
        <v>10</v>
      </c>
      <c r="G31" s="26" t="b">
        <v>1</v>
      </c>
      <c r="H31" s="26">
        <v>50</v>
      </c>
      <c r="I31" s="26">
        <v>52</v>
      </c>
      <c r="J31" s="26">
        <v>54</v>
      </c>
      <c r="K31" s="26">
        <v>1.4E-2</v>
      </c>
      <c r="L31" s="26">
        <v>54</v>
      </c>
      <c r="M31" s="26">
        <v>4.3999999999999997E-2</v>
      </c>
      <c r="N31" s="26">
        <v>54</v>
      </c>
      <c r="O31" s="26">
        <v>1.4E-2</v>
      </c>
      <c r="P31" s="26">
        <v>54</v>
      </c>
      <c r="Q31" s="26">
        <v>1.4E-2</v>
      </c>
      <c r="R31" s="26">
        <v>52</v>
      </c>
      <c r="S31" s="26">
        <v>6.7080000000000002</v>
      </c>
      <c r="T31" s="26">
        <v>52</v>
      </c>
      <c r="U31" s="26">
        <v>3.274</v>
      </c>
      <c r="V31" s="26">
        <v>52</v>
      </c>
      <c r="W31" s="26">
        <v>2.327</v>
      </c>
      <c r="X31" s="26">
        <v>53</v>
      </c>
      <c r="Y31" s="26">
        <v>4.3600000000000003</v>
      </c>
      <c r="Z31" s="28">
        <v>50</v>
      </c>
      <c r="AA31" s="50" t="s">
        <v>37</v>
      </c>
      <c r="AB31" s="50"/>
      <c r="AC31" s="25">
        <f t="shared" si="0"/>
        <v>0.04</v>
      </c>
      <c r="AD31" s="18">
        <f t="shared" si="1"/>
        <v>2</v>
      </c>
      <c r="AE31" s="28">
        <f t="shared" si="2"/>
        <v>2</v>
      </c>
    </row>
    <row r="32" spans="3:36" x14ac:dyDescent="0.2">
      <c r="C32" s="23">
        <v>50</v>
      </c>
      <c r="D32" s="26">
        <v>0.02</v>
      </c>
      <c r="E32" s="26">
        <v>0</v>
      </c>
      <c r="F32" s="26">
        <v>0</v>
      </c>
      <c r="G32" s="26" t="b">
        <v>0</v>
      </c>
      <c r="H32" s="26">
        <v>39</v>
      </c>
      <c r="I32" s="26">
        <v>39</v>
      </c>
      <c r="J32" s="26">
        <v>39</v>
      </c>
      <c r="K32" s="26">
        <v>1.2999999999999999E-2</v>
      </c>
      <c r="L32" s="26">
        <v>43</v>
      </c>
      <c r="M32" s="26">
        <v>6.9000000000000006E-2</v>
      </c>
      <c r="N32" s="26">
        <v>39</v>
      </c>
      <c r="O32" s="26">
        <v>1.2999999999999999E-2</v>
      </c>
      <c r="P32" s="26">
        <v>39</v>
      </c>
      <c r="Q32" s="26">
        <v>1.4999999999999999E-2</v>
      </c>
      <c r="R32" s="26">
        <v>39</v>
      </c>
      <c r="S32" s="26">
        <v>3.9649999999999999</v>
      </c>
      <c r="T32" s="26">
        <v>39</v>
      </c>
      <c r="U32" s="26">
        <v>2.915</v>
      </c>
      <c r="V32" s="26">
        <v>39</v>
      </c>
      <c r="W32" s="26">
        <v>2.8969999999999998</v>
      </c>
      <c r="X32" s="26">
        <v>39</v>
      </c>
      <c r="Y32" s="26">
        <v>3.63</v>
      </c>
      <c r="Z32" s="28">
        <v>39</v>
      </c>
      <c r="AA32" s="50" t="s">
        <v>37</v>
      </c>
      <c r="AB32" s="50"/>
      <c r="AC32" s="25">
        <f t="shared" si="0"/>
        <v>0</v>
      </c>
      <c r="AD32" s="18">
        <f t="shared" si="1"/>
        <v>0</v>
      </c>
      <c r="AE32" s="28">
        <f t="shared" si="2"/>
        <v>0</v>
      </c>
    </row>
    <row r="33" spans="3:31" x14ac:dyDescent="0.2">
      <c r="C33" s="23">
        <v>51</v>
      </c>
      <c r="D33" s="26">
        <v>0.02</v>
      </c>
      <c r="E33" s="26">
        <v>0</v>
      </c>
      <c r="F33" s="26">
        <v>0</v>
      </c>
      <c r="G33" s="26" t="b">
        <v>0</v>
      </c>
      <c r="H33" s="26">
        <v>49</v>
      </c>
      <c r="I33" s="26">
        <v>49</v>
      </c>
      <c r="J33" s="26">
        <v>68</v>
      </c>
      <c r="K33" s="26">
        <v>1.7000000000000001E-2</v>
      </c>
      <c r="L33" s="26">
        <v>68</v>
      </c>
      <c r="M33" s="26">
        <v>5.1999999999999998E-2</v>
      </c>
      <c r="N33" s="26">
        <v>56</v>
      </c>
      <c r="O33" s="26">
        <v>1.6E-2</v>
      </c>
      <c r="P33" s="26">
        <v>68</v>
      </c>
      <c r="Q33" s="26">
        <v>1.6E-2</v>
      </c>
      <c r="R33" s="26">
        <v>49</v>
      </c>
      <c r="S33" s="26">
        <v>8.9179999999999993</v>
      </c>
      <c r="T33" s="26">
        <v>53</v>
      </c>
      <c r="U33" s="26">
        <v>5.0199999999999996</v>
      </c>
      <c r="V33" s="26">
        <v>52</v>
      </c>
      <c r="W33" s="26">
        <v>5.3890000000000002</v>
      </c>
      <c r="X33" s="26">
        <v>52</v>
      </c>
      <c r="Y33" s="26">
        <v>8.2789999999999999</v>
      </c>
      <c r="Z33" s="28">
        <v>49</v>
      </c>
      <c r="AA33" s="50" t="s">
        <v>37</v>
      </c>
      <c r="AB33" s="50"/>
      <c r="AC33" s="25">
        <f t="shared" si="0"/>
        <v>0</v>
      </c>
      <c r="AD33" s="18">
        <f t="shared" si="1"/>
        <v>0</v>
      </c>
      <c r="AE33" s="28">
        <f t="shared" si="2"/>
        <v>0</v>
      </c>
    </row>
    <row r="34" spans="3:31" x14ac:dyDescent="0.2">
      <c r="C34" s="23">
        <v>53</v>
      </c>
      <c r="D34" s="26">
        <v>0.02</v>
      </c>
      <c r="E34" s="26">
        <v>0</v>
      </c>
      <c r="F34" s="26">
        <v>0</v>
      </c>
      <c r="G34" s="26" t="b">
        <v>0</v>
      </c>
      <c r="H34" s="26">
        <v>26</v>
      </c>
      <c r="I34" s="26">
        <v>26</v>
      </c>
      <c r="J34" s="26">
        <v>26</v>
      </c>
      <c r="K34" s="26">
        <v>0.02</v>
      </c>
      <c r="L34" s="26">
        <v>26</v>
      </c>
      <c r="M34" s="26">
        <v>0.161</v>
      </c>
      <c r="N34" s="26">
        <v>26</v>
      </c>
      <c r="O34" s="26">
        <v>2.1999999999999999E-2</v>
      </c>
      <c r="P34" s="26">
        <v>26</v>
      </c>
      <c r="Q34" s="26">
        <v>2.1000000000000001E-2</v>
      </c>
      <c r="R34" s="26">
        <v>26</v>
      </c>
      <c r="S34" s="26">
        <v>7.9470000000000001</v>
      </c>
      <c r="T34" s="26">
        <v>26</v>
      </c>
      <c r="U34" s="26">
        <v>6.2350000000000003</v>
      </c>
      <c r="V34" s="26">
        <v>26</v>
      </c>
      <c r="W34" s="26">
        <v>7.8540000000000001</v>
      </c>
      <c r="X34" s="26">
        <v>27</v>
      </c>
      <c r="Y34" s="26">
        <v>13.016999999999999</v>
      </c>
      <c r="Z34" s="28">
        <v>26</v>
      </c>
      <c r="AA34" s="50" t="s">
        <v>37</v>
      </c>
      <c r="AB34" s="50"/>
      <c r="AC34" s="25">
        <f t="shared" si="0"/>
        <v>0</v>
      </c>
      <c r="AD34" s="18">
        <f t="shared" si="1"/>
        <v>0</v>
      </c>
      <c r="AE34" s="28">
        <f t="shared" si="2"/>
        <v>0</v>
      </c>
    </row>
    <row r="35" spans="3:31" x14ac:dyDescent="0.2">
      <c r="C35" s="23">
        <v>54</v>
      </c>
      <c r="D35" s="26">
        <v>0.02</v>
      </c>
      <c r="E35" s="26">
        <v>0</v>
      </c>
      <c r="F35" s="26">
        <v>0</v>
      </c>
      <c r="G35" s="26" t="b">
        <v>0</v>
      </c>
      <c r="H35" s="26">
        <v>57</v>
      </c>
      <c r="I35" s="26">
        <v>57</v>
      </c>
      <c r="J35" s="26">
        <v>57</v>
      </c>
      <c r="K35" s="26">
        <v>2.3E-2</v>
      </c>
      <c r="L35" s="26">
        <v>58</v>
      </c>
      <c r="M35" s="26">
        <v>9.5000000000000001E-2</v>
      </c>
      <c r="N35" s="26">
        <v>57</v>
      </c>
      <c r="O35" s="26">
        <v>2.1000000000000001E-2</v>
      </c>
      <c r="P35" s="26">
        <v>57</v>
      </c>
      <c r="Q35" s="26">
        <v>2.1000000000000001E-2</v>
      </c>
      <c r="R35" s="26">
        <v>57</v>
      </c>
      <c r="S35" s="26">
        <v>6.4290000000000003</v>
      </c>
      <c r="T35" s="26">
        <v>57</v>
      </c>
      <c r="U35" s="26">
        <v>4.2720000000000002</v>
      </c>
      <c r="V35" s="26">
        <v>57</v>
      </c>
      <c r="W35" s="26">
        <v>6.3209999999999997</v>
      </c>
      <c r="X35" s="26">
        <v>57</v>
      </c>
      <c r="Y35" s="26">
        <v>10.657999999999999</v>
      </c>
      <c r="Z35" s="28">
        <v>57</v>
      </c>
      <c r="AA35" s="50" t="s">
        <v>37</v>
      </c>
      <c r="AB35" s="50"/>
      <c r="AC35" s="25">
        <f t="shared" si="0"/>
        <v>0</v>
      </c>
      <c r="AD35" s="18">
        <f t="shared" si="1"/>
        <v>0</v>
      </c>
      <c r="AE35" s="28">
        <f t="shared" si="2"/>
        <v>0</v>
      </c>
    </row>
    <row r="36" spans="3:31" x14ac:dyDescent="0.2">
      <c r="C36" s="23">
        <v>58</v>
      </c>
      <c r="D36" s="26">
        <v>2.29</v>
      </c>
      <c r="E36" s="26">
        <v>69</v>
      </c>
      <c r="F36" s="26">
        <v>6</v>
      </c>
      <c r="G36" s="26" t="b">
        <v>1</v>
      </c>
      <c r="H36" s="26">
        <v>54</v>
      </c>
      <c r="I36" s="26">
        <v>55</v>
      </c>
      <c r="J36" s="26">
        <v>73</v>
      </c>
      <c r="K36" s="26">
        <v>5.0000000000000001E-3</v>
      </c>
      <c r="L36" s="26">
        <v>55</v>
      </c>
      <c r="M36" s="26">
        <v>8.9999999999999993E-3</v>
      </c>
      <c r="N36" s="26">
        <v>73</v>
      </c>
      <c r="O36" s="26">
        <v>5.0000000000000001E-3</v>
      </c>
      <c r="P36" s="26">
        <v>55</v>
      </c>
      <c r="Q36" s="26">
        <v>5.0000000000000001E-3</v>
      </c>
      <c r="R36" s="26">
        <v>55</v>
      </c>
      <c r="S36" s="26">
        <v>1.0720000000000001</v>
      </c>
      <c r="T36" s="26">
        <v>55</v>
      </c>
      <c r="U36" s="26">
        <v>1.27</v>
      </c>
      <c r="V36" s="26">
        <v>55</v>
      </c>
      <c r="W36" s="26">
        <v>1.046</v>
      </c>
      <c r="X36" s="26">
        <v>55</v>
      </c>
      <c r="Y36" s="26">
        <v>1.2869999999999999</v>
      </c>
      <c r="Z36" s="28">
        <v>55</v>
      </c>
      <c r="AA36" s="50" t="s">
        <v>37</v>
      </c>
      <c r="AB36" s="50"/>
      <c r="AC36" s="25">
        <f t="shared" si="0"/>
        <v>0</v>
      </c>
      <c r="AD36" s="18">
        <f t="shared" si="1"/>
        <v>0</v>
      </c>
      <c r="AE36" s="28">
        <f t="shared" si="2"/>
        <v>1</v>
      </c>
    </row>
    <row r="37" spans="3:31" x14ac:dyDescent="0.2">
      <c r="C37" s="23">
        <v>63</v>
      </c>
      <c r="D37" s="26">
        <v>0.02</v>
      </c>
      <c r="E37" s="26">
        <v>0</v>
      </c>
      <c r="F37" s="26">
        <v>0</v>
      </c>
      <c r="G37" s="26" t="b">
        <v>0</v>
      </c>
      <c r="H37" s="26">
        <v>129</v>
      </c>
      <c r="I37" s="26">
        <v>129</v>
      </c>
      <c r="J37" s="26">
        <v>129</v>
      </c>
      <c r="K37" s="26">
        <v>1.2E-2</v>
      </c>
      <c r="L37" s="26">
        <v>129</v>
      </c>
      <c r="M37" s="26">
        <v>3.3000000000000002E-2</v>
      </c>
      <c r="N37" s="26">
        <v>129</v>
      </c>
      <c r="O37" s="26">
        <v>1.2999999999999999E-2</v>
      </c>
      <c r="P37" s="26">
        <v>129</v>
      </c>
      <c r="Q37" s="26">
        <v>1.2999999999999999E-2</v>
      </c>
      <c r="R37" s="26">
        <v>129</v>
      </c>
      <c r="S37" s="26">
        <v>1.036</v>
      </c>
      <c r="T37" s="26">
        <v>129</v>
      </c>
      <c r="U37" s="26">
        <v>1.0389999999999999</v>
      </c>
      <c r="V37" s="26">
        <v>129</v>
      </c>
      <c r="W37" s="26">
        <v>1.042</v>
      </c>
      <c r="X37" s="26">
        <v>129</v>
      </c>
      <c r="Y37" s="26">
        <v>1.024</v>
      </c>
      <c r="Z37" s="28">
        <v>129</v>
      </c>
      <c r="AA37" s="50" t="s">
        <v>37</v>
      </c>
      <c r="AB37" s="50"/>
      <c r="AC37" s="25">
        <f t="shared" si="0"/>
        <v>0</v>
      </c>
      <c r="AD37" s="18">
        <f t="shared" si="1"/>
        <v>0</v>
      </c>
      <c r="AE37" s="28">
        <f t="shared" si="2"/>
        <v>0</v>
      </c>
    </row>
    <row r="38" spans="3:31" x14ac:dyDescent="0.2">
      <c r="C38" s="23">
        <v>66</v>
      </c>
      <c r="D38" s="26">
        <v>0.02</v>
      </c>
      <c r="E38" s="26">
        <v>0</v>
      </c>
      <c r="F38" s="26">
        <v>0</v>
      </c>
      <c r="G38" s="26" t="b">
        <v>0</v>
      </c>
      <c r="H38" s="26">
        <v>156</v>
      </c>
      <c r="I38" s="26">
        <v>156</v>
      </c>
      <c r="J38" s="26">
        <v>159</v>
      </c>
      <c r="K38" s="26">
        <v>2.1000000000000001E-2</v>
      </c>
      <c r="L38" s="26">
        <v>177</v>
      </c>
      <c r="M38" s="26">
        <v>3.5000000000000003E-2</v>
      </c>
      <c r="N38" s="26">
        <v>161</v>
      </c>
      <c r="O38" s="26">
        <v>2.3E-2</v>
      </c>
      <c r="P38" s="26">
        <v>188</v>
      </c>
      <c r="Q38" s="26">
        <v>0.02</v>
      </c>
      <c r="R38" s="26">
        <v>156</v>
      </c>
      <c r="S38" s="26">
        <v>8.5229999999999997</v>
      </c>
      <c r="T38" s="26">
        <v>156</v>
      </c>
      <c r="U38" s="26">
        <v>7.4619999999999997</v>
      </c>
      <c r="V38" s="26">
        <v>156</v>
      </c>
      <c r="W38" s="26">
        <v>6.8360000000000003</v>
      </c>
      <c r="X38" s="26">
        <v>156</v>
      </c>
      <c r="Y38" s="26">
        <v>5.0890000000000004</v>
      </c>
      <c r="Z38" s="28">
        <v>156</v>
      </c>
      <c r="AA38" s="50" t="s">
        <v>37</v>
      </c>
      <c r="AB38" s="50"/>
      <c r="AC38" s="25">
        <f t="shared" si="0"/>
        <v>0</v>
      </c>
      <c r="AD38" s="18">
        <f t="shared" si="1"/>
        <v>0</v>
      </c>
      <c r="AE38" s="28">
        <f t="shared" si="2"/>
        <v>0</v>
      </c>
    </row>
    <row r="39" spans="3:31" x14ac:dyDescent="0.2">
      <c r="C39" s="23">
        <v>70</v>
      </c>
      <c r="D39" s="26">
        <v>0.02</v>
      </c>
      <c r="E39" s="26">
        <v>0</v>
      </c>
      <c r="F39" s="26">
        <v>0</v>
      </c>
      <c r="G39" s="26" t="b">
        <v>0</v>
      </c>
      <c r="H39" s="26">
        <v>122</v>
      </c>
      <c r="I39" s="26">
        <v>122</v>
      </c>
      <c r="J39" s="26">
        <v>122</v>
      </c>
      <c r="K39" s="26">
        <v>0.02</v>
      </c>
      <c r="L39" s="26">
        <v>124</v>
      </c>
      <c r="M39" s="26">
        <v>6.8000000000000005E-2</v>
      </c>
      <c r="N39" s="26">
        <v>122</v>
      </c>
      <c r="O39" s="26">
        <v>2.1999999999999999E-2</v>
      </c>
      <c r="P39" s="26">
        <v>122</v>
      </c>
      <c r="Q39" s="26">
        <v>2.1999999999999999E-2</v>
      </c>
      <c r="R39" s="26">
        <v>122</v>
      </c>
      <c r="S39" s="26">
        <v>6.7960000000000003</v>
      </c>
      <c r="T39" s="26">
        <v>122</v>
      </c>
      <c r="U39" s="26">
        <v>6.7190000000000003</v>
      </c>
      <c r="V39" s="26">
        <v>122</v>
      </c>
      <c r="W39" s="26">
        <v>6.726</v>
      </c>
      <c r="X39" s="26">
        <v>122</v>
      </c>
      <c r="Y39" s="26">
        <v>7.34</v>
      </c>
      <c r="Z39" s="28">
        <v>122</v>
      </c>
      <c r="AA39" s="50" t="s">
        <v>37</v>
      </c>
      <c r="AB39" s="50"/>
      <c r="AC39" s="25">
        <f t="shared" si="0"/>
        <v>0</v>
      </c>
      <c r="AD39" s="18">
        <f t="shared" si="1"/>
        <v>0</v>
      </c>
      <c r="AE39" s="28">
        <f t="shared" si="2"/>
        <v>0</v>
      </c>
    </row>
    <row r="40" spans="3:31" x14ac:dyDescent="0.2">
      <c r="C40" s="23">
        <v>76</v>
      </c>
      <c r="D40" s="26">
        <v>0.02</v>
      </c>
      <c r="E40" s="26">
        <v>0</v>
      </c>
      <c r="F40" s="26">
        <v>0</v>
      </c>
      <c r="G40" s="26" t="b">
        <v>0</v>
      </c>
      <c r="H40" s="26">
        <v>137</v>
      </c>
      <c r="I40" s="26">
        <v>137</v>
      </c>
      <c r="J40" s="26">
        <v>139</v>
      </c>
      <c r="K40" s="26">
        <v>2.5000000000000001E-2</v>
      </c>
      <c r="L40" s="26">
        <v>137</v>
      </c>
      <c r="M40" s="26">
        <v>7.9000000000000001E-2</v>
      </c>
      <c r="N40" s="26">
        <v>156</v>
      </c>
      <c r="O40" s="26">
        <v>2.5999999999999999E-2</v>
      </c>
      <c r="P40" s="26">
        <v>137</v>
      </c>
      <c r="Q40" s="26">
        <v>2.5999999999999999E-2</v>
      </c>
      <c r="R40" s="26">
        <v>137</v>
      </c>
      <c r="S40" s="26">
        <v>8.5670000000000002</v>
      </c>
      <c r="T40" s="26">
        <v>137</v>
      </c>
      <c r="U40" s="26">
        <v>5.9550000000000001</v>
      </c>
      <c r="V40" s="26">
        <v>137</v>
      </c>
      <c r="W40" s="26">
        <v>6.8179999999999996</v>
      </c>
      <c r="X40" s="26">
        <v>137</v>
      </c>
      <c r="Y40" s="26">
        <v>8.5830000000000002</v>
      </c>
      <c r="Z40" s="28">
        <v>137</v>
      </c>
      <c r="AA40" s="50" t="s">
        <v>37</v>
      </c>
      <c r="AB40" s="50"/>
      <c r="AC40" s="25">
        <f t="shared" si="0"/>
        <v>0</v>
      </c>
      <c r="AD40" s="18">
        <f t="shared" si="1"/>
        <v>0</v>
      </c>
      <c r="AE40" s="28">
        <f t="shared" si="2"/>
        <v>0</v>
      </c>
    </row>
    <row r="41" spans="3:31" x14ac:dyDescent="0.2">
      <c r="C41" s="23">
        <v>86</v>
      </c>
      <c r="D41" s="26">
        <v>0.02</v>
      </c>
      <c r="E41" s="26">
        <v>0</v>
      </c>
      <c r="F41" s="26">
        <v>0</v>
      </c>
      <c r="G41" s="26" t="b">
        <v>0</v>
      </c>
      <c r="H41" s="26">
        <v>168</v>
      </c>
      <c r="I41" s="26">
        <v>168</v>
      </c>
      <c r="J41" s="26">
        <v>168</v>
      </c>
      <c r="K41" s="26">
        <v>2.1000000000000001E-2</v>
      </c>
      <c r="L41" s="26">
        <v>168</v>
      </c>
      <c r="M41" s="26">
        <v>3.6999999999999998E-2</v>
      </c>
      <c r="N41" s="26">
        <v>168</v>
      </c>
      <c r="O41" s="26">
        <v>2.1000000000000001E-2</v>
      </c>
      <c r="P41" s="26">
        <v>168</v>
      </c>
      <c r="Q41" s="26">
        <v>2.3E-2</v>
      </c>
      <c r="R41" s="26">
        <v>168</v>
      </c>
      <c r="S41" s="26">
        <v>6.0810000000000004</v>
      </c>
      <c r="T41" s="26">
        <v>168</v>
      </c>
      <c r="U41" s="26">
        <v>4.01</v>
      </c>
      <c r="V41" s="26">
        <v>168</v>
      </c>
      <c r="W41" s="26">
        <v>6.1289999999999996</v>
      </c>
      <c r="X41" s="26">
        <v>168</v>
      </c>
      <c r="Y41" s="26">
        <v>6.2190000000000003</v>
      </c>
      <c r="Z41" s="28">
        <v>168</v>
      </c>
      <c r="AA41" s="50" t="s">
        <v>37</v>
      </c>
      <c r="AB41" s="50"/>
      <c r="AC41" s="25">
        <f t="shared" si="0"/>
        <v>0</v>
      </c>
      <c r="AD41" s="18">
        <f t="shared" si="1"/>
        <v>0</v>
      </c>
      <c r="AE41" s="28">
        <f t="shared" si="2"/>
        <v>0</v>
      </c>
    </row>
    <row r="42" spans="3:31" x14ac:dyDescent="0.2">
      <c r="C42" s="23">
        <v>101</v>
      </c>
      <c r="D42" s="26">
        <v>0.28000000000000003</v>
      </c>
      <c r="E42" s="26">
        <v>18</v>
      </c>
      <c r="F42" s="26">
        <v>2</v>
      </c>
      <c r="G42" s="26" t="b">
        <v>1</v>
      </c>
      <c r="H42" s="26">
        <v>22</v>
      </c>
      <c r="I42" s="26">
        <v>37</v>
      </c>
      <c r="J42" s="26">
        <v>37</v>
      </c>
      <c r="K42" s="26">
        <v>1E-3</v>
      </c>
      <c r="L42" s="26">
        <v>48</v>
      </c>
      <c r="M42" s="26">
        <v>0</v>
      </c>
      <c r="N42" s="26">
        <v>37</v>
      </c>
      <c r="O42" s="26">
        <v>0</v>
      </c>
      <c r="P42" s="26">
        <v>37</v>
      </c>
      <c r="Q42" s="26">
        <v>1E-3</v>
      </c>
      <c r="R42" s="26">
        <v>37</v>
      </c>
      <c r="S42" s="26">
        <v>4.2000000000000003E-2</v>
      </c>
      <c r="T42" s="26">
        <v>37</v>
      </c>
      <c r="U42" s="26">
        <v>5.6000000000000001E-2</v>
      </c>
      <c r="V42" s="26">
        <v>37</v>
      </c>
      <c r="W42" s="26">
        <v>4.2000000000000003E-2</v>
      </c>
      <c r="X42" s="26">
        <v>37</v>
      </c>
      <c r="Y42" s="26">
        <v>4.2000000000000003E-2</v>
      </c>
      <c r="Z42" s="28">
        <v>37</v>
      </c>
      <c r="AA42" s="50" t="s">
        <v>37</v>
      </c>
      <c r="AB42" s="50"/>
      <c r="AC42" s="25">
        <f t="shared" si="0"/>
        <v>0</v>
      </c>
      <c r="AD42" s="18">
        <f t="shared" si="1"/>
        <v>0</v>
      </c>
      <c r="AE42" s="28">
        <f t="shared" si="2"/>
        <v>15</v>
      </c>
    </row>
    <row r="43" spans="3:31" x14ac:dyDescent="0.2">
      <c r="C43" s="23">
        <v>102</v>
      </c>
      <c r="D43" s="26">
        <v>0.69</v>
      </c>
      <c r="E43" s="26">
        <v>48</v>
      </c>
      <c r="F43" s="26">
        <v>3</v>
      </c>
      <c r="G43" s="26" t="b">
        <v>1</v>
      </c>
      <c r="H43" s="26">
        <v>16</v>
      </c>
      <c r="I43" s="26">
        <v>28</v>
      </c>
      <c r="J43" s="26">
        <v>34</v>
      </c>
      <c r="K43" s="26">
        <v>0</v>
      </c>
      <c r="L43" s="26">
        <v>33</v>
      </c>
      <c r="M43" s="26">
        <v>1E-3</v>
      </c>
      <c r="N43" s="26">
        <v>34</v>
      </c>
      <c r="O43" s="26">
        <v>0</v>
      </c>
      <c r="P43" s="26">
        <v>34</v>
      </c>
      <c r="Q43" s="26">
        <v>1E-3</v>
      </c>
      <c r="R43" s="26">
        <v>28</v>
      </c>
      <c r="S43" s="26">
        <v>5.2999999999999999E-2</v>
      </c>
      <c r="T43" s="26">
        <v>28</v>
      </c>
      <c r="U43" s="26">
        <v>5.3999999999999999E-2</v>
      </c>
      <c r="V43" s="26">
        <v>28</v>
      </c>
      <c r="W43" s="26">
        <v>5.3999999999999999E-2</v>
      </c>
      <c r="X43" s="26">
        <v>28</v>
      </c>
      <c r="Y43" s="26">
        <v>5.3999999999999999E-2</v>
      </c>
      <c r="Z43" s="28">
        <v>28</v>
      </c>
      <c r="AA43" s="50" t="s">
        <v>37</v>
      </c>
      <c r="AB43" s="50"/>
      <c r="AC43" s="25">
        <f t="shared" si="0"/>
        <v>0</v>
      </c>
      <c r="AD43" s="18">
        <f t="shared" si="1"/>
        <v>0</v>
      </c>
      <c r="AE43" s="28">
        <f t="shared" si="2"/>
        <v>12</v>
      </c>
    </row>
    <row r="44" spans="3:31" x14ac:dyDescent="0.2">
      <c r="C44" s="23">
        <v>103</v>
      </c>
      <c r="D44" s="26">
        <v>1.01</v>
      </c>
      <c r="E44" s="26">
        <v>65</v>
      </c>
      <c r="F44" s="26">
        <v>7</v>
      </c>
      <c r="G44" s="26" t="b">
        <v>1</v>
      </c>
      <c r="H44" s="26">
        <v>16</v>
      </c>
      <c r="I44" s="26">
        <v>35</v>
      </c>
      <c r="J44" s="26">
        <v>35</v>
      </c>
      <c r="K44" s="26">
        <v>1E-3</v>
      </c>
      <c r="L44" s="26">
        <v>35</v>
      </c>
      <c r="M44" s="26">
        <v>1E-3</v>
      </c>
      <c r="N44" s="26">
        <v>35</v>
      </c>
      <c r="O44" s="26">
        <v>0</v>
      </c>
      <c r="P44" s="26">
        <v>35</v>
      </c>
      <c r="Q44" s="26">
        <v>1E-3</v>
      </c>
      <c r="R44" s="26">
        <v>35</v>
      </c>
      <c r="S44" s="26">
        <v>9.6000000000000002E-2</v>
      </c>
      <c r="T44" s="26">
        <v>35</v>
      </c>
      <c r="U44" s="26">
        <v>9.5000000000000001E-2</v>
      </c>
      <c r="V44" s="26">
        <v>35</v>
      </c>
      <c r="W44" s="26">
        <v>7.1999999999999995E-2</v>
      </c>
      <c r="X44" s="26">
        <v>35</v>
      </c>
      <c r="Y44" s="26">
        <v>7.1999999999999995E-2</v>
      </c>
      <c r="Z44" s="28">
        <v>35</v>
      </c>
      <c r="AA44" s="50" t="s">
        <v>37</v>
      </c>
      <c r="AB44" s="50"/>
      <c r="AC44" s="25">
        <f t="shared" si="0"/>
        <v>0</v>
      </c>
      <c r="AD44" s="18">
        <f t="shared" si="1"/>
        <v>0</v>
      </c>
      <c r="AE44" s="28">
        <f t="shared" si="2"/>
        <v>19</v>
      </c>
    </row>
    <row r="45" spans="3:31" x14ac:dyDescent="0.2">
      <c r="C45" s="23">
        <v>104</v>
      </c>
      <c r="D45" s="26">
        <v>7.16</v>
      </c>
      <c r="E45" s="26">
        <v>453</v>
      </c>
      <c r="F45" s="26">
        <v>16</v>
      </c>
      <c r="G45" s="26" t="b">
        <v>1</v>
      </c>
      <c r="H45" s="26">
        <v>27</v>
      </c>
      <c r="I45" s="26">
        <v>60</v>
      </c>
      <c r="J45" s="26">
        <v>60</v>
      </c>
      <c r="K45" s="26">
        <v>1E-3</v>
      </c>
      <c r="L45" s="26">
        <v>70</v>
      </c>
      <c r="M45" s="26">
        <v>2E-3</v>
      </c>
      <c r="N45" s="26">
        <v>60</v>
      </c>
      <c r="O45" s="26">
        <v>0</v>
      </c>
      <c r="P45" s="26">
        <v>60</v>
      </c>
      <c r="Q45" s="26">
        <v>1E-3</v>
      </c>
      <c r="R45" s="26">
        <v>60</v>
      </c>
      <c r="S45" s="26">
        <v>0.29199999999999998</v>
      </c>
      <c r="T45" s="26">
        <v>60</v>
      </c>
      <c r="U45" s="26">
        <v>0.187</v>
      </c>
      <c r="V45" s="26">
        <v>60</v>
      </c>
      <c r="W45" s="26">
        <v>0.184</v>
      </c>
      <c r="X45" s="26">
        <v>60</v>
      </c>
      <c r="Y45" s="26">
        <v>0.255</v>
      </c>
      <c r="Z45" s="28">
        <v>60</v>
      </c>
      <c r="AA45" s="50" t="s">
        <v>37</v>
      </c>
      <c r="AB45" s="50"/>
      <c r="AC45" s="25">
        <f t="shared" si="0"/>
        <v>0</v>
      </c>
      <c r="AD45" s="18">
        <f t="shared" si="1"/>
        <v>0</v>
      </c>
      <c r="AE45" s="28">
        <f t="shared" si="2"/>
        <v>33</v>
      </c>
    </row>
    <row r="46" spans="3:31" x14ac:dyDescent="0.2">
      <c r="C46" s="23">
        <v>133</v>
      </c>
      <c r="D46" s="26">
        <v>5.2</v>
      </c>
      <c r="E46" s="26">
        <v>171</v>
      </c>
      <c r="F46" s="26">
        <v>25</v>
      </c>
      <c r="G46" s="26" t="b">
        <v>1</v>
      </c>
      <c r="H46" s="26">
        <v>8</v>
      </c>
      <c r="I46" s="26">
        <v>14</v>
      </c>
      <c r="J46" s="26">
        <v>17</v>
      </c>
      <c r="K46" s="26">
        <v>1E-3</v>
      </c>
      <c r="L46" s="26">
        <v>16</v>
      </c>
      <c r="M46" s="26">
        <v>1E-3</v>
      </c>
      <c r="N46" s="26">
        <v>16</v>
      </c>
      <c r="O46" s="26">
        <v>1E-3</v>
      </c>
      <c r="P46" s="26">
        <v>16</v>
      </c>
      <c r="Q46" s="26">
        <v>1E-3</v>
      </c>
      <c r="R46" s="26">
        <v>14</v>
      </c>
      <c r="S46" s="26">
        <v>2.3940000000000001</v>
      </c>
      <c r="T46" s="26">
        <v>14</v>
      </c>
      <c r="U46" s="26">
        <v>2.4569999999999999</v>
      </c>
      <c r="V46" s="26">
        <v>14</v>
      </c>
      <c r="W46" s="26">
        <v>2.452</v>
      </c>
      <c r="X46" s="26">
        <v>14</v>
      </c>
      <c r="Y46" s="26">
        <v>2.4830000000000001</v>
      </c>
      <c r="Z46" s="28">
        <v>13</v>
      </c>
      <c r="AA46" s="50" t="s">
        <v>37</v>
      </c>
      <c r="AB46" s="50"/>
      <c r="AC46" s="25">
        <f t="shared" si="0"/>
        <v>7.6923076923076927E-2</v>
      </c>
      <c r="AD46" s="18">
        <f t="shared" si="1"/>
        <v>1</v>
      </c>
      <c r="AE46" s="28">
        <f t="shared" si="2"/>
        <v>6</v>
      </c>
    </row>
    <row r="47" spans="3:31" x14ac:dyDescent="0.2">
      <c r="C47" s="23">
        <v>155</v>
      </c>
      <c r="D47" s="26">
        <v>0.02</v>
      </c>
      <c r="E47" s="26">
        <v>0</v>
      </c>
      <c r="F47" s="26">
        <v>0</v>
      </c>
      <c r="G47" s="26" t="b">
        <v>0</v>
      </c>
      <c r="H47" s="26">
        <v>66</v>
      </c>
      <c r="I47" s="26">
        <v>66</v>
      </c>
      <c r="J47" s="26">
        <v>70</v>
      </c>
      <c r="K47" s="26">
        <v>5.0000000000000001E-3</v>
      </c>
      <c r="L47" s="26">
        <v>88</v>
      </c>
      <c r="M47" s="26">
        <v>8.9999999999999993E-3</v>
      </c>
      <c r="N47" s="26">
        <v>66</v>
      </c>
      <c r="O47" s="26">
        <v>5.0000000000000001E-3</v>
      </c>
      <c r="P47" s="26">
        <v>70</v>
      </c>
      <c r="Q47" s="26">
        <v>5.0000000000000001E-3</v>
      </c>
      <c r="R47" s="26">
        <v>66</v>
      </c>
      <c r="S47" s="26">
        <v>7.6040000000000001</v>
      </c>
      <c r="T47" s="26">
        <v>66</v>
      </c>
      <c r="U47" s="26">
        <v>7.7030000000000003</v>
      </c>
      <c r="V47" s="26">
        <v>66</v>
      </c>
      <c r="W47" s="26">
        <v>7.6870000000000003</v>
      </c>
      <c r="X47" s="26">
        <v>66</v>
      </c>
      <c r="Y47" s="26">
        <v>7.7210000000000001</v>
      </c>
      <c r="Z47" s="28">
        <v>66</v>
      </c>
      <c r="AA47" s="50" t="s">
        <v>37</v>
      </c>
      <c r="AB47" s="50"/>
      <c r="AC47" s="25">
        <f t="shared" si="0"/>
        <v>0</v>
      </c>
      <c r="AD47" s="18">
        <f t="shared" si="1"/>
        <v>0</v>
      </c>
      <c r="AE47" s="28">
        <f t="shared" si="2"/>
        <v>0</v>
      </c>
    </row>
    <row r="48" spans="3:31" x14ac:dyDescent="0.2">
      <c r="C48" s="23">
        <v>166</v>
      </c>
      <c r="D48" s="26">
        <v>0.02</v>
      </c>
      <c r="E48" s="26">
        <v>0</v>
      </c>
      <c r="F48" s="26">
        <v>0</v>
      </c>
      <c r="G48" s="26" t="b">
        <v>0</v>
      </c>
      <c r="H48" s="26">
        <v>134</v>
      </c>
      <c r="I48" s="26">
        <v>134</v>
      </c>
      <c r="J48" s="26">
        <v>134</v>
      </c>
      <c r="K48" s="26">
        <v>4.0000000000000001E-3</v>
      </c>
      <c r="L48" s="26">
        <v>134</v>
      </c>
      <c r="M48" s="26">
        <v>7.0000000000000001E-3</v>
      </c>
      <c r="N48" s="26">
        <v>134</v>
      </c>
      <c r="O48" s="26">
        <v>4.0000000000000001E-3</v>
      </c>
      <c r="P48" s="26">
        <v>141</v>
      </c>
      <c r="Q48" s="26">
        <v>5.0000000000000001E-3</v>
      </c>
      <c r="R48" s="26">
        <v>134</v>
      </c>
      <c r="S48" s="26">
        <v>7.09</v>
      </c>
      <c r="T48" s="26">
        <v>134</v>
      </c>
      <c r="U48" s="26">
        <v>7.1440000000000001</v>
      </c>
      <c r="V48" s="26">
        <v>134</v>
      </c>
      <c r="W48" s="26">
        <v>7.0940000000000003</v>
      </c>
      <c r="X48" s="26">
        <v>134</v>
      </c>
      <c r="Y48" s="26">
        <v>7.3479999999999999</v>
      </c>
      <c r="Z48" s="28">
        <v>134</v>
      </c>
      <c r="AA48" s="50" t="s">
        <v>37</v>
      </c>
      <c r="AB48" s="50"/>
      <c r="AC48" s="25">
        <f t="shared" si="0"/>
        <v>0</v>
      </c>
      <c r="AD48" s="18">
        <f t="shared" si="1"/>
        <v>0</v>
      </c>
      <c r="AE48" s="28">
        <f t="shared" si="2"/>
        <v>0</v>
      </c>
    </row>
    <row r="49" spans="3:31" x14ac:dyDescent="0.2">
      <c r="C49" s="23">
        <v>167</v>
      </c>
      <c r="D49" s="26">
        <v>0.02</v>
      </c>
      <c r="E49" s="26">
        <v>0</v>
      </c>
      <c r="F49" s="26">
        <v>0</v>
      </c>
      <c r="G49" s="26" t="b">
        <v>0</v>
      </c>
      <c r="H49" s="26">
        <v>134</v>
      </c>
      <c r="I49" s="26">
        <v>134</v>
      </c>
      <c r="J49" s="26">
        <v>147</v>
      </c>
      <c r="K49" s="26">
        <v>7.0000000000000001E-3</v>
      </c>
      <c r="L49" s="26">
        <v>134</v>
      </c>
      <c r="M49" s="26">
        <v>1.9E-2</v>
      </c>
      <c r="N49" s="26">
        <v>146</v>
      </c>
      <c r="O49" s="26">
        <v>7.0000000000000001E-3</v>
      </c>
      <c r="P49" s="26">
        <v>146</v>
      </c>
      <c r="Q49" s="26">
        <v>7.0000000000000001E-3</v>
      </c>
      <c r="R49" s="26">
        <v>134</v>
      </c>
      <c r="S49" s="26">
        <v>11.433999999999999</v>
      </c>
      <c r="T49" s="26">
        <v>134</v>
      </c>
      <c r="U49" s="26">
        <v>11.336</v>
      </c>
      <c r="V49" s="26">
        <v>134</v>
      </c>
      <c r="W49" s="26">
        <v>11.513999999999999</v>
      </c>
      <c r="X49" s="26">
        <v>134</v>
      </c>
      <c r="Y49" s="26">
        <v>11.467000000000001</v>
      </c>
      <c r="Z49" s="28">
        <v>134</v>
      </c>
      <c r="AA49" s="50" t="s">
        <v>37</v>
      </c>
      <c r="AB49" s="50"/>
      <c r="AC49" s="25">
        <f t="shared" si="0"/>
        <v>0</v>
      </c>
      <c r="AD49" s="18">
        <f t="shared" si="1"/>
        <v>0</v>
      </c>
      <c r="AE49" s="28">
        <f t="shared" si="2"/>
        <v>0</v>
      </c>
    </row>
    <row r="50" spans="3:31" x14ac:dyDescent="0.2">
      <c r="C50" s="23">
        <v>176</v>
      </c>
      <c r="D50" s="26">
        <v>0.03</v>
      </c>
      <c r="E50" s="26">
        <v>0</v>
      </c>
      <c r="F50" s="26">
        <v>0</v>
      </c>
      <c r="G50" s="26" t="b">
        <v>0</v>
      </c>
      <c r="H50" s="26">
        <v>120</v>
      </c>
      <c r="I50" s="26">
        <v>120</v>
      </c>
      <c r="J50" s="26">
        <v>120</v>
      </c>
      <c r="K50" s="26">
        <v>1E-3</v>
      </c>
      <c r="L50" s="26">
        <v>120</v>
      </c>
      <c r="M50" s="26">
        <v>1E-3</v>
      </c>
      <c r="N50" s="26">
        <v>120</v>
      </c>
      <c r="O50" s="26">
        <v>1E-3</v>
      </c>
      <c r="P50" s="26">
        <v>158</v>
      </c>
      <c r="Q50" s="26">
        <v>1E-3</v>
      </c>
      <c r="R50" s="26">
        <v>120</v>
      </c>
      <c r="S50" s="26">
        <v>0.108</v>
      </c>
      <c r="T50" s="26">
        <v>120</v>
      </c>
      <c r="U50" s="26">
        <v>0.13400000000000001</v>
      </c>
      <c r="V50" s="26">
        <v>120</v>
      </c>
      <c r="W50" s="26">
        <v>0.107</v>
      </c>
      <c r="X50" s="26">
        <v>120</v>
      </c>
      <c r="Y50" s="26">
        <v>0.108</v>
      </c>
      <c r="Z50" s="28">
        <v>120</v>
      </c>
      <c r="AA50" s="50" t="s">
        <v>37</v>
      </c>
      <c r="AB50" s="50"/>
      <c r="AC50" s="25">
        <f t="shared" si="0"/>
        <v>0</v>
      </c>
      <c r="AD50" s="18">
        <f t="shared" si="1"/>
        <v>0</v>
      </c>
      <c r="AE50" s="28">
        <f t="shared" si="2"/>
        <v>0</v>
      </c>
    </row>
    <row r="51" spans="3:31" x14ac:dyDescent="0.2">
      <c r="C51" s="23">
        <v>177</v>
      </c>
      <c r="D51" s="26">
        <v>0.04</v>
      </c>
      <c r="E51" s="26">
        <v>0</v>
      </c>
      <c r="F51" s="26">
        <v>0</v>
      </c>
      <c r="G51" s="26" t="b">
        <v>0</v>
      </c>
      <c r="H51" s="26">
        <v>120</v>
      </c>
      <c r="I51" s="26">
        <v>120</v>
      </c>
      <c r="J51" s="26">
        <v>146</v>
      </c>
      <c r="K51" s="26">
        <v>1E-3</v>
      </c>
      <c r="L51" s="26">
        <v>146</v>
      </c>
      <c r="M51" s="26">
        <v>5.0000000000000001E-3</v>
      </c>
      <c r="N51" s="26">
        <v>155</v>
      </c>
      <c r="O51" s="26">
        <v>1E-3</v>
      </c>
      <c r="P51" s="26">
        <v>183</v>
      </c>
      <c r="Q51" s="26">
        <v>2E-3</v>
      </c>
      <c r="R51" s="26">
        <v>130</v>
      </c>
      <c r="S51" s="26">
        <v>0.33800000000000002</v>
      </c>
      <c r="T51" s="26">
        <v>120</v>
      </c>
      <c r="U51" s="26">
        <v>0.441</v>
      </c>
      <c r="V51" s="26">
        <v>120</v>
      </c>
      <c r="W51" s="26">
        <v>0.52700000000000002</v>
      </c>
      <c r="X51" s="26">
        <v>120</v>
      </c>
      <c r="Y51" s="26">
        <v>0.433</v>
      </c>
      <c r="Z51" s="28">
        <v>120</v>
      </c>
      <c r="AA51" s="50" t="s">
        <v>37</v>
      </c>
      <c r="AB51" s="50"/>
      <c r="AC51" s="25">
        <f t="shared" si="0"/>
        <v>0</v>
      </c>
      <c r="AD51" s="18">
        <f t="shared" si="1"/>
        <v>0</v>
      </c>
      <c r="AE51" s="28">
        <f t="shared" si="2"/>
        <v>0</v>
      </c>
    </row>
    <row r="52" spans="3:31" x14ac:dyDescent="0.2">
      <c r="C52" s="23">
        <v>188</v>
      </c>
      <c r="D52" s="26">
        <v>0.03</v>
      </c>
      <c r="E52" s="26">
        <v>0</v>
      </c>
      <c r="F52" s="26">
        <v>0</v>
      </c>
      <c r="G52" s="26" t="b">
        <v>0</v>
      </c>
      <c r="H52" s="26">
        <v>109</v>
      </c>
      <c r="I52" s="26">
        <v>109</v>
      </c>
      <c r="J52" s="26">
        <v>109</v>
      </c>
      <c r="K52" s="26">
        <v>1E-3</v>
      </c>
      <c r="L52" s="26">
        <v>109</v>
      </c>
      <c r="M52" s="26">
        <v>1E-3</v>
      </c>
      <c r="N52" s="26">
        <v>109</v>
      </c>
      <c r="O52" s="26">
        <v>1E-3</v>
      </c>
      <c r="P52" s="26">
        <v>109</v>
      </c>
      <c r="Q52" s="26">
        <v>1E-3</v>
      </c>
      <c r="R52" s="26">
        <v>109</v>
      </c>
      <c r="S52" s="26">
        <v>0.123</v>
      </c>
      <c r="T52" s="26">
        <v>109</v>
      </c>
      <c r="U52" s="26">
        <v>0.19600000000000001</v>
      </c>
      <c r="V52" s="26">
        <v>109</v>
      </c>
      <c r="W52" s="26">
        <v>0.122</v>
      </c>
      <c r="X52" s="26">
        <v>109</v>
      </c>
      <c r="Y52" s="26">
        <v>9.7000000000000003E-2</v>
      </c>
      <c r="Z52" s="28">
        <v>109</v>
      </c>
      <c r="AA52" s="50" t="s">
        <v>37</v>
      </c>
      <c r="AB52" s="50"/>
      <c r="AC52" s="25">
        <f t="shared" si="0"/>
        <v>0</v>
      </c>
      <c r="AD52" s="18">
        <f t="shared" si="1"/>
        <v>0</v>
      </c>
      <c r="AE52" s="28">
        <f t="shared" si="2"/>
        <v>0</v>
      </c>
    </row>
    <row r="53" spans="3:31" x14ac:dyDescent="0.2">
      <c r="C53" s="23">
        <v>192</v>
      </c>
      <c r="D53" s="26">
        <v>2.29</v>
      </c>
      <c r="E53" s="26">
        <v>47</v>
      </c>
      <c r="F53" s="26">
        <v>6</v>
      </c>
      <c r="G53" s="26" t="b">
        <v>1</v>
      </c>
      <c r="H53" s="26">
        <v>124</v>
      </c>
      <c r="I53" s="26">
        <v>132</v>
      </c>
      <c r="J53" s="26">
        <v>137</v>
      </c>
      <c r="K53" s="26">
        <v>1E-3</v>
      </c>
      <c r="L53" s="26">
        <v>137</v>
      </c>
      <c r="M53" s="26">
        <v>1E-3</v>
      </c>
      <c r="N53" s="26">
        <v>132</v>
      </c>
      <c r="O53" s="26">
        <v>1E-3</v>
      </c>
      <c r="P53" s="26">
        <v>137</v>
      </c>
      <c r="Q53" s="26">
        <v>0</v>
      </c>
      <c r="R53" s="26">
        <v>132</v>
      </c>
      <c r="S53" s="26">
        <v>0.28799999999999998</v>
      </c>
      <c r="T53" s="26">
        <v>132</v>
      </c>
      <c r="U53" s="26">
        <v>0.25</v>
      </c>
      <c r="V53" s="26">
        <v>132</v>
      </c>
      <c r="W53" s="26">
        <v>0.14899999999999999</v>
      </c>
      <c r="X53" s="26">
        <v>132</v>
      </c>
      <c r="Y53" s="26">
        <v>0.14799999999999999</v>
      </c>
      <c r="Z53" s="28">
        <v>132</v>
      </c>
      <c r="AA53" s="50" t="s">
        <v>37</v>
      </c>
      <c r="AB53" s="50"/>
      <c r="AC53" s="25">
        <f t="shared" si="0"/>
        <v>0</v>
      </c>
      <c r="AD53" s="18">
        <f t="shared" si="1"/>
        <v>0</v>
      </c>
      <c r="AE53" s="28">
        <f t="shared" si="2"/>
        <v>8</v>
      </c>
    </row>
    <row r="54" spans="3:31" x14ac:dyDescent="0.2">
      <c r="C54" s="23">
        <v>5</v>
      </c>
      <c r="D54" s="26">
        <v>6.93</v>
      </c>
      <c r="E54" s="26">
        <v>197</v>
      </c>
      <c r="F54" s="26">
        <v>21</v>
      </c>
      <c r="G54" s="26" t="b">
        <v>1</v>
      </c>
      <c r="H54" s="26">
        <v>128</v>
      </c>
      <c r="I54" s="26">
        <v>141</v>
      </c>
      <c r="J54" s="26">
        <v>142</v>
      </c>
      <c r="K54" s="26">
        <v>4.0000000000000001E-3</v>
      </c>
      <c r="L54" s="26">
        <v>152</v>
      </c>
      <c r="M54" s="26">
        <v>5.0000000000000001E-3</v>
      </c>
      <c r="N54" s="26">
        <v>142</v>
      </c>
      <c r="O54" s="26">
        <v>4.0000000000000001E-3</v>
      </c>
      <c r="P54" s="26">
        <v>152</v>
      </c>
      <c r="Q54" s="26">
        <v>4.0000000000000001E-3</v>
      </c>
      <c r="R54" s="26">
        <v>141</v>
      </c>
      <c r="S54" s="26">
        <v>1.0309999999999999</v>
      </c>
      <c r="T54" s="26">
        <v>141</v>
      </c>
      <c r="U54" s="26">
        <v>1.323</v>
      </c>
      <c r="V54" s="26">
        <v>141</v>
      </c>
      <c r="W54" s="26">
        <v>1.056</v>
      </c>
      <c r="X54" s="26">
        <v>141</v>
      </c>
      <c r="Y54" s="26">
        <v>0.91800000000000004</v>
      </c>
      <c r="Z54" s="28">
        <v>141</v>
      </c>
      <c r="AA54" s="50" t="s">
        <v>38</v>
      </c>
      <c r="AB54" s="50"/>
      <c r="AC54" s="25">
        <f t="shared" si="0"/>
        <v>0</v>
      </c>
      <c r="AD54" s="18">
        <f t="shared" si="1"/>
        <v>0</v>
      </c>
      <c r="AE54" s="28">
        <f t="shared" si="2"/>
        <v>13</v>
      </c>
    </row>
    <row r="55" spans="3:31" x14ac:dyDescent="0.2">
      <c r="C55" s="23">
        <v>10</v>
      </c>
      <c r="D55" s="26">
        <v>0.02</v>
      </c>
      <c r="E55" s="26">
        <v>0</v>
      </c>
      <c r="F55" s="26">
        <v>0</v>
      </c>
      <c r="G55" s="26" t="b">
        <v>0</v>
      </c>
      <c r="H55" s="26">
        <v>131</v>
      </c>
      <c r="I55" s="26">
        <v>131</v>
      </c>
      <c r="J55" s="26">
        <v>131</v>
      </c>
      <c r="K55" s="26">
        <v>6.0000000000000001E-3</v>
      </c>
      <c r="L55" s="26">
        <v>143</v>
      </c>
      <c r="M55" s="26">
        <v>8.9999999999999993E-3</v>
      </c>
      <c r="N55" s="26">
        <v>131</v>
      </c>
      <c r="O55" s="26">
        <v>6.0000000000000001E-3</v>
      </c>
      <c r="P55" s="26">
        <v>143</v>
      </c>
      <c r="Q55" s="26">
        <v>6.0000000000000001E-3</v>
      </c>
      <c r="R55" s="26">
        <v>131</v>
      </c>
      <c r="S55" s="26">
        <v>1.4550000000000001</v>
      </c>
      <c r="T55" s="26">
        <v>131</v>
      </c>
      <c r="U55" s="26">
        <v>1.3</v>
      </c>
      <c r="V55" s="26">
        <v>131</v>
      </c>
      <c r="W55" s="26">
        <v>1.6319999999999999</v>
      </c>
      <c r="X55" s="26">
        <v>131</v>
      </c>
      <c r="Y55" s="26">
        <v>1.29</v>
      </c>
      <c r="Z55" s="28">
        <v>131</v>
      </c>
      <c r="AA55" s="50" t="s">
        <v>38</v>
      </c>
      <c r="AB55" s="50"/>
      <c r="AC55" s="25">
        <f t="shared" si="0"/>
        <v>0</v>
      </c>
      <c r="AD55" s="18">
        <f t="shared" si="1"/>
        <v>0</v>
      </c>
      <c r="AE55" s="28">
        <f t="shared" si="2"/>
        <v>0</v>
      </c>
    </row>
    <row r="56" spans="3:31" x14ac:dyDescent="0.2">
      <c r="C56" s="23">
        <v>13</v>
      </c>
      <c r="D56" s="26">
        <v>0.02</v>
      </c>
      <c r="E56" s="26">
        <v>0</v>
      </c>
      <c r="F56" s="26">
        <v>0</v>
      </c>
      <c r="G56" s="26" t="b">
        <v>0</v>
      </c>
      <c r="H56" s="26">
        <v>152</v>
      </c>
      <c r="I56" s="26">
        <v>152</v>
      </c>
      <c r="J56" s="26">
        <v>152</v>
      </c>
      <c r="K56" s="26">
        <v>6.0000000000000001E-3</v>
      </c>
      <c r="L56" s="26">
        <v>159</v>
      </c>
      <c r="M56" s="26">
        <v>7.0000000000000001E-3</v>
      </c>
      <c r="N56" s="26">
        <v>152</v>
      </c>
      <c r="O56" s="26">
        <v>6.0000000000000001E-3</v>
      </c>
      <c r="P56" s="26">
        <v>159</v>
      </c>
      <c r="Q56" s="26">
        <v>7.0000000000000001E-3</v>
      </c>
      <c r="R56" s="26">
        <v>152</v>
      </c>
      <c r="S56" s="26">
        <v>1.008</v>
      </c>
      <c r="T56" s="26">
        <v>152</v>
      </c>
      <c r="U56" s="26">
        <v>1.0229999999999999</v>
      </c>
      <c r="V56" s="26">
        <v>152</v>
      </c>
      <c r="W56" s="26">
        <v>1.008</v>
      </c>
      <c r="X56" s="26">
        <v>152</v>
      </c>
      <c r="Y56" s="26">
        <v>1.0309999999999999</v>
      </c>
      <c r="Z56" s="28">
        <v>152</v>
      </c>
      <c r="AA56" s="50" t="s">
        <v>38</v>
      </c>
      <c r="AB56" s="50"/>
      <c r="AC56" s="25">
        <f t="shared" si="0"/>
        <v>0</v>
      </c>
      <c r="AD56" s="18">
        <f t="shared" si="1"/>
        <v>0</v>
      </c>
      <c r="AE56" s="28">
        <f t="shared" si="2"/>
        <v>0</v>
      </c>
    </row>
    <row r="57" spans="3:31" x14ac:dyDescent="0.2">
      <c r="C57" s="23">
        <v>18</v>
      </c>
      <c r="D57" s="26">
        <v>0.03</v>
      </c>
      <c r="E57" s="26">
        <v>0</v>
      </c>
      <c r="F57" s="26">
        <v>0</v>
      </c>
      <c r="G57" s="26" t="b">
        <v>0</v>
      </c>
      <c r="H57" s="26">
        <v>161</v>
      </c>
      <c r="I57" s="26">
        <v>161</v>
      </c>
      <c r="J57" s="26">
        <v>202</v>
      </c>
      <c r="K57" s="26">
        <v>1.2E-2</v>
      </c>
      <c r="L57" s="26">
        <v>215</v>
      </c>
      <c r="M57" s="26">
        <v>3.2000000000000001E-2</v>
      </c>
      <c r="N57" s="26">
        <v>175</v>
      </c>
      <c r="O57" s="26">
        <v>1.2999999999999999E-2</v>
      </c>
      <c r="P57" s="26">
        <v>183</v>
      </c>
      <c r="Q57" s="26">
        <v>1.2999999999999999E-2</v>
      </c>
      <c r="R57" s="26">
        <v>161</v>
      </c>
      <c r="S57" s="26">
        <v>5.9690000000000003</v>
      </c>
      <c r="T57" s="26">
        <v>161</v>
      </c>
      <c r="U57" s="26">
        <v>5.4630000000000001</v>
      </c>
      <c r="V57" s="26">
        <v>163</v>
      </c>
      <c r="W57" s="26">
        <v>4.5839999999999996</v>
      </c>
      <c r="X57" s="26">
        <v>161</v>
      </c>
      <c r="Y57" s="26">
        <v>8.3550000000000004</v>
      </c>
      <c r="Z57" s="28">
        <v>161</v>
      </c>
      <c r="AA57" s="50" t="s">
        <v>38</v>
      </c>
      <c r="AB57" s="50"/>
      <c r="AC57" s="25">
        <f t="shared" si="0"/>
        <v>0</v>
      </c>
      <c r="AD57" s="18">
        <f t="shared" si="1"/>
        <v>0</v>
      </c>
      <c r="AE57" s="28">
        <f t="shared" si="2"/>
        <v>0</v>
      </c>
    </row>
    <row r="58" spans="3:31" x14ac:dyDescent="0.2">
      <c r="C58" s="23">
        <v>21</v>
      </c>
      <c r="D58" s="26">
        <v>107793.71</v>
      </c>
      <c r="E58" s="26">
        <v>2040349</v>
      </c>
      <c r="F58" s="26">
        <v>67046</v>
      </c>
      <c r="G58" s="26" t="b">
        <v>1</v>
      </c>
      <c r="H58" s="26">
        <v>210</v>
      </c>
      <c r="I58" s="26">
        <v>462</v>
      </c>
      <c r="J58" s="26">
        <v>492</v>
      </c>
      <c r="K58" s="26">
        <v>5.0000000000000001E-3</v>
      </c>
      <c r="L58" s="26">
        <v>462</v>
      </c>
      <c r="M58" s="26">
        <v>2.1000000000000001E-2</v>
      </c>
      <c r="N58" s="26">
        <v>492</v>
      </c>
      <c r="O58" s="26">
        <v>5.0000000000000001E-3</v>
      </c>
      <c r="P58" s="26">
        <v>492</v>
      </c>
      <c r="Q58" s="26">
        <v>5.0000000000000001E-3</v>
      </c>
      <c r="R58" s="26">
        <v>462</v>
      </c>
      <c r="S58" s="26">
        <v>1.095</v>
      </c>
      <c r="T58" s="26">
        <v>462</v>
      </c>
      <c r="U58" s="26">
        <v>0.75900000000000001</v>
      </c>
      <c r="V58" s="26">
        <v>462</v>
      </c>
      <c r="W58" s="26">
        <v>0.76200000000000001</v>
      </c>
      <c r="X58" s="26">
        <v>462</v>
      </c>
      <c r="Y58" s="26">
        <v>0.75800000000000001</v>
      </c>
      <c r="Z58" s="28">
        <v>462</v>
      </c>
      <c r="AA58" s="50" t="s">
        <v>38</v>
      </c>
      <c r="AB58" s="50"/>
      <c r="AC58" s="25">
        <f t="shared" si="0"/>
        <v>0</v>
      </c>
      <c r="AD58" s="18">
        <f t="shared" si="1"/>
        <v>0</v>
      </c>
      <c r="AE58" s="28">
        <f t="shared" si="2"/>
        <v>252</v>
      </c>
    </row>
    <row r="59" spans="3:31" x14ac:dyDescent="0.2">
      <c r="C59" s="23">
        <v>22</v>
      </c>
      <c r="D59" s="26">
        <v>0.02</v>
      </c>
      <c r="E59" s="26">
        <v>0</v>
      </c>
      <c r="F59" s="26">
        <v>0</v>
      </c>
      <c r="G59" s="26" t="b">
        <v>0</v>
      </c>
      <c r="H59" s="26">
        <v>131</v>
      </c>
      <c r="I59" s="26">
        <v>131</v>
      </c>
      <c r="J59" s="26">
        <v>131</v>
      </c>
      <c r="K59" s="26">
        <v>5.0000000000000001E-3</v>
      </c>
      <c r="L59" s="26">
        <v>173</v>
      </c>
      <c r="M59" s="26">
        <v>7.0000000000000001E-3</v>
      </c>
      <c r="N59" s="26">
        <v>131</v>
      </c>
      <c r="O59" s="26">
        <v>5.0000000000000001E-3</v>
      </c>
      <c r="P59" s="26">
        <v>155</v>
      </c>
      <c r="Q59" s="26">
        <v>4.0000000000000001E-3</v>
      </c>
      <c r="R59" s="26">
        <v>131</v>
      </c>
      <c r="S59" s="26">
        <v>0.84799999999999998</v>
      </c>
      <c r="T59" s="26">
        <v>131</v>
      </c>
      <c r="U59" s="26">
        <v>1.002</v>
      </c>
      <c r="V59" s="26">
        <v>131</v>
      </c>
      <c r="W59" s="26">
        <v>0.999</v>
      </c>
      <c r="X59" s="26">
        <v>131</v>
      </c>
      <c r="Y59" s="26">
        <v>0.84099999999999997</v>
      </c>
      <c r="Z59" s="28">
        <v>131</v>
      </c>
      <c r="AA59" s="50" t="s">
        <v>38</v>
      </c>
      <c r="AB59" s="50"/>
      <c r="AC59" s="25">
        <f t="shared" si="0"/>
        <v>0</v>
      </c>
      <c r="AD59" s="18">
        <f t="shared" si="1"/>
        <v>0</v>
      </c>
      <c r="AE59" s="28">
        <f t="shared" si="2"/>
        <v>0</v>
      </c>
    </row>
    <row r="60" spans="3:31" x14ac:dyDescent="0.2">
      <c r="C60" s="23">
        <v>39</v>
      </c>
      <c r="D60" s="26">
        <v>0.02</v>
      </c>
      <c r="E60" s="26">
        <v>0</v>
      </c>
      <c r="F60" s="26">
        <v>0</v>
      </c>
      <c r="G60" s="26" t="b">
        <v>0</v>
      </c>
      <c r="H60" s="26">
        <v>78</v>
      </c>
      <c r="I60" s="26">
        <v>78</v>
      </c>
      <c r="J60" s="26">
        <v>91</v>
      </c>
      <c r="K60" s="26">
        <v>1.2E-2</v>
      </c>
      <c r="L60" s="26">
        <v>78</v>
      </c>
      <c r="M60" s="26">
        <v>2.4E-2</v>
      </c>
      <c r="N60" s="26">
        <v>78</v>
      </c>
      <c r="O60" s="26">
        <v>1.2E-2</v>
      </c>
      <c r="P60" s="26">
        <v>91</v>
      </c>
      <c r="Q60" s="26">
        <v>1.2999999999999999E-2</v>
      </c>
      <c r="R60" s="26">
        <v>78</v>
      </c>
      <c r="S60" s="26">
        <v>2.1850000000000001</v>
      </c>
      <c r="T60" s="26">
        <v>78</v>
      </c>
      <c r="U60" s="26">
        <v>2.222</v>
      </c>
      <c r="V60" s="26">
        <v>78</v>
      </c>
      <c r="W60" s="26">
        <v>2.4969999999999999</v>
      </c>
      <c r="X60" s="26">
        <v>78</v>
      </c>
      <c r="Y60" s="26">
        <v>2.1989999999999998</v>
      </c>
      <c r="Z60" s="28">
        <v>78</v>
      </c>
      <c r="AA60" s="50" t="s">
        <v>38</v>
      </c>
      <c r="AB60" s="50"/>
      <c r="AC60" s="25">
        <f t="shared" si="0"/>
        <v>0</v>
      </c>
      <c r="AD60" s="18">
        <f t="shared" si="1"/>
        <v>0</v>
      </c>
      <c r="AE60" s="28">
        <f t="shared" si="2"/>
        <v>0</v>
      </c>
    </row>
    <row r="61" spans="3:31" x14ac:dyDescent="0.2">
      <c r="C61" s="23">
        <v>49</v>
      </c>
      <c r="D61" s="26">
        <v>0.02</v>
      </c>
      <c r="E61" s="26">
        <v>0</v>
      </c>
      <c r="F61" s="26">
        <v>0</v>
      </c>
      <c r="G61" s="26" t="b">
        <v>0</v>
      </c>
      <c r="H61" s="26">
        <v>57</v>
      </c>
      <c r="I61" s="26">
        <v>57</v>
      </c>
      <c r="J61" s="26">
        <v>57</v>
      </c>
      <c r="K61" s="26">
        <v>1.9E-2</v>
      </c>
      <c r="L61" s="26">
        <v>60</v>
      </c>
      <c r="M61" s="26">
        <v>7.5999999999999998E-2</v>
      </c>
      <c r="N61" s="26">
        <v>57</v>
      </c>
      <c r="O61" s="26">
        <v>1.7999999999999999E-2</v>
      </c>
      <c r="P61" s="26">
        <v>68</v>
      </c>
      <c r="Q61" s="26">
        <v>1.7000000000000001E-2</v>
      </c>
      <c r="R61" s="26">
        <v>57</v>
      </c>
      <c r="S61" s="26">
        <v>15.814</v>
      </c>
      <c r="T61" s="26">
        <v>57</v>
      </c>
      <c r="U61" s="26">
        <v>5.1550000000000002</v>
      </c>
      <c r="V61" s="26">
        <v>57</v>
      </c>
      <c r="W61" s="26">
        <v>9.6989999999999998</v>
      </c>
      <c r="X61" s="26">
        <v>58</v>
      </c>
      <c r="Y61" s="26">
        <v>7.7149999999999999</v>
      </c>
      <c r="Z61" s="28">
        <v>57</v>
      </c>
      <c r="AA61" s="50" t="s">
        <v>38</v>
      </c>
      <c r="AB61" s="50"/>
      <c r="AC61" s="25">
        <f t="shared" si="0"/>
        <v>0</v>
      </c>
      <c r="AD61" s="18">
        <f t="shared" si="1"/>
        <v>0</v>
      </c>
      <c r="AE61" s="28">
        <f t="shared" si="2"/>
        <v>0</v>
      </c>
    </row>
    <row r="62" spans="3:31" x14ac:dyDescent="0.2">
      <c r="C62" s="23">
        <v>52</v>
      </c>
      <c r="D62" s="26">
        <v>16.75</v>
      </c>
      <c r="E62" s="26">
        <v>400</v>
      </c>
      <c r="F62" s="26">
        <v>38</v>
      </c>
      <c r="G62" s="26" t="b">
        <v>1</v>
      </c>
      <c r="H62" s="26">
        <v>60</v>
      </c>
      <c r="I62" s="26">
        <v>64</v>
      </c>
      <c r="J62" s="26">
        <v>72</v>
      </c>
      <c r="K62" s="26">
        <v>2.4E-2</v>
      </c>
      <c r="L62" s="26">
        <v>81</v>
      </c>
      <c r="M62" s="26">
        <v>0.115</v>
      </c>
      <c r="N62" s="26">
        <v>64</v>
      </c>
      <c r="O62" s="26">
        <v>2.4E-2</v>
      </c>
      <c r="P62" s="26">
        <v>77</v>
      </c>
      <c r="Q62" s="26">
        <v>2.5000000000000001E-2</v>
      </c>
      <c r="R62" s="26">
        <v>67</v>
      </c>
      <c r="S62" s="26">
        <v>19.931999999999999</v>
      </c>
      <c r="T62" s="26">
        <v>71</v>
      </c>
      <c r="U62" s="26">
        <v>13.951000000000001</v>
      </c>
      <c r="V62" s="26">
        <v>67</v>
      </c>
      <c r="W62" s="26">
        <v>15.343999999999999</v>
      </c>
      <c r="X62" s="26">
        <v>68</v>
      </c>
      <c r="Y62" s="26">
        <v>18.742000000000001</v>
      </c>
      <c r="Z62" s="28">
        <v>60</v>
      </c>
      <c r="AA62" s="50" t="s">
        <v>38</v>
      </c>
      <c r="AB62" s="50"/>
      <c r="AC62" s="25">
        <f t="shared" si="0"/>
        <v>6.6666666666666666E-2</v>
      </c>
      <c r="AD62" s="18">
        <f t="shared" si="1"/>
        <v>4</v>
      </c>
      <c r="AE62" s="28">
        <f t="shared" si="2"/>
        <v>4</v>
      </c>
    </row>
    <row r="63" spans="3:31" x14ac:dyDescent="0.2">
      <c r="C63" s="23">
        <v>55</v>
      </c>
      <c r="D63" s="26">
        <v>1256.77</v>
      </c>
      <c r="E63" s="26">
        <v>38980</v>
      </c>
      <c r="F63" s="26">
        <v>2075</v>
      </c>
      <c r="G63" s="26" t="b">
        <v>1</v>
      </c>
      <c r="H63" s="26">
        <v>18</v>
      </c>
      <c r="I63" s="26">
        <v>21</v>
      </c>
      <c r="J63" s="26">
        <v>28</v>
      </c>
      <c r="K63" s="26">
        <v>2.1999999999999999E-2</v>
      </c>
      <c r="L63" s="26">
        <v>22</v>
      </c>
      <c r="M63" s="26">
        <v>0.16</v>
      </c>
      <c r="N63" s="26">
        <v>28</v>
      </c>
      <c r="O63" s="26">
        <v>2.5999999999999999E-2</v>
      </c>
      <c r="P63" s="26">
        <v>28</v>
      </c>
      <c r="Q63" s="26">
        <v>2.5999999999999999E-2</v>
      </c>
      <c r="R63" s="26">
        <v>21</v>
      </c>
      <c r="S63" s="26">
        <v>4.7290000000000001</v>
      </c>
      <c r="T63" s="26">
        <v>21</v>
      </c>
      <c r="U63" s="26">
        <v>6.4130000000000003</v>
      </c>
      <c r="V63" s="26">
        <v>21</v>
      </c>
      <c r="W63" s="26">
        <v>12.84</v>
      </c>
      <c r="X63" s="26">
        <v>21</v>
      </c>
      <c r="Y63" s="26">
        <v>5.18</v>
      </c>
      <c r="Z63" s="28">
        <v>21</v>
      </c>
      <c r="AA63" s="50" t="s">
        <v>38</v>
      </c>
      <c r="AB63" s="50"/>
      <c r="AC63" s="25">
        <f t="shared" si="0"/>
        <v>0</v>
      </c>
      <c r="AD63" s="18">
        <f t="shared" si="1"/>
        <v>0</v>
      </c>
      <c r="AE63" s="28">
        <f t="shared" si="2"/>
        <v>3</v>
      </c>
    </row>
    <row r="64" spans="3:31" x14ac:dyDescent="0.2">
      <c r="C64" s="23">
        <v>64</v>
      </c>
      <c r="D64" s="40">
        <v>0.03</v>
      </c>
      <c r="E64" s="41">
        <v>0</v>
      </c>
      <c r="F64" s="41">
        <v>0</v>
      </c>
      <c r="G64" s="41" t="b">
        <v>0</v>
      </c>
      <c r="H64" s="41">
        <v>90</v>
      </c>
      <c r="I64" s="41">
        <v>90</v>
      </c>
      <c r="J64" s="41">
        <v>106</v>
      </c>
      <c r="K64" s="41">
        <v>2.1000000000000001E-2</v>
      </c>
      <c r="L64" s="41">
        <v>149</v>
      </c>
      <c r="M64" s="41">
        <v>3.6999999999999998E-2</v>
      </c>
      <c r="N64" s="41">
        <v>111</v>
      </c>
      <c r="O64" s="41">
        <v>1.9E-2</v>
      </c>
      <c r="P64" s="41">
        <v>116</v>
      </c>
      <c r="Q64" s="41">
        <v>2.1000000000000001E-2</v>
      </c>
      <c r="R64" s="41">
        <v>90</v>
      </c>
      <c r="S64" s="41">
        <v>3.9470000000000001</v>
      </c>
      <c r="T64" s="41">
        <v>90</v>
      </c>
      <c r="U64" s="41">
        <v>5.3109999999999999</v>
      </c>
      <c r="V64" s="41">
        <v>90</v>
      </c>
      <c r="W64" s="41">
        <v>4.577</v>
      </c>
      <c r="X64" s="41">
        <v>90</v>
      </c>
      <c r="Y64" s="41">
        <v>5.2910000000000004</v>
      </c>
      <c r="Z64" s="38">
        <v>90</v>
      </c>
      <c r="AA64" s="50" t="s">
        <v>38</v>
      </c>
      <c r="AB64" s="50"/>
      <c r="AC64" s="25">
        <f t="shared" si="0"/>
        <v>0</v>
      </c>
      <c r="AD64" s="18">
        <f t="shared" si="1"/>
        <v>0</v>
      </c>
      <c r="AE64" s="28">
        <f t="shared" si="2"/>
        <v>0</v>
      </c>
    </row>
    <row r="65" spans="3:31" x14ac:dyDescent="0.2">
      <c r="C65" s="23">
        <v>92</v>
      </c>
      <c r="D65" s="40">
        <v>239.43</v>
      </c>
      <c r="E65" s="41">
        <v>5926</v>
      </c>
      <c r="F65" s="41">
        <v>125</v>
      </c>
      <c r="G65" s="41" t="b">
        <v>1</v>
      </c>
      <c r="H65" s="41">
        <v>124</v>
      </c>
      <c r="I65" s="41">
        <v>138</v>
      </c>
      <c r="J65" s="41">
        <v>148</v>
      </c>
      <c r="K65" s="41">
        <v>3.3000000000000002E-2</v>
      </c>
      <c r="L65" s="41">
        <v>151</v>
      </c>
      <c r="M65" s="41">
        <v>9.8000000000000004E-2</v>
      </c>
      <c r="N65" s="41">
        <v>147</v>
      </c>
      <c r="O65" s="41">
        <v>3.4000000000000002E-2</v>
      </c>
      <c r="P65" s="41">
        <v>151</v>
      </c>
      <c r="Q65" s="41">
        <v>3.5000000000000003E-2</v>
      </c>
      <c r="R65" s="41">
        <v>145</v>
      </c>
      <c r="S65" s="41">
        <v>11.28</v>
      </c>
      <c r="T65" s="41">
        <v>147</v>
      </c>
      <c r="U65" s="41">
        <v>14.811</v>
      </c>
      <c r="V65" s="41">
        <v>138</v>
      </c>
      <c r="W65" s="41">
        <v>12.922000000000001</v>
      </c>
      <c r="X65" s="41">
        <v>145</v>
      </c>
      <c r="Y65" s="41">
        <v>17.587</v>
      </c>
      <c r="Z65" s="38">
        <v>138</v>
      </c>
      <c r="AA65" s="50" t="s">
        <v>38</v>
      </c>
      <c r="AB65" s="50"/>
      <c r="AC65" s="25">
        <f t="shared" si="0"/>
        <v>0</v>
      </c>
      <c r="AD65" s="18">
        <f t="shared" si="1"/>
        <v>0</v>
      </c>
      <c r="AE65" s="28">
        <f t="shared" si="2"/>
        <v>14</v>
      </c>
    </row>
    <row r="66" spans="3:31" x14ac:dyDescent="0.2">
      <c r="C66" s="23">
        <v>105</v>
      </c>
      <c r="D66" s="26">
        <v>1487.36</v>
      </c>
      <c r="E66" s="26">
        <v>63172</v>
      </c>
      <c r="F66" s="26">
        <v>2465</v>
      </c>
      <c r="G66" s="26" t="b">
        <v>1</v>
      </c>
      <c r="H66" s="26">
        <v>12</v>
      </c>
      <c r="I66" s="26">
        <v>47</v>
      </c>
      <c r="J66" s="26">
        <v>52</v>
      </c>
      <c r="K66" s="26">
        <v>1E-3</v>
      </c>
      <c r="L66" s="26">
        <v>59</v>
      </c>
      <c r="M66" s="26">
        <v>4.0000000000000001E-3</v>
      </c>
      <c r="N66" s="26">
        <v>52</v>
      </c>
      <c r="O66" s="26">
        <v>2E-3</v>
      </c>
      <c r="P66" s="26">
        <v>52</v>
      </c>
      <c r="Q66" s="26">
        <v>1E-3</v>
      </c>
      <c r="R66" s="26">
        <v>47</v>
      </c>
      <c r="S66" s="26">
        <v>1.0669999999999999</v>
      </c>
      <c r="T66" s="26">
        <v>47</v>
      </c>
      <c r="U66" s="26">
        <v>1.2809999999999999</v>
      </c>
      <c r="V66" s="26">
        <v>47</v>
      </c>
      <c r="W66" s="26">
        <v>0.94599999999999995</v>
      </c>
      <c r="X66" s="26">
        <v>47</v>
      </c>
      <c r="Y66" s="26">
        <v>0.69699999999999995</v>
      </c>
      <c r="Z66" s="28">
        <v>47</v>
      </c>
      <c r="AA66" s="50" t="s">
        <v>38</v>
      </c>
      <c r="AB66" s="50"/>
      <c r="AC66" s="25">
        <f t="shared" si="0"/>
        <v>0</v>
      </c>
      <c r="AD66" s="18">
        <f t="shared" si="1"/>
        <v>0</v>
      </c>
      <c r="AE66" s="28">
        <f t="shared" si="2"/>
        <v>35</v>
      </c>
    </row>
    <row r="67" spans="3:31" x14ac:dyDescent="0.2">
      <c r="C67" s="23">
        <v>106</v>
      </c>
      <c r="D67" s="26">
        <v>12.51</v>
      </c>
      <c r="E67" s="26">
        <v>789</v>
      </c>
      <c r="F67" s="26">
        <v>36</v>
      </c>
      <c r="G67" s="26" t="b">
        <v>1</v>
      </c>
      <c r="H67" s="26">
        <v>21</v>
      </c>
      <c r="I67" s="26">
        <v>50</v>
      </c>
      <c r="J67" s="26">
        <v>63</v>
      </c>
      <c r="K67" s="26">
        <v>1E-3</v>
      </c>
      <c r="L67" s="26">
        <v>61</v>
      </c>
      <c r="M67" s="26">
        <v>3.0000000000000001E-3</v>
      </c>
      <c r="N67" s="26">
        <v>63</v>
      </c>
      <c r="O67" s="26">
        <v>1E-3</v>
      </c>
      <c r="P67" s="26">
        <v>63</v>
      </c>
      <c r="Q67" s="26">
        <v>0</v>
      </c>
      <c r="R67" s="26">
        <v>50</v>
      </c>
      <c r="S67" s="26">
        <v>0.26700000000000002</v>
      </c>
      <c r="T67" s="26">
        <v>50</v>
      </c>
      <c r="U67" s="26">
        <v>0.34899999999999998</v>
      </c>
      <c r="V67" s="26">
        <v>50</v>
      </c>
      <c r="W67" s="26">
        <v>0.89600000000000002</v>
      </c>
      <c r="X67" s="26">
        <v>50</v>
      </c>
      <c r="Y67" s="26">
        <v>0.41399999999999998</v>
      </c>
      <c r="Z67" s="28">
        <v>50</v>
      </c>
      <c r="AA67" s="50" t="s">
        <v>38</v>
      </c>
      <c r="AB67" s="50"/>
      <c r="AC67" s="25">
        <f t="shared" si="0"/>
        <v>0</v>
      </c>
      <c r="AD67" s="18">
        <f t="shared" si="1"/>
        <v>0</v>
      </c>
      <c r="AE67" s="28">
        <f t="shared" si="2"/>
        <v>29</v>
      </c>
    </row>
    <row r="68" spans="3:31" x14ac:dyDescent="0.2">
      <c r="C68" s="23">
        <v>107</v>
      </c>
      <c r="D68" s="26">
        <v>9549.32</v>
      </c>
      <c r="E68" s="26">
        <v>309956</v>
      </c>
      <c r="F68" s="26">
        <v>11262</v>
      </c>
      <c r="G68" s="26" t="b">
        <v>1</v>
      </c>
      <c r="H68" s="26">
        <v>23</v>
      </c>
      <c r="I68" s="26">
        <v>84</v>
      </c>
      <c r="J68" s="26">
        <v>92</v>
      </c>
      <c r="K68" s="26">
        <v>2E-3</v>
      </c>
      <c r="L68" s="26">
        <v>93</v>
      </c>
      <c r="M68" s="26">
        <v>6.0000000000000001E-3</v>
      </c>
      <c r="N68" s="26">
        <v>92</v>
      </c>
      <c r="O68" s="26">
        <v>2E-3</v>
      </c>
      <c r="P68" s="26">
        <v>92</v>
      </c>
      <c r="Q68" s="26">
        <v>2E-3</v>
      </c>
      <c r="R68" s="26">
        <v>84</v>
      </c>
      <c r="S68" s="26">
        <v>0.97199999999999998</v>
      </c>
      <c r="T68" s="26">
        <v>84</v>
      </c>
      <c r="U68" s="26">
        <v>1.0549999999999999</v>
      </c>
      <c r="V68" s="26">
        <v>87</v>
      </c>
      <c r="W68" s="26">
        <v>2.3239999999999998</v>
      </c>
      <c r="X68" s="26">
        <v>84</v>
      </c>
      <c r="Y68" s="26">
        <v>1.766</v>
      </c>
      <c r="Z68" s="28">
        <v>83</v>
      </c>
      <c r="AA68" s="50" t="s">
        <v>38</v>
      </c>
      <c r="AB68" s="50"/>
      <c r="AC68" s="25">
        <f t="shared" si="0"/>
        <v>1.2048192771084338E-2</v>
      </c>
      <c r="AD68" s="18">
        <f t="shared" si="1"/>
        <v>1</v>
      </c>
      <c r="AE68" s="28">
        <f t="shared" si="2"/>
        <v>61</v>
      </c>
    </row>
    <row r="69" spans="3:31" x14ac:dyDescent="0.2">
      <c r="C69" s="23">
        <v>108</v>
      </c>
      <c r="D69" s="26">
        <v>84.01</v>
      </c>
      <c r="E69" s="26">
        <v>3097</v>
      </c>
      <c r="F69" s="26">
        <v>78</v>
      </c>
      <c r="G69" s="26" t="b">
        <v>1</v>
      </c>
      <c r="H69" s="26">
        <v>38</v>
      </c>
      <c r="I69" s="26">
        <v>95</v>
      </c>
      <c r="J69" s="26">
        <v>110</v>
      </c>
      <c r="K69" s="26">
        <v>2E-3</v>
      </c>
      <c r="L69" s="26">
        <v>111</v>
      </c>
      <c r="M69" s="26">
        <v>5.0000000000000001E-3</v>
      </c>
      <c r="N69" s="26">
        <v>110</v>
      </c>
      <c r="O69" s="26">
        <v>1E-3</v>
      </c>
      <c r="P69" s="26">
        <v>110</v>
      </c>
      <c r="Q69" s="26">
        <v>2E-3</v>
      </c>
      <c r="R69" s="26">
        <v>100</v>
      </c>
      <c r="S69" s="26">
        <v>0.93</v>
      </c>
      <c r="T69" s="26">
        <v>100</v>
      </c>
      <c r="U69" s="26">
        <v>0.96</v>
      </c>
      <c r="V69" s="26">
        <v>95</v>
      </c>
      <c r="W69" s="26">
        <v>0.84699999999999998</v>
      </c>
      <c r="X69" s="26">
        <v>98</v>
      </c>
      <c r="Y69" s="26">
        <v>0.98199999999999998</v>
      </c>
      <c r="Z69" s="28">
        <v>94</v>
      </c>
      <c r="AA69" s="50" t="s">
        <v>38</v>
      </c>
      <c r="AB69" s="50"/>
      <c r="AC69" s="25">
        <f t="shared" si="0"/>
        <v>1.0638297872340425E-2</v>
      </c>
      <c r="AD69" s="18">
        <f t="shared" si="1"/>
        <v>1</v>
      </c>
      <c r="AE69" s="28">
        <f t="shared" si="2"/>
        <v>57</v>
      </c>
    </row>
    <row r="70" spans="3:31" x14ac:dyDescent="0.2">
      <c r="C70" s="23">
        <v>109</v>
      </c>
      <c r="D70" s="26">
        <v>243.76</v>
      </c>
      <c r="E70" s="26">
        <v>8258</v>
      </c>
      <c r="F70" s="26">
        <v>479</v>
      </c>
      <c r="G70" s="26" t="b">
        <v>1</v>
      </c>
      <c r="H70" s="26">
        <v>13</v>
      </c>
      <c r="I70" s="26">
        <v>50</v>
      </c>
      <c r="J70" s="26">
        <v>56</v>
      </c>
      <c r="K70" s="26">
        <v>2E-3</v>
      </c>
      <c r="L70" s="26">
        <v>64</v>
      </c>
      <c r="M70" s="26">
        <v>7.0000000000000001E-3</v>
      </c>
      <c r="N70" s="26">
        <v>56</v>
      </c>
      <c r="O70" s="26">
        <v>2E-3</v>
      </c>
      <c r="P70" s="26">
        <v>56</v>
      </c>
      <c r="Q70" s="26">
        <v>2E-3</v>
      </c>
      <c r="R70" s="26">
        <v>54</v>
      </c>
      <c r="S70" s="26">
        <v>2.0070000000000001</v>
      </c>
      <c r="T70" s="26">
        <v>55</v>
      </c>
      <c r="U70" s="26">
        <v>1.214</v>
      </c>
      <c r="V70" s="26">
        <v>54</v>
      </c>
      <c r="W70" s="26">
        <v>2.1070000000000002</v>
      </c>
      <c r="X70" s="26">
        <v>50</v>
      </c>
      <c r="Y70" s="26">
        <v>1.92</v>
      </c>
      <c r="Z70" s="28">
        <v>50</v>
      </c>
      <c r="AA70" s="50" t="s">
        <v>38</v>
      </c>
      <c r="AB70" s="50"/>
      <c r="AC70" s="25">
        <f t="shared" si="0"/>
        <v>0</v>
      </c>
      <c r="AD70" s="18">
        <f t="shared" si="1"/>
        <v>0</v>
      </c>
      <c r="AE70" s="28">
        <f t="shared" si="2"/>
        <v>37</v>
      </c>
    </row>
    <row r="71" spans="3:31" x14ac:dyDescent="0.2">
      <c r="C71" s="23">
        <v>114</v>
      </c>
      <c r="D71" s="26">
        <v>38.299999999999997</v>
      </c>
      <c r="E71" s="26">
        <v>1267</v>
      </c>
      <c r="F71" s="26">
        <v>173</v>
      </c>
      <c r="G71" s="26" t="b">
        <v>1</v>
      </c>
      <c r="H71" s="26">
        <v>35</v>
      </c>
      <c r="I71" s="26">
        <v>52</v>
      </c>
      <c r="J71" s="26">
        <v>56</v>
      </c>
      <c r="K71" s="26">
        <v>1.2E-2</v>
      </c>
      <c r="L71" s="26">
        <v>52</v>
      </c>
      <c r="M71" s="26">
        <v>5.1999999999999998E-2</v>
      </c>
      <c r="N71" s="26">
        <v>59</v>
      </c>
      <c r="O71" s="26">
        <v>1.4E-2</v>
      </c>
      <c r="P71" s="26">
        <v>114</v>
      </c>
      <c r="Q71" s="26">
        <v>1.6E-2</v>
      </c>
      <c r="R71" s="26">
        <v>52</v>
      </c>
      <c r="S71" s="26">
        <v>30.756</v>
      </c>
      <c r="T71" s="26">
        <v>52</v>
      </c>
      <c r="U71" s="26">
        <v>30.515999999999998</v>
      </c>
      <c r="V71" s="26">
        <v>52</v>
      </c>
      <c r="W71" s="26">
        <v>30.288</v>
      </c>
      <c r="X71" s="26">
        <v>52</v>
      </c>
      <c r="Y71" s="26">
        <v>30.329000000000001</v>
      </c>
      <c r="Z71" s="28">
        <v>52</v>
      </c>
      <c r="AA71" s="50" t="s">
        <v>38</v>
      </c>
      <c r="AB71" s="50"/>
      <c r="AC71" s="25">
        <f t="shared" si="0"/>
        <v>0</v>
      </c>
      <c r="AD71" s="18">
        <f t="shared" si="1"/>
        <v>0</v>
      </c>
      <c r="AE71" s="28">
        <f t="shared" si="2"/>
        <v>17</v>
      </c>
    </row>
    <row r="72" spans="3:31" x14ac:dyDescent="0.2">
      <c r="C72" s="23">
        <v>115</v>
      </c>
      <c r="D72" s="26">
        <v>233.19</v>
      </c>
      <c r="E72" s="26">
        <v>6425</v>
      </c>
      <c r="F72" s="26">
        <v>393</v>
      </c>
      <c r="G72" s="26" t="b">
        <v>1</v>
      </c>
      <c r="H72" s="26">
        <v>43</v>
      </c>
      <c r="I72" s="26">
        <v>58</v>
      </c>
      <c r="J72" s="26">
        <v>74</v>
      </c>
      <c r="K72" s="26">
        <v>1.0999999999999999E-2</v>
      </c>
      <c r="L72" s="26">
        <v>87</v>
      </c>
      <c r="M72" s="26">
        <v>3.3000000000000002E-2</v>
      </c>
      <c r="N72" s="26">
        <v>81</v>
      </c>
      <c r="O72" s="26">
        <v>1.0999999999999999E-2</v>
      </c>
      <c r="P72" s="26">
        <v>112</v>
      </c>
      <c r="Q72" s="26">
        <v>0.01</v>
      </c>
      <c r="R72" s="26">
        <v>62</v>
      </c>
      <c r="S72" s="26">
        <v>22.023</v>
      </c>
      <c r="T72" s="26">
        <v>58</v>
      </c>
      <c r="U72" s="26">
        <v>21.9</v>
      </c>
      <c r="V72" s="26">
        <v>62</v>
      </c>
      <c r="W72" s="26">
        <v>21.091999999999999</v>
      </c>
      <c r="X72" s="26">
        <v>58</v>
      </c>
      <c r="Y72" s="26">
        <v>21.343</v>
      </c>
      <c r="Z72" s="28">
        <v>58</v>
      </c>
      <c r="AA72" s="50" t="s">
        <v>38</v>
      </c>
      <c r="AB72" s="50"/>
      <c r="AC72" s="25">
        <f t="shared" si="0"/>
        <v>0</v>
      </c>
      <c r="AD72" s="18">
        <f t="shared" si="1"/>
        <v>0</v>
      </c>
      <c r="AE72" s="28">
        <f t="shared" si="2"/>
        <v>15</v>
      </c>
    </row>
    <row r="73" spans="3:31" x14ac:dyDescent="0.2">
      <c r="C73" s="23">
        <v>116</v>
      </c>
      <c r="D73" s="26">
        <v>9331.8799999999992</v>
      </c>
      <c r="E73" s="26">
        <v>238445</v>
      </c>
      <c r="F73" s="26">
        <v>2370</v>
      </c>
      <c r="G73" s="26" t="b">
        <v>1</v>
      </c>
      <c r="H73" s="26">
        <v>32</v>
      </c>
      <c r="I73" s="26">
        <v>46</v>
      </c>
      <c r="J73" s="26">
        <v>64</v>
      </c>
      <c r="K73" s="26">
        <v>8.9999999999999993E-3</v>
      </c>
      <c r="L73" s="26">
        <v>61</v>
      </c>
      <c r="M73" s="26">
        <v>3.1E-2</v>
      </c>
      <c r="N73" s="26">
        <v>77</v>
      </c>
      <c r="O73" s="26">
        <v>1.0999999999999999E-2</v>
      </c>
      <c r="P73" s="26">
        <v>99</v>
      </c>
      <c r="Q73" s="26">
        <v>0.01</v>
      </c>
      <c r="R73" s="26">
        <v>51</v>
      </c>
      <c r="S73" s="26">
        <v>22.308</v>
      </c>
      <c r="T73" s="26">
        <v>46</v>
      </c>
      <c r="U73" s="26">
        <v>22.87</v>
      </c>
      <c r="V73" s="26">
        <v>46</v>
      </c>
      <c r="W73" s="26">
        <v>23.315999999999999</v>
      </c>
      <c r="X73" s="26">
        <v>46</v>
      </c>
      <c r="Y73" s="26">
        <v>23.056999999999999</v>
      </c>
      <c r="Z73" s="28">
        <v>46</v>
      </c>
      <c r="AA73" s="50" t="s">
        <v>38</v>
      </c>
      <c r="AB73" s="50"/>
      <c r="AC73" s="25">
        <f t="shared" si="0"/>
        <v>0</v>
      </c>
      <c r="AD73" s="18">
        <f t="shared" si="1"/>
        <v>0</v>
      </c>
      <c r="AE73" s="28">
        <f t="shared" si="2"/>
        <v>14</v>
      </c>
    </row>
    <row r="74" spans="3:31" x14ac:dyDescent="0.2">
      <c r="C74" s="23">
        <v>118</v>
      </c>
      <c r="D74" s="40">
        <v>0.03</v>
      </c>
      <c r="E74" s="41">
        <v>0</v>
      </c>
      <c r="F74" s="41">
        <v>0</v>
      </c>
      <c r="G74" s="41" t="b">
        <v>0</v>
      </c>
      <c r="H74" s="41">
        <v>84</v>
      </c>
      <c r="I74" s="41">
        <v>84</v>
      </c>
      <c r="J74" s="41">
        <v>96</v>
      </c>
      <c r="K74" s="41">
        <v>1.7999999999999999E-2</v>
      </c>
      <c r="L74" s="41">
        <v>105</v>
      </c>
      <c r="M74" s="41">
        <v>2.3E-2</v>
      </c>
      <c r="N74" s="41">
        <v>84</v>
      </c>
      <c r="O74" s="41">
        <v>2.4E-2</v>
      </c>
      <c r="P74" s="41">
        <v>84</v>
      </c>
      <c r="Q74" s="41">
        <v>2.3E-2</v>
      </c>
      <c r="R74" s="41">
        <v>84</v>
      </c>
      <c r="S74" s="41">
        <v>22.995000000000001</v>
      </c>
      <c r="T74" s="41">
        <v>84</v>
      </c>
      <c r="U74" s="41">
        <v>22.948</v>
      </c>
      <c r="V74" s="41">
        <v>84</v>
      </c>
      <c r="W74" s="41">
        <v>23.088999999999999</v>
      </c>
      <c r="X74" s="41">
        <v>84</v>
      </c>
      <c r="Y74" s="41">
        <v>23.135000000000002</v>
      </c>
      <c r="Z74" s="38">
        <v>84</v>
      </c>
      <c r="AA74" s="50" t="s">
        <v>38</v>
      </c>
      <c r="AB74" s="50"/>
      <c r="AC74" s="25">
        <f t="shared" ref="AC74:AC102" si="3">(I74-Z74) /Z74</f>
        <v>0</v>
      </c>
      <c r="AD74" s="18">
        <f t="shared" ref="AD74:AD102" si="4">I74-Z74</f>
        <v>0</v>
      </c>
      <c r="AE74" s="28">
        <f t="shared" ref="AE74:AE102" si="5">I74-H74</f>
        <v>0</v>
      </c>
    </row>
    <row r="75" spans="3:31" x14ac:dyDescent="0.2">
      <c r="C75" s="23">
        <v>130</v>
      </c>
      <c r="D75" s="26">
        <v>19521.09</v>
      </c>
      <c r="E75" s="26">
        <v>484760</v>
      </c>
      <c r="F75" s="26">
        <v>35198</v>
      </c>
      <c r="G75" s="26" t="b">
        <v>1</v>
      </c>
      <c r="H75" s="26">
        <v>72.5</v>
      </c>
      <c r="I75" s="26">
        <v>92.5</v>
      </c>
      <c r="J75" s="26">
        <v>92.5</v>
      </c>
      <c r="K75" s="26">
        <v>0.02</v>
      </c>
      <c r="L75" s="26">
        <v>95.5</v>
      </c>
      <c r="M75" s="26">
        <v>3.1E-2</v>
      </c>
      <c r="N75" s="26">
        <v>92.5</v>
      </c>
      <c r="O75" s="26">
        <v>2.1000000000000001E-2</v>
      </c>
      <c r="P75" s="26">
        <v>92.5</v>
      </c>
      <c r="Q75" s="26">
        <v>0.02</v>
      </c>
      <c r="R75" s="26">
        <v>92.5</v>
      </c>
      <c r="S75" s="26">
        <v>25.073</v>
      </c>
      <c r="T75" s="26">
        <v>92.5</v>
      </c>
      <c r="U75" s="26">
        <v>25.312999999999999</v>
      </c>
      <c r="V75" s="26">
        <v>92.5</v>
      </c>
      <c r="W75" s="26">
        <v>25.096</v>
      </c>
      <c r="X75" s="26">
        <v>92.5</v>
      </c>
      <c r="Y75" s="26">
        <v>25.422000000000001</v>
      </c>
      <c r="Z75" s="28">
        <v>92.5</v>
      </c>
      <c r="AA75" s="50" t="s">
        <v>38</v>
      </c>
      <c r="AB75" s="50"/>
      <c r="AC75" s="25">
        <f t="shared" si="3"/>
        <v>0</v>
      </c>
      <c r="AD75" s="18">
        <f t="shared" si="4"/>
        <v>0</v>
      </c>
      <c r="AE75" s="28">
        <f t="shared" si="5"/>
        <v>20</v>
      </c>
    </row>
    <row r="76" spans="3:31" x14ac:dyDescent="0.2">
      <c r="C76" s="23">
        <v>132</v>
      </c>
      <c r="D76" s="26">
        <v>3029.05</v>
      </c>
      <c r="E76" s="26">
        <v>77834</v>
      </c>
      <c r="F76" s="26">
        <v>4867</v>
      </c>
      <c r="G76" s="26" t="b">
        <v>1</v>
      </c>
      <c r="H76" s="26">
        <v>35</v>
      </c>
      <c r="I76" s="26">
        <v>59</v>
      </c>
      <c r="J76" s="26">
        <v>84</v>
      </c>
      <c r="K76" s="26">
        <v>3.0000000000000001E-3</v>
      </c>
      <c r="L76" s="26">
        <v>67</v>
      </c>
      <c r="M76" s="26">
        <v>0.01</v>
      </c>
      <c r="N76" s="26">
        <v>77</v>
      </c>
      <c r="O76" s="26">
        <v>3.0000000000000001E-3</v>
      </c>
      <c r="P76" s="26">
        <v>83</v>
      </c>
      <c r="Q76" s="26">
        <v>4.0000000000000001E-3</v>
      </c>
      <c r="R76" s="26">
        <v>59</v>
      </c>
      <c r="S76" s="26">
        <v>8.7370000000000001</v>
      </c>
      <c r="T76" s="26">
        <v>59</v>
      </c>
      <c r="U76" s="26">
        <v>8.7449999999999992</v>
      </c>
      <c r="V76" s="26">
        <v>59</v>
      </c>
      <c r="W76" s="26">
        <v>8.6910000000000007</v>
      </c>
      <c r="X76" s="26">
        <v>61</v>
      </c>
      <c r="Y76" s="26">
        <v>8.7899999999999991</v>
      </c>
      <c r="Z76" s="28">
        <v>55</v>
      </c>
      <c r="AA76" s="50" t="s">
        <v>38</v>
      </c>
      <c r="AB76" s="50"/>
      <c r="AC76" s="25">
        <f t="shared" si="3"/>
        <v>7.2727272727272724E-2</v>
      </c>
      <c r="AD76" s="18">
        <f t="shared" si="4"/>
        <v>4</v>
      </c>
      <c r="AE76" s="28">
        <f t="shared" si="5"/>
        <v>24</v>
      </c>
    </row>
    <row r="77" spans="3:31" x14ac:dyDescent="0.2">
      <c r="C77" s="23">
        <v>151</v>
      </c>
      <c r="D77" s="26">
        <v>1077.4100000000001</v>
      </c>
      <c r="E77" s="26">
        <v>27045</v>
      </c>
      <c r="F77" s="26">
        <v>1706</v>
      </c>
      <c r="G77" s="26" t="b">
        <v>1</v>
      </c>
      <c r="H77" s="26">
        <v>66</v>
      </c>
      <c r="I77" s="26">
        <v>106</v>
      </c>
      <c r="J77" s="26">
        <v>127</v>
      </c>
      <c r="K77" s="26">
        <v>7.0000000000000001E-3</v>
      </c>
      <c r="L77" s="26">
        <v>130</v>
      </c>
      <c r="M77" s="26">
        <v>1.7999999999999999E-2</v>
      </c>
      <c r="N77" s="26">
        <v>115</v>
      </c>
      <c r="O77" s="26">
        <v>6.0000000000000001E-3</v>
      </c>
      <c r="P77" s="26">
        <v>106</v>
      </c>
      <c r="Q77" s="26">
        <v>6.0000000000000001E-3</v>
      </c>
      <c r="R77" s="26">
        <v>111</v>
      </c>
      <c r="S77" s="26">
        <v>10.189</v>
      </c>
      <c r="T77" s="26">
        <v>106</v>
      </c>
      <c r="U77" s="26">
        <v>10.153</v>
      </c>
      <c r="V77" s="26">
        <v>110</v>
      </c>
      <c r="W77" s="26">
        <v>10.055999999999999</v>
      </c>
      <c r="X77" s="26">
        <v>106</v>
      </c>
      <c r="Y77" s="26">
        <v>10.329000000000001</v>
      </c>
      <c r="Z77" s="28">
        <v>101</v>
      </c>
      <c r="AA77" s="50" t="s">
        <v>38</v>
      </c>
      <c r="AB77" s="50"/>
      <c r="AC77" s="25">
        <f t="shared" si="3"/>
        <v>4.9504950495049507E-2</v>
      </c>
      <c r="AD77" s="18">
        <f t="shared" si="4"/>
        <v>5</v>
      </c>
      <c r="AE77" s="28">
        <f t="shared" si="5"/>
        <v>40</v>
      </c>
    </row>
    <row r="78" spans="3:31" x14ac:dyDescent="0.2">
      <c r="C78" s="23">
        <v>156</v>
      </c>
      <c r="D78" s="40">
        <v>267.60000000000002</v>
      </c>
      <c r="E78" s="41">
        <v>7370</v>
      </c>
      <c r="F78" s="41">
        <v>300</v>
      </c>
      <c r="G78" s="41" t="b">
        <v>1</v>
      </c>
      <c r="H78" s="26">
        <v>66</v>
      </c>
      <c r="I78" s="26">
        <v>94</v>
      </c>
      <c r="J78" s="26">
        <v>94</v>
      </c>
      <c r="K78" s="26">
        <v>8.0000000000000002E-3</v>
      </c>
      <c r="L78" s="26">
        <v>116</v>
      </c>
      <c r="M78" s="26">
        <v>1.9E-2</v>
      </c>
      <c r="N78" s="26">
        <v>94</v>
      </c>
      <c r="O78" s="26">
        <v>8.0000000000000002E-3</v>
      </c>
      <c r="P78" s="26">
        <v>108</v>
      </c>
      <c r="Q78" s="26">
        <v>8.0000000000000002E-3</v>
      </c>
      <c r="R78" s="26">
        <v>94</v>
      </c>
      <c r="S78" s="26">
        <v>13.202</v>
      </c>
      <c r="T78" s="26">
        <v>94</v>
      </c>
      <c r="U78" s="26">
        <v>13.632</v>
      </c>
      <c r="V78" s="26">
        <v>94</v>
      </c>
      <c r="W78" s="26">
        <v>13.657</v>
      </c>
      <c r="X78" s="26">
        <v>94</v>
      </c>
      <c r="Y78" s="26">
        <v>13.46</v>
      </c>
      <c r="Z78" s="28">
        <v>94</v>
      </c>
      <c r="AA78" s="50" t="s">
        <v>38</v>
      </c>
      <c r="AB78" s="50"/>
      <c r="AC78" s="25">
        <f t="shared" si="3"/>
        <v>0</v>
      </c>
      <c r="AD78" s="18">
        <f t="shared" si="4"/>
        <v>0</v>
      </c>
      <c r="AE78" s="28">
        <f t="shared" si="5"/>
        <v>28</v>
      </c>
    </row>
    <row r="79" spans="3:31" x14ac:dyDescent="0.2">
      <c r="C79" s="23">
        <v>157</v>
      </c>
      <c r="D79" s="26">
        <v>15525.28</v>
      </c>
      <c r="E79" s="26">
        <v>354674</v>
      </c>
      <c r="F79" s="26">
        <v>7864</v>
      </c>
      <c r="G79" s="26" t="b">
        <v>1</v>
      </c>
      <c r="H79" s="26">
        <v>66</v>
      </c>
      <c r="I79" s="26">
        <v>122</v>
      </c>
      <c r="J79" s="26">
        <v>122</v>
      </c>
      <c r="K79" s="26">
        <v>1.2E-2</v>
      </c>
      <c r="L79" s="26">
        <v>144</v>
      </c>
      <c r="M79" s="26">
        <v>3.9E-2</v>
      </c>
      <c r="N79" s="26">
        <v>122</v>
      </c>
      <c r="O79" s="26">
        <v>1.2E-2</v>
      </c>
      <c r="P79" s="26">
        <v>136</v>
      </c>
      <c r="Q79" s="26">
        <v>1.2999999999999999E-2</v>
      </c>
      <c r="R79" s="26">
        <v>122</v>
      </c>
      <c r="S79" s="26">
        <v>20.265000000000001</v>
      </c>
      <c r="T79" s="26">
        <v>122</v>
      </c>
      <c r="U79" s="26">
        <v>20.542000000000002</v>
      </c>
      <c r="V79" s="26">
        <v>122</v>
      </c>
      <c r="W79" s="26">
        <v>20.69</v>
      </c>
      <c r="X79" s="26">
        <v>122</v>
      </c>
      <c r="Y79" s="26">
        <v>20.559000000000001</v>
      </c>
      <c r="Z79" s="28">
        <v>122</v>
      </c>
      <c r="AA79" s="50" t="s">
        <v>38</v>
      </c>
      <c r="AB79" s="50"/>
      <c r="AC79" s="25">
        <f t="shared" si="3"/>
        <v>0</v>
      </c>
      <c r="AD79" s="18">
        <f t="shared" si="4"/>
        <v>0</v>
      </c>
      <c r="AE79" s="28">
        <f t="shared" si="5"/>
        <v>56</v>
      </c>
    </row>
    <row r="80" spans="3:31" x14ac:dyDescent="0.2">
      <c r="C80" s="23">
        <v>162</v>
      </c>
      <c r="D80" s="26">
        <v>30.24</v>
      </c>
      <c r="E80" s="26">
        <v>826</v>
      </c>
      <c r="F80" s="26">
        <v>56</v>
      </c>
      <c r="G80" s="26" t="b">
        <v>1</v>
      </c>
      <c r="H80" s="26">
        <v>111</v>
      </c>
      <c r="I80" s="26">
        <v>115</v>
      </c>
      <c r="J80" s="26">
        <v>119</v>
      </c>
      <c r="K80" s="26">
        <v>5.0000000000000001E-3</v>
      </c>
      <c r="L80" s="26">
        <v>126</v>
      </c>
      <c r="M80" s="26">
        <v>8.9999999999999993E-3</v>
      </c>
      <c r="N80" s="26">
        <v>115</v>
      </c>
      <c r="O80" s="26">
        <v>4.0000000000000001E-3</v>
      </c>
      <c r="P80" s="26">
        <v>147</v>
      </c>
      <c r="Q80" s="26">
        <v>6.0000000000000001E-3</v>
      </c>
      <c r="R80" s="26">
        <v>115</v>
      </c>
      <c r="S80" s="26">
        <v>7.3849999999999998</v>
      </c>
      <c r="T80" s="26">
        <v>115</v>
      </c>
      <c r="U80" s="26">
        <v>7.2530000000000001</v>
      </c>
      <c r="V80" s="26">
        <v>115</v>
      </c>
      <c r="W80" s="26">
        <v>7.2560000000000002</v>
      </c>
      <c r="X80" s="26">
        <v>115</v>
      </c>
      <c r="Y80" s="26">
        <v>7.2160000000000002</v>
      </c>
      <c r="Z80" s="28">
        <v>115</v>
      </c>
      <c r="AA80" s="50" t="s">
        <v>38</v>
      </c>
      <c r="AB80" s="50"/>
      <c r="AC80" s="25">
        <f t="shared" si="3"/>
        <v>0</v>
      </c>
      <c r="AD80" s="18">
        <f t="shared" si="4"/>
        <v>0</v>
      </c>
      <c r="AE80" s="28">
        <f t="shared" si="5"/>
        <v>4</v>
      </c>
    </row>
    <row r="81" spans="3:31" x14ac:dyDescent="0.2">
      <c r="C81" s="23">
        <v>168</v>
      </c>
      <c r="D81" s="26">
        <v>1015.45</v>
      </c>
      <c r="E81" s="26">
        <v>25200</v>
      </c>
      <c r="F81" s="26">
        <v>991</v>
      </c>
      <c r="G81" s="26" t="b">
        <v>1</v>
      </c>
      <c r="H81" s="26">
        <v>134</v>
      </c>
      <c r="I81" s="26">
        <v>138</v>
      </c>
      <c r="J81" s="26">
        <v>195</v>
      </c>
      <c r="K81" s="26">
        <v>0.01</v>
      </c>
      <c r="L81" s="26">
        <v>168</v>
      </c>
      <c r="M81" s="26">
        <v>3.5000000000000003E-2</v>
      </c>
      <c r="N81" s="26">
        <v>194</v>
      </c>
      <c r="O81" s="26">
        <v>1.0999999999999999E-2</v>
      </c>
      <c r="P81" s="26">
        <v>183</v>
      </c>
      <c r="Q81" s="26">
        <v>0.01</v>
      </c>
      <c r="R81" s="26">
        <v>138</v>
      </c>
      <c r="S81" s="26">
        <v>16.61</v>
      </c>
      <c r="T81" s="26">
        <v>138</v>
      </c>
      <c r="U81" s="26">
        <v>17.04</v>
      </c>
      <c r="V81" s="26">
        <v>138</v>
      </c>
      <c r="W81" s="26">
        <v>17.071999999999999</v>
      </c>
      <c r="X81" s="26">
        <v>138</v>
      </c>
      <c r="Y81" s="26">
        <v>17.030999999999999</v>
      </c>
      <c r="Z81" s="28">
        <v>138</v>
      </c>
      <c r="AA81" s="50" t="s">
        <v>38</v>
      </c>
      <c r="AB81" s="50"/>
      <c r="AC81" s="25">
        <f t="shared" si="3"/>
        <v>0</v>
      </c>
      <c r="AD81" s="18">
        <f t="shared" si="4"/>
        <v>0</v>
      </c>
      <c r="AE81" s="28">
        <f t="shared" si="5"/>
        <v>4</v>
      </c>
    </row>
    <row r="82" spans="3:31" x14ac:dyDescent="0.2">
      <c r="C82" s="23">
        <v>173</v>
      </c>
      <c r="D82" s="26">
        <v>3707.85</v>
      </c>
      <c r="E82" s="26">
        <v>52780</v>
      </c>
      <c r="F82" s="26">
        <v>4329</v>
      </c>
      <c r="G82" s="26" t="b">
        <v>1</v>
      </c>
      <c r="H82" s="26">
        <v>73</v>
      </c>
      <c r="I82" s="26">
        <v>112</v>
      </c>
      <c r="J82" s="26">
        <v>133</v>
      </c>
      <c r="K82" s="26">
        <v>1.7999999999999999E-2</v>
      </c>
      <c r="L82" s="26">
        <v>127</v>
      </c>
      <c r="M82" s="26">
        <v>0.06</v>
      </c>
      <c r="N82" s="26">
        <v>114</v>
      </c>
      <c r="O82" s="26">
        <v>1.7000000000000001E-2</v>
      </c>
      <c r="P82" s="26">
        <v>127</v>
      </c>
      <c r="Q82" s="26">
        <v>0.02</v>
      </c>
      <c r="R82" s="26">
        <v>114</v>
      </c>
      <c r="S82" s="26">
        <v>11.02</v>
      </c>
      <c r="T82" s="26">
        <v>114</v>
      </c>
      <c r="U82" s="26">
        <v>7.8860000000000001</v>
      </c>
      <c r="V82" s="26">
        <v>112</v>
      </c>
      <c r="W82" s="26">
        <v>7.9820000000000002</v>
      </c>
      <c r="X82" s="26">
        <v>112</v>
      </c>
      <c r="Y82" s="26">
        <v>7.3319999999999999</v>
      </c>
      <c r="Z82" s="28">
        <v>104</v>
      </c>
      <c r="AA82" s="50" t="s">
        <v>38</v>
      </c>
      <c r="AB82" s="50"/>
      <c r="AC82" s="25">
        <f t="shared" si="3"/>
        <v>7.6923076923076927E-2</v>
      </c>
      <c r="AD82" s="18">
        <f t="shared" si="4"/>
        <v>8</v>
      </c>
      <c r="AE82" s="28">
        <f t="shared" si="5"/>
        <v>39</v>
      </c>
    </row>
    <row r="83" spans="3:31" x14ac:dyDescent="0.2">
      <c r="C83" s="23">
        <v>178</v>
      </c>
      <c r="D83" s="40">
        <v>0.05</v>
      </c>
      <c r="E83" s="41">
        <v>0</v>
      </c>
      <c r="F83" s="41">
        <v>0</v>
      </c>
      <c r="G83" s="41" t="b">
        <v>0</v>
      </c>
      <c r="H83" s="26">
        <v>120</v>
      </c>
      <c r="I83" s="26">
        <v>120</v>
      </c>
      <c r="J83" s="26">
        <v>163</v>
      </c>
      <c r="K83" s="26">
        <v>3.0000000000000001E-3</v>
      </c>
      <c r="L83" s="26">
        <v>156</v>
      </c>
      <c r="M83" s="26">
        <v>8.9999999999999993E-3</v>
      </c>
      <c r="N83" s="26">
        <v>183</v>
      </c>
      <c r="O83" s="26">
        <v>3.0000000000000001E-3</v>
      </c>
      <c r="P83" s="26">
        <v>201</v>
      </c>
      <c r="Q83" s="26">
        <v>2E-3</v>
      </c>
      <c r="R83" s="26">
        <v>120</v>
      </c>
      <c r="S83" s="26">
        <v>1.052</v>
      </c>
      <c r="T83" s="26">
        <v>121</v>
      </c>
      <c r="U83" s="26">
        <v>2.2730000000000001</v>
      </c>
      <c r="V83" s="26">
        <v>130</v>
      </c>
      <c r="W83" s="26">
        <v>1.0649999999999999</v>
      </c>
      <c r="X83" s="26">
        <v>130</v>
      </c>
      <c r="Y83" s="26">
        <v>1.2589999999999999</v>
      </c>
      <c r="Z83" s="28">
        <v>120</v>
      </c>
      <c r="AA83" s="50" t="s">
        <v>38</v>
      </c>
      <c r="AB83" s="50"/>
      <c r="AC83" s="25">
        <f t="shared" si="3"/>
        <v>0</v>
      </c>
      <c r="AD83" s="18">
        <f t="shared" si="4"/>
        <v>0</v>
      </c>
      <c r="AE83" s="28">
        <f t="shared" si="5"/>
        <v>0</v>
      </c>
    </row>
    <row r="84" spans="3:31" x14ac:dyDescent="0.2">
      <c r="C84" s="23">
        <v>184</v>
      </c>
      <c r="D84" s="40">
        <v>0.03</v>
      </c>
      <c r="E84" s="41">
        <v>0</v>
      </c>
      <c r="F84" s="41">
        <v>0</v>
      </c>
      <c r="G84" s="41" t="b">
        <v>0</v>
      </c>
      <c r="H84" s="26">
        <v>107</v>
      </c>
      <c r="I84" s="26">
        <v>107</v>
      </c>
      <c r="J84" s="26">
        <v>107</v>
      </c>
      <c r="K84" s="26">
        <v>0</v>
      </c>
      <c r="L84" s="26">
        <v>107</v>
      </c>
      <c r="M84" s="26">
        <v>2E-3</v>
      </c>
      <c r="N84" s="26">
        <v>107</v>
      </c>
      <c r="O84" s="26">
        <v>0</v>
      </c>
      <c r="P84" s="26">
        <v>107</v>
      </c>
      <c r="Q84" s="26">
        <v>1E-3</v>
      </c>
      <c r="R84" s="26">
        <v>107</v>
      </c>
      <c r="S84" s="26">
        <v>0.129</v>
      </c>
      <c r="T84" s="26">
        <v>107</v>
      </c>
      <c r="U84" s="26">
        <v>0.123</v>
      </c>
      <c r="V84" s="26">
        <v>107</v>
      </c>
      <c r="W84" s="26">
        <v>8.5999999999999993E-2</v>
      </c>
      <c r="X84" s="26">
        <v>107</v>
      </c>
      <c r="Y84" s="26">
        <v>0.13400000000000001</v>
      </c>
      <c r="Z84" s="28">
        <v>107</v>
      </c>
      <c r="AA84" s="50" t="s">
        <v>38</v>
      </c>
      <c r="AB84" s="50"/>
      <c r="AC84" s="25">
        <f t="shared" si="3"/>
        <v>0</v>
      </c>
      <c r="AD84" s="18">
        <f t="shared" si="4"/>
        <v>0</v>
      </c>
      <c r="AE84" s="28">
        <f t="shared" si="5"/>
        <v>0</v>
      </c>
    </row>
    <row r="85" spans="3:31" x14ac:dyDescent="0.2">
      <c r="C85" s="23">
        <v>185</v>
      </c>
      <c r="D85" s="55">
        <v>718.57</v>
      </c>
      <c r="E85" s="55">
        <v>19487</v>
      </c>
      <c r="F85" s="55">
        <v>594</v>
      </c>
      <c r="G85" s="55" t="b">
        <v>1</v>
      </c>
      <c r="H85" s="26">
        <v>107</v>
      </c>
      <c r="I85" s="26">
        <v>137</v>
      </c>
      <c r="J85" s="26">
        <v>151</v>
      </c>
      <c r="K85" s="26">
        <v>8.0000000000000002E-3</v>
      </c>
      <c r="L85" s="26">
        <v>200</v>
      </c>
      <c r="M85" s="26">
        <v>1.7999999999999999E-2</v>
      </c>
      <c r="N85" s="26">
        <v>151</v>
      </c>
      <c r="O85" s="26">
        <v>8.9999999999999993E-3</v>
      </c>
      <c r="P85" s="26">
        <v>190</v>
      </c>
      <c r="Q85" s="26">
        <v>8.0000000000000002E-3</v>
      </c>
      <c r="R85" s="26">
        <v>137</v>
      </c>
      <c r="S85" s="26">
        <v>13.161</v>
      </c>
      <c r="T85" s="26">
        <v>137</v>
      </c>
      <c r="U85" s="26">
        <v>13.848000000000001</v>
      </c>
      <c r="V85" s="26">
        <v>137</v>
      </c>
      <c r="W85" s="26">
        <v>13.8</v>
      </c>
      <c r="X85" s="26">
        <v>137</v>
      </c>
      <c r="Y85" s="26">
        <v>13.778</v>
      </c>
      <c r="Z85" s="28">
        <v>137</v>
      </c>
      <c r="AA85" s="50" t="s">
        <v>38</v>
      </c>
      <c r="AB85" s="50"/>
      <c r="AC85" s="25">
        <f t="shared" si="3"/>
        <v>0</v>
      </c>
      <c r="AD85" s="18">
        <f t="shared" si="4"/>
        <v>0</v>
      </c>
      <c r="AE85" s="28">
        <f t="shared" si="5"/>
        <v>30</v>
      </c>
    </row>
    <row r="86" spans="3:31" x14ac:dyDescent="0.2">
      <c r="C86" s="23">
        <v>189</v>
      </c>
      <c r="D86" s="26">
        <v>92</v>
      </c>
      <c r="E86" s="26">
        <v>1600</v>
      </c>
      <c r="F86" s="26">
        <v>61</v>
      </c>
      <c r="G86" s="26" t="b">
        <v>1</v>
      </c>
      <c r="H86" s="26">
        <v>109</v>
      </c>
      <c r="I86" s="26">
        <v>117</v>
      </c>
      <c r="J86" s="26">
        <v>121</v>
      </c>
      <c r="K86" s="26">
        <v>1E-3</v>
      </c>
      <c r="L86" s="26">
        <v>121</v>
      </c>
      <c r="M86" s="26">
        <v>5.0000000000000001E-3</v>
      </c>
      <c r="N86" s="26">
        <v>121</v>
      </c>
      <c r="O86" s="26">
        <v>1E-3</v>
      </c>
      <c r="P86" s="26">
        <v>121</v>
      </c>
      <c r="Q86" s="26">
        <v>2E-3</v>
      </c>
      <c r="R86" s="26">
        <v>117</v>
      </c>
      <c r="S86" s="26">
        <v>0.95399999999999996</v>
      </c>
      <c r="T86" s="26">
        <v>117</v>
      </c>
      <c r="U86" s="26">
        <v>0.82799999999999996</v>
      </c>
      <c r="V86" s="26">
        <v>117</v>
      </c>
      <c r="W86" s="26">
        <v>0.34899999999999998</v>
      </c>
      <c r="X86" s="26">
        <v>117</v>
      </c>
      <c r="Y86" s="26">
        <v>0.56000000000000005</v>
      </c>
      <c r="Z86" s="28">
        <v>117</v>
      </c>
      <c r="AA86" s="50" t="s">
        <v>38</v>
      </c>
      <c r="AB86" s="50"/>
      <c r="AC86" s="25">
        <f t="shared" si="3"/>
        <v>0</v>
      </c>
      <c r="AD86" s="18">
        <f t="shared" si="4"/>
        <v>0</v>
      </c>
      <c r="AE86" s="28">
        <f t="shared" si="5"/>
        <v>8</v>
      </c>
    </row>
    <row r="87" spans="3:31" x14ac:dyDescent="0.2">
      <c r="C87" s="23">
        <v>190</v>
      </c>
      <c r="D87" s="55">
        <v>3260.79</v>
      </c>
      <c r="E87" s="55">
        <v>81629</v>
      </c>
      <c r="F87" s="55">
        <v>1203</v>
      </c>
      <c r="G87" s="55" t="b">
        <v>1</v>
      </c>
      <c r="H87" s="26">
        <v>109</v>
      </c>
      <c r="I87" s="26">
        <v>145</v>
      </c>
      <c r="J87" s="26">
        <v>169</v>
      </c>
      <c r="K87" s="26">
        <v>1.4E-2</v>
      </c>
      <c r="L87" s="26">
        <v>149</v>
      </c>
      <c r="M87" s="26">
        <v>5.0999999999999997E-2</v>
      </c>
      <c r="N87" s="26">
        <v>169</v>
      </c>
      <c r="O87" s="26">
        <v>1.4999999999999999E-2</v>
      </c>
      <c r="P87" s="26">
        <v>149</v>
      </c>
      <c r="Q87" s="26">
        <v>1.6E-2</v>
      </c>
      <c r="R87" s="26">
        <v>149</v>
      </c>
      <c r="S87" s="26">
        <v>19.876999999999999</v>
      </c>
      <c r="T87" s="26">
        <v>145</v>
      </c>
      <c r="U87" s="26">
        <v>20.143999999999998</v>
      </c>
      <c r="V87" s="26">
        <v>145</v>
      </c>
      <c r="W87" s="26">
        <v>20.207000000000001</v>
      </c>
      <c r="X87" s="26">
        <v>145</v>
      </c>
      <c r="Y87" s="26">
        <v>20.350999999999999</v>
      </c>
      <c r="Z87" s="28">
        <v>145</v>
      </c>
      <c r="AA87" s="50" t="s">
        <v>38</v>
      </c>
      <c r="AB87" s="50"/>
      <c r="AC87" s="25">
        <f t="shared" si="3"/>
        <v>0</v>
      </c>
      <c r="AD87" s="18">
        <f t="shared" si="4"/>
        <v>0</v>
      </c>
      <c r="AE87" s="28">
        <f t="shared" si="5"/>
        <v>36</v>
      </c>
    </row>
    <row r="88" spans="3:31" x14ac:dyDescent="0.2">
      <c r="C88" s="23">
        <v>193</v>
      </c>
      <c r="D88" s="55">
        <v>158.91</v>
      </c>
      <c r="E88" s="55">
        <v>4084</v>
      </c>
      <c r="F88" s="55">
        <v>175</v>
      </c>
      <c r="G88" s="55" t="b">
        <v>1</v>
      </c>
      <c r="H88" s="26">
        <v>124</v>
      </c>
      <c r="I88" s="26">
        <v>165</v>
      </c>
      <c r="J88" s="26">
        <v>175</v>
      </c>
      <c r="K88" s="26">
        <v>7.0000000000000001E-3</v>
      </c>
      <c r="L88" s="26">
        <v>175</v>
      </c>
      <c r="M88" s="26">
        <v>1.6E-2</v>
      </c>
      <c r="N88" s="26">
        <v>183</v>
      </c>
      <c r="O88" s="26">
        <v>8.0000000000000002E-3</v>
      </c>
      <c r="P88" s="26">
        <v>190</v>
      </c>
      <c r="Q88" s="26">
        <v>8.9999999999999993E-3</v>
      </c>
      <c r="R88" s="26">
        <v>165</v>
      </c>
      <c r="S88" s="26">
        <v>13.098000000000001</v>
      </c>
      <c r="T88" s="26">
        <v>165</v>
      </c>
      <c r="U88" s="26">
        <v>12.958</v>
      </c>
      <c r="V88" s="26">
        <v>165</v>
      </c>
      <c r="W88" s="26">
        <v>13.032999999999999</v>
      </c>
      <c r="X88" s="26">
        <v>165</v>
      </c>
      <c r="Y88" s="26">
        <v>12.811</v>
      </c>
      <c r="Z88" s="28">
        <v>165</v>
      </c>
      <c r="AA88" s="50" t="s">
        <v>38</v>
      </c>
      <c r="AB88" s="50"/>
      <c r="AC88" s="25">
        <f t="shared" si="3"/>
        <v>0</v>
      </c>
      <c r="AD88" s="18">
        <f t="shared" si="4"/>
        <v>0</v>
      </c>
      <c r="AE88" s="28">
        <f t="shared" si="5"/>
        <v>41</v>
      </c>
    </row>
    <row r="89" spans="3:31" x14ac:dyDescent="0.2">
      <c r="C89" s="23">
        <v>195</v>
      </c>
      <c r="D89" s="40">
        <v>32.909999999999997</v>
      </c>
      <c r="E89" s="26">
        <v>564</v>
      </c>
      <c r="F89" s="26">
        <v>37</v>
      </c>
      <c r="G89" s="26" t="b">
        <v>1</v>
      </c>
      <c r="H89" s="26">
        <v>80</v>
      </c>
      <c r="I89" s="26">
        <v>85</v>
      </c>
      <c r="J89" s="26">
        <v>124</v>
      </c>
      <c r="K89" s="26">
        <v>1E-3</v>
      </c>
      <c r="L89" s="26">
        <v>105</v>
      </c>
      <c r="M89" s="26">
        <v>3.0000000000000001E-3</v>
      </c>
      <c r="N89" s="26">
        <v>95</v>
      </c>
      <c r="O89" s="26">
        <v>1E-3</v>
      </c>
      <c r="P89" s="26">
        <v>118</v>
      </c>
      <c r="Q89" s="26">
        <v>1E-3</v>
      </c>
      <c r="R89" s="26">
        <v>85</v>
      </c>
      <c r="S89" s="26">
        <v>0.36099999999999999</v>
      </c>
      <c r="T89" s="26">
        <v>85</v>
      </c>
      <c r="U89" s="26">
        <v>0.34499999999999997</v>
      </c>
      <c r="V89" s="26">
        <v>85</v>
      </c>
      <c r="W89" s="26">
        <v>0.32</v>
      </c>
      <c r="X89" s="26">
        <v>91</v>
      </c>
      <c r="Y89" s="26">
        <v>0.318</v>
      </c>
      <c r="Z89" s="28">
        <v>85</v>
      </c>
      <c r="AA89" s="50" t="s">
        <v>38</v>
      </c>
      <c r="AB89" s="50"/>
      <c r="AC89" s="25">
        <f t="shared" si="3"/>
        <v>0</v>
      </c>
      <c r="AD89" s="18">
        <f t="shared" si="4"/>
        <v>0</v>
      </c>
      <c r="AE89" s="28">
        <f t="shared" si="5"/>
        <v>5</v>
      </c>
    </row>
    <row r="90" spans="3:31" x14ac:dyDescent="0.2">
      <c r="C90" s="23">
        <v>196</v>
      </c>
      <c r="D90" s="40">
        <v>740.08</v>
      </c>
      <c r="E90" s="26">
        <v>17904</v>
      </c>
      <c r="F90" s="26">
        <v>1170</v>
      </c>
      <c r="G90" s="26" t="b">
        <v>1</v>
      </c>
      <c r="H90" s="26">
        <v>80</v>
      </c>
      <c r="I90" s="26">
        <v>100</v>
      </c>
      <c r="J90" s="26">
        <v>124</v>
      </c>
      <c r="K90" s="26">
        <v>1.0999999999999999E-2</v>
      </c>
      <c r="L90" s="26">
        <v>129</v>
      </c>
      <c r="M90" s="26">
        <v>4.9000000000000002E-2</v>
      </c>
      <c r="N90" s="26">
        <v>132</v>
      </c>
      <c r="O90" s="26">
        <v>1.0999999999999999E-2</v>
      </c>
      <c r="P90" s="26">
        <v>118</v>
      </c>
      <c r="Q90" s="26">
        <v>1.2999999999999999E-2</v>
      </c>
      <c r="R90" s="26">
        <v>100</v>
      </c>
      <c r="S90" s="26">
        <v>14.96</v>
      </c>
      <c r="T90" s="26">
        <v>109</v>
      </c>
      <c r="U90" s="26">
        <v>15.292999999999999</v>
      </c>
      <c r="V90" s="26">
        <v>100</v>
      </c>
      <c r="W90" s="26">
        <v>15.419</v>
      </c>
      <c r="X90" s="26">
        <v>116</v>
      </c>
      <c r="Y90" s="26">
        <v>15.09</v>
      </c>
      <c r="Z90" s="28">
        <v>96</v>
      </c>
      <c r="AA90" s="50" t="s">
        <v>38</v>
      </c>
      <c r="AB90" s="50"/>
      <c r="AC90" s="25">
        <f t="shared" si="3"/>
        <v>4.1666666666666664E-2</v>
      </c>
      <c r="AD90" s="18">
        <f t="shared" si="4"/>
        <v>4</v>
      </c>
      <c r="AE90" s="28">
        <f t="shared" si="5"/>
        <v>20</v>
      </c>
    </row>
    <row r="91" spans="3:31" x14ac:dyDescent="0.2">
      <c r="C91" s="18">
        <v>20</v>
      </c>
      <c r="D91" s="26">
        <v>10419.49</v>
      </c>
      <c r="E91" s="26">
        <v>175380</v>
      </c>
      <c r="F91" s="26">
        <v>6454</v>
      </c>
      <c r="G91" s="26" t="b">
        <v>1</v>
      </c>
      <c r="H91" s="26">
        <v>116</v>
      </c>
      <c r="I91" s="26">
        <v>150</v>
      </c>
      <c r="J91" s="26">
        <v>159</v>
      </c>
      <c r="K91" s="26">
        <v>1.4999999999999999E-2</v>
      </c>
      <c r="L91" s="26">
        <v>226</v>
      </c>
      <c r="M91" s="26">
        <v>3.2000000000000001E-2</v>
      </c>
      <c r="N91" s="26">
        <v>176</v>
      </c>
      <c r="O91" s="26">
        <v>1.4999999999999999E-2</v>
      </c>
      <c r="P91" s="26">
        <v>220</v>
      </c>
      <c r="Q91" s="26">
        <v>1.4999999999999999E-2</v>
      </c>
      <c r="R91" s="26">
        <v>150</v>
      </c>
      <c r="S91" s="26">
        <v>11.188000000000001</v>
      </c>
      <c r="T91" s="26">
        <v>152</v>
      </c>
      <c r="U91" s="26">
        <v>17.276</v>
      </c>
      <c r="V91" s="26">
        <v>156</v>
      </c>
      <c r="W91" s="26">
        <v>4.4240000000000004</v>
      </c>
      <c r="X91" s="26">
        <v>152</v>
      </c>
      <c r="Y91" s="26">
        <v>9.6750000000000007</v>
      </c>
      <c r="Z91" s="28">
        <v>145</v>
      </c>
      <c r="AA91" s="50" t="s">
        <v>39</v>
      </c>
      <c r="AB91" s="50"/>
      <c r="AC91" s="25">
        <f t="shared" si="3"/>
        <v>3.4482758620689655E-2</v>
      </c>
      <c r="AD91" s="18">
        <f t="shared" si="4"/>
        <v>5</v>
      </c>
      <c r="AE91" s="28">
        <f t="shared" si="5"/>
        <v>34</v>
      </c>
    </row>
    <row r="92" spans="3:31" x14ac:dyDescent="0.2">
      <c r="C92" s="23">
        <v>186</v>
      </c>
      <c r="D92" s="85" t="s">
        <v>30</v>
      </c>
      <c r="E92" s="55" t="s">
        <v>75</v>
      </c>
      <c r="F92" s="55" t="s">
        <v>75</v>
      </c>
      <c r="G92" s="55" t="s">
        <v>75</v>
      </c>
      <c r="H92" s="26">
        <v>107</v>
      </c>
      <c r="I92" s="26">
        <v>180</v>
      </c>
      <c r="J92" s="26">
        <v>215</v>
      </c>
      <c r="K92" s="26">
        <v>2E-3</v>
      </c>
      <c r="L92" s="26">
        <v>251</v>
      </c>
      <c r="M92" s="26">
        <v>8.0000000000000002E-3</v>
      </c>
      <c r="N92" s="26">
        <v>232</v>
      </c>
      <c r="O92" s="26">
        <v>2E-3</v>
      </c>
      <c r="P92" s="26">
        <v>295</v>
      </c>
      <c r="Q92" s="26">
        <v>3.0000000000000001E-3</v>
      </c>
      <c r="R92" s="26">
        <v>180</v>
      </c>
      <c r="S92" s="26">
        <v>2.3460000000000001</v>
      </c>
      <c r="T92" s="26">
        <v>185</v>
      </c>
      <c r="U92" s="26">
        <v>1.337</v>
      </c>
      <c r="V92" s="26">
        <v>185</v>
      </c>
      <c r="W92" s="26">
        <v>1.0309999999999999</v>
      </c>
      <c r="X92" s="26">
        <v>185</v>
      </c>
      <c r="Y92" s="26">
        <v>2.0739999999999998</v>
      </c>
      <c r="Z92" s="28">
        <v>174</v>
      </c>
      <c r="AA92" s="50"/>
      <c r="AB92" s="50"/>
      <c r="AC92" s="25">
        <f t="shared" si="3"/>
        <v>3.4482758620689655E-2</v>
      </c>
      <c r="AD92" s="18">
        <f t="shared" si="4"/>
        <v>6</v>
      </c>
      <c r="AE92" s="28">
        <f t="shared" si="5"/>
        <v>73</v>
      </c>
    </row>
    <row r="93" spans="3:31" x14ac:dyDescent="0.2">
      <c r="C93" s="23">
        <v>110</v>
      </c>
      <c r="D93" s="84" t="s">
        <v>30</v>
      </c>
      <c r="E93" s="26" t="s">
        <v>75</v>
      </c>
      <c r="F93" s="26" t="s">
        <v>75</v>
      </c>
      <c r="G93" s="26" t="s">
        <v>75</v>
      </c>
      <c r="H93" s="26">
        <v>35</v>
      </c>
      <c r="I93" s="26">
        <v>129</v>
      </c>
      <c r="J93" s="26">
        <v>146</v>
      </c>
      <c r="K93" s="26">
        <v>2E-3</v>
      </c>
      <c r="L93" s="26">
        <v>154</v>
      </c>
      <c r="M93" s="26">
        <v>8.9999999999999993E-3</v>
      </c>
      <c r="N93" s="26">
        <v>146</v>
      </c>
      <c r="O93" s="26">
        <v>2E-3</v>
      </c>
      <c r="P93" s="26">
        <v>146</v>
      </c>
      <c r="Q93" s="26">
        <v>3.0000000000000001E-3</v>
      </c>
      <c r="R93" s="26">
        <v>146</v>
      </c>
      <c r="S93" s="26">
        <v>1.6990000000000001</v>
      </c>
      <c r="T93" s="26">
        <v>136</v>
      </c>
      <c r="U93" s="26">
        <v>1.6970000000000001</v>
      </c>
      <c r="V93" s="26">
        <v>136</v>
      </c>
      <c r="W93" s="26">
        <v>1.8149999999999999</v>
      </c>
      <c r="X93" s="26">
        <v>129</v>
      </c>
      <c r="Y93" s="26">
        <v>2.1560000000000001</v>
      </c>
      <c r="Z93" s="28">
        <v>127</v>
      </c>
      <c r="AA93" s="50"/>
      <c r="AB93" s="50"/>
      <c r="AC93" s="25">
        <f t="shared" si="3"/>
        <v>1.5748031496062992E-2</v>
      </c>
      <c r="AD93" s="18">
        <f t="shared" si="4"/>
        <v>2</v>
      </c>
      <c r="AE93" s="28">
        <f t="shared" si="5"/>
        <v>94</v>
      </c>
    </row>
    <row r="94" spans="3:31" x14ac:dyDescent="0.2">
      <c r="C94" s="23">
        <v>111</v>
      </c>
      <c r="D94" s="85" t="s">
        <v>30</v>
      </c>
      <c r="E94" s="26" t="s">
        <v>75</v>
      </c>
      <c r="F94" s="26" t="s">
        <v>75</v>
      </c>
      <c r="G94" s="26" t="s">
        <v>75</v>
      </c>
      <c r="H94" s="26">
        <v>38</v>
      </c>
      <c r="I94" s="26">
        <v>151</v>
      </c>
      <c r="J94" s="26">
        <v>160</v>
      </c>
      <c r="K94" s="26">
        <v>2E-3</v>
      </c>
      <c r="L94" s="26">
        <v>170</v>
      </c>
      <c r="M94" s="26">
        <v>1.2E-2</v>
      </c>
      <c r="N94" s="26">
        <v>160</v>
      </c>
      <c r="O94" s="26">
        <v>2E-3</v>
      </c>
      <c r="P94" s="26">
        <v>160</v>
      </c>
      <c r="Q94" s="26">
        <v>2E-3</v>
      </c>
      <c r="R94" s="26">
        <v>160</v>
      </c>
      <c r="S94" s="26">
        <v>1.96</v>
      </c>
      <c r="T94" s="26">
        <v>151</v>
      </c>
      <c r="U94" s="26">
        <v>3.0019999999999998</v>
      </c>
      <c r="V94" s="26">
        <v>157</v>
      </c>
      <c r="W94" s="26">
        <v>1.593</v>
      </c>
      <c r="X94" s="26">
        <v>163</v>
      </c>
      <c r="Y94" s="26">
        <v>1.7430000000000001</v>
      </c>
      <c r="Z94" s="28">
        <v>147</v>
      </c>
      <c r="AA94" s="50"/>
      <c r="AB94" s="50"/>
      <c r="AC94" s="25">
        <f t="shared" si="3"/>
        <v>2.7210884353741496E-2</v>
      </c>
      <c r="AD94" s="18">
        <f t="shared" si="4"/>
        <v>4</v>
      </c>
      <c r="AE94" s="28">
        <f t="shared" si="5"/>
        <v>113</v>
      </c>
    </row>
    <row r="95" spans="3:31" x14ac:dyDescent="0.2">
      <c r="C95" s="23">
        <v>152</v>
      </c>
      <c r="D95" s="85" t="s">
        <v>30</v>
      </c>
      <c r="E95" s="26" t="s">
        <v>75</v>
      </c>
      <c r="F95" s="26" t="s">
        <v>75</v>
      </c>
      <c r="G95" s="26" t="s">
        <v>75</v>
      </c>
      <c r="H95" s="26">
        <v>66</v>
      </c>
      <c r="I95" s="26">
        <v>137</v>
      </c>
      <c r="J95" s="26">
        <v>170</v>
      </c>
      <c r="K95" s="26">
        <v>2E-3</v>
      </c>
      <c r="L95" s="26">
        <v>163</v>
      </c>
      <c r="M95" s="26">
        <v>5.0000000000000001E-3</v>
      </c>
      <c r="N95" s="26">
        <v>153</v>
      </c>
      <c r="O95" s="26">
        <v>2E-3</v>
      </c>
      <c r="P95" s="26">
        <v>162</v>
      </c>
      <c r="Q95" s="26">
        <v>2E-3</v>
      </c>
      <c r="R95" s="26">
        <v>147</v>
      </c>
      <c r="S95" s="26">
        <v>2.9870000000000001</v>
      </c>
      <c r="T95" s="26">
        <v>141</v>
      </c>
      <c r="U95" s="26">
        <v>1.26</v>
      </c>
      <c r="V95" s="26">
        <v>137</v>
      </c>
      <c r="W95" s="26">
        <v>1.0109999999999999</v>
      </c>
      <c r="X95" s="26">
        <v>137</v>
      </c>
      <c r="Y95" s="26">
        <v>1.151</v>
      </c>
      <c r="Z95" s="28">
        <v>130</v>
      </c>
      <c r="AA95" s="50"/>
      <c r="AB95" s="50"/>
      <c r="AC95" s="25">
        <f t="shared" si="3"/>
        <v>5.3846153846153849E-2</v>
      </c>
      <c r="AD95" s="18">
        <f t="shared" si="4"/>
        <v>7</v>
      </c>
      <c r="AE95" s="28">
        <f t="shared" si="5"/>
        <v>71</v>
      </c>
    </row>
    <row r="96" spans="3:31" x14ac:dyDescent="0.2">
      <c r="C96" s="23">
        <v>158</v>
      </c>
      <c r="D96" s="85" t="s">
        <v>30</v>
      </c>
      <c r="E96" s="26" t="s">
        <v>75</v>
      </c>
      <c r="F96" s="26" t="s">
        <v>75</v>
      </c>
      <c r="G96" s="26" t="s">
        <v>75</v>
      </c>
      <c r="H96" s="26">
        <v>66</v>
      </c>
      <c r="I96" s="26">
        <v>150</v>
      </c>
      <c r="J96" s="26">
        <v>150</v>
      </c>
      <c r="K96" s="26">
        <v>3.0000000000000001E-3</v>
      </c>
      <c r="L96" s="26">
        <v>172</v>
      </c>
      <c r="M96" s="26">
        <v>0.01</v>
      </c>
      <c r="N96" s="26">
        <v>150</v>
      </c>
      <c r="O96" s="26">
        <v>2E-3</v>
      </c>
      <c r="P96" s="26">
        <v>164</v>
      </c>
      <c r="Q96" s="26">
        <v>4.0000000000000001E-3</v>
      </c>
      <c r="R96" s="26">
        <v>154</v>
      </c>
      <c r="S96" s="26">
        <v>1.9219999999999999</v>
      </c>
      <c r="T96" s="26">
        <v>150</v>
      </c>
      <c r="U96" s="26">
        <v>1.48</v>
      </c>
      <c r="V96" s="26">
        <v>150</v>
      </c>
      <c r="W96" s="26">
        <v>1.6759999999999999</v>
      </c>
      <c r="X96" s="26">
        <v>150</v>
      </c>
      <c r="Y96" s="26">
        <v>1.375</v>
      </c>
      <c r="Z96" s="28">
        <v>150</v>
      </c>
      <c r="AA96" s="50"/>
      <c r="AB96" s="50"/>
      <c r="AC96" s="25">
        <f t="shared" si="3"/>
        <v>0</v>
      </c>
      <c r="AD96" s="18">
        <f t="shared" si="4"/>
        <v>0</v>
      </c>
      <c r="AE96" s="28">
        <f t="shared" si="5"/>
        <v>84</v>
      </c>
    </row>
    <row r="97" spans="3:31" x14ac:dyDescent="0.2">
      <c r="C97" s="23">
        <v>169</v>
      </c>
      <c r="D97" s="84" t="s">
        <v>30</v>
      </c>
      <c r="E97" s="26" t="s">
        <v>75</v>
      </c>
      <c r="F97" s="26" t="s">
        <v>75</v>
      </c>
      <c r="G97" s="26" t="s">
        <v>75</v>
      </c>
      <c r="H97" s="26">
        <v>134</v>
      </c>
      <c r="I97" s="26">
        <v>146</v>
      </c>
      <c r="J97" s="26">
        <v>243</v>
      </c>
      <c r="K97" s="26">
        <v>2E-3</v>
      </c>
      <c r="L97" s="26">
        <v>207</v>
      </c>
      <c r="M97" s="26">
        <v>0.01</v>
      </c>
      <c r="N97" s="26">
        <v>242</v>
      </c>
      <c r="O97" s="26">
        <v>2E-3</v>
      </c>
      <c r="P97" s="26">
        <v>189</v>
      </c>
      <c r="Q97" s="26">
        <v>2E-3</v>
      </c>
      <c r="R97" s="26">
        <v>146</v>
      </c>
      <c r="S97" s="26">
        <v>1.76</v>
      </c>
      <c r="T97" s="26">
        <v>156</v>
      </c>
      <c r="U97" s="26">
        <v>1.1200000000000001</v>
      </c>
      <c r="V97" s="26">
        <v>156</v>
      </c>
      <c r="W97" s="26">
        <v>1.0429999999999999</v>
      </c>
      <c r="X97" s="26">
        <v>156</v>
      </c>
      <c r="Y97" s="26">
        <v>0.81799999999999995</v>
      </c>
      <c r="Z97" s="28">
        <v>145</v>
      </c>
      <c r="AA97" s="50"/>
      <c r="AB97" s="50"/>
      <c r="AC97" s="25">
        <f t="shared" si="3"/>
        <v>6.8965517241379309E-3</v>
      </c>
      <c r="AD97" s="18">
        <f t="shared" si="4"/>
        <v>1</v>
      </c>
      <c r="AE97" s="28">
        <f t="shared" si="5"/>
        <v>12</v>
      </c>
    </row>
    <row r="98" spans="3:31" x14ac:dyDescent="0.2">
      <c r="C98" s="23">
        <v>170</v>
      </c>
      <c r="D98" s="85" t="s">
        <v>30</v>
      </c>
      <c r="E98" s="26" t="s">
        <v>75</v>
      </c>
      <c r="F98" s="26" t="s">
        <v>75</v>
      </c>
      <c r="G98" s="26" t="s">
        <v>75</v>
      </c>
      <c r="H98" s="26">
        <v>134</v>
      </c>
      <c r="I98" s="26">
        <v>174</v>
      </c>
      <c r="J98" s="26">
        <v>291</v>
      </c>
      <c r="K98" s="26">
        <v>3.0000000000000001E-3</v>
      </c>
      <c r="L98" s="26">
        <v>245</v>
      </c>
      <c r="M98" s="26">
        <v>1.4999999999999999E-2</v>
      </c>
      <c r="N98" s="26">
        <v>290</v>
      </c>
      <c r="O98" s="26">
        <v>3.0000000000000001E-3</v>
      </c>
      <c r="P98" s="26">
        <v>221</v>
      </c>
      <c r="Q98" s="26">
        <v>3.0000000000000001E-3</v>
      </c>
      <c r="R98" s="26">
        <v>182</v>
      </c>
      <c r="S98" s="26">
        <v>2.8340000000000001</v>
      </c>
      <c r="T98" s="26">
        <v>186</v>
      </c>
      <c r="U98" s="26">
        <v>1.45</v>
      </c>
      <c r="V98" s="26">
        <v>174</v>
      </c>
      <c r="W98" s="26">
        <v>2.528</v>
      </c>
      <c r="X98" s="26">
        <v>176</v>
      </c>
      <c r="Y98" s="26">
        <v>1.97</v>
      </c>
      <c r="Z98" s="28">
        <v>168</v>
      </c>
      <c r="AA98" s="50"/>
      <c r="AB98" s="50"/>
      <c r="AC98" s="25">
        <f t="shared" si="3"/>
        <v>3.5714285714285712E-2</v>
      </c>
      <c r="AD98" s="18">
        <f t="shared" si="4"/>
        <v>6</v>
      </c>
      <c r="AE98" s="28">
        <f t="shared" si="5"/>
        <v>40</v>
      </c>
    </row>
    <row r="99" spans="3:31" x14ac:dyDescent="0.2">
      <c r="C99" s="23">
        <v>179</v>
      </c>
      <c r="D99" s="85" t="s">
        <v>30</v>
      </c>
      <c r="E99" s="55" t="s">
        <v>75</v>
      </c>
      <c r="F99" s="55" t="s">
        <v>75</v>
      </c>
      <c r="G99" s="55" t="s">
        <v>75</v>
      </c>
      <c r="H99" s="26">
        <v>120</v>
      </c>
      <c r="I99" s="26">
        <v>131</v>
      </c>
      <c r="J99" s="26">
        <v>189</v>
      </c>
      <c r="K99" s="26">
        <v>4.0000000000000001E-3</v>
      </c>
      <c r="L99" s="26">
        <v>173</v>
      </c>
      <c r="M99" s="26">
        <v>1.4999999999999999E-2</v>
      </c>
      <c r="N99" s="26">
        <v>211</v>
      </c>
      <c r="O99" s="26">
        <v>4.0000000000000001E-3</v>
      </c>
      <c r="P99" s="26">
        <v>219</v>
      </c>
      <c r="Q99" s="26">
        <v>3.0000000000000001E-3</v>
      </c>
      <c r="R99" s="26">
        <v>143</v>
      </c>
      <c r="S99" s="26">
        <v>1.863</v>
      </c>
      <c r="T99" s="26">
        <v>134</v>
      </c>
      <c r="U99" s="26">
        <v>3.6080000000000001</v>
      </c>
      <c r="V99" s="26">
        <v>131</v>
      </c>
      <c r="W99" s="26">
        <v>3.464</v>
      </c>
      <c r="X99" s="26">
        <v>133</v>
      </c>
      <c r="Y99" s="26">
        <v>2.16</v>
      </c>
      <c r="Z99" s="28">
        <v>130</v>
      </c>
      <c r="AA99" s="50"/>
      <c r="AB99" s="50"/>
      <c r="AC99" s="25">
        <f t="shared" si="3"/>
        <v>7.6923076923076927E-3</v>
      </c>
      <c r="AD99" s="18">
        <f t="shared" si="4"/>
        <v>1</v>
      </c>
      <c r="AE99" s="28">
        <f t="shared" si="5"/>
        <v>11</v>
      </c>
    </row>
    <row r="100" spans="3:31" x14ac:dyDescent="0.2">
      <c r="C100" s="23">
        <v>180</v>
      </c>
      <c r="D100" s="84" t="s">
        <v>30</v>
      </c>
      <c r="E100" s="55" t="s">
        <v>75</v>
      </c>
      <c r="F100" s="55" t="s">
        <v>75</v>
      </c>
      <c r="G100" s="55" t="s">
        <v>75</v>
      </c>
      <c r="H100" s="26">
        <v>120</v>
      </c>
      <c r="I100" s="26">
        <v>146</v>
      </c>
      <c r="J100" s="26">
        <v>215</v>
      </c>
      <c r="K100" s="26">
        <v>5.0000000000000001E-3</v>
      </c>
      <c r="L100" s="26">
        <v>188</v>
      </c>
      <c r="M100" s="26">
        <v>2.4E-2</v>
      </c>
      <c r="N100" s="26">
        <v>239</v>
      </c>
      <c r="O100" s="26">
        <v>5.0000000000000001E-3</v>
      </c>
      <c r="P100" s="26">
        <v>237</v>
      </c>
      <c r="Q100" s="26">
        <v>5.0000000000000001E-3</v>
      </c>
      <c r="R100" s="26">
        <v>160</v>
      </c>
      <c r="S100" s="26">
        <v>5.0970000000000004</v>
      </c>
      <c r="T100" s="26">
        <v>146</v>
      </c>
      <c r="U100" s="26">
        <v>5.3310000000000004</v>
      </c>
      <c r="V100" s="26">
        <v>146</v>
      </c>
      <c r="W100" s="26">
        <v>4.327</v>
      </c>
      <c r="X100" s="26">
        <v>146</v>
      </c>
      <c r="Y100" s="26">
        <v>5.15</v>
      </c>
      <c r="Z100" s="28">
        <v>142</v>
      </c>
      <c r="AA100" s="50"/>
      <c r="AB100" s="50"/>
      <c r="AC100" s="25">
        <f t="shared" si="3"/>
        <v>2.8169014084507043E-2</v>
      </c>
      <c r="AD100" s="18">
        <f t="shared" si="4"/>
        <v>4</v>
      </c>
      <c r="AE100" s="28">
        <f t="shared" si="5"/>
        <v>26</v>
      </c>
    </row>
    <row r="101" spans="3:31" x14ac:dyDescent="0.2">
      <c r="C101" s="23">
        <v>191</v>
      </c>
      <c r="D101" s="85" t="s">
        <v>30</v>
      </c>
      <c r="E101" s="55" t="s">
        <v>75</v>
      </c>
      <c r="F101" s="55" t="s">
        <v>75</v>
      </c>
      <c r="G101" s="55" t="s">
        <v>75</v>
      </c>
      <c r="H101" s="26">
        <v>109</v>
      </c>
      <c r="I101" s="26">
        <v>177</v>
      </c>
      <c r="J101" s="26">
        <v>194</v>
      </c>
      <c r="K101" s="26">
        <v>3.0000000000000001E-3</v>
      </c>
      <c r="L101" s="26">
        <v>184</v>
      </c>
      <c r="M101" s="26">
        <v>1.6E-2</v>
      </c>
      <c r="N101" s="26">
        <v>194</v>
      </c>
      <c r="O101" s="26">
        <v>4.0000000000000001E-3</v>
      </c>
      <c r="P101" s="26">
        <v>184</v>
      </c>
      <c r="Q101" s="26">
        <v>3.0000000000000001E-3</v>
      </c>
      <c r="R101" s="26">
        <v>186</v>
      </c>
      <c r="S101" s="26">
        <v>2.2109999999999999</v>
      </c>
      <c r="T101" s="26">
        <v>183</v>
      </c>
      <c r="U101" s="26">
        <v>2.1019999999999999</v>
      </c>
      <c r="V101" s="26">
        <v>177</v>
      </c>
      <c r="W101" s="26">
        <v>2.3239999999999998</v>
      </c>
      <c r="X101" s="26">
        <v>195</v>
      </c>
      <c r="Y101" s="26">
        <v>4.8209999999999997</v>
      </c>
      <c r="Z101" s="28">
        <v>174</v>
      </c>
      <c r="AA101" s="50"/>
      <c r="AB101" s="50"/>
      <c r="AC101" s="25">
        <f t="shared" si="3"/>
        <v>1.7241379310344827E-2</v>
      </c>
      <c r="AD101" s="18">
        <f t="shared" si="4"/>
        <v>3</v>
      </c>
      <c r="AE101" s="28">
        <f t="shared" si="5"/>
        <v>68</v>
      </c>
    </row>
    <row r="102" spans="3:31" ht="16" thickBot="1" x14ac:dyDescent="0.25">
      <c r="C102" s="24">
        <v>194</v>
      </c>
      <c r="D102" s="89" t="s">
        <v>30</v>
      </c>
      <c r="E102" s="61" t="s">
        <v>75</v>
      </c>
      <c r="F102" s="61" t="s">
        <v>75</v>
      </c>
      <c r="G102" s="61" t="s">
        <v>75</v>
      </c>
      <c r="H102" s="20">
        <v>124</v>
      </c>
      <c r="I102" s="20">
        <v>211</v>
      </c>
      <c r="J102" s="20">
        <v>236</v>
      </c>
      <c r="K102" s="20">
        <v>2E-3</v>
      </c>
      <c r="L102" s="20">
        <v>232</v>
      </c>
      <c r="M102" s="20">
        <v>5.0000000000000001E-3</v>
      </c>
      <c r="N102" s="20">
        <v>211</v>
      </c>
      <c r="O102" s="20">
        <v>2E-3</v>
      </c>
      <c r="P102" s="20">
        <v>241</v>
      </c>
      <c r="Q102" s="20">
        <v>2E-3</v>
      </c>
      <c r="R102" s="20">
        <v>215</v>
      </c>
      <c r="S102" s="20">
        <v>1.2669999999999999</v>
      </c>
      <c r="T102" s="20">
        <v>215</v>
      </c>
      <c r="U102" s="20">
        <v>0.89800000000000002</v>
      </c>
      <c r="V102" s="20">
        <v>217</v>
      </c>
      <c r="W102" s="20">
        <v>0.875</v>
      </c>
      <c r="X102" s="20">
        <v>215</v>
      </c>
      <c r="Y102" s="20">
        <v>1.171</v>
      </c>
      <c r="Z102" s="21">
        <v>201</v>
      </c>
      <c r="AA102" s="50"/>
      <c r="AB102" s="50"/>
      <c r="AC102" s="25">
        <f t="shared" si="3"/>
        <v>4.975124378109453E-2</v>
      </c>
      <c r="AD102" s="19">
        <f t="shared" si="4"/>
        <v>10</v>
      </c>
      <c r="AE102" s="21">
        <f t="shared" si="5"/>
        <v>87</v>
      </c>
    </row>
  </sheetData>
  <sortState ref="C9:AA102">
    <sortCondition ref="AA9:AA102"/>
  </sortState>
  <pageMargins left="0.7" right="0.7" top="0.75" bottom="0.75" header="0.3" footer="0.3"/>
  <pageSetup paperSize="9" orientation="portrait" horizontalDpi="4294967293" verticalDpi="4294967293" r:id="rId1"/>
  <ignoredErrors>
    <ignoredError sqref="N5:O5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2568-F829-684A-B4B7-C083C752650E}">
  <dimension ref="B2:H103"/>
  <sheetViews>
    <sheetView workbookViewId="0">
      <selection activeCell="J16" sqref="J16"/>
    </sheetView>
  </sheetViews>
  <sheetFormatPr baseColWidth="10" defaultColWidth="10.83203125" defaultRowHeight="15" x14ac:dyDescent="0.2"/>
  <cols>
    <col min="1" max="2" width="10.83203125" style="25"/>
    <col min="3" max="3" width="18" style="25" bestFit="1" customWidth="1"/>
    <col min="4" max="4" width="14.33203125" style="25" bestFit="1" customWidth="1"/>
    <col min="5" max="5" width="22.5" style="25" bestFit="1" customWidth="1"/>
    <col min="6" max="6" width="21" style="25" bestFit="1" customWidth="1"/>
    <col min="7" max="7" width="29.33203125" style="25" bestFit="1" customWidth="1"/>
    <col min="8" max="8" width="25.6640625" style="25" bestFit="1" customWidth="1"/>
    <col min="9" max="16384" width="10.83203125" style="25"/>
  </cols>
  <sheetData>
    <row r="2" spans="2:8" ht="16" thickBot="1" x14ac:dyDescent="0.25"/>
    <row r="3" spans="2:8" ht="16" thickBot="1" x14ac:dyDescent="0.25">
      <c r="B3" s="11" t="s">
        <v>73</v>
      </c>
      <c r="C3" s="44" t="s">
        <v>66</v>
      </c>
      <c r="D3" s="42" t="s">
        <v>67</v>
      </c>
      <c r="E3" s="42" t="s">
        <v>68</v>
      </c>
      <c r="F3" s="42" t="s">
        <v>69</v>
      </c>
      <c r="G3" s="42" t="s">
        <v>70</v>
      </c>
      <c r="H3" s="43" t="s">
        <v>71</v>
      </c>
    </row>
    <row r="4" spans="2:8" x14ac:dyDescent="0.2">
      <c r="B4" s="9" t="s">
        <v>58</v>
      </c>
      <c r="C4" s="80">
        <f>ROUND(AVERAGE(C10:C92),1)</f>
        <v>9466.7999999999993</v>
      </c>
      <c r="D4" s="3">
        <f t="shared" ref="D4:H4" si="0">ROUND(AVERAGE(D10:D92),1)</f>
        <v>10979.4</v>
      </c>
      <c r="E4" s="3">
        <f t="shared" si="0"/>
        <v>11000.9</v>
      </c>
      <c r="F4" s="3">
        <f t="shared" si="0"/>
        <v>1512.6</v>
      </c>
      <c r="G4" s="3">
        <f t="shared" si="0"/>
        <v>1534.1</v>
      </c>
      <c r="H4" s="22">
        <f t="shared" si="0"/>
        <v>21.5</v>
      </c>
    </row>
    <row r="5" spans="2:8" x14ac:dyDescent="0.2">
      <c r="B5" s="76" t="s">
        <v>57</v>
      </c>
      <c r="C5" s="39">
        <f>ROUND(_xlfn.STDEV.S(C10:C92),1)</f>
        <v>32266</v>
      </c>
      <c r="D5" s="26">
        <f t="shared" ref="D5:H5" si="1">ROUND(_xlfn.STDEV.S(D10:D92),1)</f>
        <v>33450.6</v>
      </c>
      <c r="E5" s="26">
        <f t="shared" si="1"/>
        <v>33481.1</v>
      </c>
      <c r="F5" s="26">
        <f t="shared" si="1"/>
        <v>4324.5</v>
      </c>
      <c r="G5" s="26">
        <f t="shared" si="1"/>
        <v>4444.8999999999996</v>
      </c>
      <c r="H5" s="28">
        <f t="shared" si="1"/>
        <v>486.2</v>
      </c>
    </row>
    <row r="6" spans="2:8" x14ac:dyDescent="0.2">
      <c r="B6" s="76" t="s">
        <v>72</v>
      </c>
      <c r="C6" s="39">
        <f>ROUND(CONFIDENCE(0.05,C5,COUNT(C10:C92)),1)</f>
        <v>6941.5</v>
      </c>
      <c r="D6" s="26">
        <f t="shared" ref="D6:H6" si="2">ROUND(CONFIDENCE(0.05,D5,COUNT(D10:D92)),1)</f>
        <v>7196.4</v>
      </c>
      <c r="E6" s="26">
        <f t="shared" si="2"/>
        <v>7202.9</v>
      </c>
      <c r="F6" s="26">
        <f t="shared" si="2"/>
        <v>930.3</v>
      </c>
      <c r="G6" s="26">
        <f t="shared" si="2"/>
        <v>956.2</v>
      </c>
      <c r="H6" s="28">
        <f t="shared" si="2"/>
        <v>104.6</v>
      </c>
    </row>
    <row r="7" spans="2:8" x14ac:dyDescent="0.2">
      <c r="B7" s="76" t="s">
        <v>82</v>
      </c>
      <c r="C7" s="39">
        <f>C4+C6</f>
        <v>16408.3</v>
      </c>
      <c r="D7" s="26">
        <f t="shared" ref="D7:H7" si="3">D4+D6</f>
        <v>18175.8</v>
      </c>
      <c r="E7" s="26">
        <f t="shared" si="3"/>
        <v>18203.8</v>
      </c>
      <c r="F7" s="26">
        <f t="shared" si="3"/>
        <v>2442.8999999999996</v>
      </c>
      <c r="G7" s="26">
        <f t="shared" si="3"/>
        <v>2490.3000000000002</v>
      </c>
      <c r="H7" s="28">
        <f t="shared" si="3"/>
        <v>126.1</v>
      </c>
    </row>
    <row r="8" spans="2:8" ht="16" thickBot="1" x14ac:dyDescent="0.25">
      <c r="B8" s="79" t="s">
        <v>83</v>
      </c>
      <c r="C8" s="81">
        <f>C4-C6</f>
        <v>2525.2999999999993</v>
      </c>
      <c r="D8" s="20">
        <f t="shared" ref="D8:H8" si="4">D4-D6</f>
        <v>3783</v>
      </c>
      <c r="E8" s="20">
        <f t="shared" si="4"/>
        <v>3798</v>
      </c>
      <c r="F8" s="20">
        <f t="shared" si="4"/>
        <v>582.29999999999995</v>
      </c>
      <c r="G8" s="20">
        <f t="shared" si="4"/>
        <v>577.89999999999986</v>
      </c>
      <c r="H8" s="21">
        <f t="shared" si="4"/>
        <v>-83.1</v>
      </c>
    </row>
    <row r="10" spans="2:8" x14ac:dyDescent="0.2">
      <c r="C10" s="25">
        <f>'B&amp;B'!E9-'B&amp;B greedy'!E9</f>
        <v>41</v>
      </c>
      <c r="D10" s="25">
        <f>'B&amp;B'!E9-'B&amp;B GA'!E9</f>
        <v>41</v>
      </c>
      <c r="E10" s="25">
        <f>'B&amp;B'!E9-'B&amp;B greedy + GA'!E9</f>
        <v>41</v>
      </c>
      <c r="F10" s="25">
        <f>'B&amp;B greedy'!E9-'B&amp;B GA'!E9</f>
        <v>0</v>
      </c>
      <c r="G10" s="25">
        <f>'B&amp;B greedy'!E9-'B&amp;B greedy + GA'!E9</f>
        <v>0</v>
      </c>
      <c r="H10" s="25">
        <f>'B&amp;B GA'!E9-'B&amp;B greedy + GA'!E9</f>
        <v>0</v>
      </c>
    </row>
    <row r="11" spans="2:8" x14ac:dyDescent="0.2">
      <c r="C11" s="25">
        <f>'B&amp;B'!E10-'B&amp;B greedy'!E10</f>
        <v>17</v>
      </c>
      <c r="D11" s="25">
        <f>'B&amp;B'!E10-'B&amp;B GA'!E10</f>
        <v>17</v>
      </c>
      <c r="E11" s="25">
        <f>'B&amp;B'!E10-'B&amp;B greedy + GA'!E10</f>
        <v>17</v>
      </c>
      <c r="F11" s="25">
        <f>'B&amp;B greedy'!E10-'B&amp;B GA'!E10</f>
        <v>0</v>
      </c>
      <c r="G11" s="25">
        <f>'B&amp;B greedy'!E10-'B&amp;B greedy + GA'!E10</f>
        <v>0</v>
      </c>
      <c r="H11" s="25">
        <f>'B&amp;B GA'!E10-'B&amp;B greedy + GA'!E10</f>
        <v>0</v>
      </c>
    </row>
    <row r="12" spans="2:8" x14ac:dyDescent="0.2">
      <c r="C12" s="25">
        <f>'B&amp;B'!E11-'B&amp;B greedy'!E11</f>
        <v>90</v>
      </c>
      <c r="D12" s="25">
        <f>'B&amp;B'!E11-'B&amp;B GA'!E11</f>
        <v>90</v>
      </c>
      <c r="E12" s="25">
        <f>'B&amp;B'!E11-'B&amp;B greedy + GA'!E11</f>
        <v>90</v>
      </c>
      <c r="F12" s="25">
        <f>'B&amp;B greedy'!E11-'B&amp;B GA'!E11</f>
        <v>0</v>
      </c>
      <c r="G12" s="25">
        <f>'B&amp;B greedy'!E11-'B&amp;B greedy + GA'!E11</f>
        <v>0</v>
      </c>
      <c r="H12" s="25">
        <f>'B&amp;B GA'!E11-'B&amp;B greedy + GA'!E11</f>
        <v>0</v>
      </c>
    </row>
    <row r="13" spans="2:8" x14ac:dyDescent="0.2">
      <c r="C13" s="25">
        <f>'B&amp;B'!E12-'B&amp;B greedy'!E12</f>
        <v>36</v>
      </c>
      <c r="D13" s="25">
        <f>'B&amp;B'!E12-'B&amp;B GA'!E12</f>
        <v>36</v>
      </c>
      <c r="E13" s="25">
        <f>'B&amp;B'!E12-'B&amp;B greedy + GA'!E12</f>
        <v>36</v>
      </c>
      <c r="F13" s="25">
        <f>'B&amp;B greedy'!E12-'B&amp;B GA'!E12</f>
        <v>0</v>
      </c>
      <c r="G13" s="25">
        <f>'B&amp;B greedy'!E12-'B&amp;B greedy + GA'!E12</f>
        <v>0</v>
      </c>
      <c r="H13" s="25">
        <f>'B&amp;B GA'!E12-'B&amp;B greedy + GA'!E12</f>
        <v>0</v>
      </c>
    </row>
    <row r="14" spans="2:8" x14ac:dyDescent="0.2">
      <c r="C14" s="25">
        <f>'B&amp;B'!E13-'B&amp;B greedy'!E13</f>
        <v>30</v>
      </c>
      <c r="D14" s="25">
        <f>'B&amp;B'!E13-'B&amp;B GA'!E13</f>
        <v>30</v>
      </c>
      <c r="E14" s="25">
        <f>'B&amp;B'!E13-'B&amp;B greedy + GA'!E13</f>
        <v>30</v>
      </c>
      <c r="F14" s="25">
        <f>'B&amp;B greedy'!E13-'B&amp;B GA'!E13</f>
        <v>0</v>
      </c>
      <c r="G14" s="25">
        <f>'B&amp;B greedy'!E13-'B&amp;B greedy + GA'!E13</f>
        <v>0</v>
      </c>
      <c r="H14" s="25">
        <f>'B&amp;B GA'!E13-'B&amp;B greedy + GA'!E13</f>
        <v>0</v>
      </c>
    </row>
    <row r="15" spans="2:8" x14ac:dyDescent="0.2">
      <c r="C15" s="25">
        <f>'B&amp;B'!E14-'B&amp;B greedy'!E14</f>
        <v>37</v>
      </c>
      <c r="D15" s="25">
        <f>'B&amp;B'!E14-'B&amp;B GA'!E14</f>
        <v>37</v>
      </c>
      <c r="E15" s="25">
        <f>'B&amp;B'!E14-'B&amp;B greedy + GA'!E14</f>
        <v>37</v>
      </c>
      <c r="F15" s="25">
        <f>'B&amp;B greedy'!E14-'B&amp;B GA'!E14</f>
        <v>0</v>
      </c>
      <c r="G15" s="25">
        <f>'B&amp;B greedy'!E14-'B&amp;B greedy + GA'!E14</f>
        <v>0</v>
      </c>
      <c r="H15" s="25">
        <f>'B&amp;B GA'!E14-'B&amp;B greedy + GA'!E14</f>
        <v>0</v>
      </c>
    </row>
    <row r="16" spans="2:8" x14ac:dyDescent="0.2">
      <c r="C16" s="25">
        <f>'B&amp;B'!E15-'B&amp;B greedy'!E15</f>
        <v>44</v>
      </c>
      <c r="D16" s="25">
        <f>'B&amp;B'!E15-'B&amp;B GA'!E15</f>
        <v>44</v>
      </c>
      <c r="E16" s="25">
        <f>'B&amp;B'!E15-'B&amp;B greedy + GA'!E15</f>
        <v>44</v>
      </c>
      <c r="F16" s="25">
        <f>'B&amp;B greedy'!E15-'B&amp;B GA'!E15</f>
        <v>0</v>
      </c>
      <c r="G16" s="25">
        <f>'B&amp;B greedy'!E15-'B&amp;B greedy + GA'!E15</f>
        <v>0</v>
      </c>
      <c r="H16" s="25">
        <f>'B&amp;B GA'!E15-'B&amp;B greedy + GA'!E15</f>
        <v>0</v>
      </c>
    </row>
    <row r="17" spans="3:8" x14ac:dyDescent="0.2">
      <c r="C17" s="25">
        <f>'B&amp;B'!E16-'B&amp;B greedy'!E16</f>
        <v>37</v>
      </c>
      <c r="D17" s="25">
        <f>'B&amp;B'!E16-'B&amp;B GA'!E16</f>
        <v>37</v>
      </c>
      <c r="E17" s="25">
        <f>'B&amp;B'!E16-'B&amp;B greedy + GA'!E16</f>
        <v>37</v>
      </c>
      <c r="F17" s="25">
        <f>'B&amp;B greedy'!E16-'B&amp;B GA'!E16</f>
        <v>0</v>
      </c>
      <c r="G17" s="25">
        <f>'B&amp;B greedy'!E16-'B&amp;B greedy + GA'!E16</f>
        <v>0</v>
      </c>
      <c r="H17" s="25">
        <f>'B&amp;B GA'!E16-'B&amp;B greedy + GA'!E16</f>
        <v>0</v>
      </c>
    </row>
    <row r="18" spans="3:8" x14ac:dyDescent="0.2">
      <c r="C18" s="25">
        <f>'B&amp;B'!E17-'B&amp;B greedy'!E17</f>
        <v>54</v>
      </c>
      <c r="D18" s="25">
        <f>'B&amp;B'!E17-'B&amp;B GA'!E17</f>
        <v>54</v>
      </c>
      <c r="E18" s="25">
        <f>'B&amp;B'!E17-'B&amp;B greedy + GA'!E17</f>
        <v>54</v>
      </c>
      <c r="F18" s="25">
        <f>'B&amp;B greedy'!E17-'B&amp;B GA'!E17</f>
        <v>0</v>
      </c>
      <c r="G18" s="25">
        <f>'B&amp;B greedy'!E17-'B&amp;B greedy + GA'!E17</f>
        <v>0</v>
      </c>
      <c r="H18" s="25">
        <f>'B&amp;B GA'!E17-'B&amp;B greedy + GA'!E17</f>
        <v>0</v>
      </c>
    </row>
    <row r="19" spans="3:8" x14ac:dyDescent="0.2">
      <c r="C19" s="25">
        <f>'B&amp;B'!E18-'B&amp;B greedy'!E18</f>
        <v>23</v>
      </c>
      <c r="D19" s="25">
        <f>'B&amp;B'!E18-'B&amp;B GA'!E18</f>
        <v>23</v>
      </c>
      <c r="E19" s="25">
        <f>'B&amp;B'!E18-'B&amp;B greedy + GA'!E18</f>
        <v>23</v>
      </c>
      <c r="F19" s="25">
        <f>'B&amp;B greedy'!E18-'B&amp;B GA'!E18</f>
        <v>0</v>
      </c>
      <c r="G19" s="25">
        <f>'B&amp;B greedy'!E18-'B&amp;B greedy + GA'!E18</f>
        <v>0</v>
      </c>
      <c r="H19" s="25">
        <f>'B&amp;B GA'!E18-'B&amp;B greedy + GA'!E18</f>
        <v>0</v>
      </c>
    </row>
    <row r="20" spans="3:8" x14ac:dyDescent="0.2">
      <c r="C20" s="25">
        <f>'B&amp;B'!E19-'B&amp;B greedy'!E19</f>
        <v>16</v>
      </c>
      <c r="D20" s="25">
        <f>'B&amp;B'!E19-'B&amp;B GA'!E19</f>
        <v>16</v>
      </c>
      <c r="E20" s="25">
        <f>'B&amp;B'!E19-'B&amp;B greedy + GA'!E19</f>
        <v>16</v>
      </c>
      <c r="F20" s="25">
        <f>'B&amp;B greedy'!E19-'B&amp;B GA'!E19</f>
        <v>0</v>
      </c>
      <c r="G20" s="25">
        <f>'B&amp;B greedy'!E19-'B&amp;B greedy + GA'!E19</f>
        <v>0</v>
      </c>
      <c r="H20" s="25">
        <f>'B&amp;B GA'!E19-'B&amp;B greedy + GA'!E19</f>
        <v>0</v>
      </c>
    </row>
    <row r="21" spans="3:8" x14ac:dyDescent="0.2">
      <c r="C21" s="25">
        <f>'B&amp;B'!E20-'B&amp;B greedy'!E20</f>
        <v>39</v>
      </c>
      <c r="D21" s="25">
        <f>'B&amp;B'!E20-'B&amp;B GA'!E20</f>
        <v>39</v>
      </c>
      <c r="E21" s="25">
        <f>'B&amp;B'!E20-'B&amp;B greedy + GA'!E20</f>
        <v>39</v>
      </c>
      <c r="F21" s="25">
        <f>'B&amp;B greedy'!E20-'B&amp;B GA'!E20</f>
        <v>0</v>
      </c>
      <c r="G21" s="25">
        <f>'B&amp;B greedy'!E20-'B&amp;B greedy + GA'!E20</f>
        <v>0</v>
      </c>
      <c r="H21" s="25">
        <f>'B&amp;B GA'!E20-'B&amp;B greedy + GA'!E20</f>
        <v>0</v>
      </c>
    </row>
    <row r="22" spans="3:8" x14ac:dyDescent="0.2">
      <c r="C22" s="25">
        <f>'B&amp;B'!E21-'B&amp;B greedy'!E21</f>
        <v>40</v>
      </c>
      <c r="D22" s="25">
        <f>'B&amp;B'!E21-'B&amp;B GA'!E21</f>
        <v>40</v>
      </c>
      <c r="E22" s="25">
        <f>'B&amp;B'!E21-'B&amp;B greedy + GA'!E21</f>
        <v>40</v>
      </c>
      <c r="F22" s="25">
        <f>'B&amp;B greedy'!E21-'B&amp;B GA'!E21</f>
        <v>0</v>
      </c>
      <c r="G22" s="25">
        <f>'B&amp;B greedy'!E21-'B&amp;B greedy + GA'!E21</f>
        <v>0</v>
      </c>
      <c r="H22" s="25">
        <f>'B&amp;B GA'!E21-'B&amp;B greedy + GA'!E21</f>
        <v>0</v>
      </c>
    </row>
    <row r="23" spans="3:8" x14ac:dyDescent="0.2">
      <c r="C23" s="25">
        <f>'B&amp;B'!E22-'B&amp;B greedy'!E22</f>
        <v>71</v>
      </c>
      <c r="D23" s="25">
        <f>'B&amp;B'!E22-'B&amp;B GA'!E22</f>
        <v>71</v>
      </c>
      <c r="E23" s="25">
        <f>'B&amp;B'!E22-'B&amp;B greedy + GA'!E22</f>
        <v>71</v>
      </c>
      <c r="F23" s="25">
        <f>'B&amp;B greedy'!E22-'B&amp;B GA'!E22</f>
        <v>0</v>
      </c>
      <c r="G23" s="25">
        <f>'B&amp;B greedy'!E22-'B&amp;B greedy + GA'!E22</f>
        <v>0</v>
      </c>
      <c r="H23" s="25">
        <f>'B&amp;B GA'!E22-'B&amp;B greedy + GA'!E22</f>
        <v>0</v>
      </c>
    </row>
    <row r="24" spans="3:8" x14ac:dyDescent="0.2">
      <c r="C24" s="25">
        <f>'B&amp;B'!E23-'B&amp;B greedy'!E23</f>
        <v>25</v>
      </c>
      <c r="D24" s="25">
        <f>'B&amp;B'!E23-'B&amp;B GA'!E23</f>
        <v>25</v>
      </c>
      <c r="E24" s="25">
        <f>'B&amp;B'!E23-'B&amp;B greedy + GA'!E23</f>
        <v>25</v>
      </c>
      <c r="F24" s="25">
        <f>'B&amp;B greedy'!E23-'B&amp;B GA'!E23</f>
        <v>0</v>
      </c>
      <c r="G24" s="25">
        <f>'B&amp;B greedy'!E23-'B&amp;B greedy + GA'!E23</f>
        <v>0</v>
      </c>
      <c r="H24" s="25">
        <f>'B&amp;B GA'!E23-'B&amp;B greedy + GA'!E23</f>
        <v>0</v>
      </c>
    </row>
    <row r="25" spans="3:8" x14ac:dyDescent="0.2">
      <c r="C25" s="25">
        <f>'B&amp;B'!E24-'B&amp;B greedy'!E24</f>
        <v>34</v>
      </c>
      <c r="D25" s="25">
        <f>'B&amp;B'!E24-'B&amp;B GA'!E24</f>
        <v>34</v>
      </c>
      <c r="E25" s="25">
        <f>'B&amp;B'!E24-'B&amp;B greedy + GA'!E24</f>
        <v>34</v>
      </c>
      <c r="F25" s="25">
        <f>'B&amp;B greedy'!E24-'B&amp;B GA'!E24</f>
        <v>0</v>
      </c>
      <c r="G25" s="25">
        <f>'B&amp;B greedy'!E24-'B&amp;B greedy + GA'!E24</f>
        <v>0</v>
      </c>
      <c r="H25" s="25">
        <f>'B&amp;B GA'!E24-'B&amp;B greedy + GA'!E24</f>
        <v>0</v>
      </c>
    </row>
    <row r="26" spans="3:8" x14ac:dyDescent="0.2">
      <c r="C26" s="25">
        <f>'B&amp;B'!E25-'B&amp;B greedy'!E25</f>
        <v>68</v>
      </c>
      <c r="D26" s="25">
        <f>'B&amp;B'!E25-'B&amp;B GA'!E25</f>
        <v>68</v>
      </c>
      <c r="E26" s="25">
        <f>'B&amp;B'!E25-'B&amp;B greedy + GA'!E25</f>
        <v>68</v>
      </c>
      <c r="F26" s="25">
        <f>'B&amp;B greedy'!E25-'B&amp;B GA'!E25</f>
        <v>0</v>
      </c>
      <c r="G26" s="25">
        <f>'B&amp;B greedy'!E25-'B&amp;B greedy + GA'!E25</f>
        <v>0</v>
      </c>
      <c r="H26" s="25">
        <f>'B&amp;B GA'!E25-'B&amp;B greedy + GA'!E25</f>
        <v>0</v>
      </c>
    </row>
    <row r="27" spans="3:8" x14ac:dyDescent="0.2">
      <c r="C27" s="25">
        <f>'B&amp;B'!E26-'B&amp;B greedy'!E26</f>
        <v>22</v>
      </c>
      <c r="D27" s="25">
        <f>'B&amp;B'!E26-'B&amp;B GA'!E26</f>
        <v>22</v>
      </c>
      <c r="E27" s="25">
        <f>'B&amp;B'!E26-'B&amp;B greedy + GA'!E26</f>
        <v>22</v>
      </c>
      <c r="F27" s="25">
        <f>'B&amp;B greedy'!E26-'B&amp;B GA'!E26</f>
        <v>0</v>
      </c>
      <c r="G27" s="25">
        <f>'B&amp;B greedy'!E26-'B&amp;B greedy + GA'!E26</f>
        <v>0</v>
      </c>
      <c r="H27" s="25">
        <f>'B&amp;B GA'!E26-'B&amp;B greedy + GA'!E26</f>
        <v>0</v>
      </c>
    </row>
    <row r="28" spans="3:8" x14ac:dyDescent="0.2">
      <c r="C28" s="25">
        <f>'B&amp;B'!E27-'B&amp;B greedy'!E27</f>
        <v>8</v>
      </c>
      <c r="D28" s="25">
        <f>'B&amp;B'!E27-'B&amp;B GA'!E27</f>
        <v>8</v>
      </c>
      <c r="E28" s="25">
        <f>'B&amp;B'!E27-'B&amp;B greedy + GA'!E27</f>
        <v>8</v>
      </c>
      <c r="F28" s="25">
        <f>'B&amp;B greedy'!E27-'B&amp;B GA'!E27</f>
        <v>0</v>
      </c>
      <c r="G28" s="25">
        <f>'B&amp;B greedy'!E27-'B&amp;B greedy + GA'!E27</f>
        <v>0</v>
      </c>
      <c r="H28" s="25">
        <f>'B&amp;B GA'!E27-'B&amp;B greedy + GA'!E27</f>
        <v>0</v>
      </c>
    </row>
    <row r="29" spans="3:8" x14ac:dyDescent="0.2">
      <c r="C29" s="25">
        <f>'B&amp;B'!E28-'B&amp;B greedy'!E28</f>
        <v>0</v>
      </c>
      <c r="D29" s="25">
        <f>'B&amp;B'!E28-'B&amp;B GA'!E28</f>
        <v>0</v>
      </c>
      <c r="E29" s="25">
        <f>'B&amp;B'!E28-'B&amp;B greedy + GA'!E28</f>
        <v>0</v>
      </c>
      <c r="F29" s="25">
        <f>'B&amp;B greedy'!E28-'B&amp;B GA'!E28</f>
        <v>0</v>
      </c>
      <c r="G29" s="25">
        <f>'B&amp;B greedy'!E28-'B&amp;B greedy + GA'!E28</f>
        <v>0</v>
      </c>
      <c r="H29" s="25">
        <f>'B&amp;B GA'!E28-'B&amp;B greedy + GA'!E28</f>
        <v>0</v>
      </c>
    </row>
    <row r="30" spans="3:8" x14ac:dyDescent="0.2">
      <c r="C30" s="25">
        <f>'B&amp;B'!E29-'B&amp;B greedy'!E29</f>
        <v>0</v>
      </c>
      <c r="D30" s="25">
        <f>'B&amp;B'!E29-'B&amp;B GA'!E29</f>
        <v>0</v>
      </c>
      <c r="E30" s="25">
        <f>'B&amp;B'!E29-'B&amp;B greedy + GA'!E29</f>
        <v>0</v>
      </c>
      <c r="F30" s="25">
        <f>'B&amp;B greedy'!E29-'B&amp;B GA'!E29</f>
        <v>0</v>
      </c>
      <c r="G30" s="25">
        <f>'B&amp;B greedy'!E29-'B&amp;B greedy + GA'!E29</f>
        <v>0</v>
      </c>
      <c r="H30" s="25">
        <f>'B&amp;B GA'!E29-'B&amp;B greedy + GA'!E29</f>
        <v>0</v>
      </c>
    </row>
    <row r="31" spans="3:8" x14ac:dyDescent="0.2">
      <c r="C31" s="25">
        <f>'B&amp;B'!E30-'B&amp;B greedy'!E30</f>
        <v>0</v>
      </c>
      <c r="D31" s="25">
        <f>'B&amp;B'!E30-'B&amp;B GA'!E30</f>
        <v>0</v>
      </c>
      <c r="E31" s="25">
        <f>'B&amp;B'!E30-'B&amp;B greedy + GA'!E30</f>
        <v>0</v>
      </c>
      <c r="F31" s="25">
        <f>'B&amp;B greedy'!E30-'B&amp;B GA'!E30</f>
        <v>0</v>
      </c>
      <c r="G31" s="25">
        <f>'B&amp;B greedy'!E30-'B&amp;B greedy + GA'!E30</f>
        <v>0</v>
      </c>
      <c r="H31" s="25">
        <f>'B&amp;B GA'!E30-'B&amp;B greedy + GA'!E30</f>
        <v>0</v>
      </c>
    </row>
    <row r="32" spans="3:8" x14ac:dyDescent="0.2">
      <c r="C32" s="25">
        <f>'B&amp;B'!E31-'B&amp;B greedy'!E31</f>
        <v>28</v>
      </c>
      <c r="D32" s="25">
        <f>'B&amp;B'!E31-'B&amp;B GA'!E31</f>
        <v>92</v>
      </c>
      <c r="E32" s="25">
        <f>'B&amp;B'!E31-'B&amp;B greedy + GA'!E31</f>
        <v>33</v>
      </c>
      <c r="F32" s="25">
        <f>'B&amp;B greedy'!E31-'B&amp;B GA'!E31</f>
        <v>64</v>
      </c>
      <c r="G32" s="25">
        <f>'B&amp;B greedy'!E31-'B&amp;B greedy + GA'!E31</f>
        <v>5</v>
      </c>
      <c r="H32" s="25">
        <f>'B&amp;B GA'!E31-'B&amp;B greedy + GA'!E31</f>
        <v>-59</v>
      </c>
    </row>
    <row r="33" spans="3:8" x14ac:dyDescent="0.2">
      <c r="C33" s="25">
        <f>'B&amp;B'!E32-'B&amp;B greedy'!E32</f>
        <v>53</v>
      </c>
      <c r="D33" s="25">
        <f>'B&amp;B'!E32-'B&amp;B GA'!E32</f>
        <v>53</v>
      </c>
      <c r="E33" s="25">
        <f>'B&amp;B'!E32-'B&amp;B greedy + GA'!E32</f>
        <v>53</v>
      </c>
      <c r="F33" s="25">
        <f>'B&amp;B greedy'!E32-'B&amp;B GA'!E32</f>
        <v>0</v>
      </c>
      <c r="G33" s="25">
        <f>'B&amp;B greedy'!E32-'B&amp;B greedy + GA'!E32</f>
        <v>0</v>
      </c>
      <c r="H33" s="25">
        <f>'B&amp;B GA'!E32-'B&amp;B greedy + GA'!E32</f>
        <v>0</v>
      </c>
    </row>
    <row r="34" spans="3:8" x14ac:dyDescent="0.2">
      <c r="C34" s="25">
        <f>'B&amp;B'!E33-'B&amp;B greedy'!E33</f>
        <v>12</v>
      </c>
      <c r="D34" s="25">
        <f>'B&amp;B'!E33-'B&amp;B GA'!E33</f>
        <v>66</v>
      </c>
      <c r="E34" s="25">
        <f>'B&amp;B'!E33-'B&amp;B greedy + GA'!E33</f>
        <v>66</v>
      </c>
      <c r="F34" s="25">
        <f>'B&amp;B greedy'!E33-'B&amp;B GA'!E33</f>
        <v>54</v>
      </c>
      <c r="G34" s="25">
        <f>'B&amp;B greedy'!E33-'B&amp;B greedy + GA'!E33</f>
        <v>54</v>
      </c>
      <c r="H34" s="25">
        <f>'B&amp;B GA'!E33-'B&amp;B greedy + GA'!E33</f>
        <v>0</v>
      </c>
    </row>
    <row r="35" spans="3:8" x14ac:dyDescent="0.2">
      <c r="C35" s="25">
        <f>'B&amp;B'!E34-'B&amp;B greedy'!E34</f>
        <v>59</v>
      </c>
      <c r="D35" s="25">
        <f>'B&amp;B'!E34-'B&amp;B GA'!E34</f>
        <v>59</v>
      </c>
      <c r="E35" s="25">
        <f>'B&amp;B'!E34-'B&amp;B greedy + GA'!E34</f>
        <v>59</v>
      </c>
      <c r="F35" s="25">
        <f>'B&amp;B greedy'!E34-'B&amp;B GA'!E34</f>
        <v>0</v>
      </c>
      <c r="G35" s="25">
        <f>'B&amp;B greedy'!E34-'B&amp;B greedy + GA'!E34</f>
        <v>0</v>
      </c>
      <c r="H35" s="25">
        <f>'B&amp;B GA'!E34-'B&amp;B greedy + GA'!E34</f>
        <v>0</v>
      </c>
    </row>
    <row r="36" spans="3:8" x14ac:dyDescent="0.2">
      <c r="C36" s="25">
        <f>'B&amp;B'!E35-'B&amp;B greedy'!E35</f>
        <v>72</v>
      </c>
      <c r="D36" s="25">
        <f>'B&amp;B'!E35-'B&amp;B GA'!E35</f>
        <v>72</v>
      </c>
      <c r="E36" s="25">
        <f>'B&amp;B'!E35-'B&amp;B greedy + GA'!E35</f>
        <v>72</v>
      </c>
      <c r="F36" s="25">
        <f>'B&amp;B greedy'!E35-'B&amp;B GA'!E35</f>
        <v>0</v>
      </c>
      <c r="G36" s="25">
        <f>'B&amp;B greedy'!E35-'B&amp;B greedy + GA'!E35</f>
        <v>0</v>
      </c>
      <c r="H36" s="25">
        <f>'B&amp;B GA'!E35-'B&amp;B greedy + GA'!E35</f>
        <v>0</v>
      </c>
    </row>
    <row r="37" spans="3:8" x14ac:dyDescent="0.2">
      <c r="C37" s="25">
        <f>'B&amp;B'!E36-'B&amp;B greedy'!E36</f>
        <v>14</v>
      </c>
      <c r="D37" s="25">
        <f>'B&amp;B'!E36-'B&amp;B GA'!E36</f>
        <v>14</v>
      </c>
      <c r="E37" s="25">
        <f>'B&amp;B'!E36-'B&amp;B greedy + GA'!E36</f>
        <v>14</v>
      </c>
      <c r="F37" s="25">
        <f>'B&amp;B greedy'!E36-'B&amp;B GA'!E36</f>
        <v>0</v>
      </c>
      <c r="G37" s="25">
        <f>'B&amp;B greedy'!E36-'B&amp;B greedy + GA'!E36</f>
        <v>0</v>
      </c>
      <c r="H37" s="25">
        <f>'B&amp;B GA'!E36-'B&amp;B greedy + GA'!E36</f>
        <v>0</v>
      </c>
    </row>
    <row r="38" spans="3:8" x14ac:dyDescent="0.2">
      <c r="C38" s="25">
        <f>'B&amp;B'!E37-'B&amp;B greedy'!E37</f>
        <v>38</v>
      </c>
      <c r="D38" s="25">
        <f>'B&amp;B'!E37-'B&amp;B GA'!E37</f>
        <v>38</v>
      </c>
      <c r="E38" s="25">
        <f>'B&amp;B'!E37-'B&amp;B greedy + GA'!E37</f>
        <v>38</v>
      </c>
      <c r="F38" s="25">
        <f>'B&amp;B greedy'!E37-'B&amp;B GA'!E37</f>
        <v>0</v>
      </c>
      <c r="G38" s="25">
        <f>'B&amp;B greedy'!E37-'B&amp;B greedy + GA'!E37</f>
        <v>0</v>
      </c>
      <c r="H38" s="25">
        <f>'B&amp;B GA'!E37-'B&amp;B greedy + GA'!E37</f>
        <v>0</v>
      </c>
    </row>
    <row r="39" spans="3:8" x14ac:dyDescent="0.2">
      <c r="C39" s="25">
        <f>'B&amp;B'!E38-'B&amp;B greedy'!E38</f>
        <v>9</v>
      </c>
      <c r="D39" s="25">
        <f>'B&amp;B'!E38-'B&amp;B GA'!E38</f>
        <v>107</v>
      </c>
      <c r="E39" s="25">
        <f>'B&amp;B'!E38-'B&amp;B greedy + GA'!E38</f>
        <v>107</v>
      </c>
      <c r="F39" s="25">
        <f>'B&amp;B greedy'!E38-'B&amp;B GA'!E38</f>
        <v>98</v>
      </c>
      <c r="G39" s="25">
        <f>'B&amp;B greedy'!E38-'B&amp;B greedy + GA'!E38</f>
        <v>98</v>
      </c>
      <c r="H39" s="25">
        <f>'B&amp;B GA'!E38-'B&amp;B greedy + GA'!E38</f>
        <v>0</v>
      </c>
    </row>
    <row r="40" spans="3:8" x14ac:dyDescent="0.2">
      <c r="C40" s="25">
        <f>'B&amp;B'!E39-'B&amp;B greedy'!E39</f>
        <v>103</v>
      </c>
      <c r="D40" s="25">
        <f>'B&amp;B'!E39-'B&amp;B GA'!E39</f>
        <v>103</v>
      </c>
      <c r="E40" s="25">
        <f>'B&amp;B'!E39-'B&amp;B greedy + GA'!E39</f>
        <v>103</v>
      </c>
      <c r="F40" s="25">
        <f>'B&amp;B greedy'!E39-'B&amp;B GA'!E39</f>
        <v>0</v>
      </c>
      <c r="G40" s="25">
        <f>'B&amp;B greedy'!E39-'B&amp;B greedy + GA'!E39</f>
        <v>0</v>
      </c>
      <c r="H40" s="25">
        <f>'B&amp;B GA'!E39-'B&amp;B greedy + GA'!E39</f>
        <v>0</v>
      </c>
    </row>
    <row r="41" spans="3:8" x14ac:dyDescent="0.2">
      <c r="C41" s="25">
        <f>'B&amp;B'!E40-'B&amp;B greedy'!E40</f>
        <v>115</v>
      </c>
      <c r="D41" s="25">
        <f>'B&amp;B'!E40-'B&amp;B GA'!E40</f>
        <v>115</v>
      </c>
      <c r="E41" s="25">
        <f>'B&amp;B'!E40-'B&amp;B greedy + GA'!E40</f>
        <v>115</v>
      </c>
      <c r="F41" s="25">
        <f>'B&amp;B greedy'!E40-'B&amp;B GA'!E40</f>
        <v>0</v>
      </c>
      <c r="G41" s="25">
        <f>'B&amp;B greedy'!E40-'B&amp;B greedy + GA'!E40</f>
        <v>0</v>
      </c>
      <c r="H41" s="25">
        <f>'B&amp;B GA'!E40-'B&amp;B greedy + GA'!E40</f>
        <v>0</v>
      </c>
    </row>
    <row r="42" spans="3:8" x14ac:dyDescent="0.2">
      <c r="C42" s="25">
        <f>'B&amp;B'!E41-'B&amp;B greedy'!E41</f>
        <v>87</v>
      </c>
      <c r="D42" s="25">
        <f>'B&amp;B'!E41-'B&amp;B GA'!E41</f>
        <v>87</v>
      </c>
      <c r="E42" s="25">
        <f>'B&amp;B'!E41-'B&amp;B greedy + GA'!E41</f>
        <v>87</v>
      </c>
      <c r="F42" s="25">
        <f>'B&amp;B greedy'!E41-'B&amp;B GA'!E41</f>
        <v>0</v>
      </c>
      <c r="G42" s="25">
        <f>'B&amp;B greedy'!E41-'B&amp;B greedy + GA'!E41</f>
        <v>0</v>
      </c>
      <c r="H42" s="25">
        <f>'B&amp;B GA'!E41-'B&amp;B greedy + GA'!E41</f>
        <v>0</v>
      </c>
    </row>
    <row r="43" spans="3:8" x14ac:dyDescent="0.2">
      <c r="C43" s="25">
        <f>'B&amp;B'!E42-'B&amp;B greedy'!E42</f>
        <v>1</v>
      </c>
      <c r="D43" s="25">
        <f>'B&amp;B'!E42-'B&amp;B GA'!E42</f>
        <v>1</v>
      </c>
      <c r="E43" s="25">
        <f>'B&amp;B'!E42-'B&amp;B greedy + GA'!E42</f>
        <v>1</v>
      </c>
      <c r="F43" s="25">
        <f>'B&amp;B greedy'!E42-'B&amp;B GA'!E42</f>
        <v>0</v>
      </c>
      <c r="G43" s="25">
        <f>'B&amp;B greedy'!E42-'B&amp;B greedy + GA'!E42</f>
        <v>0</v>
      </c>
      <c r="H43" s="25">
        <f>'B&amp;B GA'!E42-'B&amp;B greedy + GA'!E42</f>
        <v>0</v>
      </c>
    </row>
    <row r="44" spans="3:8" x14ac:dyDescent="0.2">
      <c r="C44" s="25">
        <f>'B&amp;B'!E43-'B&amp;B greedy'!E43</f>
        <v>1</v>
      </c>
      <c r="D44" s="25">
        <f>'B&amp;B'!E43-'B&amp;B GA'!E43</f>
        <v>4</v>
      </c>
      <c r="E44" s="25">
        <f>'B&amp;B'!E43-'B&amp;B greedy + GA'!E43</f>
        <v>4</v>
      </c>
      <c r="F44" s="25">
        <f>'B&amp;B greedy'!E43-'B&amp;B GA'!E43</f>
        <v>3</v>
      </c>
      <c r="G44" s="25">
        <f>'B&amp;B greedy'!E43-'B&amp;B greedy + GA'!E43</f>
        <v>3</v>
      </c>
      <c r="H44" s="25">
        <f>'B&amp;B GA'!E43-'B&amp;B greedy + GA'!E43</f>
        <v>0</v>
      </c>
    </row>
    <row r="45" spans="3:8" x14ac:dyDescent="0.2">
      <c r="C45" s="25">
        <f>'B&amp;B'!E44-'B&amp;B greedy'!E44</f>
        <v>14</v>
      </c>
      <c r="D45" s="25">
        <f>'B&amp;B'!E44-'B&amp;B GA'!E44</f>
        <v>14</v>
      </c>
      <c r="E45" s="25">
        <f>'B&amp;B'!E44-'B&amp;B greedy + GA'!E44</f>
        <v>14</v>
      </c>
      <c r="F45" s="25">
        <f>'B&amp;B greedy'!E44-'B&amp;B GA'!E44</f>
        <v>0</v>
      </c>
      <c r="G45" s="25">
        <f>'B&amp;B greedy'!E44-'B&amp;B greedy + GA'!E44</f>
        <v>0</v>
      </c>
      <c r="H45" s="25">
        <f>'B&amp;B GA'!E44-'B&amp;B greedy + GA'!E44</f>
        <v>0</v>
      </c>
    </row>
    <row r="46" spans="3:8" x14ac:dyDescent="0.2">
      <c r="C46" s="25">
        <f>'B&amp;B'!E45-'B&amp;B greedy'!E45</f>
        <v>106</v>
      </c>
      <c r="D46" s="25">
        <f>'B&amp;B'!E45-'B&amp;B GA'!E45</f>
        <v>106</v>
      </c>
      <c r="E46" s="25">
        <f>'B&amp;B'!E45-'B&amp;B greedy + GA'!E45</f>
        <v>106</v>
      </c>
      <c r="F46" s="25">
        <f>'B&amp;B greedy'!E45-'B&amp;B GA'!E45</f>
        <v>0</v>
      </c>
      <c r="G46" s="25">
        <f>'B&amp;B greedy'!E45-'B&amp;B greedy + GA'!E45</f>
        <v>0</v>
      </c>
      <c r="H46" s="25">
        <f>'B&amp;B GA'!E45-'B&amp;B greedy + GA'!E45</f>
        <v>0</v>
      </c>
    </row>
    <row r="47" spans="3:8" x14ac:dyDescent="0.2">
      <c r="C47" s="25">
        <f>'B&amp;B'!E46-'B&amp;B greedy'!E46</f>
        <v>26</v>
      </c>
      <c r="D47" s="25">
        <f>'B&amp;B'!E46-'B&amp;B GA'!E46</f>
        <v>16</v>
      </c>
      <c r="E47" s="25">
        <f>'B&amp;B'!E46-'B&amp;B greedy + GA'!E46</f>
        <v>16</v>
      </c>
      <c r="F47" s="25">
        <f>'B&amp;B greedy'!E46-'B&amp;B GA'!E46</f>
        <v>-10</v>
      </c>
      <c r="G47" s="25">
        <f>'B&amp;B greedy'!E46-'B&amp;B greedy + GA'!E46</f>
        <v>-10</v>
      </c>
      <c r="H47" s="25">
        <f>'B&amp;B GA'!E46-'B&amp;B greedy + GA'!E46</f>
        <v>0</v>
      </c>
    </row>
    <row r="48" spans="3:8" x14ac:dyDescent="0.2">
      <c r="C48" s="25">
        <f>'B&amp;B'!E47-'B&amp;B greedy'!E47</f>
        <v>89</v>
      </c>
      <c r="D48" s="25">
        <f>'B&amp;B'!E47-'B&amp;B GA'!E47</f>
        <v>89</v>
      </c>
      <c r="E48" s="25">
        <f>'B&amp;B'!E47-'B&amp;B greedy + GA'!E47</f>
        <v>89</v>
      </c>
      <c r="F48" s="25">
        <f>'B&amp;B greedy'!E47-'B&amp;B GA'!E47</f>
        <v>0</v>
      </c>
      <c r="G48" s="25">
        <f>'B&amp;B greedy'!E47-'B&amp;B greedy + GA'!E47</f>
        <v>0</v>
      </c>
      <c r="H48" s="25">
        <f>'B&amp;B GA'!E47-'B&amp;B greedy + GA'!E47</f>
        <v>0</v>
      </c>
    </row>
    <row r="49" spans="3:8" x14ac:dyDescent="0.2">
      <c r="C49" s="25">
        <f>'B&amp;B'!E48-'B&amp;B greedy'!E48</f>
        <v>37</v>
      </c>
      <c r="D49" s="25">
        <f>'B&amp;B'!E48-'B&amp;B GA'!E48</f>
        <v>37</v>
      </c>
      <c r="E49" s="25">
        <f>'B&amp;B'!E48-'B&amp;B greedy + GA'!E48</f>
        <v>37</v>
      </c>
      <c r="F49" s="25">
        <f>'B&amp;B greedy'!E48-'B&amp;B GA'!E48</f>
        <v>0</v>
      </c>
      <c r="G49" s="25">
        <f>'B&amp;B greedy'!E48-'B&amp;B greedy + GA'!E48</f>
        <v>0</v>
      </c>
      <c r="H49" s="25">
        <f>'B&amp;B GA'!E48-'B&amp;B greedy + GA'!E48</f>
        <v>0</v>
      </c>
    </row>
    <row r="50" spans="3:8" x14ac:dyDescent="0.2">
      <c r="C50" s="25">
        <f>'B&amp;B'!E49-'B&amp;B greedy'!E49</f>
        <v>167</v>
      </c>
      <c r="D50" s="25">
        <f>'B&amp;B'!E49-'B&amp;B GA'!E49</f>
        <v>167</v>
      </c>
      <c r="E50" s="25">
        <f>'B&amp;B'!E49-'B&amp;B greedy + GA'!E49</f>
        <v>167</v>
      </c>
      <c r="F50" s="25">
        <f>'B&amp;B greedy'!E49-'B&amp;B GA'!E49</f>
        <v>0</v>
      </c>
      <c r="G50" s="25">
        <f>'B&amp;B greedy'!E49-'B&amp;B greedy + GA'!E49</f>
        <v>0</v>
      </c>
      <c r="H50" s="25">
        <f>'B&amp;B GA'!E49-'B&amp;B greedy + GA'!E49</f>
        <v>0</v>
      </c>
    </row>
    <row r="51" spans="3:8" x14ac:dyDescent="0.2">
      <c r="C51" s="25">
        <f>'B&amp;B'!E50-'B&amp;B greedy'!E50</f>
        <v>33</v>
      </c>
      <c r="D51" s="25">
        <f>'B&amp;B'!E50-'B&amp;B GA'!E50</f>
        <v>33</v>
      </c>
      <c r="E51" s="25">
        <f>'B&amp;B'!E50-'B&amp;B greedy + GA'!E50</f>
        <v>33</v>
      </c>
      <c r="F51" s="25">
        <f>'B&amp;B greedy'!E50-'B&amp;B GA'!E50</f>
        <v>0</v>
      </c>
      <c r="G51" s="25">
        <f>'B&amp;B greedy'!E50-'B&amp;B greedy + GA'!E50</f>
        <v>0</v>
      </c>
      <c r="H51" s="25">
        <f>'B&amp;B GA'!E50-'B&amp;B greedy + GA'!E50</f>
        <v>0</v>
      </c>
    </row>
    <row r="52" spans="3:8" x14ac:dyDescent="0.2">
      <c r="C52" s="25">
        <f>'B&amp;B'!E51-'B&amp;B greedy'!E51</f>
        <v>8</v>
      </c>
      <c r="D52" s="25">
        <f>'B&amp;B'!E51-'B&amp;B GA'!E51</f>
        <v>68</v>
      </c>
      <c r="E52" s="25">
        <f>'B&amp;B'!E51-'B&amp;B greedy + GA'!E51</f>
        <v>68</v>
      </c>
      <c r="F52" s="25">
        <f>'B&amp;B greedy'!E51-'B&amp;B GA'!E51</f>
        <v>60</v>
      </c>
      <c r="G52" s="25">
        <f>'B&amp;B greedy'!E51-'B&amp;B greedy + GA'!E51</f>
        <v>60</v>
      </c>
      <c r="H52" s="25">
        <f>'B&amp;B GA'!E51-'B&amp;B greedy + GA'!E51</f>
        <v>0</v>
      </c>
    </row>
    <row r="53" spans="3:8" x14ac:dyDescent="0.2">
      <c r="C53" s="25">
        <f>'B&amp;B'!E52-'B&amp;B greedy'!E52</f>
        <v>38</v>
      </c>
      <c r="D53" s="25">
        <f>'B&amp;B'!E52-'B&amp;B GA'!E52</f>
        <v>38</v>
      </c>
      <c r="E53" s="25">
        <f>'B&amp;B'!E52-'B&amp;B greedy + GA'!E52</f>
        <v>38</v>
      </c>
      <c r="F53" s="25">
        <f>'B&amp;B greedy'!E52-'B&amp;B GA'!E52</f>
        <v>0</v>
      </c>
      <c r="G53" s="25">
        <f>'B&amp;B greedy'!E52-'B&amp;B greedy + GA'!E52</f>
        <v>0</v>
      </c>
      <c r="H53" s="25">
        <f>'B&amp;B GA'!E52-'B&amp;B greedy + GA'!E52</f>
        <v>0</v>
      </c>
    </row>
    <row r="54" spans="3:8" x14ac:dyDescent="0.2">
      <c r="C54" s="25">
        <f>'B&amp;B'!E53-'B&amp;B greedy'!E53</f>
        <v>25</v>
      </c>
      <c r="D54" s="25">
        <f>'B&amp;B'!E53-'B&amp;B GA'!E53</f>
        <v>25</v>
      </c>
      <c r="E54" s="25">
        <f>'B&amp;B'!E53-'B&amp;B greedy + GA'!E53</f>
        <v>25</v>
      </c>
      <c r="F54" s="25">
        <f>'B&amp;B greedy'!E53-'B&amp;B GA'!E53</f>
        <v>0</v>
      </c>
      <c r="G54" s="25">
        <f>'B&amp;B greedy'!E53-'B&amp;B greedy + GA'!E53</f>
        <v>0</v>
      </c>
      <c r="H54" s="25">
        <f>'B&amp;B GA'!E53-'B&amp;B greedy + GA'!E53</f>
        <v>0</v>
      </c>
    </row>
    <row r="55" spans="3:8" x14ac:dyDescent="0.2">
      <c r="C55" s="25">
        <f>'B&amp;B'!E54-'B&amp;B greedy'!E54</f>
        <v>17</v>
      </c>
      <c r="D55" s="25">
        <f>'B&amp;B'!E54-'B&amp;B GA'!E54</f>
        <v>23</v>
      </c>
      <c r="E55" s="25">
        <f>'B&amp;B'!E54-'B&amp;B greedy + GA'!E54</f>
        <v>23</v>
      </c>
      <c r="F55" s="25">
        <f>'B&amp;B greedy'!E54-'B&amp;B GA'!E54</f>
        <v>6</v>
      </c>
      <c r="G55" s="25">
        <f>'B&amp;B greedy'!E54-'B&amp;B greedy + GA'!E54</f>
        <v>6</v>
      </c>
      <c r="H55" s="25">
        <f>'B&amp;B GA'!E54-'B&amp;B greedy + GA'!E54</f>
        <v>0</v>
      </c>
    </row>
    <row r="56" spans="3:8" x14ac:dyDescent="0.2">
      <c r="C56" s="25">
        <f>'B&amp;B'!E55-'B&amp;B greedy'!E55</f>
        <v>66</v>
      </c>
      <c r="D56" s="25">
        <f>'B&amp;B'!E55-'B&amp;B GA'!E55</f>
        <v>66</v>
      </c>
      <c r="E56" s="25">
        <f>'B&amp;B'!E55-'B&amp;B greedy + GA'!E55</f>
        <v>66</v>
      </c>
      <c r="F56" s="25">
        <f>'B&amp;B greedy'!E55-'B&amp;B GA'!E55</f>
        <v>0</v>
      </c>
      <c r="G56" s="25">
        <f>'B&amp;B greedy'!E55-'B&amp;B greedy + GA'!E55</f>
        <v>0</v>
      </c>
      <c r="H56" s="25">
        <f>'B&amp;B GA'!E55-'B&amp;B greedy + GA'!E55</f>
        <v>0</v>
      </c>
    </row>
    <row r="57" spans="3:8" x14ac:dyDescent="0.2">
      <c r="C57" s="25">
        <f>'B&amp;B'!E56-'B&amp;B greedy'!E56</f>
        <v>61</v>
      </c>
      <c r="D57" s="25">
        <f>'B&amp;B'!E56-'B&amp;B GA'!E56</f>
        <v>61</v>
      </c>
      <c r="E57" s="25">
        <f>'B&amp;B'!E56-'B&amp;B greedy + GA'!E56</f>
        <v>61</v>
      </c>
      <c r="F57" s="25">
        <f>'B&amp;B greedy'!E56-'B&amp;B GA'!E56</f>
        <v>0</v>
      </c>
      <c r="G57" s="25">
        <f>'B&amp;B greedy'!E56-'B&amp;B greedy + GA'!E56</f>
        <v>0</v>
      </c>
      <c r="H57" s="25">
        <f>'B&amp;B GA'!E56-'B&amp;B greedy + GA'!E56</f>
        <v>0</v>
      </c>
    </row>
    <row r="58" spans="3:8" x14ac:dyDescent="0.2">
      <c r="C58" s="25">
        <f>'B&amp;B'!E57-'B&amp;B greedy'!E57</f>
        <v>38518</v>
      </c>
      <c r="D58" s="25">
        <f>'B&amp;B'!E57-'B&amp;B GA'!E57</f>
        <v>48338</v>
      </c>
      <c r="E58" s="25">
        <f>'B&amp;B'!E57-'B&amp;B greedy + GA'!E57</f>
        <v>48338</v>
      </c>
      <c r="F58" s="25">
        <f>'B&amp;B greedy'!E57-'B&amp;B GA'!E57</f>
        <v>9820</v>
      </c>
      <c r="G58" s="25">
        <f>'B&amp;B greedy'!E57-'B&amp;B greedy + GA'!E57</f>
        <v>9820</v>
      </c>
      <c r="H58" s="25">
        <f>'B&amp;B GA'!E57-'B&amp;B greedy + GA'!E57</f>
        <v>0</v>
      </c>
    </row>
    <row r="59" spans="3:8" x14ac:dyDescent="0.2">
      <c r="C59" s="25">
        <f>'B&amp;B'!E58-'B&amp;B greedy'!E58</f>
        <v>209769</v>
      </c>
      <c r="D59" s="25">
        <f>'B&amp;B'!E58-'B&amp;B GA'!E58</f>
        <v>209769</v>
      </c>
      <c r="E59" s="25">
        <f>'B&amp;B'!E58-'B&amp;B greedy + GA'!E58</f>
        <v>209769</v>
      </c>
      <c r="F59" s="25">
        <f>'B&amp;B greedy'!E58-'B&amp;B GA'!E58</f>
        <v>0</v>
      </c>
      <c r="G59" s="25">
        <f>'B&amp;B greedy'!E58-'B&amp;B greedy + GA'!E58</f>
        <v>0</v>
      </c>
      <c r="H59" s="25">
        <f>'B&amp;B GA'!E58-'B&amp;B greedy + GA'!E58</f>
        <v>0</v>
      </c>
    </row>
    <row r="60" spans="3:8" x14ac:dyDescent="0.2">
      <c r="C60" s="25">
        <f>'B&amp;B'!E59-'B&amp;B greedy'!E59</f>
        <v>39</v>
      </c>
      <c r="D60" s="25">
        <f>'B&amp;B'!E59-'B&amp;B GA'!E59</f>
        <v>39</v>
      </c>
      <c r="E60" s="25">
        <f>'B&amp;B'!E59-'B&amp;B greedy + GA'!E59</f>
        <v>39</v>
      </c>
      <c r="F60" s="25">
        <f>'B&amp;B greedy'!E59-'B&amp;B GA'!E59</f>
        <v>0</v>
      </c>
      <c r="G60" s="25">
        <f>'B&amp;B greedy'!E59-'B&amp;B greedy + GA'!E59</f>
        <v>0</v>
      </c>
      <c r="H60" s="25">
        <f>'B&amp;B GA'!E59-'B&amp;B greedy + GA'!E59</f>
        <v>0</v>
      </c>
    </row>
    <row r="61" spans="3:8" x14ac:dyDescent="0.2">
      <c r="C61" s="25">
        <f>'B&amp;B'!E60-'B&amp;B greedy'!E60</f>
        <v>90</v>
      </c>
      <c r="D61" s="25">
        <f>'B&amp;B'!E60-'B&amp;B GA'!E60</f>
        <v>90</v>
      </c>
      <c r="E61" s="25">
        <f>'B&amp;B'!E60-'B&amp;B greedy + GA'!E60</f>
        <v>90</v>
      </c>
      <c r="F61" s="25">
        <f>'B&amp;B greedy'!E60-'B&amp;B GA'!E60</f>
        <v>0</v>
      </c>
      <c r="G61" s="25">
        <f>'B&amp;B greedy'!E60-'B&amp;B greedy + GA'!E60</f>
        <v>0</v>
      </c>
      <c r="H61" s="25">
        <f>'B&amp;B GA'!E60-'B&amp;B greedy + GA'!E60</f>
        <v>0</v>
      </c>
    </row>
    <row r="62" spans="3:8" x14ac:dyDescent="0.2">
      <c r="C62" s="25">
        <f>'B&amp;B'!E61-'B&amp;B greedy'!E61</f>
        <v>76</v>
      </c>
      <c r="D62" s="25">
        <f>'B&amp;B'!E61-'B&amp;B GA'!E61</f>
        <v>76</v>
      </c>
      <c r="E62" s="25">
        <f>'B&amp;B'!E61-'B&amp;B greedy + GA'!E61</f>
        <v>76</v>
      </c>
      <c r="F62" s="25">
        <f>'B&amp;B greedy'!E61-'B&amp;B GA'!E61</f>
        <v>0</v>
      </c>
      <c r="G62" s="25">
        <f>'B&amp;B greedy'!E61-'B&amp;B greedy + GA'!E61</f>
        <v>0</v>
      </c>
      <c r="H62" s="25">
        <f>'B&amp;B GA'!E61-'B&amp;B greedy + GA'!E61</f>
        <v>0</v>
      </c>
    </row>
    <row r="63" spans="3:8" x14ac:dyDescent="0.2">
      <c r="C63" s="25">
        <f>'B&amp;B'!E62-'B&amp;B greedy'!E62</f>
        <v>-31</v>
      </c>
      <c r="D63" s="25">
        <f>'B&amp;B'!E62-'B&amp;B GA'!E62</f>
        <v>-1</v>
      </c>
      <c r="E63" s="25">
        <f>'B&amp;B'!E62-'B&amp;B greedy + GA'!E62</f>
        <v>-31</v>
      </c>
      <c r="F63" s="25">
        <f>'B&amp;B greedy'!E62-'B&amp;B GA'!E62</f>
        <v>30</v>
      </c>
      <c r="G63" s="25">
        <f>'B&amp;B greedy'!E62-'B&amp;B greedy + GA'!E62</f>
        <v>0</v>
      </c>
      <c r="H63" s="25">
        <f>'B&amp;B GA'!E62-'B&amp;B greedy + GA'!E62</f>
        <v>-30</v>
      </c>
    </row>
    <row r="64" spans="3:8" x14ac:dyDescent="0.2">
      <c r="C64" s="25">
        <f>'B&amp;B'!E63-'B&amp;B greedy'!E63</f>
        <v>14372</v>
      </c>
      <c r="D64" s="25">
        <f>'B&amp;B'!E63-'B&amp;B GA'!E63</f>
        <v>15477</v>
      </c>
      <c r="E64" s="25">
        <f>'B&amp;B'!E63-'B&amp;B greedy + GA'!E63</f>
        <v>15477</v>
      </c>
      <c r="F64" s="25">
        <f>'B&amp;B greedy'!E63-'B&amp;B GA'!E63</f>
        <v>1105</v>
      </c>
      <c r="G64" s="25">
        <f>'B&amp;B greedy'!E63-'B&amp;B greedy + GA'!E63</f>
        <v>1105</v>
      </c>
      <c r="H64" s="25">
        <f>'B&amp;B GA'!E63-'B&amp;B greedy + GA'!E63</f>
        <v>0</v>
      </c>
    </row>
    <row r="65" spans="3:8" x14ac:dyDescent="0.2">
      <c r="C65" s="25">
        <f>'B&amp;B'!E64-'B&amp;B greedy'!E64</f>
        <v>51</v>
      </c>
      <c r="D65" s="25">
        <f>'B&amp;B'!E64-'B&amp;B GA'!E64</f>
        <v>330</v>
      </c>
      <c r="E65" s="25">
        <f>'B&amp;B'!E64-'B&amp;B greedy + GA'!E64</f>
        <v>330</v>
      </c>
      <c r="F65" s="25">
        <f>'B&amp;B greedy'!E64-'B&amp;B GA'!E64</f>
        <v>279</v>
      </c>
      <c r="G65" s="25">
        <f>'B&amp;B greedy'!E64-'B&amp;B greedy + GA'!E64</f>
        <v>279</v>
      </c>
      <c r="H65" s="25">
        <f>'B&amp;B GA'!E64-'B&amp;B greedy + GA'!E64</f>
        <v>0</v>
      </c>
    </row>
    <row r="66" spans="3:8" x14ac:dyDescent="0.2">
      <c r="C66" s="25">
        <f>'B&amp;B'!E65-'B&amp;B greedy'!E65</f>
        <v>189</v>
      </c>
      <c r="D66" s="25">
        <f>'B&amp;B'!E65-'B&amp;B GA'!E65</f>
        <v>630</v>
      </c>
      <c r="E66" s="25">
        <f>'B&amp;B'!E65-'B&amp;B greedy + GA'!E65</f>
        <v>630</v>
      </c>
      <c r="F66" s="25">
        <f>'B&amp;B greedy'!E65-'B&amp;B GA'!E65</f>
        <v>441</v>
      </c>
      <c r="G66" s="25">
        <f>'B&amp;B greedy'!E65-'B&amp;B greedy + GA'!E65</f>
        <v>441</v>
      </c>
      <c r="H66" s="25">
        <f>'B&amp;B GA'!E65-'B&amp;B greedy + GA'!E65</f>
        <v>0</v>
      </c>
    </row>
    <row r="67" spans="3:8" x14ac:dyDescent="0.2">
      <c r="C67" s="25">
        <f>'B&amp;B'!E66-'B&amp;B greedy'!E66</f>
        <v>2760</v>
      </c>
      <c r="D67" s="25">
        <f>'B&amp;B'!E66-'B&amp;B GA'!E66</f>
        <v>15077</v>
      </c>
      <c r="E67" s="25">
        <f>'B&amp;B'!E66-'B&amp;B greedy + GA'!E66</f>
        <v>15077</v>
      </c>
      <c r="F67" s="25">
        <f>'B&amp;B greedy'!E66-'B&amp;B GA'!E66</f>
        <v>12317</v>
      </c>
      <c r="G67" s="25">
        <f>'B&amp;B greedy'!E66-'B&amp;B greedy + GA'!E66</f>
        <v>12317</v>
      </c>
      <c r="H67" s="25">
        <f>'B&amp;B GA'!E66-'B&amp;B greedy + GA'!E66</f>
        <v>0</v>
      </c>
    </row>
    <row r="68" spans="3:8" x14ac:dyDescent="0.2">
      <c r="C68" s="25">
        <f>'B&amp;B'!E67-'B&amp;B greedy'!E67</f>
        <v>119</v>
      </c>
      <c r="D68" s="25">
        <f>'B&amp;B'!E67-'B&amp;B GA'!E67</f>
        <v>309</v>
      </c>
      <c r="E68" s="25">
        <f>'B&amp;B'!E67-'B&amp;B greedy + GA'!E67</f>
        <v>309</v>
      </c>
      <c r="F68" s="25">
        <f>'B&amp;B greedy'!E67-'B&amp;B GA'!E67</f>
        <v>190</v>
      </c>
      <c r="G68" s="25">
        <f>'B&amp;B greedy'!E67-'B&amp;B greedy + GA'!E67</f>
        <v>190</v>
      </c>
      <c r="H68" s="25">
        <f>'B&amp;B GA'!E67-'B&amp;B greedy + GA'!E67</f>
        <v>0</v>
      </c>
    </row>
    <row r="69" spans="3:8" x14ac:dyDescent="0.2">
      <c r="C69" s="25">
        <f>'B&amp;B'!E68-'B&amp;B greedy'!E68</f>
        <v>65597</v>
      </c>
      <c r="D69" s="25">
        <f>'B&amp;B'!E68-'B&amp;B GA'!E68</f>
        <v>94467</v>
      </c>
      <c r="E69" s="25">
        <f>'B&amp;B'!E68-'B&amp;B greedy + GA'!E68</f>
        <v>94467</v>
      </c>
      <c r="F69" s="25">
        <f>'B&amp;B greedy'!E68-'B&amp;B GA'!E68</f>
        <v>28870</v>
      </c>
      <c r="G69" s="25">
        <f>'B&amp;B greedy'!E68-'B&amp;B greedy + GA'!E68</f>
        <v>28870</v>
      </c>
      <c r="H69" s="25">
        <f>'B&amp;B GA'!E68-'B&amp;B greedy + GA'!E68</f>
        <v>0</v>
      </c>
    </row>
    <row r="70" spans="3:8" x14ac:dyDescent="0.2">
      <c r="C70" s="25">
        <f>'B&amp;B'!E69-'B&amp;B greedy'!E69</f>
        <v>777</v>
      </c>
      <c r="D70" s="25">
        <f>'B&amp;B'!E69-'B&amp;B GA'!E69</f>
        <v>1333</v>
      </c>
      <c r="E70" s="25">
        <f>'B&amp;B'!E69-'B&amp;B greedy + GA'!E69</f>
        <v>1333</v>
      </c>
      <c r="F70" s="25">
        <f>'B&amp;B greedy'!E69-'B&amp;B GA'!E69</f>
        <v>556</v>
      </c>
      <c r="G70" s="25">
        <f>'B&amp;B greedy'!E69-'B&amp;B greedy + GA'!E69</f>
        <v>556</v>
      </c>
      <c r="H70" s="25">
        <f>'B&amp;B GA'!E69-'B&amp;B greedy + GA'!E69</f>
        <v>0</v>
      </c>
    </row>
    <row r="71" spans="3:8" x14ac:dyDescent="0.2">
      <c r="C71" s="25">
        <f>'B&amp;B'!E70-'B&amp;B greedy'!E70</f>
        <v>1948</v>
      </c>
      <c r="D71" s="25">
        <f>'B&amp;B'!E70-'B&amp;B GA'!E70</f>
        <v>4290</v>
      </c>
      <c r="E71" s="25">
        <f>'B&amp;B'!E70-'B&amp;B greedy + GA'!E70</f>
        <v>4290</v>
      </c>
      <c r="F71" s="25">
        <f>'B&amp;B greedy'!E70-'B&amp;B GA'!E70</f>
        <v>2342</v>
      </c>
      <c r="G71" s="25">
        <f>'B&amp;B greedy'!E70-'B&amp;B greedy + GA'!E70</f>
        <v>2342</v>
      </c>
      <c r="H71" s="25">
        <f>'B&amp;B GA'!E70-'B&amp;B greedy + GA'!E70</f>
        <v>0</v>
      </c>
    </row>
    <row r="72" spans="3:8" x14ac:dyDescent="0.2">
      <c r="C72" s="25">
        <f>'B&amp;B'!E71-'B&amp;B greedy'!E71</f>
        <v>602</v>
      </c>
      <c r="D72" s="25">
        <f>'B&amp;B'!E71-'B&amp;B GA'!E71</f>
        <v>602</v>
      </c>
      <c r="E72" s="25">
        <f>'B&amp;B'!E71-'B&amp;B greedy + GA'!E71</f>
        <v>602</v>
      </c>
      <c r="F72" s="25">
        <f>'B&amp;B greedy'!E71-'B&amp;B GA'!E71</f>
        <v>0</v>
      </c>
      <c r="G72" s="25">
        <f>'B&amp;B greedy'!E71-'B&amp;B greedy + GA'!E71</f>
        <v>0</v>
      </c>
      <c r="H72" s="25">
        <f>'B&amp;B GA'!E71-'B&amp;B greedy + GA'!E71</f>
        <v>0</v>
      </c>
    </row>
    <row r="73" spans="3:8" x14ac:dyDescent="0.2">
      <c r="C73" s="25">
        <f>'B&amp;B'!E72-'B&amp;B greedy'!E72</f>
        <v>1678</v>
      </c>
      <c r="D73" s="25">
        <f>'B&amp;B'!E72-'B&amp;B GA'!E72</f>
        <v>3580</v>
      </c>
      <c r="E73" s="25">
        <f>'B&amp;B'!E72-'B&amp;B greedy + GA'!E72</f>
        <v>5242</v>
      </c>
      <c r="F73" s="25">
        <f>'B&amp;B greedy'!E72-'B&amp;B GA'!E72</f>
        <v>1902</v>
      </c>
      <c r="G73" s="25">
        <f>'B&amp;B greedy'!E72-'B&amp;B greedy + GA'!E72</f>
        <v>3564</v>
      </c>
      <c r="H73" s="25">
        <f>'B&amp;B GA'!E72-'B&amp;B greedy + GA'!E72</f>
        <v>1662</v>
      </c>
    </row>
    <row r="74" spans="3:8" x14ac:dyDescent="0.2">
      <c r="C74" s="25">
        <f>'B&amp;B'!E73-'B&amp;B greedy'!E73</f>
        <v>546</v>
      </c>
      <c r="D74" s="25">
        <f>'B&amp;B'!E73-'B&amp;B GA'!E73</f>
        <v>16382</v>
      </c>
      <c r="E74" s="25">
        <f>'B&amp;B'!E73-'B&amp;B greedy + GA'!E73</f>
        <v>16382</v>
      </c>
      <c r="F74" s="25">
        <f>'B&amp;B greedy'!E73-'B&amp;B GA'!E73</f>
        <v>15836</v>
      </c>
      <c r="G74" s="25">
        <f>'B&amp;B greedy'!E73-'B&amp;B greedy + GA'!E73</f>
        <v>15836</v>
      </c>
      <c r="H74" s="25">
        <f>'B&amp;B GA'!E73-'B&amp;B greedy + GA'!E73</f>
        <v>0</v>
      </c>
    </row>
    <row r="75" spans="3:8" x14ac:dyDescent="0.2">
      <c r="C75" s="25">
        <f>'B&amp;B'!E74-'B&amp;B greedy'!E74</f>
        <v>153</v>
      </c>
      <c r="D75" s="25">
        <f>'B&amp;B'!E74-'B&amp;B GA'!E74</f>
        <v>153</v>
      </c>
      <c r="E75" s="25">
        <f>'B&amp;B'!E74-'B&amp;B greedy + GA'!E74</f>
        <v>153</v>
      </c>
      <c r="F75" s="25">
        <f>'B&amp;B greedy'!E74-'B&amp;B GA'!E74</f>
        <v>0</v>
      </c>
      <c r="G75" s="25">
        <f>'B&amp;B greedy'!E74-'B&amp;B greedy + GA'!E74</f>
        <v>0</v>
      </c>
      <c r="H75" s="25">
        <f>'B&amp;B GA'!E74-'B&amp;B greedy + GA'!E74</f>
        <v>0</v>
      </c>
    </row>
    <row r="76" spans="3:8" x14ac:dyDescent="0.2">
      <c r="C76" s="25">
        <f>'B&amp;B'!E75-'B&amp;B greedy'!E75</f>
        <v>123106</v>
      </c>
      <c r="D76" s="25">
        <f>'B&amp;B'!E75-'B&amp;B GA'!E75</f>
        <v>123106</v>
      </c>
      <c r="E76" s="25">
        <f>'B&amp;B'!E75-'B&amp;B greedy + GA'!E75</f>
        <v>123106</v>
      </c>
      <c r="F76" s="25">
        <f>'B&amp;B greedy'!E75-'B&amp;B GA'!E75</f>
        <v>0</v>
      </c>
      <c r="G76" s="25">
        <f>'B&amp;B greedy'!E75-'B&amp;B greedy + GA'!E75</f>
        <v>0</v>
      </c>
      <c r="H76" s="25">
        <f>'B&amp;B GA'!E75-'B&amp;B greedy + GA'!E75</f>
        <v>0</v>
      </c>
    </row>
    <row r="77" spans="3:8" x14ac:dyDescent="0.2">
      <c r="C77" s="25">
        <f>'B&amp;B'!E76-'B&amp;B greedy'!E76</f>
        <v>2803</v>
      </c>
      <c r="D77" s="25">
        <f>'B&amp;B'!E76-'B&amp;B GA'!E76</f>
        <v>14267</v>
      </c>
      <c r="E77" s="25">
        <f>'B&amp;B'!E76-'B&amp;B greedy + GA'!E76</f>
        <v>17135</v>
      </c>
      <c r="F77" s="25">
        <f>'B&amp;B greedy'!E76-'B&amp;B GA'!E76</f>
        <v>11464</v>
      </c>
      <c r="G77" s="25">
        <f>'B&amp;B greedy'!E76-'B&amp;B greedy + GA'!E76</f>
        <v>14332</v>
      </c>
      <c r="H77" s="25">
        <f>'B&amp;B GA'!E76-'B&amp;B greedy + GA'!E76</f>
        <v>2868</v>
      </c>
    </row>
    <row r="78" spans="3:8" x14ac:dyDescent="0.2">
      <c r="C78" s="25">
        <f>'B&amp;B'!E77-'B&amp;B greedy'!E77</f>
        <v>11429</v>
      </c>
      <c r="D78" s="25">
        <f>'B&amp;B'!E77-'B&amp;B GA'!E77</f>
        <v>13591</v>
      </c>
      <c r="E78" s="25">
        <f>'B&amp;B'!E77-'B&amp;B greedy + GA'!E77</f>
        <v>11429</v>
      </c>
      <c r="F78" s="25">
        <f>'B&amp;B greedy'!E77-'B&amp;B GA'!E77</f>
        <v>2162</v>
      </c>
      <c r="G78" s="25">
        <f>'B&amp;B greedy'!E77-'B&amp;B greedy + GA'!E77</f>
        <v>0</v>
      </c>
      <c r="H78" s="25">
        <f>'B&amp;B GA'!E77-'B&amp;B greedy + GA'!E77</f>
        <v>-2162</v>
      </c>
    </row>
    <row r="79" spans="3:8" x14ac:dyDescent="0.2">
      <c r="C79" s="25">
        <f>'B&amp;B'!E78-'B&amp;B greedy'!E78</f>
        <v>3062</v>
      </c>
      <c r="D79" s="25">
        <f>'B&amp;B'!E78-'B&amp;B GA'!E78</f>
        <v>3062</v>
      </c>
      <c r="E79" s="25">
        <f>'B&amp;B'!E78-'B&amp;B greedy + GA'!E78</f>
        <v>3062</v>
      </c>
      <c r="F79" s="25">
        <f>'B&amp;B greedy'!E78-'B&amp;B GA'!E78</f>
        <v>0</v>
      </c>
      <c r="G79" s="25">
        <f>'B&amp;B greedy'!E78-'B&amp;B greedy + GA'!E78</f>
        <v>0</v>
      </c>
      <c r="H79" s="25">
        <f>'B&amp;B GA'!E78-'B&amp;B greedy + GA'!E78</f>
        <v>0</v>
      </c>
    </row>
    <row r="80" spans="3:8" x14ac:dyDescent="0.2">
      <c r="C80" s="25">
        <f>'B&amp;B'!E79-'B&amp;B greedy'!E79</f>
        <v>125935</v>
      </c>
      <c r="D80" s="25">
        <f>'B&amp;B'!E79-'B&amp;B GA'!E79</f>
        <v>125935</v>
      </c>
      <c r="E80" s="25">
        <f>'B&amp;B'!E79-'B&amp;B greedy + GA'!E79</f>
        <v>125935</v>
      </c>
      <c r="F80" s="25">
        <f>'B&amp;B greedy'!E79-'B&amp;B GA'!E79</f>
        <v>0</v>
      </c>
      <c r="G80" s="25">
        <f>'B&amp;B greedy'!E79-'B&amp;B greedy + GA'!E79</f>
        <v>0</v>
      </c>
      <c r="H80" s="25">
        <f>'B&amp;B GA'!E79-'B&amp;B greedy + GA'!E79</f>
        <v>0</v>
      </c>
    </row>
    <row r="81" spans="3:8" x14ac:dyDescent="0.2">
      <c r="C81" s="25">
        <f>'B&amp;B'!E80-'B&amp;B greedy'!E80</f>
        <v>718</v>
      </c>
      <c r="D81" s="25">
        <f>'B&amp;B'!E80-'B&amp;B GA'!E80</f>
        <v>718</v>
      </c>
      <c r="E81" s="25">
        <f>'B&amp;B'!E80-'B&amp;B greedy + GA'!E80</f>
        <v>718</v>
      </c>
      <c r="F81" s="25">
        <f>'B&amp;B greedy'!E80-'B&amp;B GA'!E80</f>
        <v>0</v>
      </c>
      <c r="G81" s="25">
        <f>'B&amp;B greedy'!E80-'B&amp;B greedy + GA'!E80</f>
        <v>0</v>
      </c>
      <c r="H81" s="25">
        <f>'B&amp;B GA'!E80-'B&amp;B greedy + GA'!E80</f>
        <v>0</v>
      </c>
    </row>
    <row r="82" spans="3:8" x14ac:dyDescent="0.2">
      <c r="C82" s="25">
        <f>'B&amp;B'!E81-'B&amp;B greedy'!E81</f>
        <v>5027</v>
      </c>
      <c r="D82" s="25">
        <f>'B&amp;B'!E81-'B&amp;B GA'!E81</f>
        <v>14262</v>
      </c>
      <c r="E82" s="25">
        <f>'B&amp;B'!E81-'B&amp;B greedy + GA'!E81</f>
        <v>14262</v>
      </c>
      <c r="F82" s="25">
        <f>'B&amp;B greedy'!E81-'B&amp;B GA'!E81</f>
        <v>9235</v>
      </c>
      <c r="G82" s="25">
        <f>'B&amp;B greedy'!E81-'B&amp;B greedy + GA'!E81</f>
        <v>9235</v>
      </c>
      <c r="H82" s="25">
        <f>'B&amp;B GA'!E81-'B&amp;B greedy + GA'!E81</f>
        <v>0</v>
      </c>
    </row>
    <row r="83" spans="3:8" x14ac:dyDescent="0.2">
      <c r="C83" s="25">
        <f>'B&amp;B'!E82-'B&amp;B greedy'!E82</f>
        <v>22920</v>
      </c>
      <c r="D83" s="25">
        <f>'B&amp;B'!E82-'B&amp;B GA'!E82</f>
        <v>26189</v>
      </c>
      <c r="E83" s="25">
        <f>'B&amp;B'!E82-'B&amp;B greedy + GA'!E82</f>
        <v>24593</v>
      </c>
      <c r="F83" s="25">
        <f>'B&amp;B greedy'!E82-'B&amp;B GA'!E82</f>
        <v>3269</v>
      </c>
      <c r="G83" s="25">
        <f>'B&amp;B greedy'!E82-'B&amp;B greedy + GA'!E82</f>
        <v>1673</v>
      </c>
      <c r="H83" s="25">
        <f>'B&amp;B GA'!E82-'B&amp;B greedy + GA'!E82</f>
        <v>-1596</v>
      </c>
    </row>
    <row r="84" spans="3:8" x14ac:dyDescent="0.2">
      <c r="C84" s="25">
        <f>'B&amp;B'!E83-'B&amp;B greedy'!E83</f>
        <v>-2444</v>
      </c>
      <c r="D84" s="25">
        <f>'B&amp;B'!E83-'B&amp;B GA'!E83</f>
        <v>609</v>
      </c>
      <c r="E84" s="25">
        <f>'B&amp;B'!E83-'B&amp;B greedy + GA'!E83</f>
        <v>609</v>
      </c>
      <c r="F84" s="25">
        <f>'B&amp;B greedy'!E83-'B&amp;B GA'!E83</f>
        <v>3053</v>
      </c>
      <c r="G84" s="25">
        <f>'B&amp;B greedy'!E83-'B&amp;B greedy + GA'!E83</f>
        <v>3053</v>
      </c>
      <c r="H84" s="25">
        <f>'B&amp;B GA'!E83-'B&amp;B greedy + GA'!E83</f>
        <v>0</v>
      </c>
    </row>
    <row r="85" spans="3:8" x14ac:dyDescent="0.2">
      <c r="C85" s="25">
        <f>'B&amp;B'!E84-'B&amp;B greedy'!E84</f>
        <v>67</v>
      </c>
      <c r="D85" s="25">
        <f>'B&amp;B'!E84-'B&amp;B GA'!E84</f>
        <v>67</v>
      </c>
      <c r="E85" s="25">
        <f>'B&amp;B'!E84-'B&amp;B greedy + GA'!E84</f>
        <v>67</v>
      </c>
      <c r="F85" s="25">
        <f>'B&amp;B greedy'!E84-'B&amp;B GA'!E84</f>
        <v>0</v>
      </c>
      <c r="G85" s="25">
        <f>'B&amp;B greedy'!E84-'B&amp;B greedy + GA'!E84</f>
        <v>0</v>
      </c>
      <c r="H85" s="25">
        <f>'B&amp;B GA'!E84-'B&amp;B greedy + GA'!E84</f>
        <v>0</v>
      </c>
    </row>
    <row r="86" spans="3:8" x14ac:dyDescent="0.2">
      <c r="C86" s="25">
        <f>'B&amp;B'!E85-'B&amp;B greedy'!E85</f>
        <v>6584</v>
      </c>
      <c r="D86" s="25">
        <f>'B&amp;B'!E85-'B&amp;B GA'!E85</f>
        <v>11994</v>
      </c>
      <c r="E86" s="25">
        <f>'B&amp;B'!E85-'B&amp;B greedy + GA'!E85</f>
        <v>11994</v>
      </c>
      <c r="F86" s="25">
        <f>'B&amp;B greedy'!E85-'B&amp;B GA'!E85</f>
        <v>5410</v>
      </c>
      <c r="G86" s="25">
        <f>'B&amp;B greedy'!E85-'B&amp;B greedy + GA'!E85</f>
        <v>5410</v>
      </c>
      <c r="H86" s="25">
        <f>'B&amp;B GA'!E85-'B&amp;B greedy + GA'!E85</f>
        <v>0</v>
      </c>
    </row>
    <row r="87" spans="3:8" x14ac:dyDescent="0.2">
      <c r="C87" s="25">
        <f>'B&amp;B'!E86-'B&amp;B greedy'!E86</f>
        <v>1003</v>
      </c>
      <c r="D87" s="25">
        <f>'B&amp;B'!E86-'B&amp;B GA'!E86</f>
        <v>1233</v>
      </c>
      <c r="E87" s="25">
        <f>'B&amp;B'!E86-'B&amp;B greedy + GA'!E86</f>
        <v>1233</v>
      </c>
      <c r="F87" s="25">
        <f>'B&amp;B greedy'!E86-'B&amp;B GA'!E86</f>
        <v>230</v>
      </c>
      <c r="G87" s="25">
        <f>'B&amp;B greedy'!E86-'B&amp;B greedy + GA'!E86</f>
        <v>230</v>
      </c>
      <c r="H87" s="25">
        <f>'B&amp;B GA'!E86-'B&amp;B greedy + GA'!E86</f>
        <v>0</v>
      </c>
    </row>
    <row r="88" spans="3:8" x14ac:dyDescent="0.2">
      <c r="C88" s="25">
        <f>'B&amp;B'!E87-'B&amp;B greedy'!E87</f>
        <v>36774</v>
      </c>
      <c r="D88" s="25">
        <f>'B&amp;B'!E87-'B&amp;B GA'!E87</f>
        <v>40408</v>
      </c>
      <c r="E88" s="25">
        <f>'B&amp;B'!E87-'B&amp;B greedy + GA'!E87</f>
        <v>40408</v>
      </c>
      <c r="F88" s="25">
        <f>'B&amp;B greedy'!E87-'B&amp;B GA'!E87</f>
        <v>3634</v>
      </c>
      <c r="G88" s="25">
        <f>'B&amp;B greedy'!E87-'B&amp;B greedy + GA'!E87</f>
        <v>3634</v>
      </c>
      <c r="H88" s="25">
        <f>'B&amp;B GA'!E87-'B&amp;B greedy + GA'!E87</f>
        <v>0</v>
      </c>
    </row>
    <row r="89" spans="3:8" x14ac:dyDescent="0.2">
      <c r="C89" s="25">
        <f>'B&amp;B'!E88-'B&amp;B greedy'!E88</f>
        <v>2142</v>
      </c>
      <c r="D89" s="25">
        <f>'B&amp;B'!E88-'B&amp;B GA'!E88</f>
        <v>2594</v>
      </c>
      <c r="E89" s="25">
        <f>'B&amp;B'!E88-'B&amp;B greedy + GA'!E88</f>
        <v>2594</v>
      </c>
      <c r="F89" s="25">
        <f>'B&amp;B greedy'!E88-'B&amp;B GA'!E88</f>
        <v>452</v>
      </c>
      <c r="G89" s="25">
        <f>'B&amp;B greedy'!E88-'B&amp;B greedy + GA'!E88</f>
        <v>452</v>
      </c>
      <c r="H89" s="25">
        <f>'B&amp;B GA'!E88-'B&amp;B greedy + GA'!E88</f>
        <v>0</v>
      </c>
    </row>
    <row r="90" spans="3:8" x14ac:dyDescent="0.2">
      <c r="C90" s="25">
        <f>'B&amp;B'!E89-'B&amp;B greedy'!E89</f>
        <v>300</v>
      </c>
      <c r="D90" s="25">
        <f>'B&amp;B'!E89-'B&amp;B GA'!E89</f>
        <v>459</v>
      </c>
      <c r="E90" s="25">
        <f>'B&amp;B'!E89-'B&amp;B greedy + GA'!E89</f>
        <v>459</v>
      </c>
      <c r="F90" s="25">
        <f>'B&amp;B greedy'!E89-'B&amp;B GA'!E89</f>
        <v>159</v>
      </c>
      <c r="G90" s="25">
        <f>'B&amp;B greedy'!E89-'B&amp;B greedy + GA'!E89</f>
        <v>159</v>
      </c>
      <c r="H90" s="25">
        <f>'B&amp;B GA'!E89-'B&amp;B greedy + GA'!E89</f>
        <v>0</v>
      </c>
    </row>
    <row r="91" spans="3:8" x14ac:dyDescent="0.2">
      <c r="C91" s="25">
        <f>'B&amp;B'!E90-'B&amp;B greedy'!E90</f>
        <v>9118</v>
      </c>
      <c r="D91" s="25">
        <f>'B&amp;B'!E90-'B&amp;B GA'!E90</f>
        <v>12408</v>
      </c>
      <c r="E91" s="25">
        <f>'B&amp;B'!E90-'B&amp;B greedy + GA'!E90</f>
        <v>12408</v>
      </c>
      <c r="F91" s="25">
        <f>'B&amp;B greedy'!E90-'B&amp;B GA'!E90</f>
        <v>3290</v>
      </c>
      <c r="G91" s="25">
        <f>'B&amp;B greedy'!E90-'B&amp;B greedy + GA'!E90</f>
        <v>3290</v>
      </c>
      <c r="H91" s="25">
        <f>'B&amp;B GA'!E90-'B&amp;B greedy + GA'!E90</f>
        <v>0</v>
      </c>
    </row>
    <row r="92" spans="3:8" x14ac:dyDescent="0.2">
      <c r="C92" s="25">
        <f>'B&amp;B'!E91-'B&amp;B greedy'!E91</f>
        <v>97939</v>
      </c>
      <c r="D92" s="25">
        <f>'B&amp;B'!E91-'B&amp;B GA'!E91</f>
        <v>107164</v>
      </c>
      <c r="E92" s="25">
        <f>'B&amp;B'!E91-'B&amp;B greedy + GA'!E91</f>
        <v>108264</v>
      </c>
      <c r="F92" s="25">
        <f>'B&amp;B greedy'!E91-'B&amp;B GA'!E91</f>
        <v>9225</v>
      </c>
      <c r="G92" s="25">
        <f>'B&amp;B greedy'!E91-'B&amp;B greedy + GA'!E91</f>
        <v>10325</v>
      </c>
      <c r="H92" s="25">
        <f>'B&amp;B GA'!E91-'B&amp;B greedy + GA'!E91</f>
        <v>1100</v>
      </c>
    </row>
    <row r="93" spans="3:8" x14ac:dyDescent="0.2">
      <c r="C93" s="25" t="e">
        <f>'B&amp;B'!E92-'B&amp;B greedy'!E92</f>
        <v>#VALUE!</v>
      </c>
      <c r="D93" s="25" t="e">
        <f>'B&amp;B'!E92-'B&amp;B GA'!E92</f>
        <v>#VALUE!</v>
      </c>
      <c r="E93" s="25" t="e">
        <f>'B&amp;B'!E92-'B&amp;B greedy + GA'!E92</f>
        <v>#VALUE!</v>
      </c>
      <c r="F93" s="25" t="e">
        <f>'B&amp;B greedy'!E92-'B&amp;B GA'!E92</f>
        <v>#VALUE!</v>
      </c>
      <c r="G93" s="25" t="e">
        <f>'B&amp;B greedy'!E92-'B&amp;B greedy + GA'!E92</f>
        <v>#VALUE!</v>
      </c>
      <c r="H93" s="25" t="e">
        <f>'B&amp;B GA'!E92-'B&amp;B greedy + GA'!E92</f>
        <v>#VALUE!</v>
      </c>
    </row>
    <row r="94" spans="3:8" x14ac:dyDescent="0.2">
      <c r="C94" s="25" t="e">
        <f>'B&amp;B'!E93-'B&amp;B greedy'!E93</f>
        <v>#VALUE!</v>
      </c>
      <c r="D94" s="25" t="e">
        <f>'B&amp;B'!E93-'B&amp;B GA'!E93</f>
        <v>#VALUE!</v>
      </c>
      <c r="E94" s="25" t="e">
        <f>'B&amp;B'!E93-'B&amp;B greedy + GA'!E93</f>
        <v>#VALUE!</v>
      </c>
      <c r="F94" s="25" t="e">
        <f>'B&amp;B greedy'!E93-'B&amp;B GA'!E93</f>
        <v>#VALUE!</v>
      </c>
      <c r="G94" s="25" t="e">
        <f>'B&amp;B greedy'!E93-'B&amp;B greedy + GA'!E93</f>
        <v>#VALUE!</v>
      </c>
      <c r="H94" s="25" t="e">
        <f>'B&amp;B GA'!E93-'B&amp;B greedy + GA'!E93</f>
        <v>#VALUE!</v>
      </c>
    </row>
    <row r="95" spans="3:8" x14ac:dyDescent="0.2">
      <c r="C95" s="25" t="e">
        <f>'B&amp;B'!E94-'B&amp;B greedy'!E94</f>
        <v>#VALUE!</v>
      </c>
      <c r="D95" s="25" t="e">
        <f>'B&amp;B'!E94-'B&amp;B GA'!E94</f>
        <v>#VALUE!</v>
      </c>
      <c r="E95" s="25" t="e">
        <f>'B&amp;B'!E94-'B&amp;B greedy + GA'!E94</f>
        <v>#VALUE!</v>
      </c>
      <c r="F95" s="25" t="e">
        <f>'B&amp;B greedy'!E94-'B&amp;B GA'!E94</f>
        <v>#VALUE!</v>
      </c>
      <c r="G95" s="25" t="e">
        <f>'B&amp;B greedy'!E94-'B&amp;B greedy + GA'!E94</f>
        <v>#VALUE!</v>
      </c>
      <c r="H95" s="25" t="e">
        <f>'B&amp;B GA'!E94-'B&amp;B greedy + GA'!E94</f>
        <v>#VALUE!</v>
      </c>
    </row>
    <row r="96" spans="3:8" x14ac:dyDescent="0.2">
      <c r="C96" s="25" t="e">
        <f>'B&amp;B'!E95-'B&amp;B greedy'!E95</f>
        <v>#VALUE!</v>
      </c>
      <c r="D96" s="25" t="e">
        <f>'B&amp;B'!E95-'B&amp;B GA'!E95</f>
        <v>#VALUE!</v>
      </c>
      <c r="E96" s="25" t="e">
        <f>'B&amp;B'!E95-'B&amp;B greedy + GA'!E95</f>
        <v>#VALUE!</v>
      </c>
      <c r="F96" s="25" t="e">
        <f>'B&amp;B greedy'!E95-'B&amp;B GA'!E95</f>
        <v>#VALUE!</v>
      </c>
      <c r="G96" s="25" t="e">
        <f>'B&amp;B greedy'!E95-'B&amp;B greedy + GA'!E95</f>
        <v>#VALUE!</v>
      </c>
      <c r="H96" s="25" t="e">
        <f>'B&amp;B GA'!E95-'B&amp;B greedy + GA'!E95</f>
        <v>#VALUE!</v>
      </c>
    </row>
    <row r="97" spans="3:8" x14ac:dyDescent="0.2">
      <c r="C97" s="25" t="e">
        <f>'B&amp;B'!E96-'B&amp;B greedy'!E96</f>
        <v>#VALUE!</v>
      </c>
      <c r="D97" s="25" t="e">
        <f>'B&amp;B'!E96-'B&amp;B GA'!E96</f>
        <v>#VALUE!</v>
      </c>
      <c r="E97" s="25" t="e">
        <f>'B&amp;B'!E96-'B&amp;B greedy + GA'!E96</f>
        <v>#VALUE!</v>
      </c>
      <c r="F97" s="25" t="e">
        <f>'B&amp;B greedy'!E96-'B&amp;B GA'!E96</f>
        <v>#VALUE!</v>
      </c>
      <c r="G97" s="25" t="e">
        <f>'B&amp;B greedy'!E96-'B&amp;B greedy + GA'!E96</f>
        <v>#VALUE!</v>
      </c>
      <c r="H97" s="25" t="e">
        <f>'B&amp;B GA'!E96-'B&amp;B greedy + GA'!E96</f>
        <v>#VALUE!</v>
      </c>
    </row>
    <row r="98" spans="3:8" x14ac:dyDescent="0.2">
      <c r="C98" s="25" t="e">
        <f>'B&amp;B'!E97-'B&amp;B greedy'!E97</f>
        <v>#VALUE!</v>
      </c>
      <c r="D98" s="25" t="e">
        <f>'B&amp;B'!E97-'B&amp;B GA'!E97</f>
        <v>#VALUE!</v>
      </c>
      <c r="E98" s="25" t="e">
        <f>'B&amp;B'!E97-'B&amp;B greedy + GA'!E97</f>
        <v>#VALUE!</v>
      </c>
      <c r="F98" s="25" t="e">
        <f>'B&amp;B greedy'!E97-'B&amp;B GA'!E97</f>
        <v>#VALUE!</v>
      </c>
      <c r="G98" s="25" t="e">
        <f>'B&amp;B greedy'!E97-'B&amp;B greedy + GA'!E97</f>
        <v>#VALUE!</v>
      </c>
      <c r="H98" s="25" t="e">
        <f>'B&amp;B GA'!E97-'B&amp;B greedy + GA'!E97</f>
        <v>#VALUE!</v>
      </c>
    </row>
    <row r="99" spans="3:8" x14ac:dyDescent="0.2">
      <c r="C99" s="25" t="e">
        <f>'B&amp;B'!E98-'B&amp;B greedy'!E98</f>
        <v>#VALUE!</v>
      </c>
      <c r="D99" s="25" t="e">
        <f>'B&amp;B'!E98-'B&amp;B GA'!E98</f>
        <v>#VALUE!</v>
      </c>
      <c r="E99" s="25" t="e">
        <f>'B&amp;B'!E98-'B&amp;B greedy + GA'!E98</f>
        <v>#VALUE!</v>
      </c>
      <c r="F99" s="25" t="e">
        <f>'B&amp;B greedy'!E98-'B&amp;B GA'!E98</f>
        <v>#VALUE!</v>
      </c>
      <c r="G99" s="25" t="e">
        <f>'B&amp;B greedy'!E98-'B&amp;B greedy + GA'!E98</f>
        <v>#VALUE!</v>
      </c>
      <c r="H99" s="25" t="e">
        <f>'B&amp;B GA'!E98-'B&amp;B greedy + GA'!E98</f>
        <v>#VALUE!</v>
      </c>
    </row>
    <row r="100" spans="3:8" x14ac:dyDescent="0.2">
      <c r="C100" s="25" t="e">
        <f>'B&amp;B'!E99-'B&amp;B greedy'!E99</f>
        <v>#VALUE!</v>
      </c>
      <c r="D100" s="25" t="e">
        <f>'B&amp;B'!E99-'B&amp;B GA'!E99</f>
        <v>#VALUE!</v>
      </c>
      <c r="E100" s="25" t="e">
        <f>'B&amp;B'!E99-'B&amp;B greedy + GA'!E99</f>
        <v>#VALUE!</v>
      </c>
      <c r="F100" s="25" t="e">
        <f>'B&amp;B greedy'!E99-'B&amp;B GA'!E99</f>
        <v>#VALUE!</v>
      </c>
      <c r="G100" s="25" t="e">
        <f>'B&amp;B greedy'!E99-'B&amp;B greedy + GA'!E99</f>
        <v>#VALUE!</v>
      </c>
      <c r="H100" s="25" t="e">
        <f>'B&amp;B GA'!E99-'B&amp;B greedy + GA'!E99</f>
        <v>#VALUE!</v>
      </c>
    </row>
    <row r="101" spans="3:8" x14ac:dyDescent="0.2">
      <c r="C101" s="25" t="e">
        <f>'B&amp;B'!E100-'B&amp;B greedy'!E100</f>
        <v>#VALUE!</v>
      </c>
      <c r="D101" s="25" t="e">
        <f>'B&amp;B'!E100-'B&amp;B GA'!E100</f>
        <v>#VALUE!</v>
      </c>
      <c r="E101" s="25" t="e">
        <f>'B&amp;B'!E100-'B&amp;B greedy + GA'!E100</f>
        <v>#VALUE!</v>
      </c>
      <c r="F101" s="25" t="e">
        <f>'B&amp;B greedy'!E100-'B&amp;B GA'!E100</f>
        <v>#VALUE!</v>
      </c>
      <c r="G101" s="25" t="e">
        <f>'B&amp;B greedy'!E100-'B&amp;B greedy + GA'!E100</f>
        <v>#VALUE!</v>
      </c>
      <c r="H101" s="25" t="e">
        <f>'B&amp;B GA'!E100-'B&amp;B greedy + GA'!E100</f>
        <v>#VALUE!</v>
      </c>
    </row>
    <row r="102" spans="3:8" x14ac:dyDescent="0.2">
      <c r="C102" s="25" t="e">
        <f>'B&amp;B'!E101-'B&amp;B greedy'!E101</f>
        <v>#VALUE!</v>
      </c>
      <c r="D102" s="25" t="e">
        <f>'B&amp;B'!E101-'B&amp;B GA'!E101</f>
        <v>#VALUE!</v>
      </c>
      <c r="E102" s="25" t="e">
        <f>'B&amp;B'!E101-'B&amp;B greedy + GA'!E101</f>
        <v>#VALUE!</v>
      </c>
      <c r="F102" s="25" t="e">
        <f>'B&amp;B greedy'!E101-'B&amp;B GA'!E101</f>
        <v>#VALUE!</v>
      </c>
      <c r="G102" s="25" t="e">
        <f>'B&amp;B greedy'!E101-'B&amp;B greedy + GA'!E101</f>
        <v>#VALUE!</v>
      </c>
      <c r="H102" s="25" t="e">
        <f>'B&amp;B GA'!E101-'B&amp;B greedy + GA'!E101</f>
        <v>#VALUE!</v>
      </c>
    </row>
    <row r="103" spans="3:8" x14ac:dyDescent="0.2">
      <c r="C103" s="25" t="e">
        <f>'B&amp;B'!E102-'B&amp;B greedy'!E102</f>
        <v>#VALUE!</v>
      </c>
      <c r="D103" s="25" t="e">
        <f>'B&amp;B'!E102-'B&amp;B GA'!E102</f>
        <v>#VALUE!</v>
      </c>
      <c r="E103" s="25" t="e">
        <f>'B&amp;B'!E102-'B&amp;B greedy + GA'!E102</f>
        <v>#VALUE!</v>
      </c>
      <c r="F103" s="25" t="e">
        <f>'B&amp;B greedy'!E102-'B&amp;B GA'!E102</f>
        <v>#VALUE!</v>
      </c>
      <c r="G103" s="25" t="e">
        <f>'B&amp;B greedy'!E102-'B&amp;B greedy + GA'!E102</f>
        <v>#VALUE!</v>
      </c>
      <c r="H103" s="25" t="e">
        <f>'B&amp;B GA'!E102-'B&amp;B greedy + GA'!E102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השוואה כללית</vt:lpstr>
      <vt:lpstr>אופן פתיחת העץ</vt:lpstr>
      <vt:lpstr>אופן סידור המשתנים</vt:lpstr>
      <vt:lpstr>cplex</vt:lpstr>
      <vt:lpstr>B&amp;B</vt:lpstr>
      <vt:lpstr>B&amp;B greedy</vt:lpstr>
      <vt:lpstr>B&amp;B GA</vt:lpstr>
      <vt:lpstr>B&amp;B greedy + GA</vt:lpstr>
      <vt:lpstr>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2019-06-30T20:22:31Z</dcterms:modified>
</cp:coreProperties>
</file>