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05" windowWidth="12120" windowHeight="8835" tabRatio="810"/>
  </bookViews>
  <sheets>
    <sheet name="Data Sheet" sheetId="3" r:id="rId1"/>
    <sheet name="IT Statement" sheetId="4" r:id="rId2"/>
    <sheet name="Form 16" sheetId="14" r:id="rId3"/>
    <sheet name="Form 16AA" sheetId="2" r:id="rId4"/>
    <sheet name="IT Statement_blank" sheetId="12" r:id="rId5"/>
    <sheet name="Form16-Blank" sheetId="15" r:id="rId6"/>
    <sheet name="Form16AA-Blank" sheetId="13" r:id="rId7"/>
    <sheet name="Blank Data Sheet" sheetId="16" r:id="rId8"/>
    <sheet name="tables" sheetId="1" state="hidden" r:id="rId9"/>
  </sheets>
  <definedNames>
    <definedName name="DecimalWords">tables!$A$150:$B$159</definedName>
    <definedName name="LanguageComment">tables!$J$2</definedName>
    <definedName name="MyF2W" localSheetId="2">'Form 16'!$AE$76</definedName>
    <definedName name="MyF2W">'Form 16AA'!$AE$76</definedName>
    <definedName name="MyWord2Go">tables!$AB$42</definedName>
    <definedName name="MyWords" localSheetId="2">'Form 16'!$AC$34</definedName>
    <definedName name="MyWords">'Form 16AA'!$AC$34</definedName>
    <definedName name="_xlnm.Print_Area" localSheetId="7">'Blank Data Sheet'!$A$1:$L$37</definedName>
    <definedName name="_xlnm.Print_Area" localSheetId="2">'Form 16'!$A$1:$H$87</definedName>
    <definedName name="_xlnm.Print_Area" localSheetId="3">'Form 16AA'!$A$1:$H$87</definedName>
    <definedName name="_xlnm.Print_Area" localSheetId="6">'Form16AA-Blank'!$A$1:$H$87</definedName>
    <definedName name="_xlnm.Print_Area" localSheetId="5">'Form16-Blank'!$A$1:$H$87</definedName>
    <definedName name="_xlnm.Print_Area" localSheetId="1">'IT Statement'!$B$1:$L$107</definedName>
    <definedName name="_xlnm.Print_Area" localSheetId="4">'IT Statement_blank'!$B$1:$L$108</definedName>
    <definedName name="wordings">tables!$A$6</definedName>
    <definedName name="Words">tables!$A$36:$B$146</definedName>
  </definedNames>
  <calcPr calcId="124519"/>
</workbook>
</file>

<file path=xl/calcChain.xml><?xml version="1.0" encoding="utf-8"?>
<calcChain xmlns="http://schemas.openxmlformats.org/spreadsheetml/2006/main">
  <c r="I39" i="4"/>
  <c r="F35" i="14"/>
  <c r="F36"/>
  <c r="F37"/>
  <c r="F38"/>
  <c r="F39"/>
  <c r="F40"/>
  <c r="L25" i="3"/>
  <c r="I50" i="4" s="1"/>
  <c r="G25" i="3"/>
  <c r="I51" i="4" s="1"/>
  <c r="I25" i="3"/>
  <c r="J25"/>
  <c r="K25"/>
  <c r="I53" i="4" s="1"/>
  <c r="I58"/>
  <c r="I59"/>
  <c r="F53" i="14" s="1"/>
  <c r="I61" i="4"/>
  <c r="C4" i="12"/>
  <c r="I35" i="4"/>
  <c r="F31" i="14" s="1"/>
  <c r="C4" i="4"/>
  <c r="H18"/>
  <c r="H70" i="14"/>
  <c r="I86" i="4"/>
  <c r="H70" i="2" s="1"/>
  <c r="H6" i="4"/>
  <c r="H7"/>
  <c r="H8"/>
  <c r="H9"/>
  <c r="H10"/>
  <c r="H11"/>
  <c r="H12"/>
  <c r="H13"/>
  <c r="H14"/>
  <c r="H15"/>
  <c r="H16"/>
  <c r="H17"/>
  <c r="H19"/>
  <c r="H20"/>
  <c r="H21"/>
  <c r="I24"/>
  <c r="F20" i="14" s="1"/>
  <c r="I25" i="4"/>
  <c r="F21" i="14" s="1"/>
  <c r="I26" i="4"/>
  <c r="F22" i="14" s="1"/>
  <c r="I32" i="4"/>
  <c r="F28" i="14" s="1"/>
  <c r="H29" s="1"/>
  <c r="I36" i="4"/>
  <c r="F32" i="14" s="1"/>
  <c r="F52"/>
  <c r="I64" i="4"/>
  <c r="H58" i="14" s="1"/>
  <c r="I78" i="4"/>
  <c r="H62" i="2" s="1"/>
  <c r="D25" i="3"/>
  <c r="F55" i="14"/>
  <c r="F2" i="1"/>
  <c r="AB145" i="15"/>
  <c r="AF146"/>
  <c r="B6" i="14"/>
  <c r="E6"/>
  <c r="B7"/>
  <c r="E7"/>
  <c r="E10"/>
  <c r="F48"/>
  <c r="F49"/>
  <c r="F50"/>
  <c r="F51"/>
  <c r="F54"/>
  <c r="J2" i="1"/>
  <c r="AF84" i="14" s="1"/>
  <c r="AZ145"/>
  <c r="BD146"/>
  <c r="F52" i="2"/>
  <c r="F48"/>
  <c r="F49"/>
  <c r="F50"/>
  <c r="F51"/>
  <c r="F54"/>
  <c r="F28"/>
  <c r="H29" s="1"/>
  <c r="AF146" i="13"/>
  <c r="AB145"/>
  <c r="F36" i="2"/>
  <c r="F37"/>
  <c r="F38"/>
  <c r="F39"/>
  <c r="F40"/>
  <c r="F21"/>
  <c r="F3" i="1"/>
  <c r="E11"/>
  <c r="B6" i="2"/>
  <c r="E6"/>
  <c r="B7"/>
  <c r="E7"/>
  <c r="E10"/>
  <c r="AZ145"/>
  <c r="BD146"/>
  <c r="H62" i="14"/>
  <c r="I33" i="4"/>
  <c r="F35" i="2"/>
  <c r="F53" l="1"/>
  <c r="H41"/>
  <c r="I22" i="4"/>
  <c r="F15" i="14" s="1"/>
  <c r="H18" s="1"/>
  <c r="F32" i="2"/>
  <c r="AF84"/>
  <c r="F31"/>
  <c r="H58"/>
  <c r="F22"/>
  <c r="I45" i="4"/>
  <c r="F20" i="2"/>
  <c r="I27" i="4"/>
  <c r="I52"/>
  <c r="F46" i="2" s="1"/>
  <c r="H41" i="14"/>
  <c r="F47" i="2"/>
  <c r="F47" i="14"/>
  <c r="F45"/>
  <c r="F45" i="2"/>
  <c r="F44"/>
  <c r="F44" i="14"/>
  <c r="F15" i="2" l="1"/>
  <c r="H18" s="1"/>
  <c r="I28" i="4"/>
  <c r="I34" s="1"/>
  <c r="I37" s="1"/>
  <c r="I46" s="1"/>
  <c r="I62"/>
  <c r="I63" s="1"/>
  <c r="H57" i="14" s="1"/>
  <c r="H23"/>
  <c r="H24" s="1"/>
  <c r="H30" s="1"/>
  <c r="H33" s="1"/>
  <c r="H42" s="1"/>
  <c r="H23" i="2"/>
  <c r="F46" i="14"/>
  <c r="F56" s="1"/>
  <c r="F56" i="2"/>
  <c r="H24" l="1"/>
  <c r="H30" s="1"/>
  <c r="H33" s="1"/>
  <c r="H42" s="1"/>
  <c r="H57"/>
  <c r="I65" i="4"/>
  <c r="H59" i="2" l="1"/>
  <c r="H60" s="1"/>
  <c r="I66" i="4"/>
  <c r="H59" i="14"/>
  <c r="H60" s="1"/>
  <c r="I77" i="4" l="1"/>
  <c r="I70"/>
  <c r="I72"/>
  <c r="I76"/>
  <c r="I75"/>
  <c r="I71"/>
  <c r="I79" l="1"/>
  <c r="I80" s="1"/>
  <c r="H61" i="14" l="1"/>
  <c r="H63" s="1"/>
  <c r="H61" i="2"/>
  <c r="H63" s="1"/>
  <c r="I81" i="4"/>
  <c r="I82" s="1"/>
  <c r="H64" i="14" l="1"/>
  <c r="H65" s="1"/>
  <c r="H64" i="2"/>
  <c r="H65" s="1"/>
  <c r="F66"/>
  <c r="H68" s="1"/>
  <c r="H69" s="1"/>
  <c r="AE76" s="1"/>
  <c r="I84" i="4" l="1"/>
  <c r="I85" s="1"/>
  <c r="I87" s="1"/>
  <c r="J2" i="3" s="1"/>
  <c r="F66" i="14"/>
  <c r="H68" s="1"/>
  <c r="H69" s="1"/>
  <c r="H71" s="1"/>
  <c r="H71" i="2"/>
  <c r="B1" i="1"/>
  <c r="B9" s="1"/>
  <c r="B2"/>
  <c r="B4"/>
  <c r="B5"/>
  <c r="B3"/>
  <c r="AE76" i="14" l="1"/>
  <c r="B13" i="1"/>
  <c r="B10"/>
  <c r="B11"/>
  <c r="B12"/>
  <c r="B15"/>
  <c r="B14"/>
  <c r="D14" l="1"/>
  <c r="F14" s="1"/>
  <c r="F19" s="1"/>
  <c r="C14"/>
  <c r="E14" s="1"/>
  <c r="E19" s="1"/>
  <c r="D15"/>
  <c r="F15" s="1"/>
  <c r="F20" s="1"/>
  <c r="C15"/>
  <c r="E15" s="1"/>
  <c r="E20" s="1"/>
  <c r="B164"/>
  <c r="B165"/>
  <c r="B162"/>
  <c r="D11"/>
  <c r="B163"/>
  <c r="D13"/>
  <c r="F13" s="1"/>
  <c r="F18" s="1"/>
  <c r="C13"/>
  <c r="E13" s="1"/>
  <c r="E18" s="1"/>
  <c r="D12"/>
  <c r="F12" s="1"/>
  <c r="F17" s="1"/>
  <c r="C12"/>
  <c r="E12" s="1"/>
  <c r="E17" s="1"/>
  <c r="B28"/>
  <c r="B32" s="1"/>
  <c r="B27"/>
  <c r="B31" s="1"/>
  <c r="B29"/>
  <c r="B33" s="1"/>
  <c r="E22" l="1"/>
  <c r="E25"/>
  <c r="E29" s="1"/>
  <c r="F29" s="1"/>
  <c r="E24"/>
  <c r="E28" s="1"/>
  <c r="F28" s="1"/>
  <c r="G29" s="1"/>
  <c r="E23"/>
  <c r="E27" s="1"/>
  <c r="F27" s="1"/>
  <c r="G28" s="1"/>
  <c r="B30"/>
  <c r="F11"/>
  <c r="E16"/>
  <c r="F16"/>
  <c r="E26" l="1"/>
  <c r="F26" s="1"/>
  <c r="C33" s="1"/>
  <c r="C32" l="1"/>
  <c r="C30"/>
  <c r="C31"/>
  <c r="A6" s="1"/>
  <c r="AE87" i="2" s="1"/>
  <c r="B80" s="1"/>
  <c r="AE87" i="14" l="1"/>
  <c r="B80" s="1"/>
</calcChain>
</file>

<file path=xl/sharedStrings.xml><?xml version="1.0" encoding="utf-8"?>
<sst xmlns="http://schemas.openxmlformats.org/spreadsheetml/2006/main" count="1174" uniqueCount="512">
  <si>
    <t>Units</t>
  </si>
  <si>
    <t xml:space="preserve">Hundred </t>
  </si>
  <si>
    <t xml:space="preserve">Thousand </t>
  </si>
  <si>
    <t xml:space="preserve">Million </t>
  </si>
  <si>
    <t>All</t>
  </si>
  <si>
    <t>Thousand</t>
  </si>
  <si>
    <t>Million</t>
  </si>
  <si>
    <t>.</t>
  </si>
  <si>
    <t xml:space="preserve">point </t>
  </si>
  <si>
    <t>00</t>
  </si>
  <si>
    <t xml:space="preserve">Zero </t>
  </si>
  <si>
    <t>0</t>
  </si>
  <si>
    <t>1</t>
  </si>
  <si>
    <t xml:space="preserve">One </t>
  </si>
  <si>
    <t>01</t>
  </si>
  <si>
    <t>2</t>
  </si>
  <si>
    <t xml:space="preserve">Two </t>
  </si>
  <si>
    <t>02</t>
  </si>
  <si>
    <t>3</t>
  </si>
  <si>
    <t xml:space="preserve">Three </t>
  </si>
  <si>
    <t>03</t>
  </si>
  <si>
    <t>4</t>
  </si>
  <si>
    <t xml:space="preserve">Four </t>
  </si>
  <si>
    <t>04</t>
  </si>
  <si>
    <t>5</t>
  </si>
  <si>
    <t xml:space="preserve">Five </t>
  </si>
  <si>
    <t>05</t>
  </si>
  <si>
    <t>6</t>
  </si>
  <si>
    <t xml:space="preserve">Six </t>
  </si>
  <si>
    <t>06</t>
  </si>
  <si>
    <t>7</t>
  </si>
  <si>
    <t xml:space="preserve">Seven </t>
  </si>
  <si>
    <t>07</t>
  </si>
  <si>
    <t>8</t>
  </si>
  <si>
    <t xml:space="preserve">Eight </t>
  </si>
  <si>
    <t>08</t>
  </si>
  <si>
    <t>9</t>
  </si>
  <si>
    <t xml:space="preserve">Nine </t>
  </si>
  <si>
    <t>09</t>
  </si>
  <si>
    <t>10</t>
  </si>
  <si>
    <t xml:space="preserve">Ten </t>
  </si>
  <si>
    <t>11</t>
  </si>
  <si>
    <t xml:space="preserve">Eleven </t>
  </si>
  <si>
    <t>12</t>
  </si>
  <si>
    <t xml:space="preserve">Twelve </t>
  </si>
  <si>
    <t>13</t>
  </si>
  <si>
    <t xml:space="preserve">Thirteen </t>
  </si>
  <si>
    <t>14</t>
  </si>
  <si>
    <t xml:space="preserve">Fourteen </t>
  </si>
  <si>
    <t>15</t>
  </si>
  <si>
    <t xml:space="preserve">Fifteen </t>
  </si>
  <si>
    <t>16</t>
  </si>
  <si>
    <t xml:space="preserve">Sixteen </t>
  </si>
  <si>
    <t>17</t>
  </si>
  <si>
    <t xml:space="preserve">Seventeen </t>
  </si>
  <si>
    <t>18</t>
  </si>
  <si>
    <t xml:space="preserve">Eighteen </t>
  </si>
  <si>
    <t>19</t>
  </si>
  <si>
    <t xml:space="preserve">Nineteen </t>
  </si>
  <si>
    <t>20</t>
  </si>
  <si>
    <t xml:space="preserve">Twenty </t>
  </si>
  <si>
    <t>21</t>
  </si>
  <si>
    <t xml:space="preserve">Twenty One </t>
  </si>
  <si>
    <t>22</t>
  </si>
  <si>
    <t xml:space="preserve">Twenty Two </t>
  </si>
  <si>
    <t>23</t>
  </si>
  <si>
    <t xml:space="preserve">Twenty Three </t>
  </si>
  <si>
    <t>24</t>
  </si>
  <si>
    <t xml:space="preserve">Twenty Four </t>
  </si>
  <si>
    <t>25</t>
  </si>
  <si>
    <t xml:space="preserve">Twenty Five </t>
  </si>
  <si>
    <t>26</t>
  </si>
  <si>
    <t xml:space="preserve">Twenty Six </t>
  </si>
  <si>
    <t>27</t>
  </si>
  <si>
    <t xml:space="preserve">Twenty Seven </t>
  </si>
  <si>
    <t>28</t>
  </si>
  <si>
    <t xml:space="preserve">Twenty Eight </t>
  </si>
  <si>
    <t>29</t>
  </si>
  <si>
    <t xml:space="preserve">Twenty Nine </t>
  </si>
  <si>
    <t>30</t>
  </si>
  <si>
    <t xml:space="preserve">Thirty </t>
  </si>
  <si>
    <t>31</t>
  </si>
  <si>
    <t xml:space="preserve">Thirty One </t>
  </si>
  <si>
    <t>32</t>
  </si>
  <si>
    <t xml:space="preserve">Thirty Two </t>
  </si>
  <si>
    <t>33</t>
  </si>
  <si>
    <t xml:space="preserve">Thirty Three </t>
  </si>
  <si>
    <t>34</t>
  </si>
  <si>
    <t xml:space="preserve">Thirty Four </t>
  </si>
  <si>
    <t>35</t>
  </si>
  <si>
    <t xml:space="preserve">Thirty Five </t>
  </si>
  <si>
    <t>36</t>
  </si>
  <si>
    <t xml:space="preserve">Thirty Six </t>
  </si>
  <si>
    <t>37</t>
  </si>
  <si>
    <t xml:space="preserve">Thirty Seven </t>
  </si>
  <si>
    <t>38</t>
  </si>
  <si>
    <t xml:space="preserve">Thirty Eight </t>
  </si>
  <si>
    <t>39</t>
  </si>
  <si>
    <t xml:space="preserve">Thirty Nine </t>
  </si>
  <si>
    <t>40</t>
  </si>
  <si>
    <t xml:space="preserve">Forty </t>
  </si>
  <si>
    <t>41</t>
  </si>
  <si>
    <t xml:space="preserve">Forty One </t>
  </si>
  <si>
    <t>42</t>
  </si>
  <si>
    <t xml:space="preserve">Forty Two </t>
  </si>
  <si>
    <t>43</t>
  </si>
  <si>
    <t xml:space="preserve">Forty Three </t>
  </si>
  <si>
    <t>44</t>
  </si>
  <si>
    <t xml:space="preserve">Forty Four </t>
  </si>
  <si>
    <t>45</t>
  </si>
  <si>
    <t xml:space="preserve">Forty Five </t>
  </si>
  <si>
    <t>46</t>
  </si>
  <si>
    <t xml:space="preserve">Forty Six </t>
  </si>
  <si>
    <t>47</t>
  </si>
  <si>
    <t xml:space="preserve">Forty Seven </t>
  </si>
  <si>
    <t>48</t>
  </si>
  <si>
    <t xml:space="preserve">Forty Eight </t>
  </si>
  <si>
    <t>49</t>
  </si>
  <si>
    <t xml:space="preserve">Forty Nine </t>
  </si>
  <si>
    <t>50</t>
  </si>
  <si>
    <t xml:space="preserve">Fifty </t>
  </si>
  <si>
    <t>51</t>
  </si>
  <si>
    <t xml:space="preserve">Fifty One </t>
  </si>
  <si>
    <t>52</t>
  </si>
  <si>
    <t xml:space="preserve">Fifty Two </t>
  </si>
  <si>
    <t>53</t>
  </si>
  <si>
    <t xml:space="preserve">Fifty Three </t>
  </si>
  <si>
    <t>54</t>
  </si>
  <si>
    <t xml:space="preserve">Fifty Four </t>
  </si>
  <si>
    <t>55</t>
  </si>
  <si>
    <t xml:space="preserve">Fifty Five </t>
  </si>
  <si>
    <t>56</t>
  </si>
  <si>
    <t xml:space="preserve">Fifty Six </t>
  </si>
  <si>
    <t>57</t>
  </si>
  <si>
    <t xml:space="preserve">Fifty Seven </t>
  </si>
  <si>
    <t>58</t>
  </si>
  <si>
    <t xml:space="preserve">Fifty Eight </t>
  </si>
  <si>
    <t>59</t>
  </si>
  <si>
    <t xml:space="preserve">Fifty Nine </t>
  </si>
  <si>
    <t>60</t>
  </si>
  <si>
    <t xml:space="preserve">Sixty </t>
  </si>
  <si>
    <t>61</t>
  </si>
  <si>
    <t xml:space="preserve">Sixty One </t>
  </si>
  <si>
    <t>62</t>
  </si>
  <si>
    <t xml:space="preserve">Sixty Two </t>
  </si>
  <si>
    <t>63</t>
  </si>
  <si>
    <t xml:space="preserve">Sixty Three </t>
  </si>
  <si>
    <t>64</t>
  </si>
  <si>
    <t xml:space="preserve">Sixty Four </t>
  </si>
  <si>
    <t>65</t>
  </si>
  <si>
    <t xml:space="preserve">Sixty Five </t>
  </si>
  <si>
    <t>66</t>
  </si>
  <si>
    <t xml:space="preserve">Sixty Six </t>
  </si>
  <si>
    <t>67</t>
  </si>
  <si>
    <t xml:space="preserve">Sixty Seven </t>
  </si>
  <si>
    <t>68</t>
  </si>
  <si>
    <t xml:space="preserve">Sixty Eight </t>
  </si>
  <si>
    <t>69</t>
  </si>
  <si>
    <t xml:space="preserve">Sixty Nine </t>
  </si>
  <si>
    <t>70</t>
  </si>
  <si>
    <t xml:space="preserve">Seventy </t>
  </si>
  <si>
    <t>71</t>
  </si>
  <si>
    <t xml:space="preserve">Seventy One </t>
  </si>
  <si>
    <t>72</t>
  </si>
  <si>
    <t xml:space="preserve">Seventy Two </t>
  </si>
  <si>
    <t>73</t>
  </si>
  <si>
    <t xml:space="preserve">Seventy Three </t>
  </si>
  <si>
    <t>74</t>
  </si>
  <si>
    <t xml:space="preserve">Seventy Four </t>
  </si>
  <si>
    <t>75</t>
  </si>
  <si>
    <t xml:space="preserve">Seventy Five </t>
  </si>
  <si>
    <t>76</t>
  </si>
  <si>
    <t xml:space="preserve">Seventy Six </t>
  </si>
  <si>
    <t>77</t>
  </si>
  <si>
    <t xml:space="preserve">Seventy Seven </t>
  </si>
  <si>
    <t>78</t>
  </si>
  <si>
    <t xml:space="preserve">Seventy Eight </t>
  </si>
  <si>
    <t>79</t>
  </si>
  <si>
    <t xml:space="preserve">Seventy Nine </t>
  </si>
  <si>
    <t>80</t>
  </si>
  <si>
    <t xml:space="preserve">Eighty </t>
  </si>
  <si>
    <t>81</t>
  </si>
  <si>
    <t xml:space="preserve">Eighty One </t>
  </si>
  <si>
    <t>82</t>
  </si>
  <si>
    <t xml:space="preserve">Eighty Two </t>
  </si>
  <si>
    <t>83</t>
  </si>
  <si>
    <t xml:space="preserve">Eighty Three </t>
  </si>
  <si>
    <t>84</t>
  </si>
  <si>
    <t xml:space="preserve">Eighty Four </t>
  </si>
  <si>
    <t>85</t>
  </si>
  <si>
    <t xml:space="preserve">Eighty Five </t>
  </si>
  <si>
    <t>86</t>
  </si>
  <si>
    <t xml:space="preserve">Eighty Six </t>
  </si>
  <si>
    <t>87</t>
  </si>
  <si>
    <t xml:space="preserve">Eighty Seven </t>
  </si>
  <si>
    <t>88</t>
  </si>
  <si>
    <t xml:space="preserve">Eighty Eight </t>
  </si>
  <si>
    <t>89</t>
  </si>
  <si>
    <t xml:space="preserve">Eighty Nine </t>
  </si>
  <si>
    <t>90</t>
  </si>
  <si>
    <t xml:space="preserve">Ninety </t>
  </si>
  <si>
    <t>91</t>
  </si>
  <si>
    <t xml:space="preserve">Ninety One </t>
  </si>
  <si>
    <t>92</t>
  </si>
  <si>
    <t xml:space="preserve">Ninety Two </t>
  </si>
  <si>
    <t>93</t>
  </si>
  <si>
    <t xml:space="preserve">Ninety Three </t>
  </si>
  <si>
    <t>94</t>
  </si>
  <si>
    <t xml:space="preserve">Ninety Four </t>
  </si>
  <si>
    <t>95</t>
  </si>
  <si>
    <t xml:space="preserve">Ninety Five </t>
  </si>
  <si>
    <t>96</t>
  </si>
  <si>
    <t xml:space="preserve">Ninety Six </t>
  </si>
  <si>
    <t>97</t>
  </si>
  <si>
    <t xml:space="preserve">Ninety Seven </t>
  </si>
  <si>
    <t>98</t>
  </si>
  <si>
    <t xml:space="preserve">Ninety Eight </t>
  </si>
  <si>
    <t>99</t>
  </si>
  <si>
    <t xml:space="preserve">Ninety Nine </t>
  </si>
  <si>
    <t xml:space="preserve">Billion </t>
  </si>
  <si>
    <t>Text:</t>
  </si>
  <si>
    <t>Value:</t>
  </si>
  <si>
    <t>Conversion Table</t>
  </si>
  <si>
    <t>English</t>
  </si>
  <si>
    <t>German</t>
  </si>
  <si>
    <t>French</t>
  </si>
  <si>
    <t>Spanish</t>
  </si>
  <si>
    <t>Dutch</t>
  </si>
  <si>
    <t>Languages</t>
  </si>
  <si>
    <t>0 Decimal Points</t>
  </si>
  <si>
    <t>1 Decimal Points</t>
  </si>
  <si>
    <t>3 Decimal Points</t>
  </si>
  <si>
    <t>2 Decimal Points</t>
  </si>
  <si>
    <t>4 Decimal Points</t>
  </si>
  <si>
    <t>Currency Position</t>
  </si>
  <si>
    <t>Before the amount</t>
  </si>
  <si>
    <t>After the amount</t>
  </si>
  <si>
    <t>Sub Currency Display Format</t>
  </si>
  <si>
    <t>Displayed in Words</t>
  </si>
  <si>
    <t>Displayed in Numbers</t>
  </si>
  <si>
    <t>DESIGNATION:</t>
  </si>
  <si>
    <t>BILL PARTICULARS</t>
  </si>
  <si>
    <t>MONTH/YEAR</t>
  </si>
  <si>
    <t>PAY</t>
  </si>
  <si>
    <t>HRA</t>
  </si>
  <si>
    <t>CCA</t>
  </si>
  <si>
    <t>GROSS</t>
  </si>
  <si>
    <t>NET</t>
  </si>
  <si>
    <t>TREASURY</t>
  </si>
  <si>
    <t>D.O.E</t>
  </si>
  <si>
    <t>DA ARREAR DATA ENTRY SHEET</t>
  </si>
  <si>
    <t>NAME::</t>
  </si>
  <si>
    <t xml:space="preserve">TOTAL DA ARREAR TO BE CREDITED TO GPF: </t>
  </si>
  <si>
    <t>Rs</t>
  </si>
  <si>
    <t>CHECK</t>
  </si>
  <si>
    <t>Down</t>
  </si>
  <si>
    <t>Up</t>
  </si>
  <si>
    <t>OTD:</t>
  </si>
  <si>
    <t>JAMESKUTTY THOMAS</t>
  </si>
  <si>
    <t>ASSISTANT ELECTRICAL INSPECTOR</t>
  </si>
  <si>
    <t>OTD 720</t>
  </si>
  <si>
    <t>DT, TVM</t>
  </si>
  <si>
    <t>ELS for 20 days  as on 29/08/05</t>
  </si>
  <si>
    <t>IR</t>
  </si>
  <si>
    <t>DA%</t>
  </si>
  <si>
    <t>ELS for 20 days  as on 09/02/07</t>
  </si>
  <si>
    <t>Name:-</t>
  </si>
  <si>
    <t>PAN:-</t>
  </si>
  <si>
    <t>Sex(M/F):</t>
  </si>
  <si>
    <t>M</t>
  </si>
  <si>
    <t>Designation:-</t>
  </si>
  <si>
    <t>Department:-</t>
  </si>
  <si>
    <t>Address:-</t>
  </si>
  <si>
    <t>Encash. Month</t>
  </si>
  <si>
    <t>Gross Amount (Rs)</t>
  </si>
  <si>
    <t>LIC</t>
  </si>
  <si>
    <t>LIC-1</t>
  </si>
  <si>
    <t>SLI-I</t>
  </si>
  <si>
    <t>SLI-II</t>
  </si>
  <si>
    <t>GIS</t>
  </si>
  <si>
    <t>GPF</t>
  </si>
  <si>
    <t>Fest. All.</t>
  </si>
  <si>
    <t>Salary/DA Arrear</t>
  </si>
  <si>
    <t xml:space="preserve">  </t>
  </si>
  <si>
    <t>Leave Surrender</t>
  </si>
  <si>
    <t>Others</t>
  </si>
  <si>
    <t>Total</t>
  </si>
  <si>
    <t>HBA Principal Component</t>
  </si>
  <si>
    <t>Employment Tax:</t>
  </si>
  <si>
    <t>Interest Component (U/s 24)</t>
  </si>
  <si>
    <t>Tution Fee</t>
  </si>
  <si>
    <t>Tax relief under section 89</t>
  </si>
  <si>
    <t>Amount of tax already deducted from salary</t>
  </si>
  <si>
    <t xml:space="preserve">(i) H.R.A. received </t>
  </si>
  <si>
    <t>(ii) Rent paid in excess of 10% of salary</t>
  </si>
  <si>
    <t>You may take the print out of the</t>
  </si>
  <si>
    <t xml:space="preserve">Income Tax Statement' </t>
  </si>
  <si>
    <t>1.a</t>
  </si>
  <si>
    <t>Festival Allowance</t>
  </si>
  <si>
    <t>b</t>
  </si>
  <si>
    <t>Total Salary Income</t>
  </si>
  <si>
    <t>I</t>
  </si>
  <si>
    <t>Actual HRA received during the year</t>
  </si>
  <si>
    <t>II</t>
  </si>
  <si>
    <t>Actual rent paid in excess of 10% salary (including DA)</t>
  </si>
  <si>
    <t>III</t>
  </si>
  <si>
    <t>(I) to (III) whichever is least is exempted.</t>
  </si>
  <si>
    <t>Balance (1-2)</t>
  </si>
  <si>
    <t>Deduction of Interest / Accured interest on HBA (Loan taken prior to 1-4-99 will carry deduction of Interest upto Rs 30,000/- only. But if the loan is available by the employee or or after 1-4-99 the interest on borrowed capital will not exceed Rs 1.50 Lakhs in one year) u/s 24</t>
  </si>
  <si>
    <t>Any other Income (Business, Capital Gains or other sources)</t>
  </si>
  <si>
    <t>Deduct under section 80D, 80DD, 80E, 80G, 80GS &amp; 80U</t>
  </si>
  <si>
    <t>a</t>
  </si>
  <si>
    <t>Insurance on Health from approved Insurance companies subject to the maximum of Rs 15,000/- per annum. It includes spouse, dependent parents or dependent children if such persons have Insurance coverage (However deduction can be allowed for a sum not exceeding Rs. 20,000/- per annum where the assessee or his wife or husband or dependent parents or any member of the family is a senior citizen and is a resident of India who is of the age of 65 years or more.) under Section 80D.</t>
  </si>
  <si>
    <t>Expenditure on medical treatment of dependents to a maximum of Rs. 50,000/-. This amount is enhanced to Rs. 75,000/- in the case of severe disability under section 80DD.</t>
  </si>
  <si>
    <t>c</t>
  </si>
  <si>
    <t>d</t>
  </si>
  <si>
    <t>Donation to various charitable funds including PM's Draught Relief Fund and National Children fund etc. to the extent of 50% of the contribution. But 100% contribution could be deducted in respect of National Defence Fund or Prime Minister's National Relief fund, etc. as per Section 80G. (This deduction could be made at the time of filling of returns)</t>
  </si>
  <si>
    <t>e</t>
  </si>
  <si>
    <t>House rent paid by the employee for his own residence (ie. in excess of 10% of his Income subject to a celing of 25% there of or Rs 2,000/- per month which ever is less) is under Section 80U.</t>
  </si>
  <si>
    <t>f</t>
  </si>
  <si>
    <t>Person with disability shall be allowed a deduction of Rs 50,000/- per annum. However if such person is with severe didability deduction of Rs 75,000/- shall be allowable under Section 80U.</t>
  </si>
  <si>
    <t>INVERSTMENT IN GENERAL</t>
  </si>
  <si>
    <t>a. GPF Contribution</t>
  </si>
  <si>
    <t>b. LIC and LIC Mutual Fund</t>
  </si>
  <si>
    <t>c. State Life Insurance</t>
  </si>
  <si>
    <t>d. Group Insurance Scheme</t>
  </si>
  <si>
    <t>e. Employees approved superannuation Fund</t>
  </si>
  <si>
    <t>f. Annuity plan of Life Insurance upto a maximum of Rs 10,000/- under Section 80CCC.</t>
  </si>
  <si>
    <t>g. Security of the Central Government</t>
  </si>
  <si>
    <t>h. National Savings Certificate</t>
  </si>
  <si>
    <t>i. Housing Loan repaid (Principal)</t>
  </si>
  <si>
    <t>j. Tution fee for two children of the employee</t>
  </si>
  <si>
    <t>k. Stamp duty and registration fee incurred for the purchase of House property.</t>
  </si>
  <si>
    <t>Tax on Total Income</t>
  </si>
  <si>
    <t>FOR MEN</t>
  </si>
  <si>
    <t>FOR WOMEN</t>
  </si>
  <si>
    <t>Balance income tax payable (13-14)</t>
  </si>
  <si>
    <t>Balance Income Tax to be paid</t>
  </si>
  <si>
    <t>Place</t>
  </si>
  <si>
    <t>Signature</t>
  </si>
  <si>
    <t>Date</t>
  </si>
  <si>
    <t>Name &amp; Designation</t>
  </si>
  <si>
    <r>
      <t xml:space="preserve">FORM No. 10 B A </t>
    </r>
    <r>
      <rPr>
        <i/>
        <sz val="10"/>
        <rFont val="Arial"/>
        <family val="2"/>
      </rPr>
      <t>(See Rule 11B)</t>
    </r>
  </si>
  <si>
    <t>DECLARATION TO BE FILED BY THE ASSESSEE CLAIMING DEDUCTION U/S 80 GG</t>
  </si>
  <si>
    <t xml:space="preserve">           I / We ………………………………………………..………………………………………………………………………….</t>
  </si>
  <si>
    <t>……………………………………………………………………….. (Name of the assessee with Permanent Account Number )</t>
  </si>
  <si>
    <t>do hereby certify that during the previous year …….………………… I / We had occupied the premise ……………………..</t>
  </si>
  <si>
    <t>………………………………………………………………………….... (full address of the premise) for the purpose of my /our</t>
  </si>
  <si>
    <t>own residence for a period of ………………………………. months and have paid Rs ………………………………. In cash /</t>
  </si>
  <si>
    <t>through crossed cheque, bank draft towards payment of rent to Shri / Ms / M/s. …………..………………………………….</t>
  </si>
  <si>
    <t>………………………………………………………………………………..….... ( Name and complete address of the landlord)</t>
  </si>
  <si>
    <t>It is further certified that no other residential accommodation is owned by (a) me / my spose / my minor child / our family</t>
  </si>
  <si>
    <t xml:space="preserve">(in case the assessee is HUF) at ……….……………………….. Where I / We ordinarily reside/perform duties of officer or </t>
  </si>
  <si>
    <t xml:space="preserve">employment or carry on business or profession or …………………. (a) me / us at any other place, being accommodation </t>
  </si>
  <si>
    <t>in my occupation, the value of which is to be determined u/s. 23(2) (a) (l) of u/s. 23 (2) (b).</t>
  </si>
  <si>
    <t>Form No. 16AA</t>
  </si>
  <si>
    <t>Name and Address of the Employer</t>
  </si>
  <si>
    <t>PAN / GIR No. / TAN</t>
  </si>
  <si>
    <t>PAN / GIR No..</t>
  </si>
  <si>
    <t>TDS Circle where annual returns /                                                   Statement Under Section 206 is to be filed</t>
  </si>
  <si>
    <t>Period</t>
  </si>
  <si>
    <t>Assessment Year</t>
  </si>
  <si>
    <t>Details of Salary paid, Any other Income and Tax deducted</t>
  </si>
  <si>
    <t>Interest on housing loan</t>
  </si>
  <si>
    <t xml:space="preserve"> Deductiable Amount u/s 80 C</t>
  </si>
  <si>
    <t xml:space="preserve">Tax on total income </t>
  </si>
  <si>
    <t xml:space="preserve">Details of Tax deducted and deposited at  Central Government Account </t>
  </si>
  <si>
    <t xml:space="preserve">Amount </t>
  </si>
  <si>
    <t xml:space="preserve">Date of Payment </t>
  </si>
  <si>
    <t xml:space="preserve">Name of Bank / Treasury </t>
  </si>
  <si>
    <t xml:space="preserve">has been deducted at source and paid to the credit of the Central Government. </t>
  </si>
  <si>
    <t xml:space="preserve"> Further certified that the above information is true and correct as per records </t>
  </si>
  <si>
    <t>Place :</t>
  </si>
  <si>
    <t>Date :</t>
  </si>
  <si>
    <t xml:space="preserve">Balance(1-2) </t>
  </si>
  <si>
    <t>a. Medical Insurance Premium u/s 80D</t>
  </si>
  <si>
    <t>b. Medical Treatment of Dependents u/s 80DD</t>
  </si>
  <si>
    <t>c. Repayment of loan interest for higher education u/s 80E</t>
  </si>
  <si>
    <t>d. Donations u/s 80G</t>
  </si>
  <si>
    <t>e. Rent paid u/s 80U</t>
  </si>
  <si>
    <t>f. Deduction being person with disability u/s 80U</t>
  </si>
  <si>
    <t xml:space="preserve">Total (a to f) </t>
  </si>
  <si>
    <t>Total (a to f)</t>
  </si>
  <si>
    <t>Repayment of Interest on loan taken for higher education of the employee/spouse/children under Section 80E.</t>
  </si>
  <si>
    <t>Others(Refund due to Re-option)</t>
  </si>
  <si>
    <t>Ernakulam</t>
  </si>
  <si>
    <t>Gross Salary Income (Included Salary, DA, HRA, CCA, Interim Relief, OT Allowance, Deputation Allowance, Medical Allowance, Leave Surrender, Ferstival Allowance/Bonus, Pay Revision Arrears, Incentive etc.)  :</t>
  </si>
  <si>
    <t>Name and Designation of the Employee</t>
  </si>
  <si>
    <t>Certificate under section 203 of the Income-tax Act, 1961 for tax deducted at source from income</t>
  </si>
  <si>
    <t xml:space="preserve">Income chargable under the head 'Salaries'  (3-5) </t>
  </si>
  <si>
    <t>Any other income to be reported</t>
  </si>
  <si>
    <t>Signature of the person responsible for deduction of Tax</t>
  </si>
  <si>
    <t>Balance Tax to be paid</t>
  </si>
  <si>
    <t>as two pages and</t>
  </si>
  <si>
    <r>
      <t xml:space="preserve">Less : HRA exempt in case of persons who actually incur expenditure by way of rent. (U/s 10(13A)): </t>
    </r>
    <r>
      <rPr>
        <b/>
        <u/>
        <sz val="10"/>
        <rFont val="Arial"/>
        <family val="2"/>
      </rPr>
      <t>Least of:-</t>
    </r>
  </si>
  <si>
    <t xml:space="preserve">Gross Salary </t>
  </si>
  <si>
    <t>(a)  Salary as per provisions contained in section 17(1)</t>
  </si>
  <si>
    <t>(b)  Value of perquisites under section 17(2) (as per Form no.12BA, wherever applicable)</t>
  </si>
  <si>
    <t>(c)  Profits in lieu of salary under section 17(3) (as per Form No. 12BA, wherever applicable)</t>
  </si>
  <si>
    <t>(d)  Total</t>
  </si>
  <si>
    <r>
      <t xml:space="preserve">Less : HRA exempt in case of persons who actually incur expenditure by way of rent. (U/s 10(13A)): </t>
    </r>
    <r>
      <rPr>
        <b/>
        <u/>
        <sz val="9"/>
        <rFont val="Arial"/>
        <family val="2"/>
      </rPr>
      <t>Least of:-</t>
    </r>
  </si>
  <si>
    <t>(i)  Actual HRA received during the year</t>
  </si>
  <si>
    <t>(ii)  Actual rent paid in excess of 10% salary (including DA)</t>
  </si>
  <si>
    <t>(i) to (iii) whichever is least is exempted.</t>
  </si>
  <si>
    <t>Deduction under section 16:</t>
  </si>
  <si>
    <t>(a)  Standard deduction</t>
  </si>
  <si>
    <t>(c)  Tax on employment</t>
  </si>
  <si>
    <t>(b)  Entertainment allowance</t>
  </si>
  <si>
    <t>Aggregate 4(a) to (c )</t>
  </si>
  <si>
    <t>Aggregate 4(a) to (c)</t>
  </si>
  <si>
    <t>Net salary Income (3-5)</t>
  </si>
  <si>
    <t>Gross Total Income (6-7+8)</t>
  </si>
  <si>
    <t>Balance (9-10)</t>
  </si>
  <si>
    <t xml:space="preserve">Gross total income (6-7+8) </t>
  </si>
  <si>
    <t>Net Taxable Income (11-12) (Rounded to the nearest multiple of Rs. Ten)</t>
  </si>
  <si>
    <t>Balance income tax payable (14-15)</t>
  </si>
  <si>
    <t>Certified that a sum of Rs …………………...( in words ) ……………………………………………………………………….</t>
  </si>
  <si>
    <t>in 1 page each.</t>
  </si>
  <si>
    <t>Download related circular from</t>
  </si>
  <si>
    <t>f. Annuity plan of Life Insurance upto a maximum of Rs 1,00,000/- under Section 80CCC.</t>
  </si>
  <si>
    <t>l. Group Personal Accident Insurance Scheme</t>
  </si>
  <si>
    <t>(See third proviso to rule 12(1)(b) and rule 31(1)(a)</t>
  </si>
  <si>
    <t>Certificate for tax deducted at source from income chargeable</t>
  </si>
  <si>
    <t>under the head " Salaries"-cum-Return of income</t>
  </si>
  <si>
    <t>Form No. 16</t>
  </si>
  <si>
    <t>chargeable under the head " Salaries"</t>
  </si>
  <si>
    <t>(See rule 31(1)(a)</t>
  </si>
  <si>
    <t>Dept. of Electrical Inspectorate</t>
  </si>
  <si>
    <t>40% of the salary (Basics+DA)</t>
  </si>
  <si>
    <t>(iii) 40% of salary</t>
  </si>
  <si>
    <t>(iii)  40% of the salary (Basics+DA)</t>
  </si>
  <si>
    <t>Form 16</t>
  </si>
  <si>
    <t>Expenditure on medical treatment of dependents to a maximum of Rs. 50,000/-. This amount is enhanced to Rs. 100,000/- in the case of severe disability under section 80DD.</t>
  </si>
  <si>
    <t>Person with disability shall be allowed a deduction of Rs 50,000/- per annum. However if such person is with severe disability deduction of Rs 100,000/- shall be allowable under Section 80U.</t>
  </si>
  <si>
    <t>Net Taxable Income (11-12-12.1)</t>
  </si>
  <si>
    <t>12.1.  Subscription to Long Term Infrastructure bonds upto a maximum of Rs 20,000/- under section 80CCF</t>
  </si>
  <si>
    <t xml:space="preserve"> Deductiable Amount u/s 80 C, 80CCC, 80CCF</t>
  </si>
  <si>
    <t>12.1  Long Term Infrastructure bonds upto a max. of Rs 20,000/- under section 80CCF</t>
  </si>
  <si>
    <t>Net Taxable Income (11-12-12.1) (Rounded to the nearest multiple of Rs. Ten)</t>
  </si>
  <si>
    <t>F</t>
  </si>
  <si>
    <t>Note</t>
  </si>
  <si>
    <t xml:space="preserve">Many cells of these pages are </t>
  </si>
  <si>
    <t xml:space="preserve">protected, being with formulas. </t>
  </si>
  <si>
    <t xml:space="preserve">You may use the unprotected </t>
  </si>
  <si>
    <t>cells for your flexibility.</t>
  </si>
  <si>
    <r>
      <t xml:space="preserve">Otherwise, use this </t>
    </r>
    <r>
      <rPr>
        <b/>
        <sz val="10"/>
        <color indexed="53"/>
        <rFont val="Arial"/>
        <family val="2"/>
      </rPr>
      <t xml:space="preserve">Data Sheet </t>
    </r>
  </si>
  <si>
    <t xml:space="preserve">to enter your data. </t>
  </si>
  <si>
    <r>
      <t xml:space="preserve">[Password:- </t>
    </r>
    <r>
      <rPr>
        <b/>
        <sz val="10"/>
        <color indexed="14"/>
        <rFont val="Arial"/>
        <family val="2"/>
      </rPr>
      <t>eiei</t>
    </r>
    <r>
      <rPr>
        <sz val="10"/>
        <color indexed="12"/>
        <rFont val="Arial"/>
      </rPr>
      <t>]</t>
    </r>
  </si>
  <si>
    <t xml:space="preserve">If you find any error message </t>
  </si>
  <si>
    <t>of the sheets, please enable</t>
  </si>
  <si>
    <r>
      <t xml:space="preserve">LIKE </t>
    </r>
    <r>
      <rPr>
        <b/>
        <sz val="10"/>
        <color indexed="57"/>
        <rFont val="Arial"/>
        <family val="2"/>
      </rPr>
      <t>#VALUE!</t>
    </r>
    <r>
      <rPr>
        <sz val="10"/>
        <color indexed="12"/>
        <rFont val="Arial"/>
      </rPr>
      <t xml:space="preserve"> with any cells </t>
    </r>
  </si>
  <si>
    <r>
      <t xml:space="preserve"> MROUND</t>
    </r>
    <r>
      <rPr>
        <sz val="10"/>
        <color indexed="12"/>
        <rFont val="Arial"/>
      </rPr>
      <t xml:space="preserve">. To do this, take </t>
    </r>
  </si>
  <si>
    <t xml:space="preserve">Tools ---&gt; Add-Ins, put tick for </t>
  </si>
  <si>
    <t xml:space="preserve">some times the Office installation </t>
  </si>
  <si>
    <t xml:space="preserve">Analysis ToolPack' </t>
  </si>
  <si>
    <r>
      <t>(and '</t>
    </r>
    <r>
      <rPr>
        <b/>
        <sz val="10"/>
        <color indexed="8"/>
        <rFont val="Arial"/>
        <family val="2"/>
      </rPr>
      <t>Analysis ToolPack</t>
    </r>
    <r>
      <rPr>
        <sz val="10"/>
        <color indexed="12"/>
        <rFont val="Arial"/>
      </rPr>
      <t xml:space="preserve"> - </t>
    </r>
  </si>
  <si>
    <r>
      <t>VBA</t>
    </r>
    <r>
      <rPr>
        <sz val="10"/>
        <color indexed="12"/>
        <rFont val="Arial"/>
      </rPr>
      <t xml:space="preserve">' if there) </t>
    </r>
  </si>
  <si>
    <t xml:space="preserve">CD may be asked. </t>
  </si>
  <si>
    <t>Re-open the file.</t>
  </si>
  <si>
    <t>Group Personal Accident Insurance Scheme</t>
  </si>
  <si>
    <t>Insurance on Health under Section 80D</t>
  </si>
  <si>
    <t>a.</t>
  </si>
  <si>
    <t>HRA emption under Section 10(13A)</t>
  </si>
  <si>
    <t>c.</t>
  </si>
  <si>
    <t>b.</t>
  </si>
  <si>
    <t>d.</t>
  </si>
  <si>
    <t>e.</t>
  </si>
  <si>
    <t>f.</t>
  </si>
  <si>
    <t>g.</t>
  </si>
  <si>
    <t>h.</t>
  </si>
  <si>
    <t>i.</t>
  </si>
  <si>
    <t xml:space="preserve">If any other amounts to be added, </t>
  </si>
  <si>
    <t xml:space="preserve">please enter  directly to the </t>
  </si>
  <si>
    <t>unprotected cells.</t>
  </si>
  <si>
    <t>Long Term Infrastructure Bonds u/c 80CCF</t>
  </si>
  <si>
    <t>j.</t>
  </si>
  <si>
    <t>Total Income Tax payable (Rounded to the nearest multiple of Rs. Ten)</t>
  </si>
  <si>
    <t>Circular</t>
  </si>
  <si>
    <t>Tax debate under section 87A (If total taxable income not exceeding Rs. 5 Lakhs)</t>
  </si>
  <si>
    <t>Balance income tax payable (16-17)</t>
  </si>
  <si>
    <t>Balance income tax payable (15-16)</t>
  </si>
  <si>
    <t>Total income upto Rs. 2.5 Lakh - Nil</t>
  </si>
  <si>
    <t>Total Income above Rs 2.5 Lakhs upto Rs 5.00 Lakhs - 10% of Total income in excess of Rs 2.5 Lakh</t>
  </si>
  <si>
    <t>Total 'a' to 'l' (subject to maximum of Rs 1,50,000/-)</t>
  </si>
  <si>
    <t>Deduction of Interest / Accured interest on HBA (Loan taken prior to 1-4-99 will carry deduction of Interest upto Rs 30,000/- only. But if the loan is available by the employee or or after 1-4-99 the interest on borrowed capital will not exceed Rs 2.0 Lakhs in one year) u/s 24</t>
  </si>
  <si>
    <t>Total income above Rs 5.00 Lakhs upto Rs. 10.00 Lakhs - Rs. 25,000/- plus 20% of Total income in excess of Rs. 5.00 Lakhs</t>
  </si>
  <si>
    <t>Total income exceeds Rs 10.00 Lakhs - Rs. 1,25,000/- plus 30% of Total income in excess of Rs 10.00 Lakhs</t>
  </si>
  <si>
    <t>Total income exceeds Rs 10.00 Lakhs - Rs. 1,25,000/- plus 30% of Total income inexcess of Rs 10.00 Lakhs</t>
  </si>
  <si>
    <t>Total income upto Rs. 2.50 Lakh - Nil</t>
  </si>
  <si>
    <t>Total Income above Rs 2.50 Lakh upto Rs 5.00 Lakhs - 10% of Total income in excess of Rs 2.5 Lakh</t>
  </si>
  <si>
    <t>Agregate Decution under Section 80C and 80CCC (Total contribution is limited to the maximum of Rs. 1,50,000/- per annum.) + Under Section 80CCF for Long Term Infrastructure bonds upto Rs 20,000/-)</t>
  </si>
  <si>
    <t>Total 'a' to 'l' (subject to maximum of Rs 150000)</t>
  </si>
  <si>
    <t>Insurance on Health from approved Insurance companies subject to the maximum of Rs 25,000/- per annum. It includes spouse, dependent parents or dependent children if such persons have Insurance coverage (However deduction can be allowed for a sum not exceeding Rs. 30,000/- per annum where the assessee or his wife or husband or dependent parents or any member of the family is a senior citizen and is a resident of India who is of the age of 65 years or more.) under Section 80D.</t>
  </si>
  <si>
    <t>Total Income above Rs 2.5 Lakhs upto Rs 5.00 Lakhs - 5% of Total income in excess of Rs 2.5 Lakh</t>
  </si>
  <si>
    <t>Total income above Rs 5.00 Lakhs upto Rs. 10.00 Lakhs - Rs. 12,500/- plus 20% of Total income in excess of Rs. 5.00 Lakhs</t>
  </si>
  <si>
    <t>Office of the EI, Kasaragod</t>
  </si>
  <si>
    <t>Add Health &amp; Educational Cess @ 4%</t>
  </si>
  <si>
    <t>Total tax &amp; cess Payable (18+19)</t>
  </si>
  <si>
    <t>Add Health &amp; Educational Cess @ 2%</t>
  </si>
  <si>
    <t>Total tax &amp; cess Payable (17+18)</t>
  </si>
  <si>
    <t>Add Health &amp;  Educational Cess @ 4%</t>
  </si>
  <si>
    <t>2019-20</t>
  </si>
  <si>
    <t>Total income exceeds Rs 10.00 Lakhs - Rs. 1,12,500/- plus 30% of Total income in excess of Rs 10.00 Lakhs</t>
  </si>
  <si>
    <t>INCOME TAX CALCULATION SHEET FOR THE FINANCIAL YEAR 2019-20</t>
  </si>
  <si>
    <r>
      <t xml:space="preserve">Salary Details for the year 2019-20 </t>
    </r>
    <r>
      <rPr>
        <b/>
        <sz val="11"/>
        <color indexed="12"/>
        <rFont val="Arial"/>
        <family val="2"/>
      </rPr>
      <t xml:space="preserve">(Change </t>
    </r>
    <r>
      <rPr>
        <b/>
        <sz val="11"/>
        <color indexed="52"/>
        <rFont val="Arial"/>
        <family val="2"/>
      </rPr>
      <t>Red</t>
    </r>
    <r>
      <rPr>
        <b/>
        <sz val="11"/>
        <rFont val="Arial"/>
        <family val="2"/>
      </rPr>
      <t xml:space="preserve"> </t>
    </r>
    <r>
      <rPr>
        <b/>
        <sz val="11"/>
        <color indexed="12"/>
        <rFont val="Arial"/>
        <family val="2"/>
      </rPr>
      <t>coloured data only)</t>
    </r>
  </si>
  <si>
    <t>2020-21</t>
  </si>
  <si>
    <t>INCOME TAX STATEMENT FOR THE FINANCIAL YEAR 2019-2020</t>
  </si>
  <si>
    <t>Salary Details for the year 2019-20</t>
  </si>
  <si>
    <t>ANTICIPATED INCOME TAX STATEMENT FOR THE FINANCIAL YEAR 2019-20209</t>
  </si>
  <si>
    <t>Sadasivan</t>
  </si>
  <si>
    <t xml:space="preserve">Assistant Electrical Inspector </t>
  </si>
  <si>
    <t>AAKPQ0R01R</t>
  </si>
</sst>
</file>

<file path=xl/styles.xml><?xml version="1.0" encoding="utf-8"?>
<styleSheet xmlns="http://schemas.openxmlformats.org/spreadsheetml/2006/main">
  <numFmts count="4">
    <numFmt numFmtId="164" formatCode="_-* #,##0.00_-;\-* #,##0.00_-;_-* &quot;-&quot;??_-;_-@_-"/>
    <numFmt numFmtId="165" formatCode="[$-409]mmm\-yy;@"/>
    <numFmt numFmtId="166" formatCode="mmm\-yyyy"/>
    <numFmt numFmtId="167" formatCode="0;[Red]0"/>
  </numFmts>
  <fonts count="42">
    <font>
      <sz val="10"/>
      <name val="Arial"/>
    </font>
    <font>
      <sz val="10"/>
      <name val="Arial"/>
    </font>
    <font>
      <sz val="10"/>
      <name val="Arial"/>
      <family val="2"/>
    </font>
    <font>
      <sz val="10"/>
      <color indexed="23"/>
      <name val="Arial"/>
      <family val="2"/>
    </font>
    <font>
      <b/>
      <sz val="8"/>
      <name val="Arial"/>
      <family val="2"/>
    </font>
    <font>
      <u/>
      <sz val="10"/>
      <color indexed="12"/>
      <name val="Arial"/>
    </font>
    <font>
      <sz val="8"/>
      <color indexed="23"/>
      <name val="Arial"/>
      <family val="2"/>
    </font>
    <font>
      <sz val="9"/>
      <name val="Arial"/>
      <family val="2"/>
    </font>
    <font>
      <sz val="10"/>
      <color indexed="12"/>
      <name val="Arial"/>
      <family val="2"/>
    </font>
    <font>
      <i/>
      <sz val="10"/>
      <name val="Arial"/>
      <family val="2"/>
    </font>
    <font>
      <sz val="11"/>
      <name val="Arial"/>
      <family val="2"/>
    </font>
    <font>
      <b/>
      <sz val="11"/>
      <name val="Arial"/>
      <family val="2"/>
    </font>
    <font>
      <b/>
      <sz val="10"/>
      <name val="Arial"/>
      <family val="2"/>
    </font>
    <font>
      <b/>
      <sz val="12"/>
      <color indexed="10"/>
      <name val="Arial"/>
      <family val="2"/>
    </font>
    <font>
      <b/>
      <sz val="10"/>
      <color indexed="10"/>
      <name val="Arial"/>
      <family val="2"/>
    </font>
    <font>
      <b/>
      <sz val="10"/>
      <color indexed="58"/>
      <name val="Arial"/>
      <family val="2"/>
    </font>
    <font>
      <sz val="10"/>
      <color indexed="10"/>
      <name val="Arial"/>
      <family val="2"/>
    </font>
    <font>
      <b/>
      <sz val="10"/>
      <color indexed="17"/>
      <name val="Arial"/>
      <family val="2"/>
    </font>
    <font>
      <b/>
      <sz val="10"/>
      <color indexed="12"/>
      <name val="Arial"/>
      <family val="2"/>
    </font>
    <font>
      <b/>
      <sz val="10"/>
      <color indexed="14"/>
      <name val="Arial"/>
      <family val="2"/>
    </font>
    <font>
      <b/>
      <u/>
      <sz val="10"/>
      <color indexed="12"/>
      <name val="Arial"/>
      <family val="2"/>
    </font>
    <font>
      <b/>
      <sz val="12"/>
      <name val="Arial"/>
      <family val="2"/>
    </font>
    <font>
      <b/>
      <sz val="11"/>
      <color indexed="12"/>
      <name val="Arial"/>
      <family val="2"/>
    </font>
    <font>
      <b/>
      <sz val="11"/>
      <color indexed="52"/>
      <name val="Arial"/>
      <family val="2"/>
    </font>
    <font>
      <b/>
      <u val="doubleAccounting"/>
      <sz val="12"/>
      <color indexed="14"/>
      <name val="Arial"/>
      <family val="2"/>
    </font>
    <font>
      <b/>
      <sz val="10"/>
      <color indexed="53"/>
      <name val="Arial"/>
      <family val="2"/>
    </font>
    <font>
      <sz val="10"/>
      <color indexed="12"/>
      <name val="Arial"/>
    </font>
    <font>
      <b/>
      <sz val="18"/>
      <name val="Arial"/>
      <family val="2"/>
    </font>
    <font>
      <sz val="12"/>
      <name val="Arial"/>
      <family val="2"/>
    </font>
    <font>
      <b/>
      <sz val="9"/>
      <name val="Arial"/>
      <family val="2"/>
    </font>
    <font>
      <b/>
      <sz val="12"/>
      <color indexed="12"/>
      <name val="Arial"/>
      <family val="2"/>
    </font>
    <font>
      <b/>
      <i/>
      <sz val="11"/>
      <name val="Arial"/>
      <family val="2"/>
    </font>
    <font>
      <sz val="8"/>
      <name val="Arial"/>
    </font>
    <font>
      <b/>
      <u/>
      <sz val="10"/>
      <name val="Arial"/>
      <family val="2"/>
    </font>
    <font>
      <b/>
      <u/>
      <sz val="9"/>
      <name val="Arial"/>
      <family val="2"/>
    </font>
    <font>
      <u/>
      <sz val="10"/>
      <color indexed="23"/>
      <name val="Arial"/>
    </font>
    <font>
      <b/>
      <u/>
      <sz val="10"/>
      <color indexed="14"/>
      <name val="Arial"/>
      <family val="2"/>
    </font>
    <font>
      <b/>
      <sz val="12"/>
      <color indexed="56"/>
      <name val="Arial"/>
      <family val="2"/>
    </font>
    <font>
      <b/>
      <sz val="10"/>
      <color indexed="56"/>
      <name val="Arial"/>
      <family val="2"/>
    </font>
    <font>
      <b/>
      <sz val="10"/>
      <color indexed="57"/>
      <name val="Arial"/>
      <family val="2"/>
    </font>
    <font>
      <b/>
      <sz val="10"/>
      <color indexed="8"/>
      <name val="Arial"/>
      <family val="2"/>
    </font>
    <font>
      <sz val="10"/>
      <color indexed="8"/>
      <name val="Arial"/>
    </font>
  </fonts>
  <fills count="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indexed="27"/>
        <bgColor indexed="64"/>
      </patternFill>
    </fill>
    <fill>
      <patternFill patternType="solid">
        <fgColor indexed="41"/>
        <bgColor indexed="64"/>
      </patternFill>
    </fill>
  </fills>
  <borders count="3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8"/>
      </right>
      <top style="medium">
        <color indexed="64"/>
      </top>
      <bottom style="medium">
        <color indexed="64"/>
      </bottom>
      <diagonal/>
    </border>
    <border>
      <left/>
      <right style="thin">
        <color indexed="8"/>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687">
    <xf numFmtId="0" fontId="0" fillId="0" borderId="0" xfId="0"/>
    <xf numFmtId="0" fontId="2" fillId="0" borderId="0" xfId="0" quotePrefix="1" applyFont="1" applyAlignment="1">
      <alignment horizontal="center" wrapText="1"/>
    </xf>
    <xf numFmtId="0" fontId="2" fillId="0" borderId="0" xfId="0" applyFont="1" applyAlignment="1">
      <alignment wrapText="1"/>
    </xf>
    <xf numFmtId="0" fontId="2" fillId="0" borderId="0" xfId="0" applyFont="1"/>
    <xf numFmtId="0" fontId="2" fillId="0" borderId="0" xfId="0" applyFont="1" applyAlignment="1">
      <alignment horizontal="center" wrapText="1"/>
    </xf>
    <xf numFmtId="0" fontId="2" fillId="0" borderId="0" xfId="0" applyFont="1" applyFill="1"/>
    <xf numFmtId="39" fontId="8" fillId="2" borderId="0" xfId="0" applyNumberFormat="1" applyFont="1" applyFill="1" applyAlignment="1" applyProtection="1">
      <alignment horizontal="center"/>
      <protection locked="0"/>
    </xf>
    <xf numFmtId="0" fontId="2" fillId="0" borderId="0" xfId="0" applyFont="1" applyFill="1" applyAlignment="1">
      <alignment horizontal="right"/>
    </xf>
    <xf numFmtId="0" fontId="2" fillId="0" borderId="0" xfId="0" applyFont="1" applyFill="1" applyAlignment="1">
      <alignment horizontal="left"/>
    </xf>
    <xf numFmtId="0" fontId="2" fillId="0" borderId="0" xfId="0" quotePrefix="1" applyFont="1" applyFill="1" applyAlignment="1">
      <alignment horizontal="left"/>
    </xf>
    <xf numFmtId="0" fontId="9" fillId="0" borderId="0" xfId="0" applyFont="1"/>
    <xf numFmtId="39" fontId="2" fillId="0" borderId="0" xfId="0" applyNumberFormat="1" applyFont="1" applyFill="1" applyAlignment="1"/>
    <xf numFmtId="0" fontId="2" fillId="0" borderId="0" xfId="0" applyFont="1" applyProtection="1">
      <protection locked="0"/>
    </xf>
    <xf numFmtId="0" fontId="0" fillId="0" borderId="0" xfId="0" applyAlignment="1"/>
    <xf numFmtId="0" fontId="2" fillId="0" borderId="0" xfId="0" applyFont="1" applyFill="1" applyAlignment="1"/>
    <xf numFmtId="0" fontId="7" fillId="0" borderId="0" xfId="0" applyFont="1" applyFill="1" applyAlignment="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applyAlignment="1">
      <alignment horizontal="right"/>
    </xf>
    <xf numFmtId="0" fontId="2" fillId="0" borderId="7" xfId="0" applyFont="1" applyBorder="1"/>
    <xf numFmtId="0" fontId="2" fillId="0" borderId="8" xfId="0" applyFont="1" applyFill="1" applyBorder="1"/>
    <xf numFmtId="0" fontId="2" fillId="0" borderId="9" xfId="0" applyFont="1" applyFill="1" applyBorder="1"/>
    <xf numFmtId="0" fontId="2" fillId="0" borderId="10" xfId="0" applyFont="1" applyFill="1" applyBorder="1"/>
    <xf numFmtId="0" fontId="2" fillId="3" borderId="0" xfId="0" applyFont="1" applyFill="1"/>
    <xf numFmtId="0" fontId="2" fillId="0" borderId="11" xfId="0" applyFont="1" applyFill="1" applyBorder="1" applyAlignment="1">
      <alignment horizontal="left"/>
    </xf>
    <xf numFmtId="0" fontId="2" fillId="0" borderId="11" xfId="0" applyFont="1" applyFill="1" applyBorder="1"/>
    <xf numFmtId="0" fontId="3" fillId="0" borderId="0" xfId="0" applyFont="1" applyFill="1"/>
    <xf numFmtId="0" fontId="2" fillId="4" borderId="0" xfId="0" applyFont="1" applyFill="1"/>
    <xf numFmtId="0" fontId="2" fillId="4" borderId="0" xfId="0" applyFont="1" applyFill="1" applyAlignment="1"/>
    <xf numFmtId="0" fontId="2" fillId="4" borderId="0" xfId="0" quotePrefix="1" applyFont="1" applyFill="1" applyAlignment="1">
      <alignment horizontal="left"/>
    </xf>
    <xf numFmtId="0" fontId="0" fillId="0" borderId="0" xfId="0" applyFill="1" applyAlignment="1" applyProtection="1">
      <protection locked="0"/>
    </xf>
    <xf numFmtId="0" fontId="6" fillId="0" borderId="0" xfId="0" applyFont="1" applyFill="1" applyAlignment="1" applyProtection="1">
      <protection locked="0"/>
    </xf>
    <xf numFmtId="0" fontId="4" fillId="0" borderId="0" xfId="0" applyFont="1" applyFill="1" applyAlignment="1" applyProtection="1">
      <alignment vertical="top"/>
      <protection locked="0"/>
    </xf>
    <xf numFmtId="0" fontId="0" fillId="0" borderId="10" xfId="0" applyFill="1" applyBorder="1" applyAlignment="1" applyProtection="1">
      <protection locked="0"/>
    </xf>
    <xf numFmtId="0" fontId="0" fillId="0" borderId="10" xfId="0" applyFill="1" applyBorder="1" applyAlignment="1" applyProtection="1">
      <alignment horizontal="center"/>
      <protection locked="0"/>
    </xf>
    <xf numFmtId="3" fontId="7" fillId="0" borderId="10" xfId="1" applyNumberFormat="1" applyFont="1" applyFill="1" applyBorder="1" applyAlignment="1" applyProtection="1">
      <protection locked="0"/>
    </xf>
    <xf numFmtId="14" fontId="0" fillId="0" borderId="0" xfId="0" applyNumberFormat="1" applyFill="1" applyAlignment="1" applyProtection="1">
      <protection locked="0"/>
    </xf>
    <xf numFmtId="0" fontId="0" fillId="5" borderId="12" xfId="0" applyFill="1" applyBorder="1" applyAlignment="1" applyProtection="1">
      <protection locked="0"/>
    </xf>
    <xf numFmtId="0" fontId="0" fillId="5" borderId="13" xfId="0" applyFill="1" applyBorder="1" applyAlignment="1" applyProtection="1">
      <protection locked="0"/>
    </xf>
    <xf numFmtId="0" fontId="0" fillId="5" borderId="14" xfId="0" applyFill="1" applyBorder="1" applyAlignment="1" applyProtection="1">
      <protection locked="0"/>
    </xf>
    <xf numFmtId="0" fontId="0" fillId="5" borderId="15" xfId="0" applyFill="1" applyBorder="1" applyAlignment="1" applyProtection="1">
      <protection locked="0"/>
    </xf>
    <xf numFmtId="0" fontId="0" fillId="5" borderId="0" xfId="0" applyFill="1" applyBorder="1" applyAlignment="1" applyProtection="1">
      <protection locked="0"/>
    </xf>
    <xf numFmtId="0" fontId="0" fillId="5" borderId="16" xfId="0" applyFill="1" applyBorder="1" applyAlignment="1" applyProtection="1">
      <protection locked="0"/>
    </xf>
    <xf numFmtId="0" fontId="14" fillId="5" borderId="0" xfId="0" applyFont="1" applyFill="1" applyBorder="1" applyAlignment="1" applyProtection="1">
      <protection locked="0"/>
    </xf>
    <xf numFmtId="0" fontId="17" fillId="5" borderId="0" xfId="0" applyFont="1" applyFill="1" applyBorder="1" applyAlignment="1" applyProtection="1">
      <protection locked="0"/>
    </xf>
    <xf numFmtId="0" fontId="15" fillId="5" borderId="0" xfId="0" applyFont="1" applyFill="1" applyBorder="1" applyAlignment="1" applyProtection="1">
      <protection locked="0"/>
    </xf>
    <xf numFmtId="0" fontId="16" fillId="5" borderId="0" xfId="0" applyFont="1" applyFill="1" applyBorder="1" applyAlignment="1" applyProtection="1">
      <protection locked="0"/>
    </xf>
    <xf numFmtId="1" fontId="14" fillId="5" borderId="0" xfId="0" applyNumberFormat="1" applyFont="1" applyFill="1" applyBorder="1" applyAlignment="1">
      <alignment horizontal="left"/>
    </xf>
    <xf numFmtId="1" fontId="16" fillId="5" borderId="0" xfId="0" applyNumberFormat="1" applyFont="1" applyFill="1" applyBorder="1"/>
    <xf numFmtId="14" fontId="16" fillId="5" borderId="0" xfId="0" applyNumberFormat="1" applyFont="1" applyFill="1" applyBorder="1" applyAlignment="1">
      <alignment horizontal="center"/>
    </xf>
    <xf numFmtId="165" fontId="14" fillId="5" borderId="0" xfId="0" applyNumberFormat="1" applyFont="1" applyFill="1" applyBorder="1" applyAlignment="1">
      <alignment horizontal="left"/>
    </xf>
    <xf numFmtId="1" fontId="14" fillId="5" borderId="0" xfId="0" applyNumberFormat="1" applyFont="1" applyFill="1" applyBorder="1" applyAlignment="1">
      <alignment horizontal="center"/>
    </xf>
    <xf numFmtId="14" fontId="14" fillId="5" borderId="0" xfId="0" applyNumberFormat="1" applyFont="1" applyFill="1" applyBorder="1" applyAlignment="1">
      <alignment horizontal="center"/>
    </xf>
    <xf numFmtId="1" fontId="17" fillId="5" borderId="0" xfId="0" applyNumberFormat="1" applyFont="1" applyFill="1" applyBorder="1" applyAlignment="1">
      <alignment horizontal="center"/>
    </xf>
    <xf numFmtId="1" fontId="17" fillId="5" borderId="0" xfId="0" applyNumberFormat="1" applyFont="1" applyFill="1" applyBorder="1"/>
    <xf numFmtId="14" fontId="17" fillId="5" borderId="0" xfId="0" applyNumberFormat="1" applyFont="1" applyFill="1" applyBorder="1" applyAlignment="1">
      <alignment horizontal="center"/>
    </xf>
    <xf numFmtId="1" fontId="18" fillId="5" borderId="0" xfId="0" applyNumberFormat="1" applyFont="1" applyFill="1" applyBorder="1" applyAlignment="1" applyProtection="1">
      <protection locked="0"/>
    </xf>
    <xf numFmtId="0" fontId="19" fillId="5" borderId="17" xfId="0" applyFont="1" applyFill="1" applyBorder="1" applyAlignment="1" applyProtection="1">
      <protection locked="0"/>
    </xf>
    <xf numFmtId="0" fontId="0" fillId="5" borderId="18" xfId="0" applyFill="1" applyBorder="1" applyAlignment="1" applyProtection="1">
      <protection locked="0"/>
    </xf>
    <xf numFmtId="0" fontId="0" fillId="5" borderId="19" xfId="0" applyFill="1" applyBorder="1" applyAlignment="1" applyProtection="1">
      <protection locked="0"/>
    </xf>
    <xf numFmtId="165" fontId="0" fillId="5" borderId="19" xfId="0" applyNumberFormat="1" applyFill="1" applyBorder="1" applyAlignment="1" applyProtection="1">
      <protection locked="0"/>
    </xf>
    <xf numFmtId="0" fontId="0" fillId="5" borderId="20" xfId="0" applyFill="1" applyBorder="1" applyAlignment="1" applyProtection="1">
      <protection locked="0"/>
    </xf>
    <xf numFmtId="0" fontId="20" fillId="0" borderId="0" xfId="2" applyFont="1" applyFill="1" applyAlignment="1" applyProtection="1">
      <protection locked="0"/>
    </xf>
    <xf numFmtId="1" fontId="17" fillId="0" borderId="0" xfId="0" applyNumberFormat="1" applyFont="1" applyAlignment="1">
      <alignment horizontal="left"/>
    </xf>
    <xf numFmtId="0" fontId="0" fillId="0" borderId="0" xfId="0" applyFill="1" applyAlignment="1" applyProtection="1">
      <alignment vertical="top"/>
      <protection locked="0"/>
    </xf>
    <xf numFmtId="0" fontId="0" fillId="0" borderId="0" xfId="0" applyFill="1" applyAlignment="1" applyProtection="1">
      <alignment horizontal="center"/>
      <protection locked="0"/>
    </xf>
    <xf numFmtId="1" fontId="14" fillId="5" borderId="0" xfId="0" applyNumberFormat="1" applyFont="1" applyFill="1" applyBorder="1" applyAlignment="1">
      <alignment horizontal="right"/>
    </xf>
    <xf numFmtId="0" fontId="12" fillId="0" borderId="0" xfId="0" applyFont="1" applyAlignment="1">
      <alignment horizontal="center"/>
    </xf>
    <xf numFmtId="0" fontId="2" fillId="0" borderId="0" xfId="0" applyFont="1" applyAlignment="1">
      <alignment vertical="center"/>
    </xf>
    <xf numFmtId="0" fontId="12"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0" fontId="2" fillId="0" borderId="0" xfId="0" applyFont="1" applyAlignment="1">
      <alignment horizontal="left" vertical="top"/>
    </xf>
    <xf numFmtId="18" fontId="12" fillId="0" borderId="21" xfId="0" applyNumberFormat="1" applyFont="1" applyBorder="1" applyAlignment="1">
      <alignment horizontal="center" vertical="top"/>
    </xf>
    <xf numFmtId="0" fontId="12" fillId="0" borderId="9" xfId="0" applyFont="1" applyBorder="1" applyAlignment="1">
      <alignment horizontal="center" vertical="center"/>
    </xf>
    <xf numFmtId="0" fontId="2" fillId="0" borderId="5" xfId="0" applyFont="1" applyBorder="1" applyAlignment="1">
      <alignment horizontal="left" wrapText="1"/>
    </xf>
    <xf numFmtId="4" fontId="2" fillId="0" borderId="5" xfId="0" applyNumberFormat="1" applyFont="1" applyBorder="1" applyAlignment="1">
      <alignment horizontal="right" wrapText="1" indent="1"/>
    </xf>
    <xf numFmtId="0" fontId="2" fillId="0" borderId="1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12" fillId="0" borderId="9" xfId="0" applyFont="1" applyBorder="1" applyAlignment="1">
      <alignment horizontal="right" vertical="center"/>
    </xf>
    <xf numFmtId="4" fontId="2" fillId="0" borderId="22" xfId="0" applyNumberFormat="1" applyFont="1" applyBorder="1" applyAlignment="1">
      <alignment horizontal="right" wrapText="1" indent="1"/>
    </xf>
    <xf numFmtId="0" fontId="2" fillId="0" borderId="22" xfId="0" applyFont="1" applyBorder="1" applyAlignment="1">
      <alignment horizontal="left" wrapText="1"/>
    </xf>
    <xf numFmtId="0" fontId="2" fillId="0" borderId="10" xfId="0" applyFont="1" applyBorder="1" applyAlignment="1">
      <alignment horizontal="left" wrapText="1"/>
    </xf>
    <xf numFmtId="0" fontId="12" fillId="0" borderId="9" xfId="0" applyFont="1" applyBorder="1" applyAlignment="1">
      <alignment horizontal="center" vertical="top"/>
    </xf>
    <xf numFmtId="4" fontId="2" fillId="0" borderId="11" xfId="0" applyNumberFormat="1" applyFont="1" applyBorder="1" applyAlignment="1" applyProtection="1">
      <alignment horizontal="right" wrapText="1" indent="1"/>
      <protection locked="0"/>
    </xf>
    <xf numFmtId="4" fontId="2" fillId="0" borderId="11" xfId="0" applyNumberFormat="1" applyFont="1" applyBorder="1" applyAlignment="1">
      <alignment horizontal="right" wrapText="1" indent="1"/>
    </xf>
    <xf numFmtId="0" fontId="12" fillId="0" borderId="9" xfId="0" applyFont="1" applyBorder="1" applyAlignment="1">
      <alignment horizontal="right" vertical="top"/>
    </xf>
    <xf numFmtId="4" fontId="2" fillId="0" borderId="0" xfId="0" applyNumberFormat="1" applyFont="1" applyAlignment="1">
      <alignment horizontal="right" wrapText="1" indent="1"/>
    </xf>
    <xf numFmtId="0" fontId="2" fillId="0" borderId="0" xfId="0" applyFont="1" applyAlignment="1">
      <alignment horizontal="left" vertical="center"/>
    </xf>
    <xf numFmtId="0" fontId="2" fillId="0" borderId="0" xfId="0" applyFont="1" applyAlignment="1"/>
    <xf numFmtId="0" fontId="12" fillId="0" borderId="0" xfId="0" applyFont="1"/>
    <xf numFmtId="0" fontId="12" fillId="0" borderId="0" xfId="0" applyFont="1" applyAlignment="1"/>
    <xf numFmtId="0" fontId="12" fillId="0" borderId="21"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49" fontId="2" fillId="0" borderId="21" xfId="0" applyNumberFormat="1" applyFont="1" applyFill="1" applyBorder="1" applyAlignment="1">
      <alignment vertical="center" wrapText="1"/>
    </xf>
    <xf numFmtId="0" fontId="21" fillId="0" borderId="21" xfId="0" applyFont="1" applyFill="1" applyBorder="1" applyAlignment="1">
      <alignment horizontal="center" vertical="center"/>
    </xf>
    <xf numFmtId="0" fontId="12" fillId="0" borderId="0" xfId="0" applyFont="1" applyFill="1" applyBorder="1" applyAlignment="1">
      <alignment horizontal="center" vertical="center"/>
    </xf>
    <xf numFmtId="0" fontId="29" fillId="0" borderId="21" xfId="0" applyFont="1" applyFill="1" applyBorder="1" applyAlignment="1">
      <alignment horizontal="center"/>
    </xf>
    <xf numFmtId="0" fontId="7" fillId="0" borderId="21" xfId="0" applyFont="1" applyFill="1" applyBorder="1" applyAlignment="1"/>
    <xf numFmtId="0" fontId="29" fillId="0" borderId="21" xfId="0" applyFont="1" applyFill="1" applyBorder="1" applyAlignment="1"/>
    <xf numFmtId="0" fontId="29" fillId="0" borderId="21" xfId="0" applyFont="1" applyFill="1" applyBorder="1"/>
    <xf numFmtId="167" fontId="7" fillId="0" borderId="21" xfId="0" applyNumberFormat="1" applyFont="1" applyFill="1" applyBorder="1" applyAlignment="1"/>
    <xf numFmtId="0" fontId="29" fillId="0" borderId="21" xfId="0" applyFont="1" applyFill="1" applyBorder="1" applyAlignment="1">
      <alignment horizontal="center" vertical="center"/>
    </xf>
    <xf numFmtId="0" fontId="29" fillId="0" borderId="21" xfId="0" applyFont="1" applyFill="1" applyBorder="1" applyAlignment="1">
      <alignment vertical="center"/>
    </xf>
    <xf numFmtId="0" fontId="7" fillId="0" borderId="21" xfId="0" applyFont="1" applyFill="1" applyBorder="1" applyAlignment="1">
      <alignment vertical="center"/>
    </xf>
    <xf numFmtId="0" fontId="18" fillId="0" borderId="21" xfId="0" applyFont="1" applyFill="1" applyBorder="1" applyAlignment="1">
      <alignment horizontal="center" vertical="center"/>
    </xf>
    <xf numFmtId="1" fontId="31" fillId="0" borderId="21" xfId="0" applyNumberFormat="1" applyFont="1" applyFill="1" applyBorder="1" applyAlignment="1">
      <alignment horizontal="center" vertical="center"/>
    </xf>
    <xf numFmtId="0" fontId="12" fillId="0" borderId="21" xfId="0" applyFont="1" applyFill="1" applyBorder="1" applyAlignment="1">
      <alignment horizontal="left" vertical="center"/>
    </xf>
    <xf numFmtId="0" fontId="12" fillId="0" borderId="23" xfId="0" applyFont="1" applyFill="1" applyBorder="1" applyAlignment="1">
      <alignment horizontal="center" vertical="center"/>
    </xf>
    <xf numFmtId="4" fontId="12" fillId="0" borderId="21" xfId="0" applyNumberFormat="1" applyFont="1" applyFill="1" applyBorder="1" applyAlignment="1">
      <alignment horizontal="right" indent="2"/>
    </xf>
    <xf numFmtId="0" fontId="12" fillId="0" borderId="21" xfId="0" applyFont="1" applyFill="1" applyBorder="1" applyAlignment="1">
      <alignment horizontal="right" indent="2"/>
    </xf>
    <xf numFmtId="0" fontId="7" fillId="0" borderId="9" xfId="0" applyFont="1" applyFill="1" applyBorder="1" applyAlignment="1">
      <alignment horizontal="center" vertical="center"/>
    </xf>
    <xf numFmtId="0" fontId="29" fillId="0" borderId="9" xfId="0" applyFont="1" applyFill="1" applyBorder="1" applyAlignment="1">
      <alignment horizontal="center" vertical="center"/>
    </xf>
    <xf numFmtId="4" fontId="2" fillId="0" borderId="11" xfId="0" applyNumberFormat="1" applyFont="1" applyBorder="1" applyAlignment="1" applyProtection="1">
      <alignment horizontal="right" wrapText="1" indent="1"/>
    </xf>
    <xf numFmtId="1" fontId="18" fillId="0" borderId="21" xfId="0" applyNumberFormat="1" applyFont="1" applyFill="1" applyBorder="1" applyAlignment="1" applyProtection="1">
      <alignment horizontal="center" vertical="center"/>
      <protection locked="0"/>
    </xf>
    <xf numFmtId="0" fontId="18" fillId="0" borderId="21" xfId="0" applyFont="1" applyFill="1" applyBorder="1" applyAlignment="1" applyProtection="1">
      <alignment horizontal="center" vertical="center"/>
      <protection locked="0"/>
    </xf>
    <xf numFmtId="0" fontId="2" fillId="0" borderId="21" xfId="0" applyFont="1" applyFill="1" applyBorder="1" applyAlignment="1" applyProtection="1">
      <alignment horizontal="center" vertical="center"/>
      <protection locked="0"/>
    </xf>
    <xf numFmtId="0" fontId="21" fillId="0" borderId="21" xfId="0" applyFont="1" applyFill="1" applyBorder="1" applyAlignment="1" applyProtection="1">
      <alignment horizontal="center" vertical="center"/>
      <protection locked="0"/>
    </xf>
    <xf numFmtId="0" fontId="12" fillId="0" borderId="21" xfId="0" applyFont="1" applyBorder="1" applyAlignment="1">
      <alignment horizontal="right" vertical="top"/>
    </xf>
    <xf numFmtId="4" fontId="2" fillId="0" borderId="23" xfId="0" applyNumberFormat="1" applyFont="1" applyBorder="1" applyAlignment="1">
      <alignment horizontal="right" wrapText="1" indent="1"/>
    </xf>
    <xf numFmtId="0" fontId="2" fillId="0" borderId="21" xfId="0" applyFont="1" applyFill="1" applyBorder="1" applyAlignment="1" applyProtection="1">
      <alignment vertical="center"/>
      <protection locked="0"/>
    </xf>
    <xf numFmtId="0" fontId="0" fillId="0" borderId="21" xfId="0" applyFill="1" applyBorder="1" applyAlignment="1" applyProtection="1">
      <protection locked="0"/>
    </xf>
    <xf numFmtId="0" fontId="2" fillId="0" borderId="21" xfId="0" applyFont="1" applyBorder="1"/>
    <xf numFmtId="4" fontId="2" fillId="0" borderId="21" xfId="0" applyNumberFormat="1" applyFont="1" applyFill="1" applyBorder="1" applyAlignment="1">
      <alignment horizontal="right" indent="2"/>
    </xf>
    <xf numFmtId="0" fontId="2" fillId="0" borderId="21" xfId="0" applyFont="1" applyFill="1" applyBorder="1" applyAlignment="1">
      <alignment horizontal="right" indent="2"/>
    </xf>
    <xf numFmtId="4" fontId="12" fillId="0" borderId="21" xfId="0" applyNumberFormat="1" applyFont="1" applyBorder="1"/>
    <xf numFmtId="0" fontId="29" fillId="0" borderId="21" xfId="0" applyFont="1" applyFill="1" applyBorder="1" applyAlignment="1">
      <alignment horizontal="center" vertical="top"/>
    </xf>
    <xf numFmtId="0" fontId="27"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21" xfId="0" applyFont="1" applyBorder="1"/>
    <xf numFmtId="0" fontId="7" fillId="0" borderId="7" xfId="0" applyFont="1" applyFill="1" applyBorder="1" applyAlignment="1">
      <alignment vertical="center"/>
    </xf>
    <xf numFmtId="0" fontId="12" fillId="0" borderId="9" xfId="0" applyFont="1" applyFill="1" applyBorder="1" applyAlignment="1">
      <alignment horizontal="center" vertical="center"/>
    </xf>
    <xf numFmtId="0" fontId="12" fillId="0" borderId="9" xfId="0" applyFont="1" applyFill="1" applyBorder="1" applyAlignment="1">
      <alignment horizontal="left" vertical="center"/>
    </xf>
    <xf numFmtId="4" fontId="12" fillId="0" borderId="21" xfId="0" applyNumberFormat="1" applyFont="1" applyFill="1" applyBorder="1" applyAlignment="1"/>
    <xf numFmtId="0" fontId="0" fillId="0" borderId="21" xfId="0" applyFill="1" applyBorder="1" applyAlignment="1" applyProtection="1">
      <alignment vertical="top"/>
      <protection locked="0"/>
    </xf>
    <xf numFmtId="4" fontId="12" fillId="0" borderId="7" xfId="0" applyNumberFormat="1" applyFont="1" applyFill="1" applyBorder="1" applyAlignment="1"/>
    <xf numFmtId="4" fontId="2" fillId="0" borderId="0" xfId="0" applyNumberFormat="1" applyFont="1" applyBorder="1" applyAlignment="1">
      <alignment horizontal="right" wrapText="1" indent="1"/>
    </xf>
    <xf numFmtId="0" fontId="2" fillId="0" borderId="0" xfId="0" applyFont="1" applyBorder="1" applyAlignment="1">
      <alignment horizontal="left" wrapText="1"/>
    </xf>
    <xf numFmtId="0" fontId="12" fillId="0" borderId="21" xfId="0" applyFont="1" applyBorder="1" applyAlignment="1">
      <alignment horizontal="right" vertical="center"/>
    </xf>
    <xf numFmtId="0" fontId="12" fillId="0" borderId="0" xfId="0" applyFont="1" applyBorder="1" applyAlignment="1">
      <alignment horizontal="right" vertical="top"/>
    </xf>
    <xf numFmtId="0" fontId="2" fillId="0" borderId="0" xfId="0" applyFont="1" applyBorder="1" applyAlignment="1">
      <alignment horizontal="left" vertical="top" wrapText="1"/>
    </xf>
    <xf numFmtId="0" fontId="12" fillId="0" borderId="21" xfId="0" applyFont="1" applyBorder="1" applyAlignment="1">
      <alignment horizontal="center" vertical="top"/>
    </xf>
    <xf numFmtId="0" fontId="28" fillId="0" borderId="0" xfId="0" applyFont="1" applyFill="1" applyBorder="1" applyAlignment="1">
      <alignment horizontal="center" vertical="center" wrapText="1"/>
    </xf>
    <xf numFmtId="0" fontId="11" fillId="0" borderId="0" xfId="0" applyFont="1" applyFill="1" applyBorder="1" applyAlignment="1" applyProtection="1">
      <alignment horizontal="center" vertical="center"/>
      <protection locked="0"/>
    </xf>
    <xf numFmtId="0" fontId="2" fillId="0" borderId="0" xfId="0" applyFont="1" applyBorder="1"/>
    <xf numFmtId="4" fontId="12" fillId="0" borderId="0" xfId="0" applyNumberFormat="1" applyFont="1" applyBorder="1"/>
    <xf numFmtId="0" fontId="12" fillId="0" borderId="0" xfId="0" applyFont="1" applyBorder="1"/>
    <xf numFmtId="4" fontId="12" fillId="0" borderId="0" xfId="0" applyNumberFormat="1" applyFont="1" applyFill="1" applyBorder="1" applyAlignment="1"/>
    <xf numFmtId="0" fontId="29" fillId="0" borderId="0" xfId="0" applyFont="1" applyFill="1" applyBorder="1" applyAlignment="1">
      <alignment horizontal="center" vertical="center"/>
    </xf>
    <xf numFmtId="0" fontId="30"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12" fillId="0" borderId="0" xfId="0" applyFont="1" applyFill="1" applyBorder="1" applyAlignment="1">
      <alignment horizontal="right" vertical="center"/>
    </xf>
    <xf numFmtId="0" fontId="0" fillId="0" borderId="0" xfId="0" applyProtection="1"/>
    <xf numFmtId="0" fontId="0" fillId="6" borderId="0" xfId="0" applyFill="1" applyBorder="1" applyProtection="1"/>
    <xf numFmtId="2" fontId="0" fillId="6" borderId="0" xfId="0" applyNumberFormat="1" applyFill="1" applyBorder="1" applyProtection="1"/>
    <xf numFmtId="4" fontId="25" fillId="6" borderId="0" xfId="0" applyNumberFormat="1" applyFont="1" applyFill="1" applyBorder="1" applyProtection="1"/>
    <xf numFmtId="0" fontId="12" fillId="0" borderId="0" xfId="0" applyFont="1" applyAlignment="1" applyProtection="1">
      <alignment horizontal="center"/>
    </xf>
    <xf numFmtId="0" fontId="2" fillId="0" borderId="0" xfId="0" applyFont="1" applyProtection="1"/>
    <xf numFmtId="0" fontId="2" fillId="0" borderId="0" xfId="0" applyFont="1" applyAlignment="1" applyProtection="1">
      <alignment vertical="center"/>
    </xf>
    <xf numFmtId="0" fontId="12" fillId="0" borderId="0" xfId="0" applyFont="1" applyAlignment="1" applyProtection="1">
      <alignment horizontal="center" vertical="center"/>
    </xf>
    <xf numFmtId="0" fontId="11" fillId="0" borderId="0" xfId="0" applyFont="1" applyAlignment="1" applyProtection="1">
      <alignment horizontal="center" vertical="center"/>
    </xf>
    <xf numFmtId="0" fontId="10" fillId="0" borderId="0" xfId="0" applyFont="1" applyAlignment="1" applyProtection="1">
      <alignment vertical="center"/>
    </xf>
    <xf numFmtId="18" fontId="12" fillId="0" borderId="21" xfId="0" applyNumberFormat="1" applyFont="1" applyBorder="1" applyAlignment="1" applyProtection="1">
      <alignment horizontal="center" vertical="top"/>
    </xf>
    <xf numFmtId="0" fontId="2" fillId="0" borderId="0" xfId="0" applyFont="1" applyAlignment="1" applyProtection="1">
      <alignment horizontal="left" vertical="top"/>
    </xf>
    <xf numFmtId="0" fontId="12" fillId="0" borderId="9" xfId="0" applyFont="1" applyBorder="1" applyAlignment="1" applyProtection="1">
      <alignment horizontal="center" vertical="center"/>
    </xf>
    <xf numFmtId="0" fontId="2" fillId="0" borderId="5" xfId="0" applyFont="1" applyBorder="1" applyAlignment="1" applyProtection="1">
      <alignment horizontal="left" wrapText="1"/>
    </xf>
    <xf numFmtId="4" fontId="2" fillId="0" borderId="5" xfId="0" applyNumberFormat="1" applyFont="1" applyBorder="1" applyAlignment="1" applyProtection="1">
      <alignment horizontal="right" wrapText="1" indent="1"/>
    </xf>
    <xf numFmtId="0" fontId="2" fillId="0" borderId="11" xfId="0" applyFont="1" applyBorder="1" applyAlignment="1" applyProtection="1">
      <alignment horizontal="left" wrapText="1"/>
    </xf>
    <xf numFmtId="0" fontId="2" fillId="0" borderId="0" xfId="0" applyFont="1" applyAlignment="1" applyProtection="1">
      <alignment horizontal="left" wrapText="1"/>
    </xf>
    <xf numFmtId="0" fontId="2" fillId="0" borderId="3" xfId="0" applyFont="1" applyBorder="1" applyAlignment="1" applyProtection="1">
      <alignment horizontal="left" wrapText="1"/>
    </xf>
    <xf numFmtId="0" fontId="12" fillId="0" borderId="9" xfId="0" applyFont="1" applyBorder="1" applyAlignment="1" applyProtection="1">
      <alignment horizontal="right" vertical="center"/>
    </xf>
    <xf numFmtId="4" fontId="2" fillId="0" borderId="22" xfId="0" applyNumberFormat="1" applyFont="1" applyBorder="1" applyAlignment="1" applyProtection="1">
      <alignment horizontal="right" wrapText="1" indent="1"/>
    </xf>
    <xf numFmtId="0" fontId="2" fillId="0" borderId="22" xfId="0" applyFont="1" applyBorder="1" applyAlignment="1" applyProtection="1">
      <alignment horizontal="left" wrapText="1"/>
    </xf>
    <xf numFmtId="0" fontId="2" fillId="0" borderId="10" xfId="0" applyFont="1" applyBorder="1" applyAlignment="1" applyProtection="1">
      <alignment horizontal="left" wrapText="1"/>
    </xf>
    <xf numFmtId="0" fontId="12" fillId="0" borderId="9" xfId="0" applyFont="1" applyBorder="1" applyAlignment="1" applyProtection="1">
      <alignment horizontal="center" vertical="top"/>
    </xf>
    <xf numFmtId="0" fontId="12" fillId="0" borderId="9" xfId="0" applyFont="1" applyBorder="1" applyAlignment="1" applyProtection="1">
      <alignment horizontal="right" vertical="top"/>
    </xf>
    <xf numFmtId="0" fontId="12" fillId="0" borderId="21" xfId="0" applyFont="1" applyBorder="1" applyAlignment="1" applyProtection="1">
      <alignment horizontal="center" vertical="top"/>
    </xf>
    <xf numFmtId="0" fontId="12" fillId="0" borderId="0" xfId="0" applyFont="1" applyBorder="1" applyAlignment="1" applyProtection="1">
      <alignment horizontal="right" vertical="top"/>
    </xf>
    <xf numFmtId="0" fontId="2" fillId="0" borderId="0" xfId="0" applyFont="1" applyBorder="1" applyAlignment="1" applyProtection="1">
      <alignment horizontal="left" vertical="top" wrapText="1"/>
    </xf>
    <xf numFmtId="4" fontId="2" fillId="0" borderId="0" xfId="0" applyNumberFormat="1" applyFont="1" applyBorder="1" applyAlignment="1" applyProtection="1">
      <alignment horizontal="right" wrapText="1" indent="1"/>
    </xf>
    <xf numFmtId="0" fontId="2" fillId="0" borderId="0" xfId="0" applyFont="1" applyBorder="1" applyAlignment="1" applyProtection="1">
      <alignment horizontal="left" wrapText="1"/>
    </xf>
    <xf numFmtId="0" fontId="12" fillId="0" borderId="21" xfId="0" applyFont="1" applyBorder="1" applyAlignment="1" applyProtection="1">
      <alignment horizontal="right" vertical="top"/>
    </xf>
    <xf numFmtId="4" fontId="2" fillId="0" borderId="23" xfId="0" applyNumberFormat="1" applyFont="1" applyBorder="1" applyAlignment="1" applyProtection="1">
      <alignment horizontal="right" wrapText="1" indent="1"/>
    </xf>
    <xf numFmtId="0" fontId="12" fillId="0" borderId="21" xfId="0" applyFont="1" applyBorder="1" applyAlignment="1" applyProtection="1">
      <alignment horizontal="right" vertical="center"/>
    </xf>
    <xf numFmtId="0" fontId="2" fillId="0" borderId="0" xfId="0" applyFont="1" applyAlignment="1" applyProtection="1">
      <alignment horizontal="left" vertical="center"/>
    </xf>
    <xf numFmtId="0" fontId="2" fillId="0" borderId="0" xfId="0" applyFont="1" applyAlignment="1" applyProtection="1"/>
    <xf numFmtId="0" fontId="12" fillId="0" borderId="0" xfId="0" applyFont="1" applyAlignment="1" applyProtection="1"/>
    <xf numFmtId="0" fontId="12" fillId="0" borderId="0" xfId="0" applyFont="1" applyProtection="1"/>
    <xf numFmtId="0" fontId="1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 fontId="2" fillId="0" borderId="0" xfId="0" applyNumberFormat="1" applyFont="1" applyAlignment="1" applyProtection="1">
      <alignment horizontal="right" wrapText="1" indent="1"/>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vertical="center"/>
      <protection locked="0"/>
    </xf>
    <xf numFmtId="0" fontId="0" fillId="0" borderId="0" xfId="0" applyFill="1" applyAlignment="1" applyProtection="1"/>
    <xf numFmtId="14" fontId="0" fillId="0" borderId="0" xfId="0" applyNumberFormat="1" applyFill="1" applyAlignment="1" applyProtection="1"/>
    <xf numFmtId="0" fontId="0" fillId="0" borderId="0" xfId="0" applyFill="1" applyAlignment="1" applyProtection="1">
      <alignment horizontal="center"/>
    </xf>
    <xf numFmtId="1" fontId="10" fillId="0" borderId="0" xfId="0" applyNumberFormat="1" applyFont="1" applyProtection="1"/>
    <xf numFmtId="165" fontId="11" fillId="0" borderId="0" xfId="0" applyNumberFormat="1" applyFont="1" applyAlignment="1" applyProtection="1">
      <alignment horizontal="center"/>
    </xf>
    <xf numFmtId="1" fontId="10" fillId="0" borderId="0" xfId="0" applyNumberFormat="1" applyFont="1" applyAlignment="1" applyProtection="1">
      <alignment horizontal="center"/>
    </xf>
    <xf numFmtId="14" fontId="10" fillId="0" borderId="0" xfId="0" applyNumberFormat="1" applyFont="1" applyAlignment="1" applyProtection="1">
      <alignment horizontal="center"/>
    </xf>
    <xf numFmtId="1" fontId="1" fillId="0" borderId="0" xfId="0" applyNumberFormat="1" applyFont="1" applyProtection="1"/>
    <xf numFmtId="1" fontId="1" fillId="0" borderId="0" xfId="0" applyNumberFormat="1" applyFont="1" applyAlignment="1" applyProtection="1">
      <alignment horizontal="center"/>
    </xf>
    <xf numFmtId="14" fontId="1" fillId="0" borderId="0" xfId="0" applyNumberFormat="1" applyFont="1" applyAlignment="1" applyProtection="1">
      <alignment horizontal="center"/>
    </xf>
    <xf numFmtId="0" fontId="12" fillId="0" borderId="21" xfId="0" applyFont="1" applyFill="1" applyBorder="1" applyAlignment="1" applyProtection="1">
      <alignment horizontal="center" vertical="center"/>
    </xf>
    <xf numFmtId="0" fontId="2"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xf>
    <xf numFmtId="1" fontId="12" fillId="0" borderId="0" xfId="0" applyNumberFormat="1" applyFont="1" applyAlignment="1" applyProtection="1">
      <alignment horizontal="left"/>
    </xf>
    <xf numFmtId="49" fontId="2" fillId="0" borderId="21" xfId="0" applyNumberFormat="1" applyFont="1" applyFill="1" applyBorder="1" applyAlignment="1" applyProtection="1">
      <alignment vertical="center" wrapText="1"/>
    </xf>
    <xf numFmtId="1" fontId="12" fillId="0" borderId="0" xfId="0" applyNumberFormat="1" applyFont="1" applyAlignment="1" applyProtection="1">
      <alignment horizontal="right"/>
    </xf>
    <xf numFmtId="1" fontId="12" fillId="0" borderId="0" xfId="0" applyNumberFormat="1" applyFont="1" applyAlignment="1" applyProtection="1">
      <alignment horizontal="center"/>
    </xf>
    <xf numFmtId="14" fontId="12" fillId="0" borderId="0" xfId="0" applyNumberFormat="1" applyFont="1" applyAlignment="1" applyProtection="1">
      <alignment horizontal="center"/>
    </xf>
    <xf numFmtId="0" fontId="2" fillId="0" borderId="21" xfId="0" applyFont="1" applyFill="1" applyBorder="1" applyAlignment="1" applyProtection="1">
      <alignment vertical="center"/>
    </xf>
    <xf numFmtId="1" fontId="1" fillId="0" borderId="0" xfId="0" applyNumberFormat="1" applyFont="1" applyAlignment="1" applyProtection="1">
      <alignment horizontal="right"/>
    </xf>
    <xf numFmtId="14" fontId="1" fillId="0" borderId="0" xfId="0" applyNumberFormat="1" applyFont="1" applyProtection="1"/>
    <xf numFmtId="1" fontId="0" fillId="0" borderId="0" xfId="0" applyNumberFormat="1" applyFill="1" applyAlignment="1" applyProtection="1">
      <alignment horizontal="center"/>
    </xf>
    <xf numFmtId="0" fontId="12" fillId="0" borderId="0" xfId="0" applyFont="1" applyFill="1" applyBorder="1" applyAlignment="1" applyProtection="1">
      <alignment horizontal="center" vertical="center"/>
    </xf>
    <xf numFmtId="0" fontId="29" fillId="0" borderId="21" xfId="0" applyFont="1" applyFill="1" applyBorder="1" applyAlignment="1" applyProtection="1">
      <alignment horizontal="center"/>
    </xf>
    <xf numFmtId="4" fontId="2" fillId="0" borderId="21" xfId="0" applyNumberFormat="1" applyFont="1" applyFill="1" applyBorder="1" applyAlignment="1" applyProtection="1">
      <alignment horizontal="right" indent="2"/>
    </xf>
    <xf numFmtId="0" fontId="7" fillId="0" borderId="21" xfId="0" applyFont="1" applyFill="1" applyBorder="1" applyAlignment="1" applyProtection="1"/>
    <xf numFmtId="0" fontId="2" fillId="0" borderId="21" xfId="0" applyFont="1" applyBorder="1" applyProtection="1"/>
    <xf numFmtId="4" fontId="12" fillId="0" borderId="21" xfId="0" applyNumberFormat="1" applyFont="1" applyBorder="1" applyProtection="1"/>
    <xf numFmtId="0" fontId="29" fillId="0" borderId="21" xfId="0" applyFont="1" applyFill="1" applyBorder="1" applyAlignment="1" applyProtection="1">
      <alignment horizontal="center" vertical="top"/>
    </xf>
    <xf numFmtId="0" fontId="29" fillId="0" borderId="21" xfId="0" applyFont="1" applyFill="1" applyBorder="1" applyAlignment="1" applyProtection="1"/>
    <xf numFmtId="0" fontId="2" fillId="0" borderId="21" xfId="0" applyFont="1" applyFill="1" applyBorder="1" applyAlignment="1" applyProtection="1">
      <alignment horizontal="right" indent="2"/>
    </xf>
    <xf numFmtId="0" fontId="12" fillId="0" borderId="21" xfId="0" applyFont="1" applyBorder="1" applyProtection="1"/>
    <xf numFmtId="0" fontId="4" fillId="0" borderId="0" xfId="0" applyFont="1" applyFill="1" applyAlignment="1" applyProtection="1">
      <alignment vertical="top"/>
    </xf>
    <xf numFmtId="4" fontId="12" fillId="0" borderId="21" xfId="0" applyNumberFormat="1" applyFont="1" applyFill="1" applyBorder="1" applyAlignment="1" applyProtection="1">
      <alignment horizontal="right" indent="2"/>
    </xf>
    <xf numFmtId="0" fontId="12" fillId="0" borderId="21" xfId="0" applyFont="1" applyFill="1" applyBorder="1" applyAlignment="1" applyProtection="1">
      <alignment horizontal="right" indent="2"/>
    </xf>
    <xf numFmtId="0" fontId="29" fillId="0" borderId="21" xfId="0" applyFont="1" applyFill="1" applyBorder="1" applyProtection="1"/>
    <xf numFmtId="1" fontId="2" fillId="0" borderId="0" xfId="0" applyNumberFormat="1" applyFont="1" applyAlignment="1" applyProtection="1">
      <alignment horizontal="right"/>
    </xf>
    <xf numFmtId="0" fontId="0" fillId="0" borderId="0" xfId="0" applyFill="1" applyAlignment="1" applyProtection="1">
      <alignment vertical="top"/>
    </xf>
    <xf numFmtId="167" fontId="7" fillId="0" borderId="21" xfId="0" applyNumberFormat="1" applyFont="1" applyFill="1" applyBorder="1" applyAlignment="1" applyProtection="1"/>
    <xf numFmtId="1" fontId="1" fillId="0" borderId="0" xfId="0" applyNumberFormat="1" applyFont="1" applyAlignment="1" applyProtection="1">
      <alignment horizontal="right" vertical="top"/>
    </xf>
    <xf numFmtId="1" fontId="1" fillId="0" borderId="0" xfId="0" applyNumberFormat="1" applyFont="1" applyAlignment="1" applyProtection="1">
      <alignment vertical="top"/>
    </xf>
    <xf numFmtId="1" fontId="12" fillId="0" borderId="0" xfId="0" applyNumberFormat="1" applyFont="1" applyAlignment="1" applyProtection="1">
      <alignment vertical="top"/>
    </xf>
    <xf numFmtId="1" fontId="12" fillId="0" borderId="24" xfId="0" applyNumberFormat="1" applyFont="1" applyBorder="1" applyProtection="1"/>
    <xf numFmtId="14" fontId="1" fillId="0" borderId="0" xfId="0" applyNumberFormat="1" applyFont="1" applyAlignment="1" applyProtection="1">
      <alignment vertical="top"/>
    </xf>
    <xf numFmtId="1" fontId="12" fillId="0" borderId="0" xfId="0" applyNumberFormat="1" applyFont="1" applyBorder="1" applyProtection="1"/>
    <xf numFmtId="0" fontId="0" fillId="0" borderId="21" xfId="0" applyFill="1" applyBorder="1" applyAlignment="1" applyProtection="1"/>
    <xf numFmtId="4" fontId="12" fillId="0" borderId="21" xfId="0" applyNumberFormat="1" applyFont="1" applyFill="1" applyBorder="1" applyAlignment="1" applyProtection="1"/>
    <xf numFmtId="0" fontId="29" fillId="0" borderId="21" xfId="0" applyFont="1" applyFill="1" applyBorder="1" applyAlignment="1" applyProtection="1">
      <alignment vertical="center"/>
    </xf>
    <xf numFmtId="1" fontId="12" fillId="0" borderId="0" xfId="0" applyNumberFormat="1" applyFont="1" applyProtection="1"/>
    <xf numFmtId="0" fontId="7" fillId="0" borderId="21" xfId="0" applyFont="1" applyFill="1" applyBorder="1" applyAlignment="1" applyProtection="1">
      <alignment vertical="center"/>
    </xf>
    <xf numFmtId="0" fontId="0" fillId="0" borderId="21" xfId="0" applyFill="1" applyBorder="1" applyAlignment="1" applyProtection="1">
      <alignment vertical="top"/>
    </xf>
    <xf numFmtId="0" fontId="7" fillId="0" borderId="7" xfId="0" applyFont="1" applyFill="1" applyBorder="1" applyAlignment="1" applyProtection="1">
      <alignment vertical="center"/>
    </xf>
    <xf numFmtId="4" fontId="12" fillId="0" borderId="7" xfId="0" applyNumberFormat="1" applyFont="1" applyFill="1" applyBorder="1" applyAlignment="1" applyProtection="1"/>
    <xf numFmtId="0" fontId="0" fillId="5" borderId="12" xfId="0" applyFill="1" applyBorder="1" applyAlignment="1" applyProtection="1"/>
    <xf numFmtId="0" fontId="0" fillId="5" borderId="13" xfId="0" applyFill="1" applyBorder="1" applyAlignment="1" applyProtection="1"/>
    <xf numFmtId="0" fontId="0" fillId="5" borderId="14" xfId="0" applyFill="1" applyBorder="1" applyAlignment="1" applyProtection="1"/>
    <xf numFmtId="0" fontId="0" fillId="5" borderId="15" xfId="0" applyFill="1" applyBorder="1" applyAlignment="1" applyProtection="1"/>
    <xf numFmtId="0" fontId="0" fillId="5" borderId="0" xfId="0" applyFill="1" applyBorder="1" applyAlignment="1" applyProtection="1"/>
    <xf numFmtId="0" fontId="0" fillId="5" borderId="16" xfId="0" applyFill="1" applyBorder="1" applyAlignment="1" applyProtection="1"/>
    <xf numFmtId="0" fontId="14" fillId="5" borderId="0" xfId="0" applyFont="1" applyFill="1" applyBorder="1" applyAlignment="1" applyProtection="1"/>
    <xf numFmtId="0" fontId="17" fillId="5" borderId="0" xfId="0" applyFont="1" applyFill="1" applyBorder="1" applyAlignment="1" applyProtection="1"/>
    <xf numFmtId="0" fontId="15" fillId="5" borderId="0" xfId="0" applyFont="1" applyFill="1" applyBorder="1" applyAlignment="1" applyProtection="1"/>
    <xf numFmtId="1" fontId="17" fillId="0" borderId="0" xfId="0" applyNumberFormat="1" applyFont="1" applyAlignment="1" applyProtection="1">
      <alignment horizontal="left"/>
    </xf>
    <xf numFmtId="0" fontId="20" fillId="0" borderId="0" xfId="2" applyFont="1" applyFill="1" applyAlignment="1" applyProtection="1"/>
    <xf numFmtId="0" fontId="16" fillId="5" borderId="0" xfId="0" applyFont="1" applyFill="1" applyBorder="1" applyAlignment="1" applyProtection="1"/>
    <xf numFmtId="1" fontId="14" fillId="5" borderId="0" xfId="0" applyNumberFormat="1" applyFont="1" applyFill="1" applyBorder="1" applyAlignment="1" applyProtection="1">
      <alignment horizontal="left"/>
    </xf>
    <xf numFmtId="1" fontId="16" fillId="5" borderId="0" xfId="0" applyNumberFormat="1" applyFont="1" applyFill="1" applyBorder="1" applyProtection="1"/>
    <xf numFmtId="14" fontId="16" fillId="5" borderId="0" xfId="0" applyNumberFormat="1" applyFont="1" applyFill="1" applyBorder="1" applyAlignment="1" applyProtection="1">
      <alignment horizontal="center"/>
    </xf>
    <xf numFmtId="165" fontId="14" fillId="5" borderId="0" xfId="0" applyNumberFormat="1" applyFont="1" applyFill="1" applyBorder="1" applyAlignment="1" applyProtection="1">
      <alignment horizontal="left"/>
    </xf>
    <xf numFmtId="1" fontId="14" fillId="5" borderId="0" xfId="0" applyNumberFormat="1" applyFont="1" applyFill="1" applyBorder="1" applyAlignment="1" applyProtection="1">
      <alignment horizontal="center"/>
    </xf>
    <xf numFmtId="1" fontId="14" fillId="5" borderId="0" xfId="0" applyNumberFormat="1" applyFont="1" applyFill="1" applyBorder="1" applyAlignment="1" applyProtection="1">
      <alignment horizontal="right"/>
    </xf>
    <xf numFmtId="14" fontId="14" fillId="5" borderId="0" xfId="0" applyNumberFormat="1" applyFont="1" applyFill="1" applyBorder="1" applyAlignment="1" applyProtection="1">
      <alignment horizontal="center"/>
    </xf>
    <xf numFmtId="1" fontId="17" fillId="5" borderId="0" xfId="0" applyNumberFormat="1" applyFont="1" applyFill="1" applyBorder="1" applyAlignment="1" applyProtection="1">
      <alignment horizontal="center"/>
    </xf>
    <xf numFmtId="1" fontId="17" fillId="5" borderId="0" xfId="0" applyNumberFormat="1" applyFont="1" applyFill="1" applyBorder="1" applyProtection="1"/>
    <xf numFmtId="14" fontId="17" fillId="5" borderId="0" xfId="0" applyNumberFormat="1" applyFont="1" applyFill="1" applyBorder="1" applyAlignment="1" applyProtection="1">
      <alignment horizontal="center"/>
    </xf>
    <xf numFmtId="1" fontId="18" fillId="5" borderId="0" xfId="0" applyNumberFormat="1" applyFont="1" applyFill="1" applyBorder="1" applyAlignment="1" applyProtection="1"/>
    <xf numFmtId="0" fontId="19" fillId="5" borderId="17" xfId="0" applyFont="1" applyFill="1" applyBorder="1" applyAlignment="1" applyProtection="1"/>
    <xf numFmtId="0" fontId="0" fillId="5" borderId="18" xfId="0" applyFill="1" applyBorder="1" applyAlignment="1" applyProtection="1"/>
    <xf numFmtId="0" fontId="0" fillId="5" borderId="19" xfId="0" applyFill="1" applyBorder="1" applyAlignment="1" applyProtection="1"/>
    <xf numFmtId="165" fontId="0" fillId="5" borderId="19" xfId="0" applyNumberFormat="1" applyFill="1" applyBorder="1" applyAlignment="1" applyProtection="1"/>
    <xf numFmtId="0" fontId="0" fillId="5" borderId="20" xfId="0" applyFill="1" applyBorder="1" applyAlignment="1" applyProtection="1"/>
    <xf numFmtId="4" fontId="2" fillId="0" borderId="21" xfId="0" applyNumberFormat="1" applyFont="1" applyFill="1" applyBorder="1" applyAlignment="1" applyProtection="1">
      <alignment horizontal="right" indent="2"/>
      <protection locked="0"/>
    </xf>
    <xf numFmtId="0" fontId="12" fillId="0" borderId="23" xfId="0" applyFont="1" applyFill="1" applyBorder="1" applyAlignment="1" applyProtection="1">
      <alignment horizontal="center" vertical="center"/>
      <protection locked="0"/>
    </xf>
    <xf numFmtId="0" fontId="29" fillId="0" borderId="2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protection locked="0"/>
    </xf>
    <xf numFmtId="0" fontId="12" fillId="0" borderId="21" xfId="0" applyFont="1" applyFill="1" applyBorder="1" applyAlignment="1" applyProtection="1">
      <alignment horizontal="center" vertical="center"/>
      <protection locked="0"/>
    </xf>
    <xf numFmtId="1" fontId="31" fillId="0" borderId="21" xfId="0" applyNumberFormat="1"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9" xfId="0" applyFont="1" applyFill="1" applyBorder="1" applyAlignment="1" applyProtection="1">
      <alignment horizontal="left" vertical="center"/>
      <protection locked="0"/>
    </xf>
    <xf numFmtId="0" fontId="12" fillId="0" borderId="21" xfId="0" applyFont="1" applyFill="1" applyBorder="1" applyAlignment="1" applyProtection="1">
      <alignment horizontal="left" vertical="center"/>
      <protection locked="0"/>
    </xf>
    <xf numFmtId="0" fontId="12" fillId="0" borderId="2" xfId="0" applyFont="1" applyFill="1" applyBorder="1" applyAlignment="1">
      <alignment horizontal="center" vertical="center"/>
    </xf>
    <xf numFmtId="0" fontId="12" fillId="0" borderId="2" xfId="0" applyFont="1" applyFill="1" applyBorder="1" applyAlignment="1" applyProtection="1">
      <alignment horizontal="center" vertical="center"/>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12" fillId="6" borderId="0" xfId="0" applyFont="1" applyFill="1" applyBorder="1" applyAlignment="1" applyProtection="1">
      <alignment horizontal="center"/>
    </xf>
    <xf numFmtId="0" fontId="14" fillId="0" borderId="0" xfId="2" quotePrefix="1" applyFont="1" applyFill="1" applyBorder="1" applyAlignment="1" applyProtection="1">
      <alignment horizontal="center"/>
    </xf>
    <xf numFmtId="0" fontId="38" fillId="0" borderId="0" xfId="0" applyFont="1" applyProtection="1"/>
    <xf numFmtId="0" fontId="26" fillId="0" borderId="0" xfId="0" applyFont="1" applyProtection="1"/>
    <xf numFmtId="0" fontId="26" fillId="0" borderId="0" xfId="0" applyFont="1" applyAlignment="1" applyProtection="1">
      <alignment horizontal="center"/>
    </xf>
    <xf numFmtId="2" fontId="36" fillId="0" borderId="0" xfId="2" applyNumberFormat="1" applyFont="1" applyFill="1" applyAlignment="1" applyProtection="1">
      <alignment horizontal="right"/>
    </xf>
    <xf numFmtId="0" fontId="39" fillId="0" borderId="0" xfId="0" applyFont="1" applyAlignment="1" applyProtection="1">
      <alignment horizontal="center"/>
    </xf>
    <xf numFmtId="0" fontId="40" fillId="0" borderId="0" xfId="0" quotePrefix="1" applyFont="1" applyAlignment="1" applyProtection="1">
      <alignment horizontal="center"/>
    </xf>
    <xf numFmtId="0" fontId="40" fillId="0" borderId="0" xfId="0" applyFont="1" applyProtection="1"/>
    <xf numFmtId="0" fontId="0" fillId="6" borderId="12" xfId="0" applyFill="1" applyBorder="1" applyProtection="1"/>
    <xf numFmtId="0" fontId="12" fillId="6" borderId="14" xfId="0" applyFont="1" applyFill="1" applyBorder="1" applyProtection="1"/>
    <xf numFmtId="0" fontId="0" fillId="6" borderId="15" xfId="0" applyFill="1" applyBorder="1" applyProtection="1"/>
    <xf numFmtId="0" fontId="12" fillId="6" borderId="15" xfId="0" applyFont="1" applyFill="1" applyBorder="1" applyProtection="1"/>
    <xf numFmtId="0" fontId="12" fillId="6" borderId="0" xfId="0" applyFont="1" applyFill="1" applyBorder="1" applyAlignment="1" applyProtection="1">
      <alignment horizontal="right"/>
    </xf>
    <xf numFmtId="0" fontId="25" fillId="6" borderId="0" xfId="0" applyFont="1" applyFill="1" applyBorder="1" applyProtection="1">
      <protection locked="0"/>
    </xf>
    <xf numFmtId="0" fontId="25" fillId="6" borderId="0" xfId="0" applyFont="1" applyFill="1" applyBorder="1" applyProtection="1"/>
    <xf numFmtId="0" fontId="12" fillId="6" borderId="0" xfId="0" applyFont="1" applyFill="1" applyBorder="1" applyProtection="1"/>
    <xf numFmtId="0" fontId="25" fillId="6" borderId="0" xfId="0" applyFont="1" applyFill="1" applyBorder="1" applyAlignment="1" applyProtection="1">
      <protection locked="0"/>
    </xf>
    <xf numFmtId="0" fontId="25" fillId="6" borderId="16" xfId="0" applyFont="1" applyFill="1" applyBorder="1" applyAlignment="1" applyProtection="1">
      <protection locked="0"/>
    </xf>
    <xf numFmtId="0" fontId="12" fillId="6" borderId="16" xfId="0" applyFont="1" applyFill="1" applyBorder="1" applyProtection="1"/>
    <xf numFmtId="0" fontId="12" fillId="6" borderId="0" xfId="0" applyFont="1" applyFill="1" applyBorder="1" applyAlignment="1" applyProtection="1">
      <alignment wrapText="1"/>
    </xf>
    <xf numFmtId="0" fontId="12" fillId="6" borderId="0" xfId="0" applyFont="1" applyFill="1" applyBorder="1" applyAlignment="1" applyProtection="1">
      <alignment horizontal="left"/>
    </xf>
    <xf numFmtId="0" fontId="12" fillId="6" borderId="16" xfId="0" applyFont="1" applyFill="1" applyBorder="1" applyAlignment="1" applyProtection="1">
      <alignment horizontal="right"/>
    </xf>
    <xf numFmtId="17" fontId="0" fillId="6" borderId="0" xfId="0" applyNumberFormat="1" applyFill="1" applyBorder="1" applyAlignment="1" applyProtection="1">
      <alignment horizontal="left"/>
    </xf>
    <xf numFmtId="4" fontId="25" fillId="6" borderId="0" xfId="0" applyNumberFormat="1" applyFont="1" applyFill="1" applyBorder="1" applyProtection="1">
      <protection locked="0"/>
    </xf>
    <xf numFmtId="2" fontId="25" fillId="6" borderId="0" xfId="0" applyNumberFormat="1" applyFont="1" applyFill="1" applyBorder="1" applyProtection="1">
      <protection locked="0"/>
    </xf>
    <xf numFmtId="2" fontId="25" fillId="6" borderId="16" xfId="0" applyNumberFormat="1" applyFont="1" applyFill="1" applyBorder="1" applyProtection="1">
      <protection locked="0"/>
    </xf>
    <xf numFmtId="2" fontId="0" fillId="6" borderId="0" xfId="0" applyNumberFormat="1" applyFill="1" applyBorder="1" applyProtection="1">
      <protection locked="0"/>
    </xf>
    <xf numFmtId="0" fontId="0" fillId="6" borderId="16" xfId="0" applyFill="1" applyBorder="1" applyProtection="1">
      <protection locked="0"/>
    </xf>
    <xf numFmtId="17" fontId="0" fillId="6" borderId="0" xfId="0" applyNumberFormat="1" applyFill="1" applyBorder="1" applyAlignment="1" applyProtection="1">
      <alignment horizontal="left" wrapText="1"/>
    </xf>
    <xf numFmtId="17" fontId="12" fillId="6" borderId="0" xfId="0" applyNumberFormat="1" applyFont="1" applyFill="1" applyBorder="1" applyAlignment="1" applyProtection="1">
      <alignment horizontal="left"/>
    </xf>
    <xf numFmtId="4" fontId="12" fillId="6" borderId="0" xfId="0" applyNumberFormat="1" applyFont="1" applyFill="1" applyBorder="1" applyProtection="1"/>
    <xf numFmtId="2" fontId="12" fillId="6" borderId="0" xfId="0" applyNumberFormat="1" applyFont="1" applyFill="1" applyBorder="1" applyProtection="1"/>
    <xf numFmtId="4" fontId="12" fillId="6" borderId="16" xfId="0" applyNumberFormat="1" applyFont="1" applyFill="1" applyBorder="1" applyProtection="1"/>
    <xf numFmtId="0" fontId="12" fillId="6" borderId="15" xfId="0" applyFont="1" applyFill="1" applyBorder="1" applyAlignment="1" applyProtection="1">
      <alignment horizontal="center"/>
    </xf>
    <xf numFmtId="2" fontId="12" fillId="6" borderId="15" xfId="0" applyNumberFormat="1" applyFont="1" applyFill="1" applyBorder="1" applyAlignment="1" applyProtection="1">
      <alignment horizontal="center"/>
    </xf>
    <xf numFmtId="0" fontId="12" fillId="6" borderId="18" xfId="0" applyFont="1" applyFill="1" applyBorder="1" applyAlignment="1" applyProtection="1">
      <alignment horizontal="center"/>
    </xf>
    <xf numFmtId="2" fontId="0" fillId="7" borderId="0" xfId="0" applyNumberFormat="1" applyFill="1" applyBorder="1" applyProtection="1"/>
    <xf numFmtId="2" fontId="0" fillId="7" borderId="16" xfId="0" applyNumberFormat="1" applyFill="1" applyBorder="1" applyProtection="1"/>
    <xf numFmtId="2" fontId="14" fillId="7" borderId="0" xfId="0" applyNumberFormat="1" applyFont="1" applyFill="1" applyBorder="1" applyProtection="1"/>
    <xf numFmtId="0" fontId="0" fillId="7" borderId="0" xfId="0" applyFill="1" applyBorder="1" applyProtection="1"/>
    <xf numFmtId="2" fontId="14" fillId="7" borderId="0" xfId="0" applyNumberFormat="1" applyFont="1" applyFill="1" applyBorder="1" applyAlignment="1" applyProtection="1">
      <alignment horizontal="center"/>
    </xf>
    <xf numFmtId="2" fontId="8" fillId="7" borderId="0" xfId="0" applyNumberFormat="1" applyFont="1" applyFill="1" applyBorder="1" applyAlignment="1" applyProtection="1">
      <alignment horizontal="left"/>
    </xf>
    <xf numFmtId="2" fontId="36" fillId="7" borderId="0" xfId="2" applyNumberFormat="1" applyFont="1" applyFill="1" applyBorder="1" applyAlignment="1" applyProtection="1">
      <alignment horizontal="right"/>
    </xf>
    <xf numFmtId="2" fontId="14" fillId="7" borderId="0" xfId="2" applyNumberFormat="1" applyFont="1" applyFill="1" applyBorder="1" applyAlignment="1" applyProtection="1">
      <alignment horizontal="left"/>
    </xf>
    <xf numFmtId="2" fontId="8" fillId="7" borderId="16" xfId="0" applyNumberFormat="1" applyFont="1" applyFill="1" applyBorder="1" applyAlignment="1" applyProtection="1">
      <alignment horizontal="left"/>
    </xf>
    <xf numFmtId="2" fontId="12" fillId="7" borderId="0" xfId="0" applyNumberFormat="1" applyFont="1" applyFill="1" applyBorder="1" applyAlignment="1" applyProtection="1">
      <alignment horizontal="center"/>
    </xf>
    <xf numFmtId="4" fontId="25" fillId="7" borderId="0" xfId="0" applyNumberFormat="1" applyFont="1" applyFill="1" applyBorder="1" applyProtection="1"/>
    <xf numFmtId="17" fontId="41" fillId="7" borderId="0" xfId="0" applyNumberFormat="1" applyFont="1" applyFill="1" applyBorder="1" applyAlignment="1" applyProtection="1">
      <alignment horizontal="left"/>
    </xf>
    <xf numFmtId="0" fontId="12" fillId="7" borderId="0" xfId="0" applyFont="1" applyFill="1" applyBorder="1" applyAlignment="1" applyProtection="1">
      <alignment horizontal="center"/>
    </xf>
    <xf numFmtId="17" fontId="0" fillId="7" borderId="0" xfId="0" applyNumberFormat="1" applyFill="1" applyBorder="1" applyAlignment="1" applyProtection="1">
      <alignment horizontal="left"/>
    </xf>
    <xf numFmtId="4" fontId="25" fillId="7" borderId="0" xfId="0" applyNumberFormat="1" applyFont="1" applyFill="1" applyBorder="1" applyProtection="1">
      <protection locked="0"/>
    </xf>
    <xf numFmtId="4" fontId="25" fillId="7" borderId="19" xfId="0" applyNumberFormat="1" applyFont="1" applyFill="1" applyBorder="1" applyProtection="1">
      <protection locked="0"/>
    </xf>
    <xf numFmtId="4" fontId="25" fillId="7" borderId="16" xfId="0" applyNumberFormat="1" applyFont="1" applyFill="1" applyBorder="1" applyProtection="1">
      <protection locked="0"/>
    </xf>
    <xf numFmtId="4" fontId="0" fillId="7" borderId="0" xfId="0" applyNumberFormat="1" applyFill="1" applyBorder="1" applyProtection="1"/>
    <xf numFmtId="17" fontId="26" fillId="7" borderId="0" xfId="0" applyNumberFormat="1" applyFont="1" applyFill="1" applyBorder="1" applyAlignment="1" applyProtection="1">
      <alignment horizontal="left"/>
    </xf>
    <xf numFmtId="17" fontId="26" fillId="7" borderId="19" xfId="0" applyNumberFormat="1" applyFont="1" applyFill="1" applyBorder="1" applyAlignment="1" applyProtection="1">
      <alignment horizontal="left"/>
    </xf>
    <xf numFmtId="2" fontId="0" fillId="7" borderId="19" xfId="0" applyNumberFormat="1" applyFill="1" applyBorder="1" applyProtection="1"/>
    <xf numFmtId="2" fontId="14" fillId="7" borderId="19" xfId="0" applyNumberFormat="1" applyFont="1" applyFill="1" applyBorder="1" applyProtection="1"/>
    <xf numFmtId="4" fontId="25" fillId="7" borderId="19" xfId="0" applyNumberFormat="1" applyFont="1" applyFill="1" applyBorder="1" applyProtection="1"/>
    <xf numFmtId="0" fontId="0" fillId="7" borderId="20" xfId="0" applyFill="1" applyBorder="1" applyProtection="1"/>
    <xf numFmtId="4" fontId="25" fillId="7" borderId="0" xfId="0" applyNumberFormat="1" applyFont="1" applyFill="1" applyBorder="1" applyAlignment="1" applyProtection="1">
      <alignment horizontal="right"/>
      <protection locked="0"/>
    </xf>
    <xf numFmtId="0" fontId="0" fillId="7" borderId="16" xfId="0" applyFill="1" applyBorder="1" applyProtection="1"/>
    <xf numFmtId="17" fontId="0" fillId="7" borderId="19" xfId="0" applyNumberFormat="1" applyFill="1" applyBorder="1" applyAlignment="1" applyProtection="1">
      <alignment horizontal="left"/>
    </xf>
    <xf numFmtId="2" fontId="25" fillId="6" borderId="12" xfId="0" applyNumberFormat="1" applyFont="1" applyFill="1" applyBorder="1" applyProtection="1">
      <protection locked="0"/>
    </xf>
    <xf numFmtId="2" fontId="25" fillId="6" borderId="14" xfId="0" applyNumberFormat="1" applyFont="1" applyFill="1" applyBorder="1" applyProtection="1">
      <protection locked="0"/>
    </xf>
    <xf numFmtId="2" fontId="25" fillId="6" borderId="15" xfId="0" applyNumberFormat="1" applyFont="1" applyFill="1" applyBorder="1" applyProtection="1">
      <protection locked="0"/>
    </xf>
    <xf numFmtId="2" fontId="0" fillId="6" borderId="15" xfId="0" applyNumberFormat="1" applyFill="1" applyBorder="1" applyProtection="1">
      <protection locked="0"/>
    </xf>
    <xf numFmtId="2" fontId="0" fillId="6" borderId="16" xfId="0" applyNumberFormat="1" applyFill="1" applyBorder="1" applyProtection="1">
      <protection locked="0"/>
    </xf>
    <xf numFmtId="2" fontId="25" fillId="6" borderId="25" xfId="0" applyNumberFormat="1" applyFont="1" applyFill="1" applyBorder="1" applyProtection="1">
      <protection locked="0"/>
    </xf>
    <xf numFmtId="2" fontId="25" fillId="6" borderId="26" xfId="0" applyNumberFormat="1" applyFont="1" applyFill="1" applyBorder="1" applyProtection="1">
      <protection locked="0"/>
    </xf>
    <xf numFmtId="0" fontId="0" fillId="6" borderId="26" xfId="0" applyFill="1" applyBorder="1" applyProtection="1">
      <protection locked="0"/>
    </xf>
    <xf numFmtId="4" fontId="12" fillId="6" borderId="15" xfId="0" applyNumberFormat="1" applyFont="1" applyFill="1" applyBorder="1" applyProtection="1"/>
    <xf numFmtId="4" fontId="12" fillId="6" borderId="26" xfId="0" applyNumberFormat="1" applyFont="1" applyFill="1" applyBorder="1" applyProtection="1"/>
    <xf numFmtId="17" fontId="12" fillId="6" borderId="13" xfId="0" applyNumberFormat="1" applyFont="1" applyFill="1" applyBorder="1" applyAlignment="1" applyProtection="1">
      <alignment horizontal="left"/>
    </xf>
    <xf numFmtId="4" fontId="0" fillId="6" borderId="13" xfId="0" applyNumberFormat="1" applyFill="1" applyBorder="1" applyProtection="1"/>
    <xf numFmtId="0" fontId="0" fillId="6" borderId="13" xfId="0" applyFill="1" applyBorder="1" applyProtection="1"/>
    <xf numFmtId="2" fontId="0" fillId="6" borderId="13" xfId="0" applyNumberFormat="1" applyFill="1" applyBorder="1" applyProtection="1"/>
    <xf numFmtId="0" fontId="0" fillId="6" borderId="14" xfId="0" applyFill="1" applyBorder="1" applyProtection="1"/>
    <xf numFmtId="0" fontId="0" fillId="0" borderId="0" xfId="0" applyProtection="1">
      <protection locked="0"/>
    </xf>
    <xf numFmtId="0" fontId="35" fillId="0" borderId="0" xfId="2" applyFont="1" applyAlignment="1" applyProtection="1">
      <protection locked="0"/>
    </xf>
    <xf numFmtId="0" fontId="5" fillId="0" borderId="0" xfId="2" applyAlignment="1" applyProtection="1">
      <protection locked="0"/>
    </xf>
    <xf numFmtId="0" fontId="0" fillId="0" borderId="0" xfId="0" applyFill="1" applyProtection="1"/>
    <xf numFmtId="0" fontId="0" fillId="0" borderId="12" xfId="0" applyFill="1" applyBorder="1" applyProtection="1"/>
    <xf numFmtId="0" fontId="12" fillId="0" borderId="14" xfId="0" applyFont="1" applyFill="1" applyBorder="1" applyAlignment="1" applyProtection="1">
      <alignment horizontal="center"/>
    </xf>
    <xf numFmtId="0" fontId="0" fillId="0" borderId="15" xfId="0" applyFill="1" applyBorder="1" applyProtection="1"/>
    <xf numFmtId="0" fontId="0" fillId="0" borderId="0" xfId="0" applyFill="1" applyBorder="1" applyProtection="1"/>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0" fontId="38" fillId="0" borderId="0" xfId="0" applyFont="1" applyFill="1" applyProtection="1"/>
    <xf numFmtId="0" fontId="12" fillId="0" borderId="15" xfId="0" applyFont="1" applyFill="1" applyBorder="1" applyProtection="1"/>
    <xf numFmtId="0" fontId="12" fillId="0" borderId="0" xfId="0" applyFont="1" applyFill="1" applyBorder="1" applyAlignment="1" applyProtection="1">
      <alignment horizontal="right"/>
    </xf>
    <xf numFmtId="0" fontId="25" fillId="0" borderId="23" xfId="0" applyFont="1" applyFill="1" applyBorder="1" applyProtection="1">
      <protection locked="0"/>
    </xf>
    <xf numFmtId="0" fontId="25" fillId="0" borderId="22" xfId="0" applyFont="1" applyFill="1" applyBorder="1" applyProtection="1"/>
    <xf numFmtId="0" fontId="25" fillId="0" borderId="10" xfId="0" applyFont="1" applyFill="1" applyBorder="1" applyProtection="1"/>
    <xf numFmtId="0" fontId="12" fillId="0" borderId="0" xfId="0" applyFont="1" applyFill="1" applyBorder="1" applyProtection="1"/>
    <xf numFmtId="0" fontId="25" fillId="0" borderId="21" xfId="0" applyFont="1" applyFill="1" applyBorder="1" applyAlignment="1" applyProtection="1">
      <protection locked="0"/>
    </xf>
    <xf numFmtId="0" fontId="25" fillId="0" borderId="16" xfId="0" applyFont="1" applyFill="1" applyBorder="1" applyAlignment="1" applyProtection="1">
      <alignment horizontal="center"/>
      <protection locked="0"/>
    </xf>
    <xf numFmtId="0" fontId="26" fillId="0" borderId="0" xfId="0" applyFont="1" applyFill="1" applyProtection="1"/>
    <xf numFmtId="0" fontId="25" fillId="0" borderId="0" xfId="0" applyFont="1" applyFill="1" applyBorder="1" applyProtection="1"/>
    <xf numFmtId="0" fontId="26" fillId="0" borderId="0" xfId="0" applyFont="1" applyFill="1" applyAlignment="1" applyProtection="1">
      <alignment horizontal="center"/>
    </xf>
    <xf numFmtId="0" fontId="12" fillId="0" borderId="0" xfId="0" applyFont="1" applyFill="1" applyBorder="1" applyAlignment="1" applyProtection="1">
      <alignment wrapText="1"/>
    </xf>
    <xf numFmtId="0" fontId="12" fillId="0" borderId="0" xfId="0" applyFont="1" applyFill="1" applyBorder="1" applyAlignment="1" applyProtection="1">
      <alignment horizontal="left"/>
    </xf>
    <xf numFmtId="17" fontId="0" fillId="0" borderId="0" xfId="0" applyNumberFormat="1" applyFill="1" applyBorder="1" applyAlignment="1" applyProtection="1">
      <alignment horizontal="left"/>
    </xf>
    <xf numFmtId="4" fontId="25" fillId="0" borderId="21" xfId="0" applyNumberFormat="1" applyFont="1" applyFill="1" applyBorder="1" applyProtection="1">
      <protection locked="0"/>
    </xf>
    <xf numFmtId="2" fontId="0" fillId="0" borderId="0" xfId="0" applyNumberFormat="1" applyFill="1" applyBorder="1" applyProtection="1"/>
    <xf numFmtId="2" fontId="25" fillId="0" borderId="21" xfId="0" applyNumberFormat="1" applyFont="1" applyFill="1" applyBorder="1" applyProtection="1">
      <protection locked="0"/>
    </xf>
    <xf numFmtId="0" fontId="39" fillId="0" borderId="0" xfId="0" applyFont="1" applyFill="1" applyAlignment="1" applyProtection="1">
      <alignment horizontal="center"/>
    </xf>
    <xf numFmtId="4" fontId="25" fillId="0" borderId="0" xfId="0" applyNumberFormat="1" applyFont="1" applyFill="1" applyBorder="1" applyProtection="1"/>
    <xf numFmtId="2" fontId="0" fillId="0" borderId="21" xfId="0" applyNumberFormat="1" applyFill="1" applyBorder="1" applyProtection="1">
      <protection locked="0"/>
    </xf>
    <xf numFmtId="0" fontId="0" fillId="0" borderId="21" xfId="0" applyFill="1" applyBorder="1" applyProtection="1">
      <protection locked="0"/>
    </xf>
    <xf numFmtId="0" fontId="40" fillId="0" borderId="0" xfId="0" quotePrefix="1" applyFont="1" applyFill="1" applyAlignment="1" applyProtection="1">
      <alignment horizontal="center"/>
    </xf>
    <xf numFmtId="17" fontId="0" fillId="0" borderId="0" xfId="0" applyNumberFormat="1" applyFill="1" applyBorder="1" applyAlignment="1" applyProtection="1">
      <alignment horizontal="left" wrapText="1"/>
    </xf>
    <xf numFmtId="0" fontId="40" fillId="0" borderId="0" xfId="0" applyFont="1" applyFill="1" applyProtection="1"/>
    <xf numFmtId="17" fontId="12" fillId="0" borderId="0" xfId="0" applyNumberFormat="1" applyFont="1" applyFill="1" applyBorder="1" applyAlignment="1" applyProtection="1">
      <alignment horizontal="left"/>
    </xf>
    <xf numFmtId="4" fontId="12" fillId="0" borderId="21" xfId="0" applyNumberFormat="1" applyFont="1" applyFill="1" applyBorder="1" applyProtection="1"/>
    <xf numFmtId="2" fontId="12" fillId="0" borderId="0" xfId="0" applyNumberFormat="1" applyFont="1" applyFill="1" applyBorder="1" applyProtection="1"/>
    <xf numFmtId="17" fontId="12" fillId="0" borderId="13" xfId="0" applyNumberFormat="1" applyFont="1" applyFill="1" applyBorder="1" applyAlignment="1" applyProtection="1">
      <alignment horizontal="left"/>
    </xf>
    <xf numFmtId="4" fontId="0" fillId="0" borderId="0" xfId="0" applyNumberFormat="1" applyFill="1" applyBorder="1" applyProtection="1"/>
    <xf numFmtId="0" fontId="0" fillId="0" borderId="13" xfId="0" applyFill="1" applyBorder="1" applyProtection="1"/>
    <xf numFmtId="0" fontId="0" fillId="0" borderId="16" xfId="0" applyFill="1" applyBorder="1" applyAlignment="1" applyProtection="1">
      <alignment horizontal="center"/>
    </xf>
    <xf numFmtId="0" fontId="12" fillId="0" borderId="15" xfId="0" applyFont="1" applyFill="1" applyBorder="1" applyAlignment="1" applyProtection="1">
      <alignment horizontal="center"/>
    </xf>
    <xf numFmtId="4" fontId="25" fillId="0" borderId="0" xfId="0" applyNumberFormat="1" applyFont="1" applyFill="1" applyBorder="1" applyProtection="1">
      <protection locked="0"/>
    </xf>
    <xf numFmtId="2" fontId="12" fillId="0" borderId="0" xfId="0" applyNumberFormat="1" applyFont="1" applyFill="1" applyBorder="1" applyAlignment="1" applyProtection="1">
      <alignment horizontal="center"/>
    </xf>
    <xf numFmtId="17" fontId="41" fillId="0" borderId="0" xfId="0" applyNumberFormat="1" applyFont="1" applyFill="1" applyBorder="1" applyAlignment="1" applyProtection="1">
      <alignment horizontal="left"/>
    </xf>
    <xf numFmtId="2" fontId="14" fillId="0" borderId="0" xfId="0" applyNumberFormat="1" applyFont="1" applyFill="1" applyBorder="1" applyProtection="1"/>
    <xf numFmtId="2" fontId="0" fillId="0" borderId="16" xfId="0" applyNumberFormat="1" applyFill="1" applyBorder="1" applyAlignment="1" applyProtection="1">
      <alignment horizontal="center"/>
    </xf>
    <xf numFmtId="2" fontId="14" fillId="0" borderId="0" xfId="0" applyNumberFormat="1" applyFont="1" applyFill="1" applyBorder="1" applyAlignment="1" applyProtection="1">
      <alignment horizontal="center"/>
    </xf>
    <xf numFmtId="2" fontId="12" fillId="0" borderId="15" xfId="0" applyNumberFormat="1" applyFont="1" applyFill="1" applyBorder="1" applyAlignment="1" applyProtection="1">
      <alignment horizontal="center"/>
    </xf>
    <xf numFmtId="0" fontId="19" fillId="0" borderId="0" xfId="2" quotePrefix="1" applyFont="1" applyFill="1" applyBorder="1" applyAlignment="1" applyProtection="1">
      <alignment horizontal="center"/>
    </xf>
    <xf numFmtId="4" fontId="25" fillId="0" borderId="21" xfId="0" applyNumberFormat="1" applyFont="1" applyFill="1" applyBorder="1" applyAlignment="1" applyProtection="1">
      <alignment horizontal="right"/>
      <protection locked="0"/>
    </xf>
    <xf numFmtId="2" fontId="8" fillId="0" borderId="0" xfId="0" applyNumberFormat="1" applyFont="1" applyFill="1" applyBorder="1" applyAlignment="1" applyProtection="1">
      <alignment horizontal="left"/>
    </xf>
    <xf numFmtId="2" fontId="36" fillId="0" borderId="0" xfId="2" applyNumberFormat="1" applyFont="1" applyFill="1" applyBorder="1" applyAlignment="1" applyProtection="1">
      <alignment horizontal="right"/>
    </xf>
    <xf numFmtId="2" fontId="14" fillId="0" borderId="0" xfId="2" applyNumberFormat="1" applyFont="1" applyFill="1" applyBorder="1" applyAlignment="1" applyProtection="1">
      <alignment horizontal="left"/>
    </xf>
    <xf numFmtId="2" fontId="8" fillId="0" borderId="16" xfId="0" applyNumberFormat="1" applyFont="1" applyFill="1" applyBorder="1" applyAlignment="1" applyProtection="1">
      <alignment horizontal="center"/>
    </xf>
    <xf numFmtId="17" fontId="26" fillId="0" borderId="0" xfId="0" applyNumberFormat="1" applyFont="1" applyFill="1" applyBorder="1" applyAlignment="1" applyProtection="1">
      <alignment horizontal="left"/>
    </xf>
    <xf numFmtId="0" fontId="12" fillId="0" borderId="18" xfId="0" applyFont="1" applyFill="1" applyBorder="1" applyAlignment="1" applyProtection="1">
      <alignment horizontal="center"/>
    </xf>
    <xf numFmtId="17" fontId="0" fillId="0" borderId="19" xfId="0" applyNumberFormat="1" applyFill="1" applyBorder="1" applyAlignment="1" applyProtection="1">
      <alignment horizontal="left"/>
    </xf>
    <xf numFmtId="17" fontId="26" fillId="0" borderId="19" xfId="0" applyNumberFormat="1" applyFont="1" applyFill="1" applyBorder="1" applyAlignment="1" applyProtection="1">
      <alignment horizontal="left"/>
    </xf>
    <xf numFmtId="2" fontId="0" fillId="0" borderId="19" xfId="0" applyNumberFormat="1" applyFill="1" applyBorder="1" applyProtection="1"/>
    <xf numFmtId="2" fontId="14" fillId="0" borderId="19" xfId="0" applyNumberFormat="1" applyFont="1" applyFill="1" applyBorder="1" applyProtection="1"/>
    <xf numFmtId="4" fontId="25" fillId="0" borderId="19" xfId="0" applyNumberFormat="1" applyFont="1" applyFill="1" applyBorder="1" applyProtection="1"/>
    <xf numFmtId="0" fontId="0" fillId="0" borderId="20" xfId="0" applyFill="1" applyBorder="1" applyAlignment="1" applyProtection="1">
      <alignment horizontal="center"/>
    </xf>
    <xf numFmtId="0" fontId="0" fillId="0" borderId="0" xfId="0" applyFill="1" applyProtection="1">
      <protection locked="0"/>
    </xf>
    <xf numFmtId="0" fontId="35" fillId="0" borderId="0" xfId="2" applyFont="1" applyFill="1" applyAlignment="1" applyProtection="1">
      <protection locked="0"/>
    </xf>
    <xf numFmtId="0" fontId="5" fillId="0" borderId="0" xfId="2" applyFill="1" applyAlignment="1" applyProtection="1">
      <protection locked="0"/>
    </xf>
    <xf numFmtId="2" fontId="25" fillId="0" borderId="27" xfId="0" applyNumberFormat="1" applyFont="1" applyFill="1" applyBorder="1" applyAlignment="1" applyProtection="1">
      <alignment horizontal="center"/>
      <protection locked="0"/>
    </xf>
    <xf numFmtId="0" fontId="0" fillId="0" borderId="27" xfId="0" applyFill="1" applyBorder="1" applyAlignment="1" applyProtection="1">
      <alignment horizontal="center"/>
      <protection locked="0"/>
    </xf>
    <xf numFmtId="4" fontId="12" fillId="0" borderId="27" xfId="0" applyNumberFormat="1" applyFont="1" applyFill="1" applyBorder="1" applyAlignment="1" applyProtection="1">
      <alignment horizontal="center"/>
    </xf>
    <xf numFmtId="4" fontId="25" fillId="0" borderId="27" xfId="0" applyNumberFormat="1" applyFont="1" applyFill="1" applyBorder="1" applyAlignment="1" applyProtection="1">
      <alignment horizontal="center"/>
      <protection locked="0"/>
    </xf>
    <xf numFmtId="4" fontId="25" fillId="0" borderId="28" xfId="0" applyNumberFormat="1" applyFont="1" applyFill="1" applyBorder="1" applyProtection="1">
      <protection locked="0"/>
    </xf>
    <xf numFmtId="0" fontId="19" fillId="0" borderId="0" xfId="0" applyFont="1" applyProtection="1"/>
    <xf numFmtId="0" fontId="5" fillId="0" borderId="0" xfId="2" applyFont="1" applyAlignment="1" applyProtection="1"/>
    <xf numFmtId="0" fontId="5" fillId="0" borderId="0" xfId="2" applyAlignment="1" applyProtection="1"/>
    <xf numFmtId="2" fontId="19" fillId="7" borderId="0" xfId="0" applyNumberFormat="1" applyFont="1" applyFill="1" applyBorder="1" applyAlignment="1" applyProtection="1">
      <alignment horizontal="center"/>
    </xf>
    <xf numFmtId="0" fontId="12" fillId="0" borderId="29" xfId="0" applyFont="1" applyBorder="1" applyProtection="1"/>
    <xf numFmtId="0" fontId="12" fillId="0" borderId="0" xfId="0" applyFont="1" applyProtection="1">
      <protection locked="0"/>
    </xf>
    <xf numFmtId="17" fontId="0" fillId="0" borderId="0" xfId="0" applyNumberFormat="1" applyProtection="1"/>
    <xf numFmtId="17" fontId="0" fillId="0" borderId="0" xfId="0" applyNumberFormat="1" applyProtection="1">
      <protection locked="0"/>
    </xf>
    <xf numFmtId="0" fontId="12" fillId="0" borderId="36" xfId="0" applyFont="1" applyBorder="1" applyProtection="1"/>
    <xf numFmtId="0" fontId="11"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protection locked="0"/>
    </xf>
    <xf numFmtId="0" fontId="37" fillId="6" borderId="30" xfId="0" applyFont="1" applyFill="1" applyBorder="1" applyAlignment="1" applyProtection="1">
      <alignment horizontal="center"/>
    </xf>
    <xf numFmtId="0" fontId="37" fillId="6" borderId="31" xfId="0" applyFont="1" applyFill="1" applyBorder="1" applyAlignment="1" applyProtection="1">
      <alignment horizontal="center"/>
    </xf>
    <xf numFmtId="0" fontId="37" fillId="6" borderId="32" xfId="0" applyFont="1" applyFill="1" applyBorder="1" applyAlignment="1" applyProtection="1">
      <alignment horizontal="center"/>
    </xf>
    <xf numFmtId="0" fontId="21" fillId="6" borderId="13" xfId="0" applyFont="1" applyFill="1" applyBorder="1" applyAlignment="1" applyProtection="1">
      <alignment horizontal="center"/>
    </xf>
    <xf numFmtId="0" fontId="24" fillId="6" borderId="13" xfId="0" applyFont="1" applyFill="1" applyBorder="1" applyAlignment="1" applyProtection="1">
      <alignment horizontal="center"/>
    </xf>
    <xf numFmtId="0" fontId="12" fillId="6" borderId="0" xfId="0" applyFont="1" applyFill="1" applyBorder="1" applyAlignment="1" applyProtection="1">
      <alignment horizontal="center"/>
    </xf>
    <xf numFmtId="0" fontId="12" fillId="6" borderId="16" xfId="0" applyFont="1" applyFill="1" applyBorder="1" applyAlignment="1" applyProtection="1">
      <alignment horizontal="center"/>
    </xf>
    <xf numFmtId="0" fontId="2" fillId="0" borderId="23" xfId="0" applyFont="1" applyBorder="1" applyAlignment="1" applyProtection="1">
      <alignment horizontal="left" vertical="center" wrapText="1"/>
    </xf>
    <xf numFmtId="0" fontId="2" fillId="0" borderId="22"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2" fillId="0" borderId="0" xfId="0" applyFont="1" applyAlignment="1" applyProtection="1">
      <alignment horizontal="left" vertical="center"/>
      <protection locked="0"/>
    </xf>
    <xf numFmtId="0" fontId="12" fillId="0" borderId="23" xfId="0" applyFont="1" applyBorder="1" applyAlignment="1" applyProtection="1">
      <alignment horizontal="left" vertical="center" wrapText="1"/>
    </xf>
    <xf numFmtId="0" fontId="12" fillId="0" borderId="22" xfId="0" applyFont="1" applyBorder="1" applyAlignment="1" applyProtection="1">
      <alignment horizontal="left" vertical="center" wrapText="1"/>
    </xf>
    <xf numFmtId="0" fontId="12" fillId="0" borderId="10" xfId="0" applyFont="1" applyBorder="1" applyAlignment="1" applyProtection="1">
      <alignment horizontal="left" vertical="center" wrapText="1"/>
    </xf>
    <xf numFmtId="0" fontId="2"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2" fillId="0" borderId="0" xfId="0" applyFont="1" applyAlignment="1" applyProtection="1">
      <alignment horizontal="left" vertical="center"/>
    </xf>
    <xf numFmtId="0" fontId="2" fillId="0" borderId="23" xfId="0" applyFont="1" applyBorder="1" applyAlignment="1" applyProtection="1">
      <alignment horizontal="left" vertical="top" wrapText="1"/>
    </xf>
    <xf numFmtId="0" fontId="2" fillId="0" borderId="22" xfId="0" applyFont="1" applyBorder="1" applyAlignment="1" applyProtection="1">
      <alignment horizontal="left" vertical="top" wrapText="1"/>
    </xf>
    <xf numFmtId="0" fontId="2" fillId="0" borderId="34" xfId="0" applyFont="1" applyBorder="1" applyAlignment="1" applyProtection="1">
      <alignment horizontal="left" vertical="top" wrapText="1"/>
    </xf>
    <xf numFmtId="0" fontId="2" fillId="0" borderId="10" xfId="0" applyFont="1" applyBorder="1" applyAlignment="1" applyProtection="1">
      <alignment horizontal="left" vertical="top" wrapText="1"/>
    </xf>
    <xf numFmtId="0" fontId="2" fillId="0" borderId="23" xfId="0" applyFont="1" applyBorder="1" applyAlignment="1" applyProtection="1">
      <alignment horizontal="right" vertical="center" wrapText="1"/>
    </xf>
    <xf numFmtId="0" fontId="2" fillId="0" borderId="22" xfId="0" applyFont="1" applyBorder="1" applyAlignment="1" applyProtection="1">
      <alignment horizontal="right" vertical="center" wrapText="1"/>
    </xf>
    <xf numFmtId="0" fontId="2" fillId="0" borderId="10" xfId="0" applyFont="1" applyBorder="1" applyAlignment="1" applyProtection="1">
      <alignment horizontal="right" vertical="center" wrapText="1"/>
    </xf>
    <xf numFmtId="0" fontId="2" fillId="0" borderId="23" xfId="0" applyFont="1" applyBorder="1" applyAlignment="1" applyProtection="1">
      <alignment horizontal="left" vertical="center" wrapText="1" indent="1"/>
    </xf>
    <xf numFmtId="0" fontId="2" fillId="0" borderId="22" xfId="0" applyFont="1" applyBorder="1" applyAlignment="1" applyProtection="1">
      <alignment horizontal="left" vertical="center" wrapText="1" indent="1"/>
    </xf>
    <xf numFmtId="0" fontId="2" fillId="0" borderId="10" xfId="0" applyFont="1" applyBorder="1" applyAlignment="1" applyProtection="1">
      <alignment horizontal="left" vertical="center" wrapText="1" indent="1"/>
    </xf>
    <xf numFmtId="166" fontId="2" fillId="0" borderId="23" xfId="0" applyNumberFormat="1" applyFont="1" applyBorder="1" applyAlignment="1" applyProtection="1">
      <alignment horizontal="left" wrapText="1"/>
    </xf>
    <xf numFmtId="166" fontId="2" fillId="0" borderId="22" xfId="0" applyNumberFormat="1" applyFont="1" applyBorder="1" applyAlignment="1" applyProtection="1">
      <alignment horizontal="left" wrapText="1"/>
    </xf>
    <xf numFmtId="166" fontId="2" fillId="0" borderId="10" xfId="0" applyNumberFormat="1" applyFont="1" applyBorder="1" applyAlignment="1" applyProtection="1">
      <alignment horizontal="left" wrapText="1"/>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0" fontId="12" fillId="0" borderId="33" xfId="0" applyFont="1" applyBorder="1" applyAlignment="1" applyProtection="1">
      <alignment horizontal="center" vertical="center"/>
    </xf>
    <xf numFmtId="0" fontId="2" fillId="0" borderId="11" xfId="0" applyFont="1" applyBorder="1" applyAlignment="1" applyProtection="1">
      <alignment horizontal="left" vertical="top" wrapText="1"/>
    </xf>
    <xf numFmtId="0" fontId="2" fillId="0" borderId="23" xfId="0" applyFont="1" applyBorder="1" applyAlignment="1" applyProtection="1">
      <alignment horizontal="left" vertical="top" wrapText="1" indent="1"/>
    </xf>
    <xf numFmtId="0" fontId="2" fillId="0" borderId="22" xfId="0" applyFont="1" applyBorder="1" applyAlignment="1" applyProtection="1">
      <alignment horizontal="left" vertical="top" wrapText="1" indent="1"/>
    </xf>
    <xf numFmtId="0" fontId="2" fillId="0" borderId="34" xfId="0" applyFont="1" applyBorder="1" applyAlignment="1" applyProtection="1">
      <alignment horizontal="left" vertical="top" wrapText="1" indent="1"/>
    </xf>
    <xf numFmtId="0" fontId="14" fillId="5" borderId="30" xfId="0" applyFont="1" applyFill="1" applyBorder="1" applyAlignment="1" applyProtection="1">
      <alignment horizontal="center"/>
    </xf>
    <xf numFmtId="0" fontId="14" fillId="5" borderId="31" xfId="0" applyFont="1" applyFill="1" applyBorder="1" applyAlignment="1" applyProtection="1">
      <alignment horizontal="center"/>
    </xf>
    <xf numFmtId="0" fontId="14" fillId="5" borderId="32" xfId="0" applyFont="1" applyFill="1" applyBorder="1" applyAlignment="1" applyProtection="1">
      <alignment horizontal="center"/>
    </xf>
    <xf numFmtId="0" fontId="2" fillId="0" borderId="21"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7" fillId="0" borderId="21" xfId="0" applyFont="1" applyFill="1" applyBorder="1" applyAlignment="1" applyProtection="1">
      <alignment horizontal="left" indent="1"/>
    </xf>
    <xf numFmtId="0" fontId="0" fillId="0" borderId="23" xfId="0" applyFill="1" applyBorder="1" applyAlignment="1" applyProtection="1">
      <alignment horizontal="left"/>
    </xf>
    <xf numFmtId="0" fontId="0" fillId="0" borderId="22" xfId="0" applyFill="1" applyBorder="1" applyAlignment="1" applyProtection="1">
      <alignment horizontal="left"/>
    </xf>
    <xf numFmtId="0" fontId="0" fillId="0" borderId="10" xfId="0" applyFill="1" applyBorder="1" applyAlignment="1" applyProtection="1">
      <alignment horizontal="left"/>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28" fillId="0" borderId="21" xfId="0"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xf>
    <xf numFmtId="49" fontId="2" fillId="0" borderId="21" xfId="0" applyNumberFormat="1"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protection locked="0"/>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11" fillId="0" borderId="35"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3" fillId="5" borderId="30" xfId="0" applyFont="1" applyFill="1" applyBorder="1" applyAlignment="1" applyProtection="1">
      <alignment horizontal="center"/>
    </xf>
    <xf numFmtId="0" fontId="13" fillId="5" borderId="31" xfId="0" applyFont="1" applyFill="1" applyBorder="1" applyAlignment="1" applyProtection="1">
      <alignment horizontal="center"/>
    </xf>
    <xf numFmtId="0" fontId="13" fillId="5" borderId="32" xfId="0" applyFont="1" applyFill="1" applyBorder="1" applyAlignment="1" applyProtection="1">
      <alignment horizontal="center"/>
    </xf>
    <xf numFmtId="0" fontId="29" fillId="0" borderId="21" xfId="0" applyFont="1" applyFill="1" applyBorder="1" applyAlignment="1" applyProtection="1">
      <alignment horizontal="left" indent="1"/>
    </xf>
    <xf numFmtId="0" fontId="29" fillId="0" borderId="23" xfId="0" applyFont="1" applyFill="1" applyBorder="1" applyAlignment="1" applyProtection="1">
      <alignment horizontal="right" indent="1"/>
    </xf>
    <xf numFmtId="0" fontId="29" fillId="0" borderId="22" xfId="0" applyFont="1" applyFill="1" applyBorder="1" applyAlignment="1" applyProtection="1">
      <alignment horizontal="right" indent="1"/>
    </xf>
    <xf numFmtId="0" fontId="29" fillId="0" borderId="10" xfId="0" applyFont="1" applyFill="1" applyBorder="1" applyAlignment="1" applyProtection="1">
      <alignment horizontal="right" indent="1"/>
    </xf>
    <xf numFmtId="0" fontId="29" fillId="0" borderId="21" xfId="0" applyFont="1" applyFill="1" applyBorder="1" applyAlignment="1" applyProtection="1">
      <alignment horizontal="right"/>
    </xf>
    <xf numFmtId="167" fontId="7" fillId="0" borderId="21" xfId="0" applyNumberFormat="1" applyFont="1" applyFill="1" applyBorder="1" applyAlignment="1" applyProtection="1">
      <alignment horizontal="left" indent="1"/>
    </xf>
    <xf numFmtId="167" fontId="29" fillId="0" borderId="23" xfId="0" applyNumberFormat="1" applyFont="1" applyFill="1" applyBorder="1" applyAlignment="1" applyProtection="1">
      <alignment horizontal="right" indent="1"/>
    </xf>
    <xf numFmtId="0" fontId="0" fillId="0" borderId="22" xfId="0" applyBorder="1" applyProtection="1"/>
    <xf numFmtId="0" fontId="0" fillId="0" borderId="10" xfId="0" applyBorder="1" applyProtection="1"/>
    <xf numFmtId="0" fontId="12" fillId="0" borderId="21" xfId="0" applyFont="1" applyFill="1" applyBorder="1" applyAlignment="1" applyProtection="1">
      <alignment horizontal="right"/>
    </xf>
    <xf numFmtId="167" fontId="29" fillId="0" borderId="22" xfId="0" applyNumberFormat="1" applyFont="1" applyFill="1" applyBorder="1" applyAlignment="1" applyProtection="1">
      <alignment horizontal="right" indent="1"/>
    </xf>
    <xf numFmtId="167" fontId="29" fillId="0" borderId="10" xfId="0" applyNumberFormat="1" applyFont="1" applyFill="1" applyBorder="1" applyAlignment="1" applyProtection="1">
      <alignment horizontal="right" indent="1"/>
    </xf>
    <xf numFmtId="167" fontId="29" fillId="0" borderId="21" xfId="0" applyNumberFormat="1" applyFont="1" applyFill="1" applyBorder="1" applyAlignment="1" applyProtection="1">
      <alignment horizontal="left" indent="1"/>
    </xf>
    <xf numFmtId="0" fontId="7" fillId="0" borderId="21" xfId="0" applyFont="1" applyFill="1" applyBorder="1" applyAlignment="1" applyProtection="1">
      <alignment horizontal="left" vertical="center" indent="1"/>
    </xf>
    <xf numFmtId="0" fontId="21" fillId="0" borderId="23" xfId="0" applyFont="1" applyFill="1" applyBorder="1" applyAlignment="1" applyProtection="1">
      <alignment horizontal="center" vertical="center"/>
      <protection locked="0"/>
    </xf>
    <xf numFmtId="0" fontId="21" fillId="0" borderId="22"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30" fillId="0" borderId="23"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30" fillId="0" borderId="10" xfId="0" applyFont="1" applyFill="1" applyBorder="1" applyAlignment="1" applyProtection="1">
      <alignment horizontal="center" vertical="center"/>
      <protection locked="0"/>
    </xf>
    <xf numFmtId="0" fontId="12" fillId="0" borderId="23" xfId="0" applyFont="1" applyFill="1" applyBorder="1" applyAlignment="1" applyProtection="1">
      <alignment horizontal="center" vertical="center"/>
      <protection locked="0"/>
    </xf>
    <xf numFmtId="0" fontId="12" fillId="0" borderId="22" xfId="0" applyFont="1" applyFill="1" applyBorder="1" applyAlignment="1" applyProtection="1">
      <alignment horizontal="center" vertical="center"/>
      <protection locked="0"/>
    </xf>
    <xf numFmtId="0" fontId="12" fillId="0" borderId="10" xfId="0" applyFont="1" applyFill="1" applyBorder="1" applyAlignment="1" applyProtection="1">
      <alignment horizontal="center" vertical="center"/>
      <protection locked="0"/>
    </xf>
    <xf numFmtId="0" fontId="29" fillId="0" borderId="23" xfId="0" applyFont="1" applyFill="1" applyBorder="1" applyAlignment="1" applyProtection="1">
      <alignment horizontal="center" vertical="center"/>
      <protection locked="0"/>
    </xf>
    <xf numFmtId="0" fontId="29" fillId="0" borderId="22" xfId="0" applyFont="1" applyFill="1" applyBorder="1" applyAlignment="1" applyProtection="1">
      <alignment horizontal="center" vertical="center"/>
      <protection locked="0"/>
    </xf>
    <xf numFmtId="0" fontId="29" fillId="0" borderId="10" xfId="0" applyFont="1" applyFill="1" applyBorder="1" applyAlignment="1" applyProtection="1">
      <alignment horizontal="center" vertical="center"/>
      <protection locked="0"/>
    </xf>
    <xf numFmtId="0" fontId="27" fillId="0" borderId="1" xfId="0" applyFont="1" applyFill="1" applyBorder="1" applyAlignment="1" applyProtection="1">
      <alignment horizontal="center" vertical="center"/>
    </xf>
    <xf numFmtId="0" fontId="27" fillId="0" borderId="35" xfId="0" applyFont="1" applyFill="1" applyBorder="1" applyAlignment="1" applyProtection="1">
      <alignment horizontal="center" vertical="center"/>
    </xf>
    <xf numFmtId="0" fontId="27" fillId="0" borderId="6"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11" xfId="0" applyFont="1" applyFill="1" applyBorder="1" applyAlignment="1" applyProtection="1">
      <alignment horizontal="center" vertical="center"/>
    </xf>
    <xf numFmtId="0" fontId="2" fillId="0" borderId="5" xfId="0" applyFont="1" applyFill="1" applyBorder="1" applyAlignment="1" applyProtection="1">
      <alignment horizontal="center" vertical="center"/>
    </xf>
    <xf numFmtId="0" fontId="7" fillId="0" borderId="7" xfId="0" applyFont="1" applyFill="1" applyBorder="1" applyAlignment="1" applyProtection="1">
      <alignment horizontal="left" vertical="center" indent="1"/>
    </xf>
    <xf numFmtId="0" fontId="2" fillId="0" borderId="4"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2" fillId="0" borderId="1" xfId="0" applyFont="1" applyFill="1" applyBorder="1" applyAlignment="1" applyProtection="1">
      <alignment horizontal="right" vertical="center"/>
      <protection locked="0"/>
    </xf>
    <xf numFmtId="0" fontId="12" fillId="0" borderId="35" xfId="0" applyFont="1" applyFill="1" applyBorder="1" applyAlignment="1" applyProtection="1">
      <alignment horizontal="right" vertical="center"/>
      <protection locked="0"/>
    </xf>
    <xf numFmtId="0" fontId="12" fillId="0" borderId="6" xfId="0" applyFont="1" applyFill="1" applyBorder="1" applyAlignment="1" applyProtection="1">
      <alignment horizontal="right" vertical="center"/>
      <protection locked="0"/>
    </xf>
    <xf numFmtId="0" fontId="27" fillId="0" borderId="2" xfId="0" applyFont="1" applyFill="1" applyBorder="1" applyAlignment="1" applyProtection="1">
      <alignment horizontal="center" vertical="center"/>
    </xf>
    <xf numFmtId="0" fontId="27" fillId="0" borderId="0" xfId="0" applyFont="1" applyFill="1" applyBorder="1" applyAlignment="1" applyProtection="1">
      <alignment horizontal="center" vertical="center"/>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2" fillId="0" borderId="0" xfId="0" applyFont="1" applyAlignment="1">
      <alignment horizontal="left" vertical="center"/>
    </xf>
    <xf numFmtId="0" fontId="12" fillId="0" borderId="0" xfId="0" applyFont="1" applyAlignment="1">
      <alignment horizontal="center" vertical="center"/>
    </xf>
    <xf numFmtId="0" fontId="2" fillId="0" borderId="23" xfId="0" applyFont="1" applyBorder="1" applyAlignment="1">
      <alignment horizontal="left" vertical="center" wrapText="1"/>
    </xf>
    <xf numFmtId="0" fontId="2" fillId="0" borderId="22" xfId="0" applyFont="1" applyBorder="1" applyAlignment="1">
      <alignment horizontal="left" vertical="center" wrapText="1"/>
    </xf>
    <xf numFmtId="0" fontId="2" fillId="0" borderId="10" xfId="0" applyFont="1" applyBorder="1" applyAlignment="1">
      <alignment horizontal="left" vertical="center" wrapText="1"/>
    </xf>
    <xf numFmtId="0" fontId="2" fillId="0" borderId="0" xfId="0" applyFont="1" applyAlignment="1">
      <alignment horizontal="center" vertical="center"/>
    </xf>
    <xf numFmtId="0" fontId="12" fillId="0" borderId="23" xfId="0" applyFont="1" applyBorder="1" applyAlignment="1">
      <alignment horizontal="left" vertical="center" wrapText="1"/>
    </xf>
    <xf numFmtId="0" fontId="12" fillId="0" borderId="22" xfId="0" applyFont="1" applyBorder="1" applyAlignment="1">
      <alignment horizontal="left" vertical="center" wrapText="1"/>
    </xf>
    <xf numFmtId="0" fontId="12" fillId="0" borderId="10" xfId="0" applyFont="1" applyBorder="1" applyAlignment="1">
      <alignment horizontal="left" vertical="center" wrapText="1"/>
    </xf>
    <xf numFmtId="0" fontId="2" fillId="0" borderId="23" xfId="0" applyFont="1" applyBorder="1" applyAlignment="1">
      <alignment horizontal="left" vertical="top" wrapText="1"/>
    </xf>
    <xf numFmtId="0" fontId="2" fillId="0" borderId="22" xfId="0" applyFont="1" applyBorder="1" applyAlignment="1">
      <alignment horizontal="left" vertical="top" wrapText="1"/>
    </xf>
    <xf numFmtId="0" fontId="2" fillId="0" borderId="34" xfId="0" applyFont="1" applyBorder="1" applyAlignment="1">
      <alignment horizontal="left" vertical="top" wrapText="1"/>
    </xf>
    <xf numFmtId="0" fontId="2" fillId="0" borderId="10" xfId="0" applyFont="1" applyBorder="1" applyAlignment="1">
      <alignment horizontal="left" vertical="top" wrapText="1"/>
    </xf>
    <xf numFmtId="0" fontId="2" fillId="0" borderId="23" xfId="0" applyFont="1" applyBorder="1" applyAlignment="1" applyProtection="1">
      <alignment horizontal="left" vertical="center" wrapText="1"/>
      <protection locked="0"/>
    </xf>
    <xf numFmtId="0" fontId="2" fillId="0" borderId="22"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23" xfId="0" applyFont="1" applyBorder="1" applyAlignment="1">
      <alignment horizontal="right" vertical="center" wrapText="1"/>
    </xf>
    <xf numFmtId="0" fontId="2" fillId="0" borderId="22" xfId="0" applyFont="1" applyBorder="1" applyAlignment="1">
      <alignment horizontal="right" vertical="center" wrapText="1"/>
    </xf>
    <xf numFmtId="0" fontId="2" fillId="0" borderId="10" xfId="0" applyFont="1" applyBorder="1" applyAlignment="1">
      <alignment horizontal="right" vertical="center" wrapText="1"/>
    </xf>
    <xf numFmtId="0" fontId="2" fillId="0" borderId="23" xfId="0" applyFont="1" applyBorder="1" applyAlignment="1">
      <alignment horizontal="left" vertical="center" wrapText="1" indent="1"/>
    </xf>
    <xf numFmtId="0" fontId="2" fillId="0" borderId="22" xfId="0" applyFont="1" applyBorder="1" applyAlignment="1">
      <alignment horizontal="left" vertical="center" wrapText="1" indent="1"/>
    </xf>
    <xf numFmtId="0" fontId="2" fillId="0" borderId="10" xfId="0" applyFont="1" applyBorder="1" applyAlignment="1">
      <alignment horizontal="left" vertical="center" wrapText="1" indent="1"/>
    </xf>
    <xf numFmtId="166" fontId="2" fillId="0" borderId="23" xfId="0" applyNumberFormat="1" applyFont="1" applyBorder="1" applyAlignment="1">
      <alignment horizontal="left" wrapText="1"/>
    </xf>
    <xf numFmtId="166" fontId="2" fillId="0" borderId="22" xfId="0" applyNumberFormat="1" applyFont="1" applyBorder="1" applyAlignment="1">
      <alignment horizontal="left" wrapText="1"/>
    </xf>
    <xf numFmtId="166" fontId="2" fillId="0" borderId="10" xfId="0" applyNumberFormat="1" applyFont="1" applyBorder="1" applyAlignment="1">
      <alignment horizontal="left" wrapText="1"/>
    </xf>
    <xf numFmtId="0" fontId="12" fillId="0" borderId="30" xfId="0" applyFont="1" applyBorder="1" applyAlignment="1">
      <alignment horizontal="center" vertical="center"/>
    </xf>
    <xf numFmtId="0" fontId="12" fillId="0" borderId="31" xfId="0" applyFont="1" applyBorder="1" applyAlignment="1">
      <alignment horizontal="center" vertical="center"/>
    </xf>
    <xf numFmtId="0" fontId="12" fillId="0" borderId="33" xfId="0" applyFont="1" applyBorder="1" applyAlignment="1">
      <alignment horizontal="center" vertical="center"/>
    </xf>
    <xf numFmtId="0" fontId="2" fillId="0" borderId="11" xfId="0" applyFont="1" applyBorder="1" applyAlignment="1">
      <alignment horizontal="left" vertical="top" wrapText="1"/>
    </xf>
    <xf numFmtId="0" fontId="2" fillId="0" borderId="23" xfId="0" applyFont="1" applyBorder="1" applyAlignment="1">
      <alignment horizontal="left" vertical="top" wrapText="1" indent="1"/>
    </xf>
    <xf numFmtId="0" fontId="2" fillId="0" borderId="22" xfId="0" applyFont="1" applyBorder="1" applyAlignment="1">
      <alignment horizontal="left" vertical="top" wrapText="1" indent="1"/>
    </xf>
    <xf numFmtId="0" fontId="2" fillId="0" borderId="34" xfId="0" applyFont="1" applyBorder="1" applyAlignment="1">
      <alignment horizontal="left" vertical="top" wrapText="1" indent="1"/>
    </xf>
    <xf numFmtId="0" fontId="12" fillId="0" borderId="21" xfId="0" applyFont="1" applyFill="1" applyBorder="1" applyAlignment="1">
      <alignment horizontal="center" vertical="center"/>
    </xf>
    <xf numFmtId="0" fontId="27" fillId="0" borderId="1" xfId="0" applyFont="1" applyFill="1" applyBorder="1" applyAlignment="1">
      <alignment horizontal="center" vertical="center"/>
    </xf>
    <xf numFmtId="0" fontId="27" fillId="0" borderId="35" xfId="0" applyFont="1" applyFill="1" applyBorder="1" applyAlignment="1">
      <alignment horizontal="center" vertical="center"/>
    </xf>
    <xf numFmtId="0" fontId="27" fillId="0" borderId="6"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0" fontId="29" fillId="0" borderId="23" xfId="0" applyFont="1" applyFill="1" applyBorder="1" applyAlignment="1">
      <alignment horizontal="right" indent="1"/>
    </xf>
    <xf numFmtId="0" fontId="29" fillId="0" borderId="22" xfId="0" applyFont="1" applyFill="1" applyBorder="1" applyAlignment="1">
      <alignment horizontal="right" indent="1"/>
    </xf>
    <xf numFmtId="0" fontId="29" fillId="0" borderId="10" xfId="0" applyFont="1" applyFill="1" applyBorder="1" applyAlignment="1">
      <alignment horizontal="right" indent="1"/>
    </xf>
    <xf numFmtId="49" fontId="2" fillId="0" borderId="21" xfId="0" applyNumberFormat="1" applyFont="1" applyFill="1" applyBorder="1" applyAlignment="1">
      <alignment horizontal="center" vertical="center" wrapText="1"/>
    </xf>
    <xf numFmtId="0" fontId="28" fillId="0" borderId="21" xfId="0" applyFont="1" applyFill="1" applyBorder="1" applyAlignment="1">
      <alignment horizontal="center" vertical="center" wrapText="1"/>
    </xf>
    <xf numFmtId="0" fontId="11" fillId="0" borderId="35" xfId="0" applyFont="1" applyFill="1" applyBorder="1" applyAlignment="1">
      <alignment horizontal="center" vertical="center"/>
    </xf>
    <xf numFmtId="0" fontId="11" fillId="0" borderId="6" xfId="0" applyFont="1" applyFill="1" applyBorder="1" applyAlignment="1">
      <alignment horizontal="center" vertical="center"/>
    </xf>
    <xf numFmtId="0" fontId="7" fillId="0" borderId="21" xfId="0" applyFont="1" applyFill="1" applyBorder="1" applyAlignment="1">
      <alignment horizontal="left" indent="1"/>
    </xf>
    <xf numFmtId="0" fontId="7" fillId="0" borderId="23" xfId="0"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0" borderId="23" xfId="0" applyFont="1" applyFill="1" applyBorder="1" applyAlignment="1">
      <alignment horizontal="left"/>
    </xf>
    <xf numFmtId="0" fontId="7" fillId="0" borderId="22" xfId="0" applyFont="1" applyFill="1" applyBorder="1" applyAlignment="1">
      <alignment horizontal="left"/>
    </xf>
    <xf numFmtId="0" fontId="7" fillId="0" borderId="10" xfId="0" applyFont="1" applyFill="1" applyBorder="1" applyAlignment="1">
      <alignment horizontal="left"/>
    </xf>
    <xf numFmtId="0" fontId="0" fillId="0" borderId="23" xfId="0" applyFill="1" applyBorder="1" applyAlignment="1" applyProtection="1">
      <alignment horizontal="left"/>
      <protection locked="0"/>
    </xf>
    <xf numFmtId="0" fontId="0" fillId="0" borderId="22" xfId="0" applyFill="1" applyBorder="1" applyAlignment="1" applyProtection="1">
      <alignment horizontal="left"/>
      <protection locked="0"/>
    </xf>
    <xf numFmtId="0" fontId="0" fillId="0" borderId="10" xfId="0" applyFill="1" applyBorder="1" applyAlignment="1" applyProtection="1">
      <alignment horizontal="left"/>
      <protection locked="0"/>
    </xf>
    <xf numFmtId="0" fontId="29" fillId="0" borderId="21" xfId="0" applyFont="1" applyFill="1" applyBorder="1" applyAlignment="1">
      <alignment horizontal="left" indent="1"/>
    </xf>
    <xf numFmtId="0" fontId="29" fillId="0" borderId="21" xfId="0" applyFont="1" applyFill="1" applyBorder="1" applyAlignment="1">
      <alignment horizontal="right"/>
    </xf>
    <xf numFmtId="0" fontId="12" fillId="0" borderId="21" xfId="0" applyFont="1" applyFill="1" applyBorder="1" applyAlignment="1">
      <alignment horizontal="right"/>
    </xf>
    <xf numFmtId="167" fontId="7" fillId="0" borderId="21" xfId="0" applyNumberFormat="1" applyFont="1" applyFill="1" applyBorder="1" applyAlignment="1">
      <alignment horizontal="left" indent="1"/>
    </xf>
    <xf numFmtId="167" fontId="29" fillId="0" borderId="23" xfId="0" applyNumberFormat="1" applyFont="1" applyFill="1" applyBorder="1" applyAlignment="1">
      <alignment horizontal="right" indent="1"/>
    </xf>
    <xf numFmtId="167" fontId="29" fillId="0" borderId="22" xfId="0" applyNumberFormat="1" applyFont="1" applyFill="1" applyBorder="1" applyAlignment="1">
      <alignment horizontal="right" indent="1"/>
    </xf>
    <xf numFmtId="167" fontId="29" fillId="0" borderId="10" xfId="0" applyNumberFormat="1" applyFont="1" applyFill="1" applyBorder="1" applyAlignment="1">
      <alignment horizontal="right" indent="1"/>
    </xf>
    <xf numFmtId="0" fontId="0" fillId="0" borderId="22" xfId="0" applyBorder="1"/>
    <xf numFmtId="0" fontId="0" fillId="0" borderId="10" xfId="0" applyBorder="1"/>
    <xf numFmtId="167" fontId="29" fillId="0" borderId="21" xfId="0" applyNumberFormat="1" applyFont="1" applyFill="1" applyBorder="1" applyAlignment="1">
      <alignment horizontal="left" indent="1"/>
    </xf>
    <xf numFmtId="0" fontId="7" fillId="0" borderId="21" xfId="0" applyFont="1" applyFill="1" applyBorder="1" applyAlignment="1">
      <alignment horizontal="left" vertical="center" indent="1"/>
    </xf>
    <xf numFmtId="0" fontId="21" fillId="0" borderId="23" xfId="0" applyFont="1" applyFill="1" applyBorder="1" applyAlignment="1">
      <alignment horizontal="center" vertical="center"/>
    </xf>
    <xf numFmtId="0" fontId="21" fillId="0" borderId="22" xfId="0" applyFont="1" applyFill="1" applyBorder="1" applyAlignment="1">
      <alignment horizontal="center" vertical="center"/>
    </xf>
    <xf numFmtId="0" fontId="21" fillId="0" borderId="10" xfId="0" applyFont="1" applyFill="1" applyBorder="1" applyAlignment="1">
      <alignment horizontal="center" vertical="center"/>
    </xf>
    <xf numFmtId="0" fontId="7" fillId="0" borderId="7" xfId="0" applyFont="1" applyFill="1" applyBorder="1" applyAlignment="1">
      <alignment horizontal="left" vertical="center" indent="1"/>
    </xf>
    <xf numFmtId="0" fontId="12" fillId="0" borderId="2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10"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29" fillId="0" borderId="10" xfId="0" applyFont="1" applyFill="1" applyBorder="1" applyAlignment="1">
      <alignment horizontal="center" vertical="center"/>
    </xf>
    <xf numFmtId="0" fontId="13" fillId="5" borderId="30" xfId="0" applyFont="1" applyFill="1" applyBorder="1" applyAlignment="1" applyProtection="1">
      <alignment horizontal="center"/>
      <protection locked="0"/>
    </xf>
    <xf numFmtId="0" fontId="13" fillId="5" borderId="31" xfId="0" applyFont="1" applyFill="1" applyBorder="1" applyAlignment="1" applyProtection="1">
      <alignment horizontal="center"/>
      <protection locked="0"/>
    </xf>
    <xf numFmtId="0" fontId="13" fillId="5" borderId="32" xfId="0" applyFont="1" applyFill="1" applyBorder="1" applyAlignment="1" applyProtection="1">
      <alignment horizontal="center"/>
      <protection locked="0"/>
    </xf>
    <xf numFmtId="0" fontId="14" fillId="5" borderId="30" xfId="0" applyFont="1" applyFill="1" applyBorder="1" applyAlignment="1" applyProtection="1">
      <alignment horizontal="center"/>
      <protection locked="0"/>
    </xf>
    <xf numFmtId="0" fontId="14" fillId="5" borderId="31" xfId="0" applyFont="1" applyFill="1" applyBorder="1" applyAlignment="1" applyProtection="1">
      <alignment horizontal="center"/>
      <protection locked="0"/>
    </xf>
    <xf numFmtId="0" fontId="14" fillId="5" borderId="32" xfId="0" applyFont="1" applyFill="1" applyBorder="1" applyAlignment="1" applyProtection="1">
      <alignment horizontal="center"/>
      <protection locked="0"/>
    </xf>
    <xf numFmtId="0" fontId="12" fillId="0" borderId="2"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 xfId="0" applyFont="1" applyFill="1" applyBorder="1" applyAlignment="1">
      <alignment horizontal="right" vertical="center"/>
    </xf>
    <xf numFmtId="0" fontId="12" fillId="0" borderId="35" xfId="0" applyFont="1" applyFill="1" applyBorder="1" applyAlignment="1">
      <alignment horizontal="right" vertical="center"/>
    </xf>
    <xf numFmtId="0" fontId="12" fillId="0" borderId="6" xfId="0" applyFont="1" applyFill="1" applyBorder="1" applyAlignment="1">
      <alignment horizontal="right" vertical="center"/>
    </xf>
    <xf numFmtId="0" fontId="7" fillId="0" borderId="22" xfId="0" applyFont="1" applyFill="1" applyBorder="1" applyAlignment="1">
      <alignment horizontal="left" vertical="top"/>
    </xf>
    <xf numFmtId="0" fontId="7" fillId="0" borderId="10" xfId="0" applyFont="1" applyFill="1" applyBorder="1" applyAlignment="1">
      <alignment horizontal="left" vertical="top"/>
    </xf>
    <xf numFmtId="0" fontId="37" fillId="0" borderId="30" xfId="0" applyFont="1" applyFill="1" applyBorder="1" applyAlignment="1" applyProtection="1">
      <alignment horizontal="center"/>
    </xf>
    <xf numFmtId="0" fontId="37" fillId="0" borderId="31" xfId="0" applyFont="1" applyFill="1" applyBorder="1" applyAlignment="1" applyProtection="1">
      <alignment horizontal="center"/>
    </xf>
    <xf numFmtId="0" fontId="37" fillId="0" borderId="32" xfId="0" applyFont="1" applyFill="1" applyBorder="1" applyAlignment="1" applyProtection="1">
      <alignment horizontal="center"/>
    </xf>
    <xf numFmtId="0" fontId="21" fillId="0" borderId="13" xfId="0" applyFont="1" applyFill="1" applyBorder="1" applyAlignment="1" applyProtection="1">
      <alignment horizontal="center"/>
    </xf>
    <xf numFmtId="0" fontId="24" fillId="0" borderId="13" xfId="0" applyFont="1" applyFill="1" applyBorder="1" applyAlignment="1" applyProtection="1">
      <alignment horizontal="center"/>
    </xf>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39" fontId="2" fillId="0" borderId="0" xfId="0" quotePrefix="1" applyNumberFormat="1" applyFont="1" applyFill="1" applyAlignment="1"/>
    <xf numFmtId="0" fontId="0" fillId="0" borderId="0" xfId="0" applyAlignment="1"/>
    <xf numFmtId="0" fontId="2" fillId="0" borderId="0" xfId="0" applyFont="1" applyFill="1" applyAlignment="1"/>
    <xf numFmtId="0" fontId="7" fillId="0" borderId="0" xfId="0" applyFont="1" applyFill="1" applyAlignment="1">
      <alignment vertical="top" wrapText="1"/>
    </xf>
    <xf numFmtId="0" fontId="0" fillId="0" borderId="0" xfId="0" applyAlignment="1">
      <alignmen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2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E38C993C-FA65-4A89-8984-84AB7C00D988}"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2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2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3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1DA03447-BBFB-4344-91BE-13F910677A4D}"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3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3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5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F8B7FABE-C1FA-4002-93CB-46905A7FCFB1}"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5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5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6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D15C2060-F1D0-4737-B449-DD442148092D}"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6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6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aw.incometaxindia.gov.in/DIT/File_opener.aspx?page=CIR&amp;schT=&amp;csId=ebe64185-2729-4f28-b43a-2357654b8553&amp;crn=&amp;yr=ALL&amp;sch=&amp;title=Taxmann%20-%20Direct%20Tax%20Law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indexed="45"/>
  </sheetPr>
  <dimension ref="B1:T47"/>
  <sheetViews>
    <sheetView tabSelected="1" zoomScale="95" workbookViewId="0">
      <selection activeCell="R36" sqref="R36"/>
    </sheetView>
  </sheetViews>
  <sheetFormatPr defaultColWidth="9.140625" defaultRowHeight="12.75"/>
  <cols>
    <col min="1" max="2" width="9.140625" style="159"/>
    <col min="3" max="3" width="18.42578125" style="159" customWidth="1"/>
    <col min="4" max="4" width="13.42578125" style="159" customWidth="1"/>
    <col min="5" max="5" width="9.7109375" style="159" customWidth="1"/>
    <col min="6" max="6" width="12.140625" style="159" customWidth="1"/>
    <col min="7" max="7" width="9.5703125" style="159" bestFit="1" customWidth="1"/>
    <col min="8" max="8" width="9.28515625" style="159" bestFit="1" customWidth="1"/>
    <col min="9" max="9" width="10.85546875" style="159" customWidth="1"/>
    <col min="10" max="11" width="9.28515625" style="159" bestFit="1" customWidth="1"/>
    <col min="12" max="12" width="14.7109375" style="159" customWidth="1"/>
    <col min="13" max="13" width="11" style="159" customWidth="1"/>
    <col min="14" max="16384" width="9.140625" style="159"/>
  </cols>
  <sheetData>
    <row r="1" spans="2:20" ht="16.5" thickBot="1">
      <c r="B1" s="463" t="s">
        <v>503</v>
      </c>
      <c r="C1" s="464"/>
      <c r="D1" s="464"/>
      <c r="E1" s="464"/>
      <c r="F1" s="464"/>
      <c r="G1" s="464"/>
      <c r="H1" s="464"/>
      <c r="I1" s="464"/>
      <c r="J1" s="464"/>
      <c r="K1" s="464"/>
      <c r="L1" s="465"/>
    </row>
    <row r="2" spans="2:20" ht="18">
      <c r="B2" s="310"/>
      <c r="C2" s="466" t="s">
        <v>504</v>
      </c>
      <c r="D2" s="466"/>
      <c r="E2" s="466"/>
      <c r="F2" s="466"/>
      <c r="G2" s="466"/>
      <c r="H2" s="466"/>
      <c r="I2" s="466"/>
      <c r="J2" s="467" t="str">
        <f>"Rs. "&amp;'IT Statement'!I87</f>
        <v>Rs. 159890</v>
      </c>
      <c r="K2" s="467"/>
      <c r="L2" s="311"/>
    </row>
    <row r="3" spans="2:20">
      <c r="B3" s="312"/>
      <c r="C3" s="160"/>
      <c r="D3" s="160"/>
      <c r="E3" s="160"/>
      <c r="F3" s="160"/>
      <c r="G3" s="160"/>
      <c r="H3" s="160"/>
      <c r="I3" s="468" t="s">
        <v>392</v>
      </c>
      <c r="J3" s="468"/>
      <c r="K3" s="468"/>
      <c r="L3" s="469"/>
      <c r="N3" s="303" t="s">
        <v>440</v>
      </c>
    </row>
    <row r="4" spans="2:20">
      <c r="B4" s="313"/>
      <c r="C4" s="314" t="s">
        <v>266</v>
      </c>
      <c r="D4" s="315" t="s">
        <v>509</v>
      </c>
      <c r="E4" s="316"/>
      <c r="F4" s="316"/>
      <c r="G4" s="317" t="s">
        <v>267</v>
      </c>
      <c r="H4" s="315" t="s">
        <v>511</v>
      </c>
      <c r="I4" s="316"/>
      <c r="J4" s="317" t="s">
        <v>268</v>
      </c>
      <c r="K4" s="318" t="s">
        <v>269</v>
      </c>
      <c r="L4" s="319"/>
      <c r="M4" s="304" t="s">
        <v>295</v>
      </c>
    </row>
    <row r="5" spans="2:20" ht="13.5" customHeight="1">
      <c r="B5" s="313"/>
      <c r="C5" s="314" t="s">
        <v>270</v>
      </c>
      <c r="D5" s="315" t="s">
        <v>510</v>
      </c>
      <c r="E5" s="316"/>
      <c r="F5" s="316"/>
      <c r="G5" s="317"/>
      <c r="H5" s="316"/>
      <c r="I5" s="160"/>
      <c r="J5" s="317"/>
      <c r="K5" s="316"/>
      <c r="L5" s="320"/>
      <c r="M5" s="452"/>
      <c r="N5" s="430" t="s">
        <v>296</v>
      </c>
      <c r="O5" s="452"/>
    </row>
    <row r="6" spans="2:20">
      <c r="B6" s="312"/>
      <c r="C6" s="314" t="s">
        <v>271</v>
      </c>
      <c r="D6" s="315" t="s">
        <v>427</v>
      </c>
      <c r="E6" s="316"/>
      <c r="F6" s="316"/>
      <c r="G6" s="316"/>
      <c r="H6" s="316"/>
      <c r="I6" s="160"/>
      <c r="J6" s="317"/>
      <c r="K6" s="316"/>
      <c r="L6" s="320"/>
      <c r="N6" s="305" t="s">
        <v>393</v>
      </c>
    </row>
    <row r="7" spans="2:20">
      <c r="B7" s="312"/>
      <c r="C7" s="314" t="s">
        <v>272</v>
      </c>
      <c r="D7" s="315" t="s">
        <v>495</v>
      </c>
      <c r="E7" s="316"/>
      <c r="F7" s="316"/>
      <c r="G7" s="316"/>
      <c r="H7" s="316"/>
      <c r="I7" s="160"/>
      <c r="J7" s="317"/>
      <c r="K7" s="316"/>
      <c r="L7" s="320"/>
      <c r="N7" s="306" t="s">
        <v>431</v>
      </c>
    </row>
    <row r="8" spans="2:20" ht="13.5" thickBot="1">
      <c r="B8" s="312"/>
      <c r="C8" s="321" t="s">
        <v>273</v>
      </c>
      <c r="D8" s="322" t="s">
        <v>274</v>
      </c>
      <c r="E8" s="322"/>
      <c r="F8" s="301"/>
      <c r="G8" s="301" t="s">
        <v>275</v>
      </c>
      <c r="H8" s="301" t="s">
        <v>276</v>
      </c>
      <c r="I8" s="301" t="s">
        <v>277</v>
      </c>
      <c r="J8" s="301" t="s">
        <v>278</v>
      </c>
      <c r="K8" s="301" t="s">
        <v>279</v>
      </c>
      <c r="L8" s="323" t="s">
        <v>280</v>
      </c>
      <c r="N8" s="305" t="s">
        <v>417</v>
      </c>
    </row>
    <row r="9" spans="2:20">
      <c r="B9" s="312"/>
      <c r="C9" s="324">
        <v>43556</v>
      </c>
      <c r="D9" s="325">
        <v>104350</v>
      </c>
      <c r="E9" s="160"/>
      <c r="F9" s="161"/>
      <c r="G9" s="365">
        <v>0</v>
      </c>
      <c r="H9" s="366"/>
      <c r="I9" s="326">
        <v>60</v>
      </c>
      <c r="J9" s="326">
        <v>550</v>
      </c>
      <c r="K9" s="370">
        <v>250</v>
      </c>
      <c r="L9" s="327">
        <v>45000</v>
      </c>
      <c r="N9" s="305" t="s">
        <v>441</v>
      </c>
    </row>
    <row r="10" spans="2:20">
      <c r="B10" s="312"/>
      <c r="C10" s="324">
        <v>43586</v>
      </c>
      <c r="D10" s="325">
        <v>104350</v>
      </c>
      <c r="E10" s="160"/>
      <c r="F10" s="161"/>
      <c r="G10" s="367">
        <v>0</v>
      </c>
      <c r="H10" s="327"/>
      <c r="I10" s="326">
        <v>60</v>
      </c>
      <c r="J10" s="326">
        <v>550</v>
      </c>
      <c r="K10" s="371">
        <v>250</v>
      </c>
      <c r="L10" s="327">
        <v>45000</v>
      </c>
      <c r="N10" s="305" t="s">
        <v>442</v>
      </c>
    </row>
    <row r="11" spans="2:20">
      <c r="B11" s="312"/>
      <c r="C11" s="324">
        <v>43617</v>
      </c>
      <c r="D11" s="325">
        <v>104350</v>
      </c>
      <c r="E11" s="160"/>
      <c r="F11" s="161"/>
      <c r="G11" s="367">
        <v>0</v>
      </c>
      <c r="H11" s="327"/>
      <c r="I11" s="326">
        <v>60</v>
      </c>
      <c r="J11" s="326">
        <v>550</v>
      </c>
      <c r="K11" s="371">
        <v>250</v>
      </c>
      <c r="L11" s="327">
        <v>45000</v>
      </c>
      <c r="N11" s="305" t="s">
        <v>443</v>
      </c>
    </row>
    <row r="12" spans="2:20">
      <c r="B12" s="312"/>
      <c r="C12" s="324">
        <v>43647</v>
      </c>
      <c r="D12" s="325">
        <v>104350</v>
      </c>
      <c r="E12" s="160"/>
      <c r="F12" s="161"/>
      <c r="G12" s="367">
        <v>0</v>
      </c>
      <c r="H12" s="327"/>
      <c r="I12" s="326">
        <v>60</v>
      </c>
      <c r="J12" s="326">
        <v>550</v>
      </c>
      <c r="K12" s="371">
        <v>250</v>
      </c>
      <c r="L12" s="327">
        <v>45000</v>
      </c>
      <c r="N12" s="305" t="s">
        <v>444</v>
      </c>
    </row>
    <row r="13" spans="2:20">
      <c r="B13" s="312"/>
      <c r="C13" s="324">
        <v>43678</v>
      </c>
      <c r="D13" s="325">
        <v>104350</v>
      </c>
      <c r="E13" s="160"/>
      <c r="F13" s="161"/>
      <c r="G13" s="367">
        <v>0</v>
      </c>
      <c r="H13" s="327"/>
      <c r="I13" s="326">
        <v>60</v>
      </c>
      <c r="J13" s="326">
        <v>550</v>
      </c>
      <c r="K13" s="371">
        <v>250</v>
      </c>
      <c r="L13" s="327">
        <v>45000</v>
      </c>
      <c r="M13" s="304"/>
      <c r="N13" s="305" t="s">
        <v>445</v>
      </c>
      <c r="T13" s="159" t="s">
        <v>269</v>
      </c>
    </row>
    <row r="14" spans="2:20">
      <c r="B14" s="312"/>
      <c r="C14" s="324">
        <v>43709</v>
      </c>
      <c r="D14" s="325">
        <v>104350</v>
      </c>
      <c r="E14" s="160"/>
      <c r="F14" s="161"/>
      <c r="G14" s="367">
        <v>0</v>
      </c>
      <c r="H14" s="327"/>
      <c r="I14" s="326">
        <v>60</v>
      </c>
      <c r="J14" s="326">
        <v>550</v>
      </c>
      <c r="K14" s="371">
        <v>250</v>
      </c>
      <c r="L14" s="327">
        <v>45000</v>
      </c>
      <c r="M14" s="304"/>
      <c r="N14" s="305" t="s">
        <v>446</v>
      </c>
      <c r="T14" s="159" t="s">
        <v>439</v>
      </c>
    </row>
    <row r="15" spans="2:20">
      <c r="B15" s="312"/>
      <c r="C15" s="324">
        <v>43739</v>
      </c>
      <c r="D15" s="325">
        <v>104350</v>
      </c>
      <c r="E15" s="160"/>
      <c r="F15" s="161"/>
      <c r="G15" s="367">
        <v>0</v>
      </c>
      <c r="H15" s="327"/>
      <c r="I15" s="326">
        <v>60</v>
      </c>
      <c r="J15" s="326">
        <v>550</v>
      </c>
      <c r="K15" s="371">
        <v>250</v>
      </c>
      <c r="L15" s="327">
        <v>45000</v>
      </c>
      <c r="N15" s="305" t="s">
        <v>447</v>
      </c>
    </row>
    <row r="16" spans="2:20">
      <c r="B16" s="312"/>
      <c r="C16" s="324">
        <v>43770</v>
      </c>
      <c r="D16" s="325">
        <v>104350</v>
      </c>
      <c r="E16" s="160"/>
      <c r="F16" s="161"/>
      <c r="G16" s="367">
        <v>0</v>
      </c>
      <c r="H16" s="327"/>
      <c r="I16" s="326">
        <v>60</v>
      </c>
      <c r="J16" s="326">
        <v>550</v>
      </c>
      <c r="K16" s="371">
        <v>250</v>
      </c>
      <c r="L16" s="327">
        <v>45000</v>
      </c>
      <c r="N16" s="305" t="s">
        <v>448</v>
      </c>
    </row>
    <row r="17" spans="2:18" ht="12.75" customHeight="1">
      <c r="B17" s="312"/>
      <c r="C17" s="324">
        <v>43800</v>
      </c>
      <c r="D17" s="325">
        <v>104350</v>
      </c>
      <c r="E17" s="160"/>
      <c r="F17" s="161"/>
      <c r="G17" s="367"/>
      <c r="H17" s="327"/>
      <c r="I17" s="326">
        <v>60</v>
      </c>
      <c r="J17" s="326">
        <v>550</v>
      </c>
      <c r="K17" s="371">
        <v>250</v>
      </c>
      <c r="L17" s="327">
        <v>45000</v>
      </c>
      <c r="N17" s="305" t="s">
        <v>450</v>
      </c>
    </row>
    <row r="18" spans="2:18">
      <c r="B18" s="312"/>
      <c r="C18" s="324">
        <v>43831</v>
      </c>
      <c r="D18" s="325">
        <v>104350</v>
      </c>
      <c r="E18" s="160"/>
      <c r="F18" s="161"/>
      <c r="G18" s="367"/>
      <c r="H18" s="327"/>
      <c r="I18" s="326">
        <v>60</v>
      </c>
      <c r="J18" s="326">
        <v>550</v>
      </c>
      <c r="K18" s="371">
        <v>250</v>
      </c>
      <c r="L18" s="327">
        <v>45000</v>
      </c>
      <c r="N18" s="305" t="s">
        <v>449</v>
      </c>
    </row>
    <row r="19" spans="2:18" ht="12.75" customHeight="1">
      <c r="B19" s="312"/>
      <c r="C19" s="324">
        <v>43862</v>
      </c>
      <c r="D19" s="325">
        <v>104350</v>
      </c>
      <c r="E19" s="160"/>
      <c r="F19" s="161"/>
      <c r="G19" s="367"/>
      <c r="H19" s="327"/>
      <c r="I19" s="326">
        <v>60</v>
      </c>
      <c r="J19" s="326">
        <v>550</v>
      </c>
      <c r="K19" s="371">
        <v>250</v>
      </c>
      <c r="L19" s="327">
        <v>45000</v>
      </c>
      <c r="N19" s="307" t="s">
        <v>451</v>
      </c>
    </row>
    <row r="20" spans="2:18" ht="12.75" customHeight="1">
      <c r="B20" s="312"/>
      <c r="C20" s="324">
        <v>43891</v>
      </c>
      <c r="D20" s="325">
        <v>104350</v>
      </c>
      <c r="E20" s="162"/>
      <c r="F20" s="161"/>
      <c r="G20" s="367"/>
      <c r="H20" s="327"/>
      <c r="I20" s="326">
        <v>60</v>
      </c>
      <c r="J20" s="326">
        <v>550</v>
      </c>
      <c r="K20" s="371">
        <v>250</v>
      </c>
      <c r="L20" s="327">
        <v>45000</v>
      </c>
      <c r="N20" s="305" t="s">
        <v>452</v>
      </c>
    </row>
    <row r="21" spans="2:18" ht="12" customHeight="1">
      <c r="B21" s="312"/>
      <c r="C21" s="324" t="s">
        <v>281</v>
      </c>
      <c r="D21" s="325">
        <v>0</v>
      </c>
      <c r="E21" s="160"/>
      <c r="F21" s="161"/>
      <c r="G21" s="368"/>
      <c r="H21" s="369"/>
      <c r="I21" s="328"/>
      <c r="J21" s="328"/>
      <c r="K21" s="372"/>
      <c r="L21" s="329"/>
      <c r="N21" s="308" t="s">
        <v>454</v>
      </c>
    </row>
    <row r="22" spans="2:18">
      <c r="B22" s="312"/>
      <c r="C22" s="324" t="s">
        <v>282</v>
      </c>
      <c r="D22" s="325">
        <v>0</v>
      </c>
      <c r="E22" s="160"/>
      <c r="F22" s="161" t="s">
        <v>283</v>
      </c>
      <c r="G22" s="368"/>
      <c r="H22" s="369"/>
      <c r="I22" s="328"/>
      <c r="J22" s="328"/>
      <c r="K22" s="372"/>
      <c r="L22" s="327">
        <v>52711</v>
      </c>
      <c r="N22" s="305" t="s">
        <v>455</v>
      </c>
    </row>
    <row r="23" spans="2:18">
      <c r="B23" s="312"/>
      <c r="C23" s="330" t="s">
        <v>284</v>
      </c>
      <c r="D23" s="325">
        <v>102050</v>
      </c>
      <c r="E23" s="160"/>
      <c r="F23" s="161"/>
      <c r="G23" s="368"/>
      <c r="H23" s="369"/>
      <c r="I23" s="328"/>
      <c r="J23" s="328"/>
      <c r="K23" s="372"/>
      <c r="L23" s="327"/>
      <c r="N23" s="309" t="s">
        <v>456</v>
      </c>
    </row>
    <row r="24" spans="2:18">
      <c r="B24" s="312"/>
      <c r="C24" s="330" t="s">
        <v>285</v>
      </c>
      <c r="D24" s="325">
        <v>0</v>
      </c>
      <c r="E24" s="160"/>
      <c r="F24" s="161"/>
      <c r="G24" s="368"/>
      <c r="H24" s="369"/>
      <c r="I24" s="328"/>
      <c r="J24" s="328"/>
      <c r="K24" s="372"/>
      <c r="L24" s="327"/>
      <c r="N24" s="305" t="s">
        <v>453</v>
      </c>
    </row>
    <row r="25" spans="2:18" ht="13.5" thickBot="1">
      <c r="B25" s="312"/>
      <c r="C25" s="331" t="s">
        <v>286</v>
      </c>
      <c r="D25" s="332">
        <f>SUM(D9:D24)</f>
        <v>1354250</v>
      </c>
      <c r="E25" s="160"/>
      <c r="F25" s="333"/>
      <c r="G25" s="373">
        <f>SUM(G9:G24)+SUM(H9:H24)</f>
        <v>0</v>
      </c>
      <c r="H25" s="334"/>
      <c r="I25" s="332">
        <f>SUM(I9:I24)</f>
        <v>720</v>
      </c>
      <c r="J25" s="332">
        <f>SUM(J9:J24)</f>
        <v>6600</v>
      </c>
      <c r="K25" s="374">
        <f>SUM(K9:K24)</f>
        <v>3000</v>
      </c>
      <c r="L25" s="334">
        <f>SUM(L9:L24)</f>
        <v>592711</v>
      </c>
      <c r="N25" s="305" t="s">
        <v>457</v>
      </c>
    </row>
    <row r="26" spans="2:18">
      <c r="B26" s="310"/>
      <c r="C26" s="375"/>
      <c r="D26" s="376"/>
      <c r="E26" s="377"/>
      <c r="F26" s="377"/>
      <c r="G26" s="377"/>
      <c r="H26" s="377"/>
      <c r="I26" s="378"/>
      <c r="J26" s="378"/>
      <c r="K26" s="377"/>
      <c r="L26" s="379"/>
      <c r="N26" s="305" t="s">
        <v>458</v>
      </c>
    </row>
    <row r="27" spans="2:18">
      <c r="B27" s="335" t="s">
        <v>461</v>
      </c>
      <c r="C27" s="351" t="s">
        <v>287</v>
      </c>
      <c r="D27" s="351"/>
      <c r="E27" s="341"/>
      <c r="F27" s="352">
        <v>0</v>
      </c>
      <c r="G27" s="350" t="s">
        <v>469</v>
      </c>
      <c r="H27" s="341" t="s">
        <v>474</v>
      </c>
      <c r="I27" s="341"/>
      <c r="J27" s="341"/>
      <c r="K27" s="341"/>
      <c r="L27" s="354">
        <v>0</v>
      </c>
    </row>
    <row r="28" spans="2:18">
      <c r="B28" s="335"/>
      <c r="C28" s="351" t="s">
        <v>289</v>
      </c>
      <c r="D28" s="351"/>
      <c r="E28" s="341"/>
      <c r="F28" s="352">
        <v>0</v>
      </c>
      <c r="G28" s="347" t="s">
        <v>470</v>
      </c>
      <c r="H28" s="349" t="s">
        <v>291</v>
      </c>
      <c r="I28" s="348"/>
      <c r="J28" s="348"/>
      <c r="K28" s="348"/>
      <c r="L28" s="354">
        <v>0</v>
      </c>
      <c r="R28" s="458"/>
    </row>
    <row r="29" spans="2:18">
      <c r="B29" s="335" t="s">
        <v>464</v>
      </c>
      <c r="C29" s="338" t="s">
        <v>462</v>
      </c>
      <c r="D29" s="338"/>
      <c r="E29" s="338"/>
      <c r="F29" s="352"/>
      <c r="G29" s="347" t="s">
        <v>475</v>
      </c>
      <c r="H29" s="338" t="s">
        <v>292</v>
      </c>
      <c r="I29" s="338"/>
      <c r="J29" s="338"/>
      <c r="K29" s="348"/>
      <c r="L29" s="354">
        <v>0</v>
      </c>
      <c r="R29" s="458"/>
    </row>
    <row r="30" spans="2:18">
      <c r="B30" s="335"/>
      <c r="C30" s="351" t="s">
        <v>293</v>
      </c>
      <c r="D30" s="355"/>
      <c r="E30" s="341"/>
      <c r="F30" s="352">
        <v>0</v>
      </c>
      <c r="G30" s="338"/>
      <c r="H30" s="340"/>
      <c r="I30" s="341"/>
      <c r="J30" s="341"/>
      <c r="K30" s="338"/>
      <c r="L30" s="339"/>
      <c r="O30" s="458"/>
    </row>
    <row r="31" spans="2:18">
      <c r="B31" s="335"/>
      <c r="C31" s="351" t="s">
        <v>294</v>
      </c>
      <c r="D31" s="351"/>
      <c r="E31" s="351"/>
      <c r="F31" s="352">
        <v>0</v>
      </c>
      <c r="G31" s="338"/>
      <c r="H31" s="341"/>
      <c r="I31" s="342" t="s">
        <v>471</v>
      </c>
      <c r="J31" s="341"/>
      <c r="K31" s="338"/>
      <c r="L31" s="339"/>
      <c r="R31" s="458"/>
    </row>
    <row r="32" spans="2:18">
      <c r="B32" s="335"/>
      <c r="C32" s="351" t="s">
        <v>429</v>
      </c>
      <c r="D32" s="355"/>
      <c r="E32" s="341"/>
      <c r="F32" s="352">
        <v>0</v>
      </c>
      <c r="G32" s="338"/>
      <c r="H32" s="341"/>
      <c r="I32" s="342" t="s">
        <v>472</v>
      </c>
      <c r="J32" s="341"/>
      <c r="K32" s="338"/>
      <c r="L32" s="339"/>
      <c r="O32" s="458"/>
      <c r="R32" s="458"/>
    </row>
    <row r="33" spans="2:18" ht="13.5" thickBot="1">
      <c r="B33" s="336" t="s">
        <v>463</v>
      </c>
      <c r="C33" s="338" t="s">
        <v>288</v>
      </c>
      <c r="D33" s="351"/>
      <c r="E33" s="338"/>
      <c r="F33" s="352">
        <v>2500</v>
      </c>
      <c r="G33" s="338"/>
      <c r="H33" s="338"/>
      <c r="I33" s="455" t="s">
        <v>296</v>
      </c>
      <c r="J33" s="338"/>
      <c r="K33" s="338"/>
      <c r="L33" s="339"/>
      <c r="O33" s="458"/>
      <c r="P33" s="456"/>
      <c r="Q33" s="456"/>
      <c r="R33" s="458"/>
    </row>
    <row r="34" spans="2:18" ht="13.5" thickTop="1">
      <c r="B34" s="335" t="s">
        <v>465</v>
      </c>
      <c r="C34" s="338" t="s">
        <v>390</v>
      </c>
      <c r="D34" s="338"/>
      <c r="E34" s="338"/>
      <c r="F34" s="362">
        <v>0</v>
      </c>
      <c r="G34" s="338"/>
      <c r="H34" s="343"/>
      <c r="I34" s="342" t="s">
        <v>473</v>
      </c>
      <c r="J34" s="344"/>
      <c r="K34" s="345"/>
      <c r="L34" s="346"/>
      <c r="O34" s="458"/>
      <c r="R34" s="458"/>
    </row>
    <row r="35" spans="2:18">
      <c r="B35" s="335" t="s">
        <v>466</v>
      </c>
      <c r="C35" s="349" t="s">
        <v>460</v>
      </c>
      <c r="D35" s="356"/>
      <c r="E35" s="341"/>
      <c r="F35" s="352">
        <v>14289</v>
      </c>
      <c r="G35" s="338"/>
      <c r="H35" s="338"/>
      <c r="I35" s="338"/>
      <c r="J35" s="338"/>
      <c r="K35" s="338"/>
      <c r="L35" s="339"/>
      <c r="O35" s="458"/>
      <c r="R35" s="458"/>
    </row>
    <row r="36" spans="2:18">
      <c r="B36" s="335" t="s">
        <v>467</v>
      </c>
      <c r="C36" s="349" t="s">
        <v>459</v>
      </c>
      <c r="D36" s="355"/>
      <c r="E36" s="341"/>
      <c r="F36" s="352">
        <v>0</v>
      </c>
      <c r="G36" s="338"/>
      <c r="H36" s="341"/>
      <c r="I36" s="356"/>
      <c r="J36" s="356"/>
      <c r="K36" s="356"/>
      <c r="L36" s="363"/>
      <c r="O36" s="458"/>
      <c r="R36" s="458"/>
    </row>
    <row r="37" spans="2:18" ht="13.5" thickBot="1">
      <c r="B37" s="337" t="s">
        <v>468</v>
      </c>
      <c r="C37" s="364" t="s">
        <v>290</v>
      </c>
      <c r="D37" s="357"/>
      <c r="E37" s="357"/>
      <c r="F37" s="353">
        <v>0</v>
      </c>
      <c r="G37" s="358"/>
      <c r="H37" s="359"/>
      <c r="I37" s="358"/>
      <c r="J37" s="358"/>
      <c r="K37" s="360"/>
      <c r="L37" s="361"/>
      <c r="O37" s="458"/>
      <c r="R37" s="458"/>
    </row>
    <row r="38" spans="2:18">
      <c r="O38" s="458"/>
      <c r="R38" s="458"/>
    </row>
    <row r="39" spans="2:18" s="380" customFormat="1">
      <c r="D39" s="381"/>
      <c r="M39" s="159"/>
      <c r="O39" s="459"/>
    </row>
    <row r="40" spans="2:18" s="380" customFormat="1">
      <c r="B40" s="380" t="s">
        <v>418</v>
      </c>
      <c r="D40" s="453" t="s">
        <v>477</v>
      </c>
      <c r="M40" s="159"/>
      <c r="O40" s="459"/>
    </row>
    <row r="41" spans="2:18" s="380" customFormat="1">
      <c r="D41" s="382"/>
      <c r="M41" s="159"/>
      <c r="O41" s="459"/>
    </row>
    <row r="42" spans="2:18" s="380" customFormat="1">
      <c r="D42" s="382"/>
      <c r="M42" s="159"/>
      <c r="O42" s="459"/>
    </row>
    <row r="43" spans="2:18">
      <c r="D43" s="382"/>
      <c r="J43" s="380"/>
      <c r="N43" s="380"/>
    </row>
    <row r="44" spans="2:18">
      <c r="N44" s="380"/>
    </row>
    <row r="45" spans="2:18">
      <c r="D45" s="454"/>
      <c r="N45" s="380"/>
    </row>
    <row r="46" spans="2:18" ht="13.5" thickBot="1">
      <c r="K46" s="460"/>
      <c r="N46" s="457"/>
    </row>
    <row r="47" spans="2:18">
      <c r="D47" s="454"/>
      <c r="M47" s="380"/>
      <c r="N47" s="380"/>
      <c r="O47" s="380"/>
    </row>
  </sheetData>
  <mergeCells count="4">
    <mergeCell ref="B1:L1"/>
    <mergeCell ref="C2:I2"/>
    <mergeCell ref="J2:K2"/>
    <mergeCell ref="I3:L3"/>
  </mergeCells>
  <phoneticPr fontId="32" type="noConversion"/>
  <dataValidations disablePrompts="1" count="1">
    <dataValidation type="list" allowBlank="1" showInputMessage="1" showErrorMessage="1" sqref="K4:L4">
      <formula1>$T$13:$T$14</formula1>
    </dataValidation>
  </dataValidations>
  <hyperlinks>
    <hyperlink ref="N5" location="'IT Statement'!A1" tooltip="Click here to display the 'Income Tax Statement' page" display="Income Tax Statement' "/>
    <hyperlink ref="N7" location="'Form 16'!Print_Area" display="Form 16"/>
    <hyperlink ref="I33" location="'IT Statement'!Print_Area" tooltip="Click here to display the 'Income Tax Statement' page" display="Income Tax Statement' "/>
    <hyperlink ref="D40" r:id="rId1" display="Circular-1"/>
  </hyperlinks>
  <pageMargins left="0.75" right="0.75" top="1" bottom="1" header="0.5" footer="0.5"/>
  <pageSetup orientation="portrait" horizontalDpi="1200" verticalDpi="1200" r:id="rId2"/>
  <headerFooter alignWithMargins="0"/>
</worksheet>
</file>

<file path=xl/worksheets/sheet2.xml><?xml version="1.0" encoding="utf-8"?>
<worksheet xmlns="http://schemas.openxmlformats.org/spreadsheetml/2006/main" xmlns:r="http://schemas.openxmlformats.org/officeDocument/2006/relationships">
  <sheetPr>
    <tabColor indexed="51"/>
  </sheetPr>
  <dimension ref="B1:L172"/>
  <sheetViews>
    <sheetView zoomScaleSheetLayoutView="100" workbookViewId="0">
      <selection activeCell="I43" sqref="I43"/>
    </sheetView>
  </sheetViews>
  <sheetFormatPr defaultColWidth="9.140625" defaultRowHeight="12.75"/>
  <cols>
    <col min="1" max="1" width="3.5703125" style="164" customWidth="1"/>
    <col min="2" max="2" width="6.140625" style="163" customWidth="1"/>
    <col min="3" max="3" width="5.85546875" style="164" customWidth="1"/>
    <col min="4" max="4" width="9.140625" style="164"/>
    <col min="5" max="5" width="9.5703125" style="164" customWidth="1"/>
    <col min="6" max="6" width="10.28515625" style="164" customWidth="1"/>
    <col min="7" max="7" width="7.5703125" style="164" customWidth="1"/>
    <col min="8" max="8" width="28.5703125" style="164" customWidth="1"/>
    <col min="9" max="9" width="17.140625" style="164" customWidth="1"/>
    <col min="10" max="10" width="3.140625" style="164" customWidth="1"/>
    <col min="11" max="11" width="2.7109375" style="164" customWidth="1"/>
    <col min="12" max="12" width="2.140625" style="164" customWidth="1"/>
    <col min="13" max="13" width="1.7109375" style="164" customWidth="1"/>
    <col min="14" max="14" width="13.42578125" style="164" customWidth="1"/>
    <col min="15" max="15" width="9.140625" style="164"/>
    <col min="16" max="16" width="9.28515625" style="164" customWidth="1"/>
    <col min="17" max="16384" width="9.140625" style="164"/>
  </cols>
  <sheetData>
    <row r="1" spans="2:12" ht="8.25" customHeight="1" thickBot="1"/>
    <row r="2" spans="2:12" s="165" customFormat="1" ht="20.25" customHeight="1" thickBot="1">
      <c r="B2" s="493" t="s">
        <v>508</v>
      </c>
      <c r="C2" s="494"/>
      <c r="D2" s="494"/>
      <c r="E2" s="494"/>
      <c r="F2" s="494"/>
      <c r="G2" s="494"/>
      <c r="H2" s="494"/>
      <c r="I2" s="494"/>
      <c r="J2" s="494"/>
      <c r="K2" s="494"/>
      <c r="L2" s="495"/>
    </row>
    <row r="3" spans="2:12" s="165" customFormat="1" ht="7.5" customHeight="1">
      <c r="B3" s="166"/>
      <c r="C3" s="166"/>
      <c r="D3" s="166"/>
      <c r="E3" s="166"/>
      <c r="F3" s="166"/>
      <c r="G3" s="166"/>
      <c r="H3" s="166"/>
      <c r="I3" s="166"/>
      <c r="J3" s="166"/>
      <c r="K3" s="166"/>
      <c r="L3" s="166"/>
    </row>
    <row r="4" spans="2:12" s="168" customFormat="1" ht="30" customHeight="1">
      <c r="B4" s="167"/>
      <c r="C4" s="496" t="str">
        <f>"        In respect of Sri/Smt. " &amp; 'Data Sheet'!D4&amp;", (PAN No.: "&amp;'Data Sheet'!H4 &amp;")"&amp;" to be furnished by the Employees/Officers whose income exceeds Rs 2,50,000/- (for male) and Rs 2,50,000/-(for female)."</f>
        <v xml:space="preserve">        In respect of Sri/Smt. Sadasivan, (PAN No.: AAKPQ0R01R) to be furnished by the Employees/Officers whose income exceeds Rs 2,50,000/- (for male) and Rs 2,50,000/-(for female).</v>
      </c>
      <c r="D4" s="496"/>
      <c r="E4" s="496"/>
      <c r="F4" s="496"/>
      <c r="G4" s="496"/>
      <c r="H4" s="496"/>
      <c r="I4" s="496"/>
      <c r="J4" s="496"/>
      <c r="K4" s="496"/>
      <c r="L4" s="496"/>
    </row>
    <row r="5" spans="2:12" s="170" customFormat="1" ht="28.5" customHeight="1">
      <c r="B5" s="169" t="s">
        <v>297</v>
      </c>
      <c r="C5" s="497" t="s">
        <v>386</v>
      </c>
      <c r="D5" s="498"/>
      <c r="E5" s="498"/>
      <c r="F5" s="498"/>
      <c r="G5" s="498"/>
      <c r="H5" s="498"/>
      <c r="I5" s="498"/>
      <c r="J5" s="498"/>
      <c r="K5" s="498"/>
      <c r="L5" s="499"/>
    </row>
    <row r="6" spans="2:12" s="165" customFormat="1" ht="12" customHeight="1">
      <c r="B6" s="171"/>
      <c r="C6" s="172"/>
      <c r="D6" s="172"/>
      <c r="E6" s="490">
        <v>43556</v>
      </c>
      <c r="F6" s="491"/>
      <c r="G6" s="492"/>
      <c r="H6" s="173">
        <f>'Data Sheet'!D9</f>
        <v>104350</v>
      </c>
      <c r="I6" s="174"/>
      <c r="J6" s="174"/>
      <c r="K6" s="174"/>
      <c r="L6" s="172"/>
    </row>
    <row r="7" spans="2:12" s="165" customFormat="1" ht="12" customHeight="1">
      <c r="B7" s="171"/>
      <c r="C7" s="172"/>
      <c r="D7" s="172"/>
      <c r="E7" s="490">
        <v>43586</v>
      </c>
      <c r="F7" s="491"/>
      <c r="G7" s="492"/>
      <c r="H7" s="173">
        <f>'Data Sheet'!D10</f>
        <v>104350</v>
      </c>
      <c r="I7" s="174"/>
      <c r="J7" s="174"/>
      <c r="K7" s="174"/>
      <c r="L7" s="172"/>
    </row>
    <row r="8" spans="2:12" s="165" customFormat="1" ht="14.25" customHeight="1">
      <c r="B8" s="171"/>
      <c r="C8" s="172"/>
      <c r="D8" s="172"/>
      <c r="E8" s="490">
        <v>43617</v>
      </c>
      <c r="F8" s="491"/>
      <c r="G8" s="492"/>
      <c r="H8" s="173">
        <f>'Data Sheet'!D11</f>
        <v>104350</v>
      </c>
      <c r="I8" s="174"/>
      <c r="J8" s="174"/>
      <c r="K8" s="174"/>
      <c r="L8" s="172"/>
    </row>
    <row r="9" spans="2:12" s="165" customFormat="1" ht="13.5" customHeight="1">
      <c r="B9" s="171"/>
      <c r="C9" s="172"/>
      <c r="D9" s="172"/>
      <c r="E9" s="490">
        <v>43647</v>
      </c>
      <c r="F9" s="491"/>
      <c r="G9" s="492"/>
      <c r="H9" s="173">
        <f>'Data Sheet'!D12</f>
        <v>104350</v>
      </c>
      <c r="I9" s="174"/>
      <c r="J9" s="174"/>
      <c r="K9" s="174"/>
      <c r="L9" s="172"/>
    </row>
    <row r="10" spans="2:12" s="165" customFormat="1" ht="13.5" customHeight="1">
      <c r="B10" s="171"/>
      <c r="C10" s="172"/>
      <c r="D10" s="172"/>
      <c r="E10" s="490">
        <v>43678</v>
      </c>
      <c r="F10" s="491"/>
      <c r="G10" s="492"/>
      <c r="H10" s="173">
        <f>'Data Sheet'!D13</f>
        <v>104350</v>
      </c>
      <c r="I10" s="174"/>
      <c r="J10" s="174"/>
      <c r="K10" s="174"/>
      <c r="L10" s="172"/>
    </row>
    <row r="11" spans="2:12" s="165" customFormat="1" ht="14.25" customHeight="1">
      <c r="B11" s="171"/>
      <c r="C11" s="172"/>
      <c r="D11" s="172"/>
      <c r="E11" s="490">
        <v>43709</v>
      </c>
      <c r="F11" s="491"/>
      <c r="G11" s="492"/>
      <c r="H11" s="173">
        <f>'Data Sheet'!D14</f>
        <v>104350</v>
      </c>
      <c r="I11" s="174"/>
      <c r="J11" s="174"/>
      <c r="K11" s="174"/>
      <c r="L11" s="172"/>
    </row>
    <row r="12" spans="2:12" s="165" customFormat="1" ht="12.75" customHeight="1">
      <c r="B12" s="171"/>
      <c r="C12" s="172"/>
      <c r="D12" s="172"/>
      <c r="E12" s="490">
        <v>43739</v>
      </c>
      <c r="F12" s="491"/>
      <c r="G12" s="492"/>
      <c r="H12" s="173">
        <f>'Data Sheet'!D15</f>
        <v>104350</v>
      </c>
      <c r="I12" s="174"/>
      <c r="J12" s="174"/>
      <c r="K12" s="174"/>
      <c r="L12" s="172"/>
    </row>
    <row r="13" spans="2:12" s="165" customFormat="1" ht="13.5" customHeight="1">
      <c r="B13" s="171"/>
      <c r="C13" s="172"/>
      <c r="D13" s="172"/>
      <c r="E13" s="490">
        <v>43770</v>
      </c>
      <c r="F13" s="491"/>
      <c r="G13" s="492"/>
      <c r="H13" s="173">
        <f>'Data Sheet'!D16</f>
        <v>104350</v>
      </c>
      <c r="I13" s="174"/>
      <c r="J13" s="174"/>
      <c r="K13" s="174"/>
      <c r="L13" s="172"/>
    </row>
    <row r="14" spans="2:12" s="165" customFormat="1" ht="14.25" customHeight="1">
      <c r="B14" s="171"/>
      <c r="C14" s="172"/>
      <c r="D14" s="172"/>
      <c r="E14" s="490">
        <v>43800</v>
      </c>
      <c r="F14" s="491"/>
      <c r="G14" s="492"/>
      <c r="H14" s="173">
        <f>'Data Sheet'!D17</f>
        <v>104350</v>
      </c>
      <c r="I14" s="174"/>
      <c r="J14" s="174"/>
      <c r="K14" s="174"/>
      <c r="L14" s="172"/>
    </row>
    <row r="15" spans="2:12" s="165" customFormat="1" ht="14.25" customHeight="1">
      <c r="B15" s="171"/>
      <c r="C15" s="172"/>
      <c r="D15" s="172"/>
      <c r="E15" s="490">
        <v>43831</v>
      </c>
      <c r="F15" s="491"/>
      <c r="G15" s="492"/>
      <c r="H15" s="173">
        <f>'Data Sheet'!D18</f>
        <v>104350</v>
      </c>
      <c r="I15" s="174"/>
      <c r="J15" s="174"/>
      <c r="K15" s="174"/>
      <c r="L15" s="172"/>
    </row>
    <row r="16" spans="2:12" s="165" customFormat="1" ht="15" customHeight="1">
      <c r="B16" s="171"/>
      <c r="C16" s="172"/>
      <c r="D16" s="172"/>
      <c r="E16" s="490">
        <v>43862</v>
      </c>
      <c r="F16" s="491"/>
      <c r="G16" s="492"/>
      <c r="H16" s="173">
        <f>'Data Sheet'!D19</f>
        <v>104350</v>
      </c>
      <c r="I16" s="174"/>
      <c r="J16" s="174"/>
      <c r="K16" s="174"/>
      <c r="L16" s="172"/>
    </row>
    <row r="17" spans="2:12" s="165" customFormat="1" ht="15" customHeight="1">
      <c r="B17" s="171"/>
      <c r="C17" s="172"/>
      <c r="D17" s="172"/>
      <c r="E17" s="490">
        <v>43891</v>
      </c>
      <c r="F17" s="491"/>
      <c r="G17" s="492"/>
      <c r="H17" s="173">
        <f>'Data Sheet'!D20</f>
        <v>104350</v>
      </c>
      <c r="I17" s="174"/>
      <c r="J17" s="174"/>
      <c r="K17" s="174"/>
      <c r="L17" s="172"/>
    </row>
    <row r="18" spans="2:12" s="165" customFormat="1" ht="16.5" customHeight="1">
      <c r="B18" s="171"/>
      <c r="C18" s="172"/>
      <c r="D18" s="172"/>
      <c r="E18" s="490" t="s">
        <v>284</v>
      </c>
      <c r="F18" s="491"/>
      <c r="G18" s="492"/>
      <c r="H18" s="173">
        <f>'Data Sheet'!D23</f>
        <v>102050</v>
      </c>
      <c r="I18" s="174"/>
      <c r="J18" s="174"/>
      <c r="K18" s="174"/>
      <c r="L18" s="172"/>
    </row>
    <row r="19" spans="2:12" s="165" customFormat="1" ht="16.5" customHeight="1">
      <c r="B19" s="171"/>
      <c r="C19" s="172"/>
      <c r="D19" s="172"/>
      <c r="E19" s="490" t="s">
        <v>282</v>
      </c>
      <c r="F19" s="491"/>
      <c r="G19" s="492"/>
      <c r="H19" s="173">
        <f>'Data Sheet'!D22</f>
        <v>0</v>
      </c>
      <c r="I19" s="174"/>
      <c r="J19" s="174"/>
      <c r="K19" s="174"/>
      <c r="L19" s="172"/>
    </row>
    <row r="20" spans="2:12" s="165" customFormat="1" ht="17.25" customHeight="1">
      <c r="B20" s="171"/>
      <c r="C20" s="172"/>
      <c r="D20" s="172"/>
      <c r="E20" s="490" t="s">
        <v>298</v>
      </c>
      <c r="F20" s="491"/>
      <c r="G20" s="492"/>
      <c r="H20" s="173">
        <f>'Data Sheet'!D21</f>
        <v>0</v>
      </c>
      <c r="I20" s="174"/>
      <c r="J20" s="174"/>
      <c r="K20" s="174"/>
      <c r="L20" s="172"/>
    </row>
    <row r="21" spans="2:12" s="165" customFormat="1" ht="14.25" customHeight="1">
      <c r="B21" s="171"/>
      <c r="C21" s="172"/>
      <c r="D21" s="172"/>
      <c r="E21" s="490" t="s">
        <v>384</v>
      </c>
      <c r="F21" s="491"/>
      <c r="G21" s="492"/>
      <c r="H21" s="173">
        <f>'Data Sheet'!D24</f>
        <v>0</v>
      </c>
      <c r="I21" s="175"/>
      <c r="J21" s="175"/>
      <c r="K21" s="175"/>
      <c r="L21" s="176"/>
    </row>
    <row r="22" spans="2:12" s="165" customFormat="1" ht="19.5" customHeight="1">
      <c r="B22" s="177" t="s">
        <v>299</v>
      </c>
      <c r="C22" s="487" t="s">
        <v>300</v>
      </c>
      <c r="D22" s="488"/>
      <c r="E22" s="488"/>
      <c r="F22" s="488"/>
      <c r="G22" s="488"/>
      <c r="H22" s="489"/>
      <c r="I22" s="178">
        <f>SUM(H6:H21)</f>
        <v>1354250</v>
      </c>
      <c r="J22" s="179"/>
      <c r="K22" s="179"/>
      <c r="L22" s="180"/>
    </row>
    <row r="23" spans="2:12" s="165" customFormat="1" ht="28.5" customHeight="1">
      <c r="B23" s="181">
        <v>2</v>
      </c>
      <c r="C23" s="487" t="s">
        <v>394</v>
      </c>
      <c r="D23" s="488"/>
      <c r="E23" s="488"/>
      <c r="F23" s="488"/>
      <c r="G23" s="488"/>
      <c r="H23" s="489"/>
      <c r="I23" s="118"/>
      <c r="J23" s="174"/>
      <c r="K23" s="174"/>
      <c r="L23" s="172"/>
    </row>
    <row r="24" spans="2:12" s="165" customFormat="1" ht="15.75" customHeight="1">
      <c r="B24" s="177" t="s">
        <v>301</v>
      </c>
      <c r="C24" s="487" t="s">
        <v>302</v>
      </c>
      <c r="D24" s="488"/>
      <c r="E24" s="488"/>
      <c r="F24" s="488"/>
      <c r="G24" s="488"/>
      <c r="H24" s="489"/>
      <c r="I24" s="118">
        <f>'Data Sheet'!F30</f>
        <v>0</v>
      </c>
      <c r="J24" s="174"/>
      <c r="K24" s="174"/>
      <c r="L24" s="172"/>
    </row>
    <row r="25" spans="2:12" s="165" customFormat="1" ht="15" customHeight="1">
      <c r="B25" s="177" t="s">
        <v>303</v>
      </c>
      <c r="C25" s="487" t="s">
        <v>304</v>
      </c>
      <c r="D25" s="488"/>
      <c r="E25" s="488"/>
      <c r="F25" s="488"/>
      <c r="G25" s="488"/>
      <c r="H25" s="489"/>
      <c r="I25" s="118">
        <f>'Data Sheet'!F31</f>
        <v>0</v>
      </c>
      <c r="J25" s="174"/>
      <c r="K25" s="174"/>
      <c r="L25" s="172"/>
    </row>
    <row r="26" spans="2:12" s="165" customFormat="1" ht="17.25" customHeight="1">
      <c r="B26" s="177" t="s">
        <v>305</v>
      </c>
      <c r="C26" s="487" t="s">
        <v>428</v>
      </c>
      <c r="D26" s="488"/>
      <c r="E26" s="488"/>
      <c r="F26" s="488"/>
      <c r="G26" s="488"/>
      <c r="H26" s="489"/>
      <c r="I26" s="118">
        <f>'Data Sheet'!F32</f>
        <v>0</v>
      </c>
      <c r="J26" s="174"/>
      <c r="K26" s="174"/>
      <c r="L26" s="172"/>
    </row>
    <row r="27" spans="2:12" s="165" customFormat="1" ht="15.75" customHeight="1">
      <c r="B27" s="177"/>
      <c r="C27" s="487" t="s">
        <v>306</v>
      </c>
      <c r="D27" s="488"/>
      <c r="E27" s="488"/>
      <c r="F27" s="488"/>
      <c r="G27" s="488"/>
      <c r="H27" s="489"/>
      <c r="I27" s="118">
        <f>MIN(I24,I25,I26)</f>
        <v>0</v>
      </c>
      <c r="J27" s="174"/>
      <c r="K27" s="174"/>
      <c r="L27" s="172"/>
    </row>
    <row r="28" spans="2:12" s="165" customFormat="1" ht="14.25" customHeight="1">
      <c r="B28" s="171">
        <v>3</v>
      </c>
      <c r="C28" s="487" t="s">
        <v>307</v>
      </c>
      <c r="D28" s="488"/>
      <c r="E28" s="488"/>
      <c r="F28" s="488"/>
      <c r="G28" s="488"/>
      <c r="H28" s="489"/>
      <c r="I28" s="118">
        <f>I22-I27</f>
        <v>1354250</v>
      </c>
      <c r="J28" s="174"/>
      <c r="K28" s="174"/>
      <c r="L28" s="172"/>
    </row>
    <row r="29" spans="2:12" s="165" customFormat="1" ht="15.75" customHeight="1">
      <c r="B29" s="171">
        <v>4</v>
      </c>
      <c r="C29" s="487" t="s">
        <v>404</v>
      </c>
      <c r="D29" s="488"/>
      <c r="E29" s="488"/>
      <c r="F29" s="488"/>
      <c r="G29" s="488"/>
      <c r="H29" s="489"/>
      <c r="I29" s="118"/>
      <c r="J29" s="174"/>
      <c r="K29" s="174"/>
      <c r="L29" s="172"/>
    </row>
    <row r="30" spans="2:12" s="165" customFormat="1" ht="15.75" customHeight="1">
      <c r="B30" s="171"/>
      <c r="C30" s="470" t="s">
        <v>405</v>
      </c>
      <c r="D30" s="471"/>
      <c r="E30" s="471"/>
      <c r="F30" s="471"/>
      <c r="G30" s="471"/>
      <c r="H30" s="472"/>
      <c r="I30" s="88">
        <v>50000</v>
      </c>
      <c r="J30" s="174"/>
      <c r="K30" s="174"/>
      <c r="L30" s="172"/>
    </row>
    <row r="31" spans="2:12" s="165" customFormat="1" ht="15.75" customHeight="1">
      <c r="B31" s="171"/>
      <c r="C31" s="470" t="s">
        <v>407</v>
      </c>
      <c r="D31" s="471"/>
      <c r="E31" s="471"/>
      <c r="F31" s="471"/>
      <c r="G31" s="471"/>
      <c r="H31" s="472"/>
      <c r="I31" s="88">
        <v>0</v>
      </c>
      <c r="J31" s="174"/>
      <c r="K31" s="174"/>
      <c r="L31" s="172"/>
    </row>
    <row r="32" spans="2:12" s="165" customFormat="1" ht="15.75" customHeight="1">
      <c r="B32" s="171"/>
      <c r="C32" s="470" t="s">
        <v>406</v>
      </c>
      <c r="D32" s="471"/>
      <c r="E32" s="471"/>
      <c r="F32" s="471"/>
      <c r="G32" s="471"/>
      <c r="H32" s="472"/>
      <c r="I32" s="118">
        <f>'Data Sheet'!F33</f>
        <v>2500</v>
      </c>
      <c r="J32" s="174"/>
      <c r="K32" s="174"/>
      <c r="L32" s="172"/>
    </row>
    <row r="33" spans="2:12" s="165" customFormat="1" ht="15.75" customHeight="1">
      <c r="B33" s="171">
        <v>5</v>
      </c>
      <c r="C33" s="470" t="s">
        <v>408</v>
      </c>
      <c r="D33" s="471"/>
      <c r="E33" s="471"/>
      <c r="F33" s="471"/>
      <c r="G33" s="471"/>
      <c r="H33" s="472"/>
      <c r="I33" s="118">
        <f>I30+I31+I32</f>
        <v>52500</v>
      </c>
      <c r="J33" s="174"/>
      <c r="K33" s="174"/>
      <c r="L33" s="172"/>
    </row>
    <row r="34" spans="2:12" s="165" customFormat="1" ht="18" customHeight="1">
      <c r="B34" s="171">
        <v>6</v>
      </c>
      <c r="C34" s="470" t="s">
        <v>410</v>
      </c>
      <c r="D34" s="471"/>
      <c r="E34" s="471"/>
      <c r="F34" s="471"/>
      <c r="G34" s="471"/>
      <c r="H34" s="472"/>
      <c r="I34" s="118">
        <f>I28-I33</f>
        <v>1301750</v>
      </c>
      <c r="J34" s="174"/>
      <c r="K34" s="174"/>
      <c r="L34" s="172"/>
    </row>
    <row r="35" spans="2:12" s="165" customFormat="1" ht="53.25" customHeight="1">
      <c r="B35" s="181">
        <v>7</v>
      </c>
      <c r="C35" s="470" t="s">
        <v>484</v>
      </c>
      <c r="D35" s="471"/>
      <c r="E35" s="471"/>
      <c r="F35" s="471"/>
      <c r="G35" s="471"/>
      <c r="H35" s="472"/>
      <c r="I35" s="118">
        <f>MIN(200000,'Data Sheet'!F28)</f>
        <v>0</v>
      </c>
      <c r="J35" s="174"/>
      <c r="K35" s="174"/>
      <c r="L35" s="172"/>
    </row>
    <row r="36" spans="2:12" s="165" customFormat="1" ht="18" customHeight="1">
      <c r="B36" s="171">
        <v>8</v>
      </c>
      <c r="C36" s="470" t="s">
        <v>309</v>
      </c>
      <c r="D36" s="471"/>
      <c r="E36" s="471"/>
      <c r="F36" s="471"/>
      <c r="G36" s="471"/>
      <c r="H36" s="472"/>
      <c r="I36" s="118">
        <f>'Data Sheet'!F34</f>
        <v>0</v>
      </c>
      <c r="J36" s="174"/>
      <c r="K36" s="174"/>
      <c r="L36" s="172"/>
    </row>
    <row r="37" spans="2:12" s="165" customFormat="1" ht="18" customHeight="1">
      <c r="B37" s="171">
        <v>9</v>
      </c>
      <c r="C37" s="470" t="s">
        <v>411</v>
      </c>
      <c r="D37" s="471"/>
      <c r="E37" s="471"/>
      <c r="F37" s="471"/>
      <c r="G37" s="471"/>
      <c r="H37" s="472"/>
      <c r="I37" s="118">
        <f>I34-I35+I36</f>
        <v>1301750</v>
      </c>
      <c r="J37" s="174"/>
      <c r="K37" s="174"/>
      <c r="L37" s="172"/>
    </row>
    <row r="38" spans="2:12" s="165" customFormat="1" ht="18" customHeight="1">
      <c r="B38" s="171">
        <v>10</v>
      </c>
      <c r="C38" s="470" t="s">
        <v>310</v>
      </c>
      <c r="D38" s="471"/>
      <c r="E38" s="471"/>
      <c r="F38" s="471"/>
      <c r="G38" s="471"/>
      <c r="H38" s="472"/>
      <c r="I38" s="118"/>
      <c r="J38" s="174"/>
      <c r="K38" s="174"/>
      <c r="L38" s="172"/>
    </row>
    <row r="39" spans="2:12" s="165" customFormat="1" ht="78.75" customHeight="1">
      <c r="B39" s="182" t="s">
        <v>311</v>
      </c>
      <c r="C39" s="480" t="s">
        <v>492</v>
      </c>
      <c r="D39" s="481"/>
      <c r="E39" s="481"/>
      <c r="F39" s="481"/>
      <c r="G39" s="481"/>
      <c r="H39" s="483"/>
      <c r="I39" s="118">
        <f>'Data Sheet'!F35</f>
        <v>14289</v>
      </c>
      <c r="J39" s="174"/>
      <c r="K39" s="174"/>
      <c r="L39" s="172"/>
    </row>
    <row r="40" spans="2:12" s="165" customFormat="1" ht="41.25" customHeight="1">
      <c r="B40" s="182" t="s">
        <v>299</v>
      </c>
      <c r="C40" s="480" t="s">
        <v>432</v>
      </c>
      <c r="D40" s="481"/>
      <c r="E40" s="481"/>
      <c r="F40" s="481"/>
      <c r="G40" s="481"/>
      <c r="H40" s="483"/>
      <c r="I40" s="88">
        <v>0</v>
      </c>
      <c r="J40" s="174"/>
      <c r="K40" s="174"/>
      <c r="L40" s="172"/>
    </row>
    <row r="41" spans="2:12" s="165" customFormat="1" ht="24.75" customHeight="1">
      <c r="B41" s="182" t="s">
        <v>314</v>
      </c>
      <c r="C41" s="480" t="s">
        <v>383</v>
      </c>
      <c r="D41" s="481"/>
      <c r="E41" s="481"/>
      <c r="F41" s="481"/>
      <c r="G41" s="481"/>
      <c r="H41" s="483"/>
      <c r="I41" s="88">
        <v>0</v>
      </c>
      <c r="J41" s="174"/>
      <c r="K41" s="174"/>
      <c r="L41" s="172"/>
    </row>
    <row r="42" spans="2:12" s="165" customFormat="1" ht="67.5" customHeight="1">
      <c r="B42" s="182" t="s">
        <v>315</v>
      </c>
      <c r="C42" s="480" t="s">
        <v>316</v>
      </c>
      <c r="D42" s="481"/>
      <c r="E42" s="481"/>
      <c r="F42" s="481"/>
      <c r="G42" s="481"/>
      <c r="H42" s="483"/>
      <c r="I42" s="88">
        <v>0</v>
      </c>
      <c r="J42" s="174"/>
      <c r="K42" s="174"/>
      <c r="L42" s="172"/>
    </row>
    <row r="43" spans="2:12" s="165" customFormat="1" ht="39.75" customHeight="1">
      <c r="B43" s="182" t="s">
        <v>317</v>
      </c>
      <c r="C43" s="480" t="s">
        <v>318</v>
      </c>
      <c r="D43" s="481"/>
      <c r="E43" s="481"/>
      <c r="F43" s="481"/>
      <c r="G43" s="481"/>
      <c r="H43" s="483"/>
      <c r="I43" s="88">
        <v>0</v>
      </c>
      <c r="J43" s="174"/>
      <c r="K43" s="174"/>
      <c r="L43" s="172"/>
    </row>
    <row r="44" spans="2:12" s="165" customFormat="1" ht="42.75" customHeight="1">
      <c r="B44" s="182" t="s">
        <v>319</v>
      </c>
      <c r="C44" s="470" t="s">
        <v>433</v>
      </c>
      <c r="D44" s="471"/>
      <c r="E44" s="471"/>
      <c r="F44" s="471"/>
      <c r="G44" s="471"/>
      <c r="H44" s="472"/>
      <c r="I44" s="88">
        <v>0</v>
      </c>
      <c r="J44" s="174"/>
      <c r="K44" s="174"/>
      <c r="L44" s="172"/>
    </row>
    <row r="45" spans="2:12" s="165" customFormat="1" ht="15" customHeight="1">
      <c r="B45" s="182"/>
      <c r="C45" s="484" t="s">
        <v>382</v>
      </c>
      <c r="D45" s="485"/>
      <c r="E45" s="485"/>
      <c r="F45" s="485"/>
      <c r="G45" s="485"/>
      <c r="H45" s="486"/>
      <c r="I45" s="118">
        <f>SUM(I39:I44)</f>
        <v>14289</v>
      </c>
      <c r="J45" s="174"/>
      <c r="K45" s="174"/>
      <c r="L45" s="172"/>
    </row>
    <row r="46" spans="2:12" s="165" customFormat="1" ht="15.75" customHeight="1">
      <c r="B46" s="183">
        <v>11</v>
      </c>
      <c r="C46" s="480" t="s">
        <v>412</v>
      </c>
      <c r="D46" s="481"/>
      <c r="E46" s="481"/>
      <c r="F46" s="481"/>
      <c r="G46" s="481"/>
      <c r="H46" s="483"/>
      <c r="I46" s="178">
        <f>I37-(SUM(I39:I44))</f>
        <v>1287461</v>
      </c>
      <c r="J46" s="179"/>
      <c r="K46" s="179"/>
      <c r="L46" s="180"/>
    </row>
    <row r="47" spans="2:12" s="165" customFormat="1" ht="15.75" customHeight="1">
      <c r="B47" s="184"/>
      <c r="C47" s="185"/>
      <c r="D47" s="185"/>
      <c r="E47" s="185"/>
      <c r="F47" s="185"/>
      <c r="G47" s="185"/>
      <c r="H47" s="185"/>
      <c r="I47" s="186"/>
      <c r="J47" s="187"/>
      <c r="K47" s="187"/>
      <c r="L47" s="187"/>
    </row>
    <row r="48" spans="2:12" s="165" customFormat="1" ht="37.5" customHeight="1">
      <c r="B48" s="183">
        <v>12</v>
      </c>
      <c r="C48" s="470" t="s">
        <v>490</v>
      </c>
      <c r="D48" s="471"/>
      <c r="E48" s="471"/>
      <c r="F48" s="471"/>
      <c r="G48" s="471"/>
      <c r="H48" s="472"/>
      <c r="I48" s="178"/>
      <c r="J48" s="179"/>
      <c r="K48" s="179"/>
      <c r="L48" s="180"/>
    </row>
    <row r="49" spans="2:12" s="165" customFormat="1" ht="18.75" customHeight="1">
      <c r="B49" s="188"/>
      <c r="C49" s="470" t="s">
        <v>321</v>
      </c>
      <c r="D49" s="471"/>
      <c r="E49" s="471"/>
      <c r="F49" s="471"/>
      <c r="G49" s="471"/>
      <c r="H49" s="472"/>
      <c r="I49" s="189"/>
      <c r="J49" s="179"/>
      <c r="K49" s="179"/>
      <c r="L49" s="180"/>
    </row>
    <row r="50" spans="2:12" s="165" customFormat="1" ht="14.25" customHeight="1">
      <c r="B50" s="171"/>
      <c r="C50" s="470" t="s">
        <v>322</v>
      </c>
      <c r="D50" s="471"/>
      <c r="E50" s="471"/>
      <c r="F50" s="471"/>
      <c r="G50" s="471"/>
      <c r="H50" s="472"/>
      <c r="I50" s="118">
        <f>'Data Sheet'!L25</f>
        <v>592711</v>
      </c>
      <c r="J50" s="174"/>
      <c r="K50" s="174"/>
      <c r="L50" s="172"/>
    </row>
    <row r="51" spans="2:12" s="165" customFormat="1" ht="14.25" customHeight="1">
      <c r="B51" s="171"/>
      <c r="C51" s="470" t="s">
        <v>323</v>
      </c>
      <c r="D51" s="471"/>
      <c r="E51" s="471"/>
      <c r="F51" s="471"/>
      <c r="G51" s="471"/>
      <c r="H51" s="472"/>
      <c r="I51" s="118">
        <f>'Data Sheet'!G25</f>
        <v>0</v>
      </c>
      <c r="J51" s="174"/>
      <c r="K51" s="174"/>
      <c r="L51" s="172"/>
    </row>
    <row r="52" spans="2:12" s="165" customFormat="1" ht="14.25" customHeight="1">
      <c r="B52" s="171"/>
      <c r="C52" s="470" t="s">
        <v>324</v>
      </c>
      <c r="D52" s="471"/>
      <c r="E52" s="471"/>
      <c r="F52" s="471"/>
      <c r="G52" s="471"/>
      <c r="H52" s="472"/>
      <c r="I52" s="118">
        <f>('Data Sheet'!I25+'Data Sheet'!J25)</f>
        <v>7320</v>
      </c>
      <c r="J52" s="174"/>
      <c r="K52" s="174"/>
      <c r="L52" s="172"/>
    </row>
    <row r="53" spans="2:12" s="165" customFormat="1" ht="15" customHeight="1">
      <c r="B53" s="171"/>
      <c r="C53" s="470" t="s">
        <v>325</v>
      </c>
      <c r="D53" s="471"/>
      <c r="E53" s="471"/>
      <c r="F53" s="471"/>
      <c r="G53" s="471"/>
      <c r="H53" s="472"/>
      <c r="I53" s="118">
        <f>'Data Sheet'!K25</f>
        <v>3000</v>
      </c>
      <c r="J53" s="174"/>
      <c r="K53" s="174"/>
      <c r="L53" s="172"/>
    </row>
    <row r="54" spans="2:12" s="165" customFormat="1" ht="15.75" customHeight="1">
      <c r="B54" s="171"/>
      <c r="C54" s="470" t="s">
        <v>326</v>
      </c>
      <c r="D54" s="471"/>
      <c r="E54" s="471"/>
      <c r="F54" s="471"/>
      <c r="G54" s="471"/>
      <c r="H54" s="472"/>
      <c r="I54" s="88"/>
      <c r="J54" s="174"/>
      <c r="K54" s="174"/>
      <c r="L54" s="172"/>
    </row>
    <row r="55" spans="2:12" s="165" customFormat="1" ht="24.75" customHeight="1">
      <c r="B55" s="171"/>
      <c r="C55" s="470" t="s">
        <v>419</v>
      </c>
      <c r="D55" s="471"/>
      <c r="E55" s="471"/>
      <c r="F55" s="471"/>
      <c r="G55" s="471"/>
      <c r="H55" s="472"/>
      <c r="I55" s="88"/>
      <c r="J55" s="174"/>
      <c r="K55" s="174"/>
      <c r="L55" s="172"/>
    </row>
    <row r="56" spans="2:12" s="165" customFormat="1" ht="15.75" customHeight="1">
      <c r="B56" s="171"/>
      <c r="C56" s="470" t="s">
        <v>328</v>
      </c>
      <c r="D56" s="471"/>
      <c r="E56" s="471"/>
      <c r="F56" s="471"/>
      <c r="G56" s="471"/>
      <c r="H56" s="472"/>
      <c r="I56" s="88"/>
      <c r="J56" s="174"/>
      <c r="K56" s="174"/>
      <c r="L56" s="172"/>
    </row>
    <row r="57" spans="2:12" s="165" customFormat="1" ht="15.75" customHeight="1">
      <c r="B57" s="171"/>
      <c r="C57" s="470" t="s">
        <v>329</v>
      </c>
      <c r="D57" s="471"/>
      <c r="E57" s="471"/>
      <c r="F57" s="471"/>
      <c r="G57" s="471"/>
      <c r="H57" s="472"/>
      <c r="I57" s="88"/>
      <c r="J57" s="174"/>
      <c r="K57" s="174"/>
      <c r="L57" s="172"/>
    </row>
    <row r="58" spans="2:12" s="165" customFormat="1" ht="15.75" customHeight="1">
      <c r="B58" s="177"/>
      <c r="C58" s="470" t="s">
        <v>330</v>
      </c>
      <c r="D58" s="471"/>
      <c r="E58" s="471"/>
      <c r="F58" s="471"/>
      <c r="G58" s="471"/>
      <c r="H58" s="472"/>
      <c r="I58" s="118">
        <f>'Data Sheet'!F27</f>
        <v>0</v>
      </c>
      <c r="J58" s="174"/>
      <c r="K58" s="174"/>
      <c r="L58" s="172"/>
    </row>
    <row r="59" spans="2:12" s="165" customFormat="1" ht="15.75" customHeight="1">
      <c r="B59" s="177"/>
      <c r="C59" s="470" t="s">
        <v>331</v>
      </c>
      <c r="D59" s="471"/>
      <c r="E59" s="471"/>
      <c r="F59" s="471"/>
      <c r="G59" s="471"/>
      <c r="H59" s="472"/>
      <c r="I59" s="118">
        <f>'Data Sheet'!F37</f>
        <v>0</v>
      </c>
      <c r="J59" s="174"/>
      <c r="K59" s="174"/>
      <c r="L59" s="172"/>
    </row>
    <row r="60" spans="2:12" s="165" customFormat="1" ht="17.25" customHeight="1">
      <c r="B60" s="177"/>
      <c r="C60" s="470" t="s">
        <v>332</v>
      </c>
      <c r="D60" s="471"/>
      <c r="E60" s="471"/>
      <c r="F60" s="471"/>
      <c r="G60" s="471"/>
      <c r="H60" s="472"/>
      <c r="I60" s="88"/>
      <c r="J60" s="174"/>
      <c r="K60" s="174"/>
      <c r="L60" s="172"/>
    </row>
    <row r="61" spans="2:12" s="165" customFormat="1" ht="17.25" customHeight="1">
      <c r="B61" s="177"/>
      <c r="C61" s="470" t="s">
        <v>420</v>
      </c>
      <c r="D61" s="471"/>
      <c r="E61" s="471"/>
      <c r="F61" s="471"/>
      <c r="G61" s="471"/>
      <c r="H61" s="472"/>
      <c r="I61" s="118">
        <f>'Data Sheet'!F36</f>
        <v>0</v>
      </c>
      <c r="J61" s="174"/>
      <c r="K61" s="174"/>
      <c r="L61" s="172"/>
    </row>
    <row r="62" spans="2:12" s="165" customFormat="1" ht="17.25" customHeight="1">
      <c r="B62" s="177"/>
      <c r="C62" s="470"/>
      <c r="D62" s="471"/>
      <c r="E62" s="471"/>
      <c r="F62" s="471"/>
      <c r="G62" s="471"/>
      <c r="H62" s="472"/>
      <c r="I62" s="118">
        <f>SUM(I50:I61)</f>
        <v>603031</v>
      </c>
      <c r="J62" s="174"/>
      <c r="K62" s="174"/>
      <c r="L62" s="172"/>
    </row>
    <row r="63" spans="2:12" s="165" customFormat="1" ht="15.75" customHeight="1">
      <c r="B63" s="177"/>
      <c r="C63" s="470" t="s">
        <v>483</v>
      </c>
      <c r="D63" s="471"/>
      <c r="E63" s="471"/>
      <c r="F63" s="471"/>
      <c r="G63" s="471"/>
      <c r="H63" s="472"/>
      <c r="I63" s="118">
        <f>MIN(I62,150000)</f>
        <v>150000</v>
      </c>
      <c r="J63" s="174"/>
      <c r="K63" s="174"/>
      <c r="L63" s="172"/>
    </row>
    <row r="64" spans="2:12" s="165" customFormat="1" ht="26.25" customHeight="1">
      <c r="B64" s="182"/>
      <c r="C64" s="470" t="s">
        <v>435</v>
      </c>
      <c r="D64" s="471"/>
      <c r="E64" s="471"/>
      <c r="F64" s="471"/>
      <c r="G64" s="471"/>
      <c r="H64" s="472"/>
      <c r="I64" s="118">
        <f>'Data Sheet'!L27</f>
        <v>0</v>
      </c>
      <c r="J64" s="174"/>
      <c r="K64" s="174"/>
      <c r="L64" s="172"/>
    </row>
    <row r="65" spans="2:12" s="165" customFormat="1" ht="15.75" customHeight="1">
      <c r="B65" s="190"/>
      <c r="C65" s="470" t="s">
        <v>434</v>
      </c>
      <c r="D65" s="471"/>
      <c r="E65" s="471"/>
      <c r="F65" s="471"/>
      <c r="G65" s="471"/>
      <c r="H65" s="472"/>
      <c r="I65" s="178">
        <f>IF(I46&gt;I63,(I46-I63-MIN(I64,20000)), 0)</f>
        <v>1137461</v>
      </c>
      <c r="J65" s="179"/>
      <c r="K65" s="179"/>
      <c r="L65" s="180"/>
    </row>
    <row r="66" spans="2:12" s="165" customFormat="1" ht="15" customHeight="1">
      <c r="B66" s="183">
        <v>13</v>
      </c>
      <c r="C66" s="480" t="s">
        <v>414</v>
      </c>
      <c r="D66" s="481"/>
      <c r="E66" s="481"/>
      <c r="F66" s="481"/>
      <c r="G66" s="481"/>
      <c r="H66" s="482"/>
      <c r="I66" s="178">
        <f>MROUND(I65,10)</f>
        <v>1137460</v>
      </c>
      <c r="J66" s="179"/>
      <c r="K66" s="179"/>
      <c r="L66" s="180"/>
    </row>
    <row r="67" spans="2:12" s="165" customFormat="1" ht="15" customHeight="1">
      <c r="B67" s="181">
        <v>14</v>
      </c>
      <c r="C67" s="480" t="s">
        <v>333</v>
      </c>
      <c r="D67" s="481"/>
      <c r="E67" s="481"/>
      <c r="F67" s="481"/>
      <c r="G67" s="481"/>
      <c r="H67" s="483"/>
      <c r="I67" s="118"/>
      <c r="J67" s="174"/>
      <c r="K67" s="174"/>
      <c r="L67" s="172"/>
    </row>
    <row r="68" spans="2:12" s="165" customFormat="1" ht="16.5" customHeight="1">
      <c r="B68" s="177"/>
      <c r="C68" s="474" t="s">
        <v>334</v>
      </c>
      <c r="D68" s="475"/>
      <c r="E68" s="475"/>
      <c r="F68" s="475"/>
      <c r="G68" s="475"/>
      <c r="H68" s="476"/>
      <c r="I68" s="118"/>
      <c r="J68" s="174"/>
      <c r="K68" s="174"/>
      <c r="L68" s="172"/>
    </row>
    <row r="69" spans="2:12" s="165" customFormat="1" ht="15" customHeight="1">
      <c r="B69" s="177"/>
      <c r="C69" s="470" t="s">
        <v>481</v>
      </c>
      <c r="D69" s="471"/>
      <c r="E69" s="471"/>
      <c r="F69" s="471"/>
      <c r="G69" s="471"/>
      <c r="H69" s="472"/>
      <c r="I69" s="118"/>
      <c r="J69" s="174"/>
      <c r="K69" s="174"/>
      <c r="L69" s="172"/>
    </row>
    <row r="70" spans="2:12" s="165" customFormat="1" ht="24.75" customHeight="1">
      <c r="B70" s="177"/>
      <c r="C70" s="470" t="s">
        <v>493</v>
      </c>
      <c r="D70" s="471"/>
      <c r="E70" s="471"/>
      <c r="F70" s="471"/>
      <c r="G70" s="471"/>
      <c r="H70" s="472"/>
      <c r="I70" s="118">
        <f>IF(($I66&gt;250000), (IF(($I66&lt;500001),IF(('Data Sheet'!K4="M"),($I66-250000)*0.05,0),0)),0)</f>
        <v>0</v>
      </c>
      <c r="J70" s="174"/>
      <c r="K70" s="174"/>
      <c r="L70" s="172"/>
    </row>
    <row r="71" spans="2:12" s="165" customFormat="1" ht="30" customHeight="1">
      <c r="B71" s="177"/>
      <c r="C71" s="470" t="s">
        <v>494</v>
      </c>
      <c r="D71" s="471"/>
      <c r="E71" s="471"/>
      <c r="F71" s="471"/>
      <c r="G71" s="471"/>
      <c r="H71" s="472"/>
      <c r="I71" s="118">
        <f>IF(($I66&gt;500000), (IF(($I66&lt;1000001),IF(('Data Sheet'!K4="M"),(12500+($I66-500000)*0.2),0),0)),0)</f>
        <v>0</v>
      </c>
      <c r="J71" s="174"/>
      <c r="K71" s="174"/>
      <c r="L71" s="172"/>
    </row>
    <row r="72" spans="2:12" s="165" customFormat="1" ht="28.5" customHeight="1">
      <c r="B72" s="177"/>
      <c r="C72" s="470" t="s">
        <v>502</v>
      </c>
      <c r="D72" s="471"/>
      <c r="E72" s="471"/>
      <c r="F72" s="471"/>
      <c r="G72" s="471"/>
      <c r="H72" s="472"/>
      <c r="I72" s="118">
        <f>IF(($I66&gt;1000000),IF(('Data Sheet'!K4="M"),(112500+($I66-1000000)*0.3),0),0)</f>
        <v>153738</v>
      </c>
      <c r="J72" s="174"/>
      <c r="K72" s="174"/>
      <c r="L72" s="172"/>
    </row>
    <row r="73" spans="2:12" s="165" customFormat="1" ht="16.5" customHeight="1">
      <c r="B73" s="177"/>
      <c r="C73" s="474" t="s">
        <v>335</v>
      </c>
      <c r="D73" s="475"/>
      <c r="E73" s="475"/>
      <c r="F73" s="475"/>
      <c r="G73" s="475"/>
      <c r="H73" s="476"/>
      <c r="I73" s="118"/>
      <c r="J73" s="174"/>
      <c r="K73" s="174"/>
      <c r="L73" s="172"/>
    </row>
    <row r="74" spans="2:12" s="165" customFormat="1" ht="15" customHeight="1">
      <c r="B74" s="177"/>
      <c r="C74" s="470" t="s">
        <v>481</v>
      </c>
      <c r="D74" s="471"/>
      <c r="E74" s="471"/>
      <c r="F74" s="471"/>
      <c r="G74" s="471"/>
      <c r="H74" s="472"/>
      <c r="I74" s="118"/>
      <c r="J74" s="174"/>
      <c r="K74" s="174"/>
      <c r="L74" s="172"/>
    </row>
    <row r="75" spans="2:12" s="165" customFormat="1" ht="25.5" customHeight="1">
      <c r="B75" s="177"/>
      <c r="C75" s="470" t="s">
        <v>493</v>
      </c>
      <c r="D75" s="471"/>
      <c r="E75" s="471"/>
      <c r="F75" s="471"/>
      <c r="G75" s="471"/>
      <c r="H75" s="472"/>
      <c r="I75" s="118">
        <f>IF(($I66&gt;250000), (IF(($I66&lt;500001),IF(('Data Sheet'!K4="F"),($I66-250000)*0.05,0),0)),0)</f>
        <v>0</v>
      </c>
      <c r="J75" s="174"/>
      <c r="K75" s="174"/>
      <c r="L75" s="172"/>
    </row>
    <row r="76" spans="2:12" s="165" customFormat="1" ht="31.5" customHeight="1">
      <c r="B76" s="177"/>
      <c r="C76" s="470" t="s">
        <v>485</v>
      </c>
      <c r="D76" s="471"/>
      <c r="E76" s="471"/>
      <c r="F76" s="471"/>
      <c r="G76" s="471"/>
      <c r="H76" s="472"/>
      <c r="I76" s="118">
        <f>IF(($I66&gt;500000), (IF(($I66&lt;1000001),IF(('Data Sheet'!K4="F"),(12500+($I66-500000)*0.2),0),0)),0)</f>
        <v>0</v>
      </c>
      <c r="J76" s="174"/>
      <c r="K76" s="174"/>
      <c r="L76" s="172"/>
    </row>
    <row r="77" spans="2:12" s="165" customFormat="1" ht="26.25" customHeight="1">
      <c r="B77" s="177"/>
      <c r="C77" s="470" t="s">
        <v>486</v>
      </c>
      <c r="D77" s="471"/>
      <c r="E77" s="471"/>
      <c r="F77" s="471"/>
      <c r="G77" s="471"/>
      <c r="H77" s="472"/>
      <c r="I77" s="118">
        <f>IF(($I66&gt;1000000),IF(('Data Sheet'!K4="F"),(112500+($I66-1000000)*0.3),0),0)</f>
        <v>0</v>
      </c>
      <c r="J77" s="174"/>
      <c r="K77" s="174"/>
      <c r="L77" s="172"/>
    </row>
    <row r="78" spans="2:12" s="165" customFormat="1" ht="18" customHeight="1">
      <c r="B78" s="171">
        <v>15</v>
      </c>
      <c r="C78" s="470" t="s">
        <v>291</v>
      </c>
      <c r="D78" s="471"/>
      <c r="E78" s="471"/>
      <c r="F78" s="471"/>
      <c r="G78" s="471"/>
      <c r="H78" s="472"/>
      <c r="I78" s="118">
        <f>'Data Sheet'!L28</f>
        <v>0</v>
      </c>
      <c r="J78" s="174"/>
      <c r="K78" s="174"/>
      <c r="L78" s="172"/>
    </row>
    <row r="79" spans="2:12" s="165" customFormat="1" ht="18" customHeight="1">
      <c r="B79" s="171">
        <v>16</v>
      </c>
      <c r="C79" s="470" t="s">
        <v>415</v>
      </c>
      <c r="D79" s="471"/>
      <c r="E79" s="471"/>
      <c r="F79" s="471"/>
      <c r="G79" s="471"/>
      <c r="H79" s="472"/>
      <c r="I79" s="118">
        <f>IF(('Data Sheet'!K4="M"),(SUM(I70:I72)-I78),(SUM(I75:I77)-I78))</f>
        <v>153738</v>
      </c>
      <c r="J79" s="174"/>
      <c r="K79" s="174"/>
      <c r="L79" s="172"/>
    </row>
    <row r="80" spans="2:12" s="165" customFormat="1" ht="18" customHeight="1">
      <c r="B80" s="171">
        <v>17</v>
      </c>
      <c r="C80" s="470" t="s">
        <v>478</v>
      </c>
      <c r="D80" s="471"/>
      <c r="E80" s="471"/>
      <c r="F80" s="471"/>
      <c r="G80" s="471"/>
      <c r="H80" s="472"/>
      <c r="I80" s="118">
        <f>IF(I66&gt;500000,0,(IF(I79&gt;12500,12500,I79)))</f>
        <v>0</v>
      </c>
      <c r="J80" s="174"/>
      <c r="K80" s="174"/>
      <c r="L80" s="172"/>
    </row>
    <row r="81" spans="2:12" s="165" customFormat="1" ht="18" customHeight="1">
      <c r="B81" s="171">
        <v>18</v>
      </c>
      <c r="C81" s="470" t="s">
        <v>479</v>
      </c>
      <c r="D81" s="471"/>
      <c r="E81" s="471"/>
      <c r="F81" s="471"/>
      <c r="G81" s="471"/>
      <c r="H81" s="472"/>
      <c r="I81" s="118">
        <f>I79-I80</f>
        <v>153738</v>
      </c>
      <c r="J81" s="174"/>
      <c r="K81" s="174"/>
      <c r="L81" s="172"/>
    </row>
    <row r="82" spans="2:12" s="165" customFormat="1" ht="18" customHeight="1">
      <c r="B82" s="171">
        <v>19</v>
      </c>
      <c r="C82" s="470" t="s">
        <v>496</v>
      </c>
      <c r="D82" s="471"/>
      <c r="E82" s="471"/>
      <c r="F82" s="471"/>
      <c r="G82" s="471"/>
      <c r="H82" s="472"/>
      <c r="I82" s="118">
        <f>ROUND(IF((I81)&gt;0,0.04*(I81),0),0)</f>
        <v>6150</v>
      </c>
      <c r="J82" s="174"/>
      <c r="K82" s="174"/>
      <c r="L82" s="172"/>
    </row>
    <row r="83" spans="2:12" s="165" customFormat="1" ht="18" customHeight="1">
      <c r="B83" s="171"/>
      <c r="C83" s="470"/>
      <c r="D83" s="471"/>
      <c r="E83" s="471"/>
      <c r="F83" s="471"/>
      <c r="G83" s="471"/>
      <c r="H83" s="472"/>
      <c r="I83" s="118"/>
      <c r="J83" s="174"/>
      <c r="K83" s="174"/>
      <c r="L83" s="172"/>
    </row>
    <row r="84" spans="2:12" s="165" customFormat="1" ht="18" customHeight="1">
      <c r="B84" s="171">
        <v>20</v>
      </c>
      <c r="C84" s="470" t="s">
        <v>497</v>
      </c>
      <c r="D84" s="471"/>
      <c r="E84" s="471"/>
      <c r="F84" s="471"/>
      <c r="G84" s="471"/>
      <c r="H84" s="472"/>
      <c r="I84" s="118">
        <f>ROUND(SUM(I81:I83),0)</f>
        <v>159888</v>
      </c>
      <c r="J84" s="174"/>
      <c r="K84" s="174"/>
      <c r="L84" s="172"/>
    </row>
    <row r="85" spans="2:12" s="165" customFormat="1" ht="18" customHeight="1">
      <c r="B85" s="171">
        <v>21</v>
      </c>
      <c r="C85" s="470" t="s">
        <v>476</v>
      </c>
      <c r="D85" s="471"/>
      <c r="E85" s="471"/>
      <c r="F85" s="471"/>
      <c r="G85" s="471"/>
      <c r="H85" s="472"/>
      <c r="I85" s="118">
        <f>MROUND(I84,10)</f>
        <v>159890</v>
      </c>
      <c r="J85" s="174"/>
      <c r="K85" s="174"/>
      <c r="L85" s="172"/>
    </row>
    <row r="86" spans="2:12" s="165" customFormat="1" ht="18" customHeight="1">
      <c r="B86" s="171">
        <v>22</v>
      </c>
      <c r="C86" s="470" t="s">
        <v>292</v>
      </c>
      <c r="D86" s="471"/>
      <c r="E86" s="471"/>
      <c r="F86" s="471"/>
      <c r="G86" s="471"/>
      <c r="H86" s="472"/>
      <c r="I86" s="118">
        <f>'Data Sheet'!L29</f>
        <v>0</v>
      </c>
      <c r="J86" s="174"/>
      <c r="K86" s="174"/>
      <c r="L86" s="172"/>
    </row>
    <row r="87" spans="2:12" s="165" customFormat="1" ht="18" customHeight="1">
      <c r="B87" s="171">
        <v>23</v>
      </c>
      <c r="C87" s="470" t="s">
        <v>337</v>
      </c>
      <c r="D87" s="471"/>
      <c r="E87" s="471"/>
      <c r="F87" s="471"/>
      <c r="G87" s="471"/>
      <c r="H87" s="472"/>
      <c r="I87" s="118">
        <f>I85-I86</f>
        <v>159890</v>
      </c>
      <c r="J87" s="174"/>
      <c r="K87" s="174"/>
      <c r="L87" s="172"/>
    </row>
    <row r="88" spans="2:12" s="196" customFormat="1" ht="10.5" customHeight="1">
      <c r="B88" s="195"/>
      <c r="I88" s="197"/>
      <c r="J88" s="198"/>
      <c r="K88" s="198"/>
      <c r="L88" s="198"/>
    </row>
    <row r="89" spans="2:12" s="196" customFormat="1" ht="17.100000000000001" customHeight="1">
      <c r="B89" s="199" t="s">
        <v>338</v>
      </c>
      <c r="G89" s="199" t="s">
        <v>339</v>
      </c>
      <c r="H89" s="199"/>
      <c r="I89" s="197"/>
      <c r="J89" s="198"/>
      <c r="K89" s="198"/>
      <c r="L89" s="198"/>
    </row>
    <row r="90" spans="2:12" s="196" customFormat="1" ht="17.100000000000001" customHeight="1">
      <c r="B90" s="199" t="s">
        <v>340</v>
      </c>
      <c r="G90" s="199" t="s">
        <v>341</v>
      </c>
      <c r="H90" s="199"/>
      <c r="I90" s="197"/>
      <c r="J90" s="198"/>
      <c r="K90" s="198"/>
      <c r="L90" s="198"/>
    </row>
    <row r="91" spans="2:12" s="196" customFormat="1" ht="8.25" customHeight="1">
      <c r="B91" s="195"/>
      <c r="I91" s="197"/>
      <c r="J91" s="198"/>
      <c r="K91" s="198"/>
      <c r="L91" s="198"/>
    </row>
    <row r="92" spans="2:12" s="196" customFormat="1" ht="17.100000000000001" customHeight="1">
      <c r="B92" s="477" t="s">
        <v>342</v>
      </c>
      <c r="C92" s="477"/>
      <c r="D92" s="477"/>
      <c r="E92" s="477"/>
      <c r="F92" s="477"/>
      <c r="G92" s="477"/>
      <c r="H92" s="477"/>
      <c r="I92" s="477"/>
      <c r="J92" s="477"/>
      <c r="K92" s="477"/>
      <c r="L92" s="477"/>
    </row>
    <row r="93" spans="2:12" s="196" customFormat="1" ht="17.100000000000001" customHeight="1">
      <c r="B93" s="478" t="s">
        <v>343</v>
      </c>
      <c r="C93" s="478"/>
      <c r="D93" s="478"/>
      <c r="E93" s="478"/>
      <c r="F93" s="478"/>
      <c r="G93" s="478"/>
      <c r="H93" s="478"/>
      <c r="I93" s="478"/>
      <c r="J93" s="478"/>
      <c r="K93" s="478"/>
      <c r="L93" s="478"/>
    </row>
    <row r="94" spans="2:12" s="196" customFormat="1" ht="17.100000000000001" customHeight="1">
      <c r="B94" s="473" t="s">
        <v>344</v>
      </c>
      <c r="C94" s="473"/>
      <c r="D94" s="473"/>
      <c r="E94" s="473"/>
      <c r="F94" s="473"/>
      <c r="G94" s="473"/>
      <c r="H94" s="473"/>
      <c r="I94" s="473"/>
      <c r="J94" s="473"/>
      <c r="K94" s="473"/>
      <c r="L94" s="473"/>
    </row>
    <row r="95" spans="2:12" s="196" customFormat="1" ht="17.100000000000001" customHeight="1">
      <c r="B95" s="473" t="s">
        <v>345</v>
      </c>
      <c r="C95" s="473"/>
      <c r="D95" s="473"/>
      <c r="E95" s="473"/>
      <c r="F95" s="473"/>
      <c r="G95" s="473"/>
      <c r="H95" s="473"/>
      <c r="I95" s="473"/>
      <c r="J95" s="473"/>
      <c r="K95" s="473"/>
      <c r="L95" s="473"/>
    </row>
    <row r="96" spans="2:12" s="196" customFormat="1" ht="17.100000000000001" customHeight="1">
      <c r="B96" s="473" t="s">
        <v>346</v>
      </c>
      <c r="C96" s="473"/>
      <c r="D96" s="473"/>
      <c r="E96" s="473"/>
      <c r="F96" s="473"/>
      <c r="G96" s="473"/>
      <c r="H96" s="473"/>
      <c r="I96" s="473"/>
      <c r="J96" s="473"/>
      <c r="K96" s="473"/>
      <c r="L96" s="473"/>
    </row>
    <row r="97" spans="2:12" s="196" customFormat="1" ht="17.100000000000001" customHeight="1">
      <c r="B97" s="473" t="s">
        <v>347</v>
      </c>
      <c r="C97" s="473"/>
      <c r="D97" s="473"/>
      <c r="E97" s="473"/>
      <c r="F97" s="473"/>
      <c r="G97" s="473"/>
      <c r="H97" s="473"/>
      <c r="I97" s="473"/>
      <c r="J97" s="473"/>
      <c r="K97" s="473"/>
      <c r="L97" s="473"/>
    </row>
    <row r="98" spans="2:12" s="196" customFormat="1" ht="17.100000000000001" customHeight="1">
      <c r="B98" s="473" t="s">
        <v>348</v>
      </c>
      <c r="C98" s="473"/>
      <c r="D98" s="473"/>
      <c r="E98" s="473"/>
      <c r="F98" s="473"/>
      <c r="G98" s="473"/>
      <c r="H98" s="473"/>
      <c r="I98" s="473"/>
      <c r="J98" s="473"/>
      <c r="K98" s="473"/>
      <c r="L98" s="473"/>
    </row>
    <row r="99" spans="2:12" s="196" customFormat="1" ht="17.100000000000001" customHeight="1">
      <c r="B99" s="473" t="s">
        <v>349</v>
      </c>
      <c r="C99" s="473"/>
      <c r="D99" s="473"/>
      <c r="E99" s="473"/>
      <c r="F99" s="473"/>
      <c r="G99" s="473"/>
      <c r="H99" s="473"/>
      <c r="I99" s="473"/>
      <c r="J99" s="473"/>
      <c r="K99" s="473"/>
      <c r="L99" s="473"/>
    </row>
    <row r="100" spans="2:12" s="196" customFormat="1" ht="17.100000000000001" customHeight="1">
      <c r="B100" s="473" t="s">
        <v>350</v>
      </c>
      <c r="C100" s="473"/>
      <c r="D100" s="473"/>
      <c r="E100" s="473"/>
      <c r="F100" s="473"/>
      <c r="G100" s="473"/>
      <c r="H100" s="473"/>
      <c r="I100" s="473"/>
      <c r="J100" s="473"/>
      <c r="K100" s="473"/>
      <c r="L100" s="473"/>
    </row>
    <row r="101" spans="2:12" s="196" customFormat="1" ht="17.100000000000001" customHeight="1">
      <c r="B101" s="473" t="s">
        <v>351</v>
      </c>
      <c r="C101" s="473"/>
      <c r="D101" s="473"/>
      <c r="E101" s="473"/>
      <c r="F101" s="473"/>
      <c r="G101" s="473"/>
      <c r="H101" s="473"/>
      <c r="I101" s="473"/>
      <c r="J101" s="473"/>
      <c r="K101" s="473"/>
      <c r="L101" s="473"/>
    </row>
    <row r="102" spans="2:12" s="196" customFormat="1" ht="17.100000000000001" customHeight="1">
      <c r="B102" s="473" t="s">
        <v>352</v>
      </c>
      <c r="C102" s="473"/>
      <c r="D102" s="473"/>
      <c r="E102" s="473"/>
      <c r="F102" s="473"/>
      <c r="G102" s="473"/>
      <c r="H102" s="473"/>
      <c r="I102" s="473"/>
      <c r="J102" s="473"/>
      <c r="K102" s="473"/>
      <c r="L102" s="473"/>
    </row>
    <row r="103" spans="2:12" s="196" customFormat="1" ht="17.100000000000001" customHeight="1">
      <c r="B103" s="473" t="s">
        <v>353</v>
      </c>
      <c r="C103" s="473"/>
      <c r="D103" s="473"/>
      <c r="E103" s="473"/>
      <c r="F103" s="473"/>
      <c r="G103" s="473"/>
      <c r="H103" s="473"/>
      <c r="I103" s="473"/>
      <c r="J103" s="473"/>
      <c r="K103" s="473"/>
      <c r="L103" s="473"/>
    </row>
    <row r="104" spans="2:12" s="196" customFormat="1" ht="17.100000000000001" customHeight="1">
      <c r="B104" s="473" t="s">
        <v>354</v>
      </c>
      <c r="C104" s="473"/>
      <c r="D104" s="473"/>
      <c r="E104" s="473"/>
      <c r="F104" s="473"/>
      <c r="G104" s="473"/>
      <c r="H104" s="473"/>
      <c r="I104" s="473"/>
      <c r="J104" s="473"/>
      <c r="K104" s="473"/>
      <c r="L104" s="473"/>
    </row>
    <row r="105" spans="2:12" s="196" customFormat="1" ht="12.75" customHeight="1">
      <c r="B105" s="199"/>
      <c r="C105" s="199"/>
      <c r="D105" s="199"/>
      <c r="E105" s="199"/>
      <c r="F105" s="199"/>
      <c r="G105" s="199"/>
      <c r="H105" s="199"/>
      <c r="I105" s="199"/>
      <c r="J105" s="199"/>
      <c r="K105" s="199"/>
      <c r="L105" s="199"/>
    </row>
    <row r="106" spans="2:12" s="196" customFormat="1" ht="17.100000000000001" customHeight="1">
      <c r="B106" s="199"/>
      <c r="C106" s="199"/>
      <c r="D106" s="199"/>
      <c r="E106" s="199"/>
      <c r="F106" s="199"/>
      <c r="G106" s="199"/>
      <c r="H106" s="199" t="s">
        <v>339</v>
      </c>
      <c r="J106" s="199"/>
      <c r="K106" s="199"/>
      <c r="L106" s="199"/>
    </row>
    <row r="107" spans="2:12" s="196" customFormat="1" ht="17.100000000000001" customHeight="1">
      <c r="B107" s="199"/>
      <c r="C107" s="199"/>
      <c r="D107" s="199"/>
      <c r="E107" s="199"/>
      <c r="F107" s="199"/>
      <c r="G107" s="199"/>
      <c r="H107" s="199" t="s">
        <v>341</v>
      </c>
      <c r="J107" s="199"/>
      <c r="K107" s="199"/>
      <c r="L107" s="199"/>
    </row>
    <row r="108" spans="2:12" s="165" customFormat="1" ht="17.100000000000001" customHeight="1">
      <c r="B108" s="479"/>
      <c r="C108" s="479"/>
      <c r="D108" s="479"/>
      <c r="E108" s="479"/>
      <c r="F108" s="479"/>
      <c r="G108" s="479"/>
      <c r="H108" s="479"/>
      <c r="I108" s="479"/>
      <c r="J108" s="479"/>
      <c r="K108" s="479"/>
      <c r="L108" s="479"/>
    </row>
    <row r="109" spans="2:12" s="165" customFormat="1" ht="17.100000000000001" customHeight="1">
      <c r="B109" s="191"/>
      <c r="C109" s="191"/>
      <c r="D109" s="191"/>
      <c r="E109" s="191"/>
      <c r="F109" s="191"/>
      <c r="G109" s="191"/>
      <c r="H109" s="191"/>
      <c r="I109" s="191"/>
      <c r="J109" s="191"/>
      <c r="K109" s="191"/>
      <c r="L109" s="191"/>
    </row>
    <row r="110" spans="2:12" s="165" customFormat="1" ht="17.100000000000001" customHeight="1"/>
    <row r="111" spans="2:12" s="165" customFormat="1" ht="17.100000000000001" customHeight="1"/>
    <row r="112" spans="2:12" s="165" customFormat="1" ht="17.100000000000001" customHeight="1"/>
    <row r="113" spans="2:2" s="165" customFormat="1" ht="17.100000000000001" customHeight="1"/>
    <row r="114" spans="2:2" s="165" customFormat="1" ht="17.100000000000001" customHeight="1"/>
    <row r="115" spans="2:2" s="165" customFormat="1" ht="17.100000000000001" customHeight="1"/>
    <row r="116" spans="2:2" s="165" customFormat="1" ht="17.100000000000001" customHeight="1"/>
    <row r="117" spans="2:2" s="165" customFormat="1" ht="17.100000000000001" customHeight="1"/>
    <row r="118" spans="2:2">
      <c r="B118" s="192"/>
    </row>
    <row r="119" spans="2:2">
      <c r="B119" s="192"/>
    </row>
    <row r="120" spans="2:2">
      <c r="B120" s="192"/>
    </row>
    <row r="121" spans="2:2">
      <c r="B121" s="192"/>
    </row>
    <row r="122" spans="2:2">
      <c r="B122" s="192"/>
    </row>
    <row r="123" spans="2:2" s="194" customFormat="1">
      <c r="B123" s="193"/>
    </row>
    <row r="124" spans="2:2">
      <c r="B124" s="192"/>
    </row>
    <row r="125" spans="2:2">
      <c r="B125" s="192"/>
    </row>
    <row r="126" spans="2:2">
      <c r="B126" s="192"/>
    </row>
    <row r="127" spans="2:2">
      <c r="B127" s="192"/>
    </row>
    <row r="128" spans="2:2">
      <c r="B128" s="192"/>
    </row>
    <row r="129" spans="2:2">
      <c r="B129" s="192"/>
    </row>
    <row r="130" spans="2:2">
      <c r="B130" s="192"/>
    </row>
    <row r="131" spans="2:2">
      <c r="B131" s="192"/>
    </row>
    <row r="132" spans="2:2">
      <c r="B132" s="192"/>
    </row>
    <row r="133" spans="2:2">
      <c r="B133" s="192"/>
    </row>
    <row r="134" spans="2:2">
      <c r="B134" s="192"/>
    </row>
    <row r="135" spans="2:2">
      <c r="B135" s="192"/>
    </row>
    <row r="136" spans="2:2">
      <c r="B136" s="192"/>
    </row>
    <row r="137" spans="2:2">
      <c r="B137" s="192"/>
    </row>
    <row r="138" spans="2:2">
      <c r="B138" s="192"/>
    </row>
    <row r="139" spans="2:2">
      <c r="B139" s="192"/>
    </row>
    <row r="140" spans="2:2">
      <c r="B140" s="192"/>
    </row>
    <row r="141" spans="2:2">
      <c r="B141" s="192"/>
    </row>
    <row r="142" spans="2:2">
      <c r="B142" s="192"/>
    </row>
    <row r="143" spans="2:2">
      <c r="B143" s="192"/>
    </row>
    <row r="144" spans="2:2">
      <c r="B144" s="192"/>
    </row>
    <row r="145" spans="2:2">
      <c r="B145" s="192"/>
    </row>
    <row r="146" spans="2:2">
      <c r="B146" s="192"/>
    </row>
    <row r="147" spans="2:2">
      <c r="B147" s="192"/>
    </row>
    <row r="148" spans="2:2">
      <c r="B148" s="192"/>
    </row>
    <row r="149" spans="2:2">
      <c r="B149" s="192"/>
    </row>
    <row r="150" spans="2:2">
      <c r="B150" s="192"/>
    </row>
    <row r="151" spans="2:2">
      <c r="B151" s="192"/>
    </row>
    <row r="152" spans="2:2">
      <c r="B152" s="192"/>
    </row>
    <row r="153" spans="2:2">
      <c r="B153" s="192"/>
    </row>
    <row r="154" spans="2:2">
      <c r="B154" s="192"/>
    </row>
    <row r="155" spans="2:2">
      <c r="B155" s="192"/>
    </row>
    <row r="156" spans="2:2">
      <c r="B156" s="192"/>
    </row>
    <row r="157" spans="2:2">
      <c r="B157" s="192"/>
    </row>
    <row r="158" spans="2:2">
      <c r="B158" s="192"/>
    </row>
    <row r="159" spans="2:2">
      <c r="B159" s="192"/>
    </row>
    <row r="160" spans="2:2">
      <c r="B160" s="192"/>
    </row>
    <row r="161" spans="2:2">
      <c r="B161" s="192"/>
    </row>
    <row r="162" spans="2:2">
      <c r="B162" s="192"/>
    </row>
    <row r="163" spans="2:2">
      <c r="B163" s="192"/>
    </row>
    <row r="164" spans="2:2">
      <c r="B164" s="192"/>
    </row>
    <row r="165" spans="2:2">
      <c r="B165" s="192"/>
    </row>
    <row r="166" spans="2:2">
      <c r="B166" s="192"/>
    </row>
    <row r="167" spans="2:2">
      <c r="B167" s="192"/>
    </row>
    <row r="168" spans="2:2">
      <c r="B168" s="192"/>
    </row>
    <row r="169" spans="2:2">
      <c r="B169" s="192"/>
    </row>
    <row r="170" spans="2:2">
      <c r="B170" s="192"/>
    </row>
    <row r="171" spans="2:2">
      <c r="B171" s="192"/>
    </row>
    <row r="172" spans="2:2">
      <c r="B172" s="192"/>
    </row>
  </sheetData>
  <sheetProtection formatRows="0" insertColumns="0" insertRows="0" insertHyperlinks="0" deleteColumns="0" deleteRows="0" sort="0" autoFilter="0" pivotTables="0"/>
  <mergeCells count="98">
    <mergeCell ref="E13:G13"/>
    <mergeCell ref="C30:H30"/>
    <mergeCell ref="C31:H31"/>
    <mergeCell ref="E15:G15"/>
    <mergeCell ref="E16:G16"/>
    <mergeCell ref="C28:H28"/>
    <mergeCell ref="E21:G21"/>
    <mergeCell ref="C22:H22"/>
    <mergeCell ref="E14:G14"/>
    <mergeCell ref="E19:G19"/>
    <mergeCell ref="E20:G20"/>
    <mergeCell ref="C23:H23"/>
    <mergeCell ref="E17:G17"/>
    <mergeCell ref="E18:G18"/>
    <mergeCell ref="C24:H24"/>
    <mergeCell ref="C25:H25"/>
    <mergeCell ref="E11:G11"/>
    <mergeCell ref="E12:G12"/>
    <mergeCell ref="B2:L2"/>
    <mergeCell ref="C4:L4"/>
    <mergeCell ref="C5:L5"/>
    <mergeCell ref="E6:G6"/>
    <mergeCell ref="E7:G7"/>
    <mergeCell ref="E8:G8"/>
    <mergeCell ref="E9:G9"/>
    <mergeCell ref="E10:G10"/>
    <mergeCell ref="C26:H26"/>
    <mergeCell ref="C35:H35"/>
    <mergeCell ref="C36:H36"/>
    <mergeCell ref="C27:H27"/>
    <mergeCell ref="C32:H32"/>
    <mergeCell ref="C33:H33"/>
    <mergeCell ref="C29:H29"/>
    <mergeCell ref="C34:H34"/>
    <mergeCell ref="C49:H49"/>
    <mergeCell ref="C37:H37"/>
    <mergeCell ref="C38:H38"/>
    <mergeCell ref="C39:H39"/>
    <mergeCell ref="C40:H40"/>
    <mergeCell ref="C41:H41"/>
    <mergeCell ref="C48:H48"/>
    <mergeCell ref="C45:H45"/>
    <mergeCell ref="C42:H42"/>
    <mergeCell ref="C43:H43"/>
    <mergeCell ref="C44:H44"/>
    <mergeCell ref="C46:H46"/>
    <mergeCell ref="C74:H74"/>
    <mergeCell ref="C65:H65"/>
    <mergeCell ref="C73:H73"/>
    <mergeCell ref="C50:H50"/>
    <mergeCell ref="C51:H51"/>
    <mergeCell ref="C52:H52"/>
    <mergeCell ref="C53:H53"/>
    <mergeCell ref="C60:H60"/>
    <mergeCell ref="C62:H62"/>
    <mergeCell ref="C56:H56"/>
    <mergeCell ref="C57:H57"/>
    <mergeCell ref="C61:H61"/>
    <mergeCell ref="C54:H54"/>
    <mergeCell ref="C86:H86"/>
    <mergeCell ref="C85:H85"/>
    <mergeCell ref="C76:H76"/>
    <mergeCell ref="C55:H55"/>
    <mergeCell ref="C78:H78"/>
    <mergeCell ref="C79:H79"/>
    <mergeCell ref="C58:H58"/>
    <mergeCell ref="C59:H59"/>
    <mergeCell ref="C63:H63"/>
    <mergeCell ref="C66:H66"/>
    <mergeCell ref="C67:H67"/>
    <mergeCell ref="C70:H70"/>
    <mergeCell ref="C71:H71"/>
    <mergeCell ref="C83:H83"/>
    <mergeCell ref="C84:H84"/>
    <mergeCell ref="C82:H82"/>
    <mergeCell ref="B108:L108"/>
    <mergeCell ref="B96:L96"/>
    <mergeCell ref="B97:L97"/>
    <mergeCell ref="B98:L98"/>
    <mergeCell ref="B99:L99"/>
    <mergeCell ref="B100:L100"/>
    <mergeCell ref="B101:L101"/>
    <mergeCell ref="C87:H87"/>
    <mergeCell ref="B103:L103"/>
    <mergeCell ref="C72:H72"/>
    <mergeCell ref="C64:H64"/>
    <mergeCell ref="B104:L104"/>
    <mergeCell ref="B94:L94"/>
    <mergeCell ref="B95:L95"/>
    <mergeCell ref="C68:H68"/>
    <mergeCell ref="C69:H69"/>
    <mergeCell ref="B92:L92"/>
    <mergeCell ref="B93:L93"/>
    <mergeCell ref="B102:L102"/>
    <mergeCell ref="C75:H75"/>
    <mergeCell ref="C80:H80"/>
    <mergeCell ref="C81:H81"/>
    <mergeCell ref="C77:H77"/>
  </mergeCells>
  <phoneticPr fontId="32" type="noConversion"/>
  <pageMargins left="1.29" right="0.36" top="0.22" bottom="0.24" header="0.18" footer="0.11"/>
  <pageSetup paperSize="9" scale="75" orientation="portrait" r:id="rId1"/>
  <headerFooter alignWithMargins="0"/>
  <rowBreaks count="1" manualBreakCount="1">
    <brk id="47" max="16383" man="1"/>
  </rowBreaks>
</worksheet>
</file>

<file path=xl/worksheets/sheet3.xml><?xml version="1.0" encoding="utf-8"?>
<worksheet xmlns="http://schemas.openxmlformats.org/spreadsheetml/2006/main" xmlns:r="http://schemas.openxmlformats.org/officeDocument/2006/relationships">
  <sheetPr codeName="Sheet3">
    <tabColor indexed="44"/>
  </sheetPr>
  <dimension ref="A1:BJ147"/>
  <sheetViews>
    <sheetView zoomScaleSheetLayoutView="100" workbookViewId="0">
      <pane xSplit="15495" topLeftCell="R1"/>
      <selection activeCell="B13" sqref="B13:H13"/>
      <selection pane="topRight" activeCell="R33" sqref="R33"/>
    </sheetView>
  </sheetViews>
  <sheetFormatPr defaultColWidth="9.140625" defaultRowHeight="12.75"/>
  <cols>
    <col min="1" max="1" width="3.28515625" style="200" customWidth="1"/>
    <col min="2" max="2" width="10.28515625" style="200" customWidth="1"/>
    <col min="3" max="3" width="29.42578125" style="200" customWidth="1"/>
    <col min="4" max="4" width="10.140625" style="200" customWidth="1"/>
    <col min="5" max="5" width="22.28515625" style="200" customWidth="1"/>
    <col min="6" max="6" width="17.140625" style="200" customWidth="1"/>
    <col min="7" max="7" width="0.42578125" style="202" hidden="1" customWidth="1"/>
    <col min="8" max="8" width="12.85546875" style="200" customWidth="1"/>
    <col min="9" max="9" width="9.140625" style="200"/>
    <col min="10" max="10" width="6.28515625" style="200" customWidth="1"/>
    <col min="11" max="12" width="5.42578125" style="200" customWidth="1"/>
    <col min="13" max="13" width="1.140625" style="200" customWidth="1"/>
    <col min="14" max="14" width="6.28515625" style="200" customWidth="1"/>
    <col min="15" max="15" width="3.7109375" style="200" hidden="1" customWidth="1"/>
    <col min="16" max="16" width="7" style="200" customWidth="1"/>
    <col min="17" max="17" width="8.140625" style="200" customWidth="1"/>
    <col min="18" max="18" width="7.42578125" style="200" customWidth="1"/>
    <col min="19" max="19" width="5.85546875" style="200" customWidth="1"/>
    <col min="20" max="20" width="11" style="200" customWidth="1"/>
    <col min="21" max="21" width="9.85546875" style="201" customWidth="1"/>
    <col min="22" max="23" width="9.140625" style="200"/>
    <col min="24" max="24" width="9.140625" style="202"/>
    <col min="25" max="37" width="9.140625" style="200"/>
    <col min="38" max="38" width="16.28515625" style="200" customWidth="1"/>
    <col min="39" max="42" width="9.140625" style="200"/>
    <col min="43" max="43" width="8.140625" style="200" customWidth="1"/>
    <col min="44" max="44" width="11.7109375" style="200" customWidth="1"/>
    <col min="45" max="45" width="10.28515625" style="200" customWidth="1"/>
    <col min="46" max="48" width="9.140625" style="200"/>
    <col min="49" max="49" width="15.42578125" style="200" customWidth="1"/>
    <col min="50" max="50" width="2.85546875" style="200" customWidth="1"/>
    <col min="51" max="51" width="14.42578125" style="200" customWidth="1"/>
    <col min="52" max="55" width="9.140625" style="200"/>
    <col min="56" max="56" width="8.7109375" style="200" customWidth="1"/>
    <col min="57" max="57" width="6.5703125" style="200" customWidth="1"/>
    <col min="58" max="58" width="12.5703125" style="200" customWidth="1"/>
    <col min="59" max="59" width="11" style="200" customWidth="1"/>
    <col min="60" max="60" width="10.7109375" style="200" customWidth="1"/>
    <col min="61" max="16384" width="9.140625" style="200"/>
  </cols>
  <sheetData>
    <row r="1" spans="1:24" ht="23.25">
      <c r="A1" s="550" t="s">
        <v>424</v>
      </c>
      <c r="B1" s="551"/>
      <c r="C1" s="551"/>
      <c r="D1" s="551"/>
      <c r="E1" s="551"/>
      <c r="F1" s="551"/>
      <c r="G1" s="551"/>
      <c r="H1" s="552"/>
      <c r="I1" s="164"/>
    </row>
    <row r="2" spans="1:24" ht="15">
      <c r="A2" s="553" t="s">
        <v>426</v>
      </c>
      <c r="B2" s="554"/>
      <c r="C2" s="554"/>
      <c r="D2" s="554"/>
      <c r="E2" s="554"/>
      <c r="F2" s="554"/>
      <c r="G2" s="554"/>
      <c r="H2" s="555"/>
      <c r="I2" s="164"/>
      <c r="J2" s="203"/>
      <c r="K2" s="204"/>
      <c r="L2" s="205"/>
      <c r="M2" s="205"/>
      <c r="N2" s="203"/>
      <c r="O2" s="203"/>
      <c r="P2" s="203"/>
      <c r="Q2" s="203"/>
      <c r="R2" s="203"/>
      <c r="S2" s="203"/>
      <c r="T2" s="203"/>
      <c r="U2" s="206"/>
    </row>
    <row r="3" spans="1:24">
      <c r="A3" s="553" t="s">
        <v>388</v>
      </c>
      <c r="B3" s="554"/>
      <c r="C3" s="554"/>
      <c r="D3" s="554"/>
      <c r="E3" s="554"/>
      <c r="F3" s="554"/>
      <c r="G3" s="554"/>
      <c r="H3" s="555"/>
      <c r="I3" s="164"/>
      <c r="J3" s="207"/>
      <c r="K3" s="208"/>
      <c r="L3" s="208"/>
      <c r="M3" s="208"/>
      <c r="N3" s="207"/>
      <c r="O3" s="207"/>
      <c r="P3" s="207"/>
      <c r="Q3" s="207"/>
      <c r="R3" s="207"/>
      <c r="S3" s="207"/>
      <c r="T3" s="207"/>
      <c r="U3" s="209"/>
    </row>
    <row r="4" spans="1:24">
      <c r="A4" s="556" t="s">
        <v>425</v>
      </c>
      <c r="B4" s="557"/>
      <c r="C4" s="557"/>
      <c r="D4" s="557"/>
      <c r="E4" s="557"/>
      <c r="F4" s="557"/>
      <c r="G4" s="557"/>
      <c r="H4" s="558"/>
      <c r="I4" s="164"/>
      <c r="J4" s="207"/>
      <c r="K4" s="208"/>
      <c r="L4" s="208"/>
      <c r="M4" s="208"/>
      <c r="N4" s="207"/>
      <c r="O4" s="207"/>
      <c r="P4" s="207"/>
      <c r="Q4" s="207"/>
      <c r="R4" s="207"/>
      <c r="S4" s="207"/>
      <c r="T4" s="207"/>
      <c r="U4" s="209"/>
    </row>
    <row r="5" spans="1:24">
      <c r="A5" s="210"/>
      <c r="B5" s="503" t="s">
        <v>356</v>
      </c>
      <c r="C5" s="503"/>
      <c r="D5" s="503"/>
      <c r="E5" s="503" t="s">
        <v>387</v>
      </c>
      <c r="F5" s="503"/>
      <c r="G5" s="503"/>
      <c r="H5" s="503"/>
      <c r="I5" s="164"/>
      <c r="J5" s="207"/>
      <c r="K5" s="208"/>
      <c r="L5" s="208"/>
      <c r="M5" s="208"/>
      <c r="N5" s="207"/>
      <c r="O5" s="207"/>
      <c r="P5" s="207"/>
      <c r="Q5" s="207"/>
      <c r="R5" s="207"/>
      <c r="S5" s="207"/>
      <c r="T5" s="207"/>
      <c r="U5" s="209"/>
    </row>
    <row r="6" spans="1:24">
      <c r="A6" s="210"/>
      <c r="B6" s="504" t="str">
        <f>'Data Sheet'!D6</f>
        <v>Dept. of Electrical Inspectorate</v>
      </c>
      <c r="C6" s="504"/>
      <c r="D6" s="504"/>
      <c r="E6" s="504" t="str">
        <f>'Data Sheet'!D4</f>
        <v>Sadasivan</v>
      </c>
      <c r="F6" s="504"/>
      <c r="G6" s="504"/>
      <c r="H6" s="504"/>
      <c r="I6" s="164"/>
      <c r="J6" s="207"/>
      <c r="K6" s="208"/>
      <c r="L6" s="208"/>
      <c r="M6" s="208"/>
      <c r="N6" s="207"/>
      <c r="O6" s="207"/>
      <c r="P6" s="207"/>
      <c r="Q6" s="207"/>
      <c r="R6" s="207"/>
      <c r="S6" s="207"/>
      <c r="T6" s="207"/>
      <c r="U6" s="209"/>
    </row>
    <row r="7" spans="1:24">
      <c r="A7" s="210"/>
      <c r="B7" s="504" t="str">
        <f>'Data Sheet'!D7</f>
        <v>Office of the EI, Kasaragod</v>
      </c>
      <c r="C7" s="504"/>
      <c r="D7" s="504"/>
      <c r="E7" s="504" t="str">
        <f>'Data Sheet'!D5</f>
        <v xml:space="preserve">Assistant Electrical Inspector </v>
      </c>
      <c r="F7" s="504"/>
      <c r="G7" s="504"/>
      <c r="H7" s="504"/>
      <c r="I7" s="164"/>
      <c r="J7" s="207"/>
      <c r="K7" s="208"/>
      <c r="L7" s="208"/>
      <c r="M7" s="208"/>
      <c r="N7" s="207"/>
      <c r="O7" s="207"/>
      <c r="P7" s="207"/>
      <c r="Q7" s="207"/>
      <c r="R7" s="207"/>
      <c r="S7" s="207"/>
      <c r="T7" s="207"/>
      <c r="U7" s="209"/>
    </row>
    <row r="8" spans="1:24" ht="15">
      <c r="A8" s="210"/>
      <c r="B8" s="504"/>
      <c r="C8" s="504"/>
      <c r="D8" s="504"/>
      <c r="E8" s="513"/>
      <c r="F8" s="513"/>
      <c r="G8" s="513"/>
      <c r="H8" s="513"/>
      <c r="I8" s="164"/>
      <c r="J8" s="207"/>
      <c r="K8" s="208"/>
      <c r="L8" s="208"/>
      <c r="M8" s="208"/>
      <c r="N8" s="207"/>
      <c r="O8" s="207"/>
      <c r="P8" s="207"/>
      <c r="Q8" s="207"/>
      <c r="R8" s="207"/>
      <c r="S8" s="207"/>
      <c r="T8" s="207"/>
      <c r="U8" s="209"/>
    </row>
    <row r="9" spans="1:24" ht="15">
      <c r="A9" s="212"/>
      <c r="B9" s="503" t="s">
        <v>357</v>
      </c>
      <c r="C9" s="503"/>
      <c r="D9" s="211"/>
      <c r="E9" s="503" t="s">
        <v>358</v>
      </c>
      <c r="F9" s="503"/>
      <c r="G9" s="503"/>
      <c r="H9" s="503"/>
      <c r="I9" s="164"/>
      <c r="J9" s="207"/>
      <c r="K9" s="208"/>
      <c r="L9" s="208"/>
      <c r="M9" s="208"/>
      <c r="N9" s="207"/>
      <c r="O9" s="207"/>
      <c r="P9" s="207"/>
      <c r="Q9" s="207"/>
      <c r="R9" s="207"/>
      <c r="S9" s="207"/>
      <c r="T9" s="207"/>
      <c r="U9" s="209"/>
    </row>
    <row r="10" spans="1:24" ht="16.5" customHeight="1">
      <c r="A10" s="210"/>
      <c r="B10" s="503"/>
      <c r="C10" s="503"/>
      <c r="D10" s="210"/>
      <c r="E10" s="504" t="str">
        <f>'Data Sheet'!H4</f>
        <v>AAKPQ0R01R</v>
      </c>
      <c r="F10" s="504"/>
      <c r="G10" s="504"/>
      <c r="H10" s="504"/>
      <c r="I10" s="164"/>
      <c r="J10" s="207"/>
      <c r="K10" s="213"/>
      <c r="L10" s="208"/>
      <c r="M10" s="208"/>
      <c r="N10" s="207"/>
      <c r="P10" s="213"/>
      <c r="Q10" s="213"/>
      <c r="R10" s="213"/>
      <c r="T10" s="207"/>
      <c r="U10" s="209"/>
    </row>
    <row r="11" spans="1:24" ht="27" customHeight="1">
      <c r="A11" s="210"/>
      <c r="B11" s="514" t="s">
        <v>359</v>
      </c>
      <c r="C11" s="514"/>
      <c r="D11" s="214"/>
      <c r="E11" s="211" t="s">
        <v>360</v>
      </c>
      <c r="F11" s="512" t="s">
        <v>361</v>
      </c>
      <c r="G11" s="512"/>
      <c r="H11" s="512"/>
      <c r="I11" s="164"/>
      <c r="J11" s="215"/>
      <c r="K11" s="215"/>
      <c r="L11" s="215"/>
      <c r="M11" s="215"/>
      <c r="N11" s="216"/>
      <c r="O11" s="216"/>
      <c r="P11" s="215"/>
      <c r="Q11" s="215"/>
      <c r="R11" s="215"/>
      <c r="S11" s="215"/>
      <c r="T11" s="216"/>
      <c r="U11" s="217"/>
    </row>
    <row r="12" spans="1:24" ht="15">
      <c r="A12" s="210"/>
      <c r="B12" s="515" t="s">
        <v>385</v>
      </c>
      <c r="C12" s="515"/>
      <c r="D12" s="218"/>
      <c r="E12" s="461" t="s">
        <v>501</v>
      </c>
      <c r="F12" s="513" t="s">
        <v>505</v>
      </c>
      <c r="G12" s="513"/>
      <c r="H12" s="513"/>
      <c r="I12" s="164"/>
      <c r="J12" s="219"/>
      <c r="K12" s="219"/>
      <c r="L12" s="219"/>
      <c r="M12" s="219"/>
      <c r="N12" s="207"/>
      <c r="O12" s="207"/>
      <c r="P12" s="207"/>
      <c r="Q12" s="207"/>
      <c r="R12" s="207"/>
      <c r="S12" s="207"/>
      <c r="T12" s="208"/>
      <c r="U12" s="220"/>
      <c r="X12" s="221"/>
    </row>
    <row r="13" spans="1:24" ht="15">
      <c r="A13" s="292"/>
      <c r="B13" s="519" t="s">
        <v>362</v>
      </c>
      <c r="C13" s="519"/>
      <c r="D13" s="519"/>
      <c r="E13" s="519"/>
      <c r="F13" s="519"/>
      <c r="G13" s="519"/>
      <c r="H13" s="520"/>
      <c r="I13" s="164"/>
      <c r="J13" s="219"/>
      <c r="K13" s="219"/>
      <c r="L13" s="219"/>
      <c r="M13" s="219"/>
      <c r="N13" s="207"/>
      <c r="O13" s="207"/>
      <c r="P13" s="207"/>
      <c r="Q13" s="207"/>
      <c r="R13" s="207"/>
      <c r="S13" s="207"/>
      <c r="T13" s="208"/>
      <c r="U13" s="220"/>
      <c r="X13" s="221"/>
    </row>
    <row r="14" spans="1:24">
      <c r="A14" s="223">
        <v>1</v>
      </c>
      <c r="B14" s="505" t="s">
        <v>395</v>
      </c>
      <c r="C14" s="505"/>
      <c r="D14" s="505"/>
      <c r="E14" s="505"/>
      <c r="F14" s="224"/>
      <c r="G14" s="225"/>
      <c r="H14" s="227"/>
      <c r="I14" s="164"/>
      <c r="J14" s="219"/>
      <c r="K14" s="219"/>
      <c r="L14" s="219"/>
      <c r="M14" s="219"/>
      <c r="N14" s="207"/>
      <c r="O14" s="207"/>
      <c r="P14" s="207"/>
      <c r="Q14" s="207"/>
      <c r="R14" s="207"/>
      <c r="S14" s="207"/>
      <c r="T14" s="208"/>
      <c r="U14" s="220"/>
      <c r="X14" s="221"/>
    </row>
    <row r="15" spans="1:24">
      <c r="A15" s="223"/>
      <c r="B15" s="293" t="s">
        <v>396</v>
      </c>
      <c r="C15" s="294"/>
      <c r="D15" s="294"/>
      <c r="E15" s="295"/>
      <c r="F15" s="224">
        <f>'IT Statement'!I22</f>
        <v>1354250</v>
      </c>
      <c r="G15" s="225"/>
      <c r="H15" s="226"/>
      <c r="I15" s="164"/>
      <c r="J15" s="219"/>
      <c r="K15" s="219"/>
      <c r="L15" s="219"/>
      <c r="M15" s="219"/>
      <c r="N15" s="207"/>
      <c r="O15" s="207"/>
      <c r="P15" s="207"/>
      <c r="Q15" s="207"/>
      <c r="R15" s="207"/>
      <c r="S15" s="207"/>
      <c r="T15" s="208"/>
      <c r="U15" s="220"/>
      <c r="X15" s="221"/>
    </row>
    <row r="16" spans="1:24" ht="15" customHeight="1">
      <c r="A16" s="223"/>
      <c r="B16" s="296" t="s">
        <v>397</v>
      </c>
      <c r="C16" s="297"/>
      <c r="D16" s="297"/>
      <c r="E16" s="298"/>
      <c r="F16" s="281">
        <v>0</v>
      </c>
      <c r="G16" s="225"/>
      <c r="H16" s="226"/>
      <c r="I16" s="164"/>
      <c r="J16" s="219"/>
      <c r="K16" s="219"/>
      <c r="L16" s="219"/>
      <c r="M16" s="219"/>
      <c r="N16" s="207"/>
      <c r="O16" s="207"/>
      <c r="P16" s="207"/>
      <c r="Q16" s="207"/>
      <c r="R16" s="207"/>
      <c r="S16" s="207"/>
      <c r="T16" s="208"/>
      <c r="U16" s="220"/>
      <c r="X16" s="221"/>
    </row>
    <row r="17" spans="1:24" ht="12.75" customHeight="1">
      <c r="A17" s="223"/>
      <c r="B17" s="296" t="s">
        <v>398</v>
      </c>
      <c r="C17" s="299"/>
      <c r="D17" s="299"/>
      <c r="E17" s="300"/>
      <c r="F17" s="281">
        <v>0</v>
      </c>
      <c r="G17" s="225"/>
      <c r="H17" s="226"/>
      <c r="I17" s="164"/>
      <c r="J17" s="219"/>
      <c r="K17" s="219"/>
      <c r="L17" s="219"/>
      <c r="M17" s="219"/>
      <c r="N17" s="207"/>
      <c r="O17" s="207"/>
      <c r="P17" s="207"/>
      <c r="Q17" s="207"/>
      <c r="R17" s="207"/>
      <c r="S17" s="207"/>
      <c r="T17" s="208"/>
      <c r="U17" s="220"/>
      <c r="X17" s="221"/>
    </row>
    <row r="18" spans="1:24" ht="12.75" customHeight="1">
      <c r="A18" s="223"/>
      <c r="B18" s="296" t="s">
        <v>399</v>
      </c>
      <c r="C18" s="297"/>
      <c r="D18" s="297"/>
      <c r="E18" s="298"/>
      <c r="F18" s="224"/>
      <c r="G18" s="225"/>
      <c r="H18" s="227">
        <f>F15+F16+F17</f>
        <v>1354250</v>
      </c>
      <c r="I18" s="164"/>
      <c r="J18" s="219"/>
      <c r="K18" s="219"/>
      <c r="L18" s="219"/>
      <c r="M18" s="219"/>
      <c r="N18" s="207"/>
      <c r="O18" s="207"/>
      <c r="P18" s="207"/>
      <c r="Q18" s="207"/>
      <c r="R18" s="207"/>
      <c r="S18" s="207"/>
      <c r="T18" s="208"/>
      <c r="U18" s="220"/>
      <c r="X18" s="221"/>
    </row>
    <row r="19" spans="1:24" ht="26.25" customHeight="1">
      <c r="A19" s="228">
        <v>2</v>
      </c>
      <c r="B19" s="516" t="s">
        <v>400</v>
      </c>
      <c r="C19" s="517"/>
      <c r="D19" s="517"/>
      <c r="E19" s="518"/>
      <c r="F19" s="224"/>
      <c r="G19" s="225"/>
      <c r="H19" s="226"/>
      <c r="I19" s="164"/>
      <c r="J19" s="219"/>
      <c r="K19" s="219"/>
      <c r="L19" s="219"/>
      <c r="M19" s="219"/>
      <c r="N19" s="207"/>
      <c r="O19" s="207"/>
      <c r="P19" s="207"/>
      <c r="Q19" s="207"/>
      <c r="R19" s="207"/>
      <c r="S19" s="207"/>
      <c r="T19" s="208"/>
      <c r="U19" s="220"/>
      <c r="X19" s="221"/>
    </row>
    <row r="20" spans="1:24">
      <c r="A20" s="223"/>
      <c r="B20" s="509" t="s">
        <v>401</v>
      </c>
      <c r="C20" s="510"/>
      <c r="D20" s="510"/>
      <c r="E20" s="511"/>
      <c r="F20" s="224">
        <f>'IT Statement'!I24</f>
        <v>0</v>
      </c>
      <c r="G20" s="225"/>
      <c r="H20" s="226"/>
      <c r="I20" s="164"/>
      <c r="J20" s="219"/>
      <c r="K20" s="219"/>
      <c r="L20" s="219"/>
      <c r="M20" s="219"/>
      <c r="N20" s="207"/>
      <c r="O20" s="207"/>
      <c r="P20" s="207"/>
      <c r="Q20" s="207"/>
      <c r="R20" s="207"/>
      <c r="S20" s="207"/>
      <c r="T20" s="208"/>
      <c r="U20" s="220"/>
      <c r="X20" s="221"/>
    </row>
    <row r="21" spans="1:24">
      <c r="A21" s="223"/>
      <c r="B21" s="509" t="s">
        <v>402</v>
      </c>
      <c r="C21" s="510"/>
      <c r="D21" s="510"/>
      <c r="E21" s="511"/>
      <c r="F21" s="224">
        <f>'IT Statement'!I25</f>
        <v>0</v>
      </c>
      <c r="G21" s="225"/>
      <c r="H21" s="226"/>
      <c r="I21" s="164"/>
      <c r="J21" s="219"/>
      <c r="K21" s="219"/>
      <c r="L21" s="219"/>
      <c r="M21" s="219"/>
      <c r="N21" s="207"/>
      <c r="O21" s="207"/>
      <c r="P21" s="207"/>
      <c r="Q21" s="207"/>
      <c r="R21" s="207"/>
      <c r="S21" s="207"/>
      <c r="T21" s="208"/>
      <c r="U21" s="220"/>
      <c r="X21" s="221"/>
    </row>
    <row r="22" spans="1:24">
      <c r="A22" s="223"/>
      <c r="B22" s="509" t="s">
        <v>430</v>
      </c>
      <c r="C22" s="510"/>
      <c r="D22" s="510"/>
      <c r="E22" s="511"/>
      <c r="F22" s="224">
        <f>'IT Statement'!I26</f>
        <v>0</v>
      </c>
      <c r="G22" s="225"/>
      <c r="H22" s="226"/>
      <c r="I22" s="164"/>
      <c r="J22" s="219"/>
      <c r="K22" s="219"/>
      <c r="L22" s="219"/>
      <c r="M22" s="219"/>
      <c r="N22" s="207"/>
      <c r="O22" s="207"/>
      <c r="P22" s="207"/>
      <c r="Q22" s="207"/>
      <c r="R22" s="207"/>
      <c r="S22" s="207"/>
      <c r="T22" s="208"/>
      <c r="U22" s="220"/>
      <c r="X22" s="221"/>
    </row>
    <row r="23" spans="1:24">
      <c r="A23" s="223"/>
      <c r="B23" s="509" t="s">
        <v>403</v>
      </c>
      <c r="C23" s="510"/>
      <c r="D23" s="510"/>
      <c r="E23" s="511"/>
      <c r="F23" s="224"/>
      <c r="G23" s="225"/>
      <c r="H23" s="227">
        <f>'IT Statement'!I27</f>
        <v>0</v>
      </c>
      <c r="I23" s="164"/>
      <c r="J23" s="219"/>
      <c r="K23" s="219"/>
      <c r="L23" s="219"/>
      <c r="M23" s="219"/>
      <c r="N23" s="207"/>
      <c r="O23" s="207"/>
      <c r="P23" s="207"/>
      <c r="Q23" s="207"/>
      <c r="R23" s="207"/>
      <c r="S23" s="207"/>
      <c r="T23" s="208"/>
      <c r="U23" s="220"/>
      <c r="X23" s="221"/>
    </row>
    <row r="24" spans="1:24">
      <c r="A24" s="223">
        <v>3</v>
      </c>
      <c r="B24" s="525" t="s">
        <v>374</v>
      </c>
      <c r="C24" s="526"/>
      <c r="D24" s="526"/>
      <c r="E24" s="527"/>
      <c r="F24" s="224"/>
      <c r="G24" s="229"/>
      <c r="H24" s="227">
        <f>H18-H23</f>
        <v>1354250</v>
      </c>
      <c r="I24" s="164"/>
      <c r="J24" s="219"/>
      <c r="K24" s="219"/>
      <c r="L24" s="219"/>
      <c r="M24" s="219"/>
      <c r="N24" s="207"/>
      <c r="O24" s="207"/>
      <c r="P24" s="207"/>
      <c r="Q24" s="207"/>
      <c r="R24" s="207"/>
      <c r="S24" s="207"/>
      <c r="T24" s="208"/>
      <c r="U24" s="220"/>
      <c r="X24" s="221"/>
    </row>
    <row r="25" spans="1:24">
      <c r="A25" s="223">
        <v>4</v>
      </c>
      <c r="B25" s="506" t="s">
        <v>404</v>
      </c>
      <c r="C25" s="507"/>
      <c r="D25" s="507"/>
      <c r="E25" s="508"/>
      <c r="F25" s="224"/>
      <c r="G25" s="225"/>
      <c r="H25" s="226"/>
      <c r="I25" s="164"/>
      <c r="J25" s="219"/>
      <c r="K25" s="219"/>
      <c r="L25" s="219"/>
      <c r="M25" s="219"/>
      <c r="N25" s="207"/>
      <c r="O25" s="207"/>
      <c r="P25" s="207"/>
      <c r="Q25" s="207"/>
      <c r="R25" s="207"/>
      <c r="S25" s="207"/>
      <c r="T25" s="208"/>
      <c r="U25" s="220"/>
      <c r="X25" s="221"/>
    </row>
    <row r="26" spans="1:24">
      <c r="A26" s="223"/>
      <c r="B26" s="506" t="s">
        <v>405</v>
      </c>
      <c r="C26" s="507"/>
      <c r="D26" s="507"/>
      <c r="E26" s="508"/>
      <c r="F26" s="281">
        <v>0</v>
      </c>
      <c r="G26" s="225"/>
      <c r="H26" s="226"/>
      <c r="I26" s="164"/>
      <c r="J26" s="219"/>
      <c r="K26" s="219"/>
      <c r="L26" s="219"/>
      <c r="M26" s="219"/>
      <c r="N26" s="207"/>
      <c r="O26" s="207"/>
      <c r="P26" s="207"/>
      <c r="Q26" s="207"/>
      <c r="R26" s="207"/>
      <c r="S26" s="207"/>
      <c r="T26" s="208"/>
      <c r="U26" s="220"/>
      <c r="X26" s="221"/>
    </row>
    <row r="27" spans="1:24">
      <c r="A27" s="223"/>
      <c r="B27" s="509" t="s">
        <v>407</v>
      </c>
      <c r="C27" s="510"/>
      <c r="D27" s="510"/>
      <c r="E27" s="511"/>
      <c r="F27" s="281">
        <v>0</v>
      </c>
      <c r="G27" s="225"/>
      <c r="H27" s="226"/>
      <c r="I27" s="164"/>
      <c r="J27" s="219"/>
      <c r="K27" s="219"/>
      <c r="L27" s="219"/>
      <c r="M27" s="219"/>
      <c r="N27" s="207"/>
      <c r="O27" s="207"/>
      <c r="P27" s="207"/>
      <c r="Q27" s="207"/>
      <c r="R27" s="207"/>
      <c r="S27" s="207"/>
      <c r="T27" s="208"/>
      <c r="U27" s="220"/>
      <c r="X27" s="221"/>
    </row>
    <row r="28" spans="1:24">
      <c r="A28" s="223"/>
      <c r="B28" s="509" t="s">
        <v>406</v>
      </c>
      <c r="C28" s="510"/>
      <c r="D28" s="510"/>
      <c r="E28" s="511"/>
      <c r="F28" s="224">
        <f>'IT Statement'!I32</f>
        <v>2500</v>
      </c>
      <c r="G28" s="225"/>
      <c r="H28" s="226"/>
      <c r="I28" s="164"/>
      <c r="J28" s="219"/>
      <c r="K28" s="219"/>
      <c r="L28" s="219"/>
      <c r="M28" s="219"/>
      <c r="N28" s="207"/>
      <c r="O28" s="207"/>
      <c r="P28" s="207"/>
      <c r="Q28" s="207"/>
      <c r="R28" s="207"/>
      <c r="S28" s="207"/>
      <c r="T28" s="208"/>
      <c r="U28" s="220"/>
      <c r="X28" s="221"/>
    </row>
    <row r="29" spans="1:24">
      <c r="A29" s="223">
        <v>5</v>
      </c>
      <c r="B29" s="525" t="s">
        <v>409</v>
      </c>
      <c r="C29" s="526"/>
      <c r="D29" s="526"/>
      <c r="E29" s="527"/>
      <c r="F29" s="224"/>
      <c r="G29" s="229"/>
      <c r="H29" s="227">
        <f>F26+F27+F28</f>
        <v>2500</v>
      </c>
      <c r="I29" s="164"/>
      <c r="J29" s="219"/>
      <c r="K29" s="219"/>
      <c r="L29" s="219"/>
      <c r="M29" s="219"/>
      <c r="N29" s="207"/>
      <c r="O29" s="207"/>
      <c r="P29" s="207"/>
      <c r="Q29" s="207"/>
      <c r="R29" s="207"/>
      <c r="S29" s="207"/>
      <c r="T29" s="208"/>
      <c r="U29" s="220"/>
      <c r="X29" s="221"/>
    </row>
    <row r="30" spans="1:24">
      <c r="A30" s="223">
        <v>6</v>
      </c>
      <c r="B30" s="524" t="s">
        <v>389</v>
      </c>
      <c r="C30" s="524"/>
      <c r="D30" s="524"/>
      <c r="E30" s="524"/>
      <c r="F30" s="224"/>
      <c r="G30" s="229"/>
      <c r="H30" s="227">
        <f>H24-H29</f>
        <v>1351750</v>
      </c>
      <c r="I30" s="164"/>
      <c r="J30" s="219"/>
      <c r="K30" s="219"/>
      <c r="L30" s="219"/>
      <c r="M30" s="219"/>
      <c r="N30" s="207"/>
      <c r="O30" s="207"/>
      <c r="P30" s="207"/>
      <c r="Q30" s="207"/>
      <c r="R30" s="207"/>
      <c r="S30" s="207"/>
      <c r="T30" s="208"/>
      <c r="U30" s="220"/>
      <c r="X30" s="221"/>
    </row>
    <row r="31" spans="1:24">
      <c r="A31" s="223">
        <v>7</v>
      </c>
      <c r="B31" s="505" t="s">
        <v>363</v>
      </c>
      <c r="C31" s="505"/>
      <c r="D31" s="505"/>
      <c r="E31" s="505"/>
      <c r="F31" s="224">
        <f>'IT Statement'!I35</f>
        <v>0</v>
      </c>
      <c r="G31" s="225"/>
      <c r="H31" s="226"/>
      <c r="M31" s="219"/>
      <c r="N31" s="207"/>
      <c r="O31" s="207"/>
      <c r="P31" s="207"/>
      <c r="Q31" s="207"/>
      <c r="R31" s="207"/>
      <c r="S31" s="207"/>
      <c r="T31" s="208"/>
      <c r="U31" s="220"/>
      <c r="X31" s="221"/>
    </row>
    <row r="32" spans="1:24">
      <c r="A32" s="223">
        <v>8</v>
      </c>
      <c r="B32" s="505" t="s">
        <v>309</v>
      </c>
      <c r="C32" s="505"/>
      <c r="D32" s="505"/>
      <c r="E32" s="505"/>
      <c r="F32" s="224">
        <f>'IT Statement'!I36</f>
        <v>0</v>
      </c>
      <c r="G32" s="225"/>
      <c r="H32" s="226"/>
      <c r="I32" s="164"/>
      <c r="J32" s="219"/>
      <c r="K32" s="219"/>
      <c r="L32" s="219"/>
      <c r="M32" s="219"/>
      <c r="N32" s="207"/>
      <c r="O32" s="207"/>
      <c r="P32" s="207"/>
      <c r="Q32" s="207"/>
      <c r="R32" s="207"/>
      <c r="S32" s="207"/>
      <c r="T32" s="208"/>
      <c r="U32" s="220"/>
      <c r="X32" s="221"/>
    </row>
    <row r="33" spans="1:29">
      <c r="A33" s="223">
        <v>9</v>
      </c>
      <c r="B33" s="525" t="s">
        <v>413</v>
      </c>
      <c r="C33" s="526"/>
      <c r="D33" s="526"/>
      <c r="E33" s="527"/>
      <c r="F33" s="224"/>
      <c r="G33" s="229"/>
      <c r="H33" s="227">
        <f>H30-F31+F32</f>
        <v>1351750</v>
      </c>
      <c r="I33" s="164"/>
      <c r="J33" s="219"/>
      <c r="K33" s="219"/>
      <c r="L33" s="219"/>
      <c r="M33" s="219"/>
      <c r="N33" s="207"/>
      <c r="O33" s="207"/>
      <c r="P33" s="207"/>
      <c r="Q33" s="207"/>
      <c r="R33" s="207"/>
      <c r="S33" s="207"/>
      <c r="T33" s="208"/>
      <c r="U33" s="220"/>
      <c r="X33" s="221"/>
    </row>
    <row r="34" spans="1:29">
      <c r="A34" s="223">
        <v>10</v>
      </c>
      <c r="B34" s="524" t="s">
        <v>310</v>
      </c>
      <c r="C34" s="524"/>
      <c r="D34" s="524"/>
      <c r="E34" s="524"/>
      <c r="F34" s="230"/>
      <c r="G34" s="229"/>
      <c r="H34" s="231"/>
      <c r="I34" s="164"/>
      <c r="J34" s="219"/>
      <c r="K34" s="219"/>
      <c r="L34" s="219"/>
      <c r="M34" s="219"/>
      <c r="N34" s="207"/>
      <c r="O34" s="207"/>
      <c r="P34" s="207"/>
      <c r="Q34" s="207"/>
      <c r="R34" s="207"/>
      <c r="S34" s="207"/>
      <c r="T34" s="208"/>
      <c r="U34" s="220"/>
      <c r="X34" s="221"/>
      <c r="AC34" s="232"/>
    </row>
    <row r="35" spans="1:29">
      <c r="A35" s="223"/>
      <c r="B35" s="505" t="s">
        <v>375</v>
      </c>
      <c r="C35" s="505"/>
      <c r="D35" s="505"/>
      <c r="E35" s="505"/>
      <c r="F35" s="224">
        <f>'IT Statement'!I39</f>
        <v>14289</v>
      </c>
      <c r="G35" s="225"/>
      <c r="H35" s="231"/>
      <c r="I35" s="164"/>
      <c r="J35" s="219"/>
      <c r="K35" s="219"/>
      <c r="L35" s="219"/>
      <c r="M35" s="219"/>
      <c r="N35" s="207"/>
      <c r="O35" s="207"/>
      <c r="P35" s="207"/>
      <c r="Q35" s="207"/>
      <c r="R35" s="207"/>
      <c r="S35" s="207"/>
      <c r="T35" s="208"/>
      <c r="U35" s="220"/>
      <c r="X35" s="221"/>
    </row>
    <row r="36" spans="1:29">
      <c r="A36" s="223"/>
      <c r="B36" s="505" t="s">
        <v>376</v>
      </c>
      <c r="C36" s="505"/>
      <c r="D36" s="505"/>
      <c r="E36" s="505"/>
      <c r="F36" s="224">
        <f>'IT Statement'!I40</f>
        <v>0</v>
      </c>
      <c r="G36" s="225"/>
      <c r="H36" s="231"/>
      <c r="I36" s="164"/>
      <c r="J36" s="219"/>
      <c r="K36" s="219"/>
      <c r="L36" s="219"/>
      <c r="M36" s="219"/>
      <c r="N36" s="207"/>
      <c r="O36" s="207"/>
      <c r="P36" s="207"/>
      <c r="Q36" s="207"/>
      <c r="R36" s="207"/>
      <c r="S36" s="207"/>
      <c r="T36" s="208"/>
      <c r="U36" s="220"/>
      <c r="X36" s="221"/>
    </row>
    <row r="37" spans="1:29">
      <c r="A37" s="223"/>
      <c r="B37" s="505" t="s">
        <v>377</v>
      </c>
      <c r="C37" s="505"/>
      <c r="D37" s="505"/>
      <c r="E37" s="505"/>
      <c r="F37" s="224">
        <f>'IT Statement'!I41</f>
        <v>0</v>
      </c>
      <c r="G37" s="225"/>
      <c r="H37" s="231"/>
      <c r="I37" s="164"/>
      <c r="J37" s="219"/>
      <c r="K37" s="219"/>
      <c r="L37" s="219"/>
      <c r="M37" s="219"/>
      <c r="N37" s="207"/>
      <c r="O37" s="207"/>
      <c r="P37" s="207"/>
      <c r="Q37" s="207"/>
      <c r="R37" s="207"/>
      <c r="S37" s="207"/>
      <c r="T37" s="208"/>
      <c r="U37" s="220"/>
      <c r="X37" s="221"/>
    </row>
    <row r="38" spans="1:29">
      <c r="A38" s="223"/>
      <c r="B38" s="505" t="s">
        <v>378</v>
      </c>
      <c r="C38" s="505"/>
      <c r="D38" s="505"/>
      <c r="E38" s="505"/>
      <c r="F38" s="224">
        <f>'IT Statement'!I42</f>
        <v>0</v>
      </c>
      <c r="G38" s="225"/>
      <c r="H38" s="231"/>
      <c r="I38" s="164"/>
      <c r="J38" s="219"/>
      <c r="K38" s="219"/>
      <c r="L38" s="219"/>
      <c r="M38" s="219"/>
      <c r="N38" s="207"/>
      <c r="O38" s="207"/>
      <c r="P38" s="207"/>
      <c r="Q38" s="207"/>
      <c r="R38" s="207"/>
      <c r="S38" s="207"/>
      <c r="T38" s="208"/>
      <c r="U38" s="220"/>
      <c r="X38" s="221"/>
    </row>
    <row r="39" spans="1:29">
      <c r="A39" s="223"/>
      <c r="B39" s="505" t="s">
        <v>379</v>
      </c>
      <c r="C39" s="505"/>
      <c r="D39" s="505"/>
      <c r="E39" s="505"/>
      <c r="F39" s="224">
        <f>'IT Statement'!I43</f>
        <v>0</v>
      </c>
      <c r="G39" s="225"/>
      <c r="H39" s="231"/>
      <c r="I39" s="164"/>
      <c r="J39" s="219"/>
      <c r="K39" s="219"/>
      <c r="L39" s="219"/>
      <c r="M39" s="219"/>
      <c r="N39" s="207"/>
      <c r="O39" s="207"/>
      <c r="P39" s="207"/>
      <c r="Q39" s="207"/>
      <c r="R39" s="207"/>
      <c r="S39" s="207"/>
      <c r="T39" s="208"/>
      <c r="U39" s="220"/>
      <c r="X39" s="221"/>
    </row>
    <row r="40" spans="1:29">
      <c r="A40" s="223"/>
      <c r="B40" s="505" t="s">
        <v>380</v>
      </c>
      <c r="C40" s="505"/>
      <c r="D40" s="505"/>
      <c r="E40" s="505"/>
      <c r="F40" s="224">
        <f>'IT Statement'!I44</f>
        <v>0</v>
      </c>
      <c r="G40" s="225"/>
      <c r="H40" s="231"/>
      <c r="I40" s="164"/>
      <c r="J40" s="219"/>
      <c r="K40" s="219"/>
      <c r="L40" s="219"/>
      <c r="M40" s="219"/>
      <c r="N40" s="207"/>
      <c r="O40" s="207"/>
      <c r="P40" s="207"/>
      <c r="Q40" s="207"/>
      <c r="R40" s="207"/>
      <c r="S40" s="207"/>
      <c r="T40" s="208"/>
      <c r="U40" s="220"/>
      <c r="X40" s="221"/>
    </row>
    <row r="41" spans="1:29">
      <c r="A41" s="223"/>
      <c r="B41" s="528" t="s">
        <v>381</v>
      </c>
      <c r="C41" s="528"/>
      <c r="D41" s="528"/>
      <c r="E41" s="528"/>
      <c r="F41" s="224"/>
      <c r="G41" s="229"/>
      <c r="H41" s="227">
        <f>SUM(F35:F40)</f>
        <v>14289</v>
      </c>
      <c r="I41" s="164"/>
      <c r="J41" s="219"/>
      <c r="K41" s="219"/>
      <c r="L41" s="219"/>
      <c r="M41" s="219"/>
      <c r="N41" s="207"/>
      <c r="O41" s="207"/>
      <c r="P41" s="207"/>
      <c r="Q41" s="207"/>
      <c r="R41" s="207"/>
      <c r="S41" s="207"/>
      <c r="T41" s="208"/>
      <c r="U41" s="220"/>
      <c r="X41" s="221"/>
    </row>
    <row r="42" spans="1:29">
      <c r="A42" s="223">
        <v>11</v>
      </c>
      <c r="B42" s="528" t="s">
        <v>412</v>
      </c>
      <c r="C42" s="528"/>
      <c r="D42" s="528"/>
      <c r="E42" s="528"/>
      <c r="F42" s="233"/>
      <c r="G42" s="229"/>
      <c r="H42" s="227">
        <f>H33-H41</f>
        <v>1337461</v>
      </c>
      <c r="I42" s="164"/>
      <c r="J42" s="219"/>
      <c r="K42" s="219"/>
      <c r="L42" s="219"/>
      <c r="M42" s="219"/>
      <c r="N42" s="207"/>
      <c r="O42" s="207"/>
      <c r="P42" s="207"/>
      <c r="Q42" s="207"/>
      <c r="R42" s="207"/>
      <c r="S42" s="207"/>
      <c r="T42" s="208"/>
      <c r="U42" s="220"/>
      <c r="X42" s="221"/>
    </row>
    <row r="43" spans="1:29">
      <c r="A43" s="223">
        <v>12</v>
      </c>
      <c r="B43" s="524" t="s">
        <v>436</v>
      </c>
      <c r="C43" s="524"/>
      <c r="D43" s="524"/>
      <c r="E43" s="524"/>
      <c r="F43" s="234"/>
      <c r="G43" s="229"/>
      <c r="H43" s="226"/>
      <c r="I43" s="164"/>
      <c r="J43" s="219"/>
      <c r="K43" s="219"/>
      <c r="L43" s="219"/>
      <c r="M43" s="219"/>
      <c r="N43" s="207"/>
      <c r="O43" s="207"/>
      <c r="P43" s="207"/>
      <c r="Q43" s="207"/>
      <c r="R43" s="207"/>
      <c r="S43" s="207"/>
      <c r="T43" s="208"/>
      <c r="U43" s="220"/>
      <c r="X43" s="221"/>
    </row>
    <row r="44" spans="1:29">
      <c r="A44" s="235"/>
      <c r="B44" s="505" t="s">
        <v>322</v>
      </c>
      <c r="C44" s="505"/>
      <c r="D44" s="505"/>
      <c r="E44" s="505"/>
      <c r="F44" s="224">
        <f>'IT Statement'!I50</f>
        <v>592711</v>
      </c>
      <c r="G44" s="225"/>
      <c r="H44" s="226"/>
      <c r="I44" s="164"/>
      <c r="J44" s="219"/>
      <c r="K44" s="219"/>
      <c r="L44" s="219"/>
      <c r="M44" s="219"/>
      <c r="N44" s="207"/>
      <c r="O44" s="207"/>
      <c r="P44" s="207"/>
      <c r="Q44" s="207"/>
      <c r="R44" s="207"/>
      <c r="S44" s="207"/>
      <c r="T44" s="208"/>
      <c r="U44" s="220"/>
      <c r="X44" s="221"/>
    </row>
    <row r="45" spans="1:29">
      <c r="A45" s="235"/>
      <c r="B45" s="505" t="s">
        <v>323</v>
      </c>
      <c r="C45" s="505"/>
      <c r="D45" s="505"/>
      <c r="E45" s="505"/>
      <c r="F45" s="224">
        <f>'IT Statement'!I51</f>
        <v>0</v>
      </c>
      <c r="G45" s="225"/>
      <c r="H45" s="226"/>
      <c r="I45" s="164"/>
      <c r="J45" s="219"/>
      <c r="K45" s="219"/>
      <c r="L45" s="219"/>
      <c r="M45" s="219"/>
      <c r="N45" s="207"/>
      <c r="O45" s="207"/>
      <c r="P45" s="207"/>
      <c r="Q45" s="207"/>
      <c r="R45" s="207"/>
      <c r="S45" s="207"/>
      <c r="T45" s="208"/>
      <c r="U45" s="220"/>
      <c r="X45" s="221"/>
    </row>
    <row r="46" spans="1:29">
      <c r="A46" s="235"/>
      <c r="B46" s="505" t="s">
        <v>324</v>
      </c>
      <c r="C46" s="505"/>
      <c r="D46" s="505"/>
      <c r="E46" s="505"/>
      <c r="F46" s="224">
        <f>'IT Statement'!I52</f>
        <v>7320</v>
      </c>
      <c r="G46" s="225"/>
      <c r="H46" s="226"/>
      <c r="I46" s="164"/>
      <c r="J46" s="219"/>
      <c r="K46" s="219"/>
      <c r="L46" s="219"/>
      <c r="M46" s="219"/>
      <c r="N46" s="207"/>
      <c r="O46" s="207"/>
      <c r="P46" s="207"/>
      <c r="Q46" s="207"/>
      <c r="R46" s="207"/>
      <c r="S46" s="207"/>
      <c r="T46" s="208"/>
      <c r="U46" s="220"/>
      <c r="X46" s="221"/>
    </row>
    <row r="47" spans="1:29">
      <c r="A47" s="235"/>
      <c r="B47" s="505" t="s">
        <v>325</v>
      </c>
      <c r="C47" s="505"/>
      <c r="D47" s="505"/>
      <c r="E47" s="505"/>
      <c r="F47" s="224">
        <f>'IT Statement'!I53</f>
        <v>3000</v>
      </c>
      <c r="G47" s="225"/>
      <c r="H47" s="226"/>
      <c r="I47" s="164"/>
      <c r="J47" s="219"/>
      <c r="K47" s="219"/>
      <c r="L47" s="219"/>
      <c r="M47" s="219"/>
      <c r="N47" s="207"/>
      <c r="O47" s="207"/>
      <c r="P47" s="207"/>
      <c r="Q47" s="207"/>
      <c r="R47" s="207"/>
      <c r="S47" s="207"/>
      <c r="T47" s="208"/>
      <c r="U47" s="220"/>
      <c r="X47" s="221"/>
    </row>
    <row r="48" spans="1:29">
      <c r="A48" s="235"/>
      <c r="B48" s="505" t="s">
        <v>326</v>
      </c>
      <c r="C48" s="505"/>
      <c r="D48" s="505"/>
      <c r="E48" s="505"/>
      <c r="F48" s="224">
        <f>'IT Statement'!I54</f>
        <v>0</v>
      </c>
      <c r="G48" s="225"/>
      <c r="H48" s="226"/>
      <c r="I48" s="164"/>
      <c r="J48" s="219"/>
      <c r="K48" s="219"/>
      <c r="L48" s="219"/>
      <c r="M48" s="219"/>
      <c r="N48" s="207"/>
      <c r="O48" s="207"/>
      <c r="P48" s="207"/>
      <c r="Q48" s="207"/>
      <c r="R48" s="207"/>
      <c r="S48" s="207"/>
      <c r="T48" s="208"/>
      <c r="U48" s="220"/>
      <c r="X48" s="221"/>
    </row>
    <row r="49" spans="1:24">
      <c r="A49" s="235"/>
      <c r="B49" s="505" t="s">
        <v>327</v>
      </c>
      <c r="C49" s="505"/>
      <c r="D49" s="505"/>
      <c r="E49" s="505"/>
      <c r="F49" s="224">
        <f>'IT Statement'!I55</f>
        <v>0</v>
      </c>
      <c r="G49" s="225"/>
      <c r="H49" s="226"/>
      <c r="I49" s="164"/>
      <c r="J49" s="219"/>
      <c r="K49" s="219"/>
      <c r="L49" s="219"/>
      <c r="M49" s="219"/>
      <c r="N49" s="207"/>
      <c r="O49" s="207"/>
      <c r="P49" s="207"/>
      <c r="Q49" s="207"/>
      <c r="R49" s="207"/>
      <c r="S49" s="207"/>
      <c r="T49" s="208"/>
      <c r="U49" s="220"/>
      <c r="X49" s="221"/>
    </row>
    <row r="50" spans="1:24">
      <c r="A50" s="235"/>
      <c r="B50" s="505" t="s">
        <v>328</v>
      </c>
      <c r="C50" s="505"/>
      <c r="D50" s="505"/>
      <c r="E50" s="505"/>
      <c r="F50" s="224">
        <f>'IT Statement'!I56</f>
        <v>0</v>
      </c>
      <c r="G50" s="225"/>
      <c r="H50" s="226"/>
      <c r="I50" s="164"/>
      <c r="J50" s="219"/>
      <c r="K50" s="219"/>
      <c r="L50" s="219"/>
      <c r="M50" s="219"/>
      <c r="N50" s="207"/>
      <c r="O50" s="207"/>
      <c r="P50" s="207"/>
      <c r="Q50" s="207"/>
      <c r="R50" s="207"/>
      <c r="S50" s="207"/>
      <c r="T50" s="208"/>
      <c r="U50" s="220"/>
      <c r="X50" s="221"/>
    </row>
    <row r="51" spans="1:24" ht="12" customHeight="1">
      <c r="A51" s="235"/>
      <c r="B51" s="505" t="s">
        <v>329</v>
      </c>
      <c r="C51" s="505"/>
      <c r="D51" s="505"/>
      <c r="E51" s="505"/>
      <c r="F51" s="224">
        <f>'IT Statement'!I57</f>
        <v>0</v>
      </c>
      <c r="G51" s="225"/>
      <c r="H51" s="226"/>
      <c r="I51" s="164"/>
      <c r="J51" s="219"/>
      <c r="K51" s="219"/>
      <c r="L51" s="219"/>
      <c r="M51" s="219"/>
      <c r="N51" s="207"/>
      <c r="O51" s="236"/>
      <c r="P51" s="207"/>
      <c r="Q51" s="207"/>
      <c r="R51" s="207"/>
      <c r="S51" s="207"/>
      <c r="T51" s="208"/>
      <c r="U51" s="220"/>
      <c r="V51" s="237"/>
      <c r="W51" s="237"/>
      <c r="X51" s="221"/>
    </row>
    <row r="52" spans="1:24">
      <c r="A52" s="235"/>
      <c r="B52" s="529" t="s">
        <v>330</v>
      </c>
      <c r="C52" s="529"/>
      <c r="D52" s="529"/>
      <c r="E52" s="529"/>
      <c r="F52" s="224">
        <f>'IT Statement'!I58</f>
        <v>0</v>
      </c>
      <c r="G52" s="238"/>
      <c r="H52" s="226"/>
      <c r="I52" s="164"/>
      <c r="J52" s="219"/>
      <c r="K52" s="219"/>
      <c r="L52" s="219"/>
      <c r="M52" s="219"/>
      <c r="N52" s="207"/>
      <c r="O52" s="236"/>
      <c r="P52" s="207"/>
      <c r="Q52" s="207"/>
      <c r="R52" s="207"/>
      <c r="S52" s="207"/>
      <c r="T52" s="208"/>
      <c r="U52" s="220"/>
      <c r="V52" s="237"/>
      <c r="W52" s="237"/>
      <c r="X52" s="221"/>
    </row>
    <row r="53" spans="1:24" ht="13.5" thickBot="1">
      <c r="A53" s="235"/>
      <c r="B53" s="529" t="s">
        <v>331</v>
      </c>
      <c r="C53" s="529"/>
      <c r="D53" s="529"/>
      <c r="E53" s="529"/>
      <c r="F53" s="224">
        <f>'IT Statement'!I59</f>
        <v>0</v>
      </c>
      <c r="G53" s="238"/>
      <c r="H53" s="226"/>
      <c r="I53" s="164"/>
      <c r="J53" s="239"/>
      <c r="K53" s="239"/>
      <c r="L53" s="239"/>
      <c r="M53" s="239"/>
      <c r="N53" s="240"/>
      <c r="O53" s="240"/>
      <c r="P53" s="241"/>
      <c r="Q53" s="242"/>
      <c r="R53" s="240"/>
      <c r="S53" s="240"/>
      <c r="T53" s="240"/>
      <c r="U53" s="243"/>
      <c r="V53" s="237"/>
      <c r="W53" s="237"/>
      <c r="X53" s="221"/>
    </row>
    <row r="54" spans="1:24" ht="13.5" thickTop="1">
      <c r="A54" s="235"/>
      <c r="B54" s="529" t="s">
        <v>332</v>
      </c>
      <c r="C54" s="529"/>
      <c r="D54" s="529"/>
      <c r="E54" s="529"/>
      <c r="F54" s="224">
        <f>'IT Statement'!I60</f>
        <v>0</v>
      </c>
      <c r="G54" s="238"/>
      <c r="H54" s="226"/>
      <c r="I54" s="164"/>
      <c r="J54" s="239"/>
      <c r="K54" s="239"/>
      <c r="L54" s="239"/>
      <c r="M54" s="239"/>
      <c r="N54" s="240"/>
      <c r="O54" s="240"/>
      <c r="P54" s="241"/>
      <c r="Q54" s="244"/>
      <c r="R54" s="240"/>
      <c r="S54" s="240"/>
      <c r="T54" s="240"/>
      <c r="U54" s="243"/>
      <c r="V54" s="237"/>
      <c r="W54" s="237"/>
      <c r="X54" s="221"/>
    </row>
    <row r="55" spans="1:24">
      <c r="A55" s="235"/>
      <c r="B55" s="529" t="s">
        <v>420</v>
      </c>
      <c r="C55" s="529"/>
      <c r="D55" s="529"/>
      <c r="E55" s="529"/>
      <c r="F55" s="224">
        <f>'Data Sheet'!F36</f>
        <v>0</v>
      </c>
      <c r="G55" s="238"/>
      <c r="H55" s="226"/>
      <c r="I55" s="164"/>
      <c r="J55" s="239"/>
      <c r="K55" s="239"/>
      <c r="L55" s="239"/>
      <c r="M55" s="239"/>
      <c r="N55" s="240"/>
      <c r="O55" s="240"/>
      <c r="P55" s="241"/>
      <c r="Q55" s="244"/>
      <c r="R55" s="240"/>
      <c r="S55" s="240"/>
      <c r="T55" s="240"/>
      <c r="U55" s="243"/>
      <c r="V55" s="237"/>
      <c r="W55" s="237"/>
      <c r="X55" s="221"/>
    </row>
    <row r="56" spans="1:24">
      <c r="A56" s="235"/>
      <c r="B56" s="529"/>
      <c r="C56" s="529"/>
      <c r="D56" s="529"/>
      <c r="E56" s="529"/>
      <c r="F56" s="224">
        <f>SUM(F44:F55)</f>
        <v>603031</v>
      </c>
      <c r="G56" s="238"/>
      <c r="H56" s="226"/>
      <c r="I56" s="164"/>
      <c r="J56" s="239"/>
      <c r="K56" s="239"/>
      <c r="L56" s="239"/>
      <c r="M56" s="239"/>
      <c r="N56" s="240"/>
      <c r="O56" s="240"/>
      <c r="P56" s="241"/>
      <c r="Q56" s="244"/>
      <c r="R56" s="240"/>
      <c r="S56" s="240"/>
      <c r="T56" s="240"/>
      <c r="U56" s="243"/>
      <c r="V56" s="237"/>
      <c r="W56" s="237"/>
      <c r="X56" s="221"/>
    </row>
    <row r="57" spans="1:24">
      <c r="A57" s="235"/>
      <c r="B57" s="530" t="s">
        <v>491</v>
      </c>
      <c r="C57" s="534"/>
      <c r="D57" s="534"/>
      <c r="E57" s="535"/>
      <c r="F57" s="224"/>
      <c r="G57" s="238"/>
      <c r="H57" s="227">
        <f>'IT Statement'!I63</f>
        <v>150000</v>
      </c>
      <c r="I57" s="164"/>
      <c r="J57" s="239"/>
      <c r="K57" s="239"/>
      <c r="L57" s="239"/>
      <c r="M57" s="239"/>
      <c r="N57" s="240"/>
      <c r="O57" s="240"/>
      <c r="P57" s="241"/>
      <c r="Q57" s="244"/>
      <c r="R57" s="240"/>
      <c r="S57" s="240"/>
      <c r="T57" s="240"/>
      <c r="U57" s="243"/>
      <c r="V57" s="237"/>
      <c r="W57" s="237"/>
      <c r="X57" s="221"/>
    </row>
    <row r="58" spans="1:24">
      <c r="A58" s="235"/>
      <c r="B58" s="529" t="s">
        <v>437</v>
      </c>
      <c r="C58" s="529"/>
      <c r="D58" s="529"/>
      <c r="E58" s="529"/>
      <c r="F58" s="224"/>
      <c r="G58" s="238"/>
      <c r="H58" s="227">
        <f>'IT Statement'!I64</f>
        <v>0</v>
      </c>
      <c r="I58" s="164"/>
      <c r="J58" s="239"/>
      <c r="K58" s="239"/>
      <c r="L58" s="239"/>
      <c r="M58" s="239"/>
      <c r="N58" s="240"/>
      <c r="O58" s="240"/>
      <c r="P58" s="241"/>
      <c r="Q58" s="244"/>
      <c r="R58" s="240"/>
      <c r="S58" s="240"/>
      <c r="T58" s="240"/>
      <c r="U58" s="243"/>
      <c r="V58" s="237"/>
      <c r="W58" s="237"/>
      <c r="X58" s="221"/>
    </row>
    <row r="59" spans="1:24">
      <c r="A59" s="235"/>
      <c r="B59" s="530" t="s">
        <v>434</v>
      </c>
      <c r="C59" s="531"/>
      <c r="D59" s="531"/>
      <c r="E59" s="532"/>
      <c r="F59" s="224"/>
      <c r="G59" s="238"/>
      <c r="H59" s="227">
        <f>'IT Statement'!I65</f>
        <v>1137461</v>
      </c>
      <c r="I59" s="164"/>
      <c r="J59" s="239"/>
      <c r="K59" s="239"/>
      <c r="L59" s="239"/>
      <c r="M59" s="239"/>
      <c r="N59" s="240"/>
      <c r="O59" s="240"/>
      <c r="P59" s="241"/>
      <c r="Q59" s="244"/>
      <c r="R59" s="240"/>
      <c r="S59" s="240"/>
      <c r="T59" s="240"/>
      <c r="U59" s="243"/>
      <c r="V59" s="237"/>
      <c r="W59" s="237"/>
      <c r="X59" s="221"/>
    </row>
    <row r="60" spans="1:24">
      <c r="A60" s="223"/>
      <c r="B60" s="533" t="s">
        <v>438</v>
      </c>
      <c r="C60" s="533"/>
      <c r="D60" s="533"/>
      <c r="E60" s="533"/>
      <c r="F60" s="233"/>
      <c r="G60" s="229"/>
      <c r="H60" s="227">
        <f>MROUND(H59,10)</f>
        <v>1137460</v>
      </c>
      <c r="I60" s="164"/>
      <c r="J60" s="207"/>
      <c r="K60" s="208"/>
      <c r="L60" s="208"/>
      <c r="M60" s="208"/>
      <c r="N60" s="207"/>
      <c r="O60" s="207"/>
      <c r="P60" s="207"/>
      <c r="Q60" s="207"/>
      <c r="R60" s="207"/>
      <c r="S60" s="207"/>
      <c r="T60" s="207"/>
      <c r="U60" s="209"/>
    </row>
    <row r="61" spans="1:24">
      <c r="A61" s="223">
        <v>13</v>
      </c>
      <c r="B61" s="536" t="s">
        <v>365</v>
      </c>
      <c r="C61" s="536"/>
      <c r="D61" s="536"/>
      <c r="E61" s="536"/>
      <c r="F61" s="245"/>
      <c r="G61" s="229"/>
      <c r="H61" s="246">
        <f>'IT Statement'!I79+'IT Statement'!I78</f>
        <v>153738</v>
      </c>
      <c r="I61" s="164"/>
      <c r="J61" s="207"/>
      <c r="K61" s="208"/>
      <c r="L61" s="208"/>
      <c r="M61" s="208"/>
      <c r="N61" s="207"/>
      <c r="O61" s="207"/>
      <c r="P61" s="207"/>
      <c r="Q61" s="207"/>
      <c r="R61" s="207"/>
      <c r="S61" s="207"/>
      <c r="T61" s="207"/>
      <c r="U61" s="209"/>
    </row>
    <row r="62" spans="1:24">
      <c r="A62" s="223">
        <v>14</v>
      </c>
      <c r="B62" s="529" t="s">
        <v>291</v>
      </c>
      <c r="C62" s="529"/>
      <c r="D62" s="529"/>
      <c r="E62" s="529"/>
      <c r="F62" s="245"/>
      <c r="G62" s="229"/>
      <c r="H62" s="246">
        <f>'IT Statement'!I78</f>
        <v>0</v>
      </c>
      <c r="I62" s="164"/>
      <c r="J62" s="207"/>
      <c r="K62" s="208"/>
      <c r="L62" s="208"/>
      <c r="M62" s="208"/>
      <c r="N62" s="207"/>
      <c r="O62" s="207"/>
      <c r="P62" s="207"/>
      <c r="Q62" s="207"/>
      <c r="R62" s="207"/>
      <c r="S62" s="207"/>
      <c r="T62" s="207"/>
      <c r="U62" s="209"/>
    </row>
    <row r="63" spans="1:24">
      <c r="A63" s="223">
        <v>15</v>
      </c>
      <c r="B63" s="529" t="s">
        <v>336</v>
      </c>
      <c r="C63" s="529"/>
      <c r="D63" s="529"/>
      <c r="E63" s="529"/>
      <c r="F63" s="245"/>
      <c r="G63" s="247"/>
      <c r="H63" s="246">
        <f>H61-H62</f>
        <v>153738</v>
      </c>
      <c r="I63" s="164"/>
      <c r="J63" s="207"/>
      <c r="K63" s="208"/>
      <c r="L63" s="208"/>
      <c r="M63" s="208"/>
      <c r="N63" s="207"/>
      <c r="O63" s="207"/>
      <c r="P63" s="207"/>
      <c r="Q63" s="207"/>
      <c r="R63" s="207"/>
      <c r="S63" s="248"/>
      <c r="T63" s="207"/>
      <c r="U63" s="209"/>
    </row>
    <row r="64" spans="1:24">
      <c r="A64" s="223">
        <v>16</v>
      </c>
      <c r="B64" s="529" t="s">
        <v>478</v>
      </c>
      <c r="C64" s="529"/>
      <c r="D64" s="529"/>
      <c r="E64" s="529"/>
      <c r="F64" s="245"/>
      <c r="G64" s="229"/>
      <c r="H64" s="246">
        <f>'IT Statement'!I80</f>
        <v>0</v>
      </c>
      <c r="I64" s="164"/>
      <c r="J64" s="207"/>
      <c r="K64" s="208"/>
      <c r="L64" s="208"/>
      <c r="M64" s="208"/>
      <c r="N64" s="207"/>
      <c r="O64" s="207"/>
      <c r="P64" s="207"/>
      <c r="Q64" s="207"/>
      <c r="R64" s="207"/>
      <c r="S64" s="248"/>
      <c r="T64" s="207"/>
      <c r="U64" s="209"/>
    </row>
    <row r="65" spans="1:36">
      <c r="A65" s="223">
        <v>17</v>
      </c>
      <c r="B65" s="529" t="s">
        <v>480</v>
      </c>
      <c r="C65" s="529"/>
      <c r="D65" s="529"/>
      <c r="E65" s="529"/>
      <c r="F65" s="245"/>
      <c r="G65" s="247"/>
      <c r="H65" s="246">
        <f>H63-H64</f>
        <v>153738</v>
      </c>
      <c r="I65" s="164"/>
      <c r="J65" s="207"/>
      <c r="K65" s="208"/>
      <c r="L65" s="208"/>
      <c r="M65" s="208"/>
      <c r="N65" s="207"/>
      <c r="O65" s="207"/>
      <c r="P65" s="207"/>
      <c r="Q65" s="207"/>
      <c r="R65" s="207"/>
      <c r="S65" s="248"/>
      <c r="T65" s="207"/>
      <c r="U65" s="209"/>
    </row>
    <row r="66" spans="1:36">
      <c r="A66" s="223">
        <v>18</v>
      </c>
      <c r="B66" s="537" t="s">
        <v>496</v>
      </c>
      <c r="C66" s="537"/>
      <c r="D66" s="537"/>
      <c r="E66" s="537"/>
      <c r="F66" s="224">
        <f>'IT Statement'!I82</f>
        <v>6150</v>
      </c>
      <c r="G66" s="249"/>
      <c r="H66" s="231"/>
      <c r="I66" s="164"/>
    </row>
    <row r="67" spans="1:36">
      <c r="A67" s="223"/>
      <c r="B67" s="537"/>
      <c r="C67" s="537"/>
      <c r="D67" s="537"/>
      <c r="E67" s="537"/>
      <c r="F67" s="224"/>
      <c r="G67" s="249"/>
      <c r="H67" s="231"/>
      <c r="I67" s="164"/>
    </row>
    <row r="68" spans="1:36">
      <c r="A68" s="223">
        <v>19</v>
      </c>
      <c r="B68" s="537" t="s">
        <v>499</v>
      </c>
      <c r="C68" s="537"/>
      <c r="D68" s="537"/>
      <c r="E68" s="537"/>
      <c r="F68" s="245"/>
      <c r="G68" s="249"/>
      <c r="H68" s="246">
        <f>ROUND((H65+F66+F67),0)</f>
        <v>159888</v>
      </c>
      <c r="I68" s="164"/>
    </row>
    <row r="69" spans="1:36">
      <c r="A69" s="223">
        <v>20</v>
      </c>
      <c r="B69" s="537" t="s">
        <v>476</v>
      </c>
      <c r="C69" s="537"/>
      <c r="D69" s="537"/>
      <c r="E69" s="537"/>
      <c r="F69" s="245"/>
      <c r="G69" s="249"/>
      <c r="H69" s="246">
        <f>MROUND(H68,10)</f>
        <v>159890</v>
      </c>
      <c r="I69" s="164"/>
    </row>
    <row r="70" spans="1:36">
      <c r="A70" s="223">
        <v>21</v>
      </c>
      <c r="B70" s="537" t="s">
        <v>292</v>
      </c>
      <c r="C70" s="537"/>
      <c r="D70" s="537"/>
      <c r="E70" s="537"/>
      <c r="F70" s="245"/>
      <c r="G70" s="249"/>
      <c r="H70" s="246">
        <f>'Data Sheet'!L29</f>
        <v>0</v>
      </c>
      <c r="I70" s="164"/>
    </row>
    <row r="71" spans="1:36" s="237" customFormat="1">
      <c r="A71" s="223">
        <v>22</v>
      </c>
      <c r="B71" s="559" t="s">
        <v>337</v>
      </c>
      <c r="C71" s="559"/>
      <c r="D71" s="559"/>
      <c r="E71" s="559"/>
      <c r="F71" s="250"/>
      <c r="G71" s="251"/>
      <c r="H71" s="252">
        <f>H69-H70</f>
        <v>159890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c r="A72" s="282"/>
      <c r="B72" s="544" t="s">
        <v>366</v>
      </c>
      <c r="C72" s="545"/>
      <c r="D72" s="545"/>
      <c r="E72" s="545"/>
      <c r="F72" s="545"/>
      <c r="G72" s="545"/>
      <c r="H72" s="546"/>
      <c r="I72" s="12"/>
      <c r="U72" s="39"/>
      <c r="X72" s="68"/>
    </row>
    <row r="73" spans="1:36" s="33" customFormat="1">
      <c r="A73" s="283"/>
      <c r="B73" s="284"/>
      <c r="C73" s="285" t="s">
        <v>367</v>
      </c>
      <c r="D73" s="285"/>
      <c r="E73" s="285" t="s">
        <v>368</v>
      </c>
      <c r="F73" s="547" t="s">
        <v>369</v>
      </c>
      <c r="G73" s="548"/>
      <c r="H73" s="549"/>
      <c r="I73" s="12"/>
      <c r="U73" s="39"/>
      <c r="X73" s="68"/>
    </row>
    <row r="74" spans="1:36" s="33" customFormat="1" ht="15.75">
      <c r="A74" s="286"/>
      <c r="B74" s="120"/>
      <c r="C74" s="119"/>
      <c r="D74" s="120"/>
      <c r="E74" s="120"/>
      <c r="F74" s="541"/>
      <c r="G74" s="542"/>
      <c r="H74" s="543"/>
      <c r="I74" s="12"/>
      <c r="U74" s="39"/>
      <c r="X74" s="68"/>
    </row>
    <row r="75" spans="1:36" s="33" customFormat="1" ht="15.75">
      <c r="A75" s="286"/>
      <c r="B75" s="122"/>
      <c r="C75" s="121"/>
      <c r="D75" s="122"/>
      <c r="E75" s="121"/>
      <c r="F75" s="538"/>
      <c r="G75" s="539"/>
      <c r="H75" s="540"/>
      <c r="I75" s="12"/>
      <c r="U75" s="39"/>
      <c r="X75" s="68"/>
    </row>
    <row r="76" spans="1:36" s="33" customFormat="1" ht="15.75">
      <c r="A76" s="286"/>
      <c r="B76" s="121"/>
      <c r="C76" s="121"/>
      <c r="D76" s="121"/>
      <c r="E76" s="121"/>
      <c r="F76" s="538"/>
      <c r="G76" s="539"/>
      <c r="H76" s="540"/>
      <c r="I76" s="12"/>
      <c r="U76" s="39"/>
      <c r="X76" s="68"/>
      <c r="AD76" s="34"/>
      <c r="AE76" s="38">
        <f>H69</f>
        <v>159890</v>
      </c>
    </row>
    <row r="77" spans="1:36" s="33" customFormat="1" ht="15.75">
      <c r="A77" s="286"/>
      <c r="B77" s="121"/>
      <c r="C77" s="121"/>
      <c r="D77" s="121"/>
      <c r="E77" s="121"/>
      <c r="F77" s="538"/>
      <c r="G77" s="539"/>
      <c r="H77" s="540"/>
      <c r="I77" s="12"/>
      <c r="U77" s="39"/>
      <c r="X77" s="68"/>
    </row>
    <row r="78" spans="1:36" s="33" customFormat="1" ht="15.75">
      <c r="A78" s="286"/>
      <c r="B78" s="121"/>
      <c r="C78" s="121"/>
      <c r="D78" s="121"/>
      <c r="E78" s="121"/>
      <c r="F78" s="538"/>
      <c r="G78" s="539"/>
      <c r="H78" s="540"/>
      <c r="I78" s="12"/>
      <c r="U78" s="39"/>
      <c r="X78" s="68"/>
      <c r="AE78" s="36"/>
    </row>
    <row r="79" spans="1:36" s="33" customFormat="1" ht="15.75">
      <c r="A79" s="286"/>
      <c r="B79" s="121"/>
      <c r="C79" s="287"/>
      <c r="D79" s="121"/>
      <c r="E79" s="121"/>
      <c r="F79" s="538"/>
      <c r="G79" s="539"/>
      <c r="H79" s="540"/>
      <c r="I79" s="12"/>
      <c r="U79" s="39"/>
      <c r="X79" s="68"/>
      <c r="AE79" s="36"/>
    </row>
    <row r="80" spans="1:36" s="33" customFormat="1">
      <c r="A80" s="286"/>
      <c r="B80" s="544" t="str">
        <f>"Certified that a sum of Rs "&amp; H69 &amp;"( in words )  "&amp;AE87</f>
        <v>Certified that a sum of Rs 159890( in words )  One Hundred and Fifty Nine Thousand Eight Hundred and Ninety  only</v>
      </c>
      <c r="C80" s="545"/>
      <c r="D80" s="545"/>
      <c r="E80" s="545"/>
      <c r="F80" s="545"/>
      <c r="G80" s="545"/>
      <c r="H80" s="546"/>
      <c r="I80" s="12"/>
      <c r="U80" s="39"/>
      <c r="X80" s="68"/>
      <c r="AE80" s="36"/>
      <c r="AF80" s="34"/>
      <c r="AG80" s="34"/>
    </row>
    <row r="81" spans="1:33" s="33" customFormat="1">
      <c r="A81" s="286"/>
      <c r="B81" s="544" t="s">
        <v>370</v>
      </c>
      <c r="C81" s="545"/>
      <c r="D81" s="545"/>
      <c r="E81" s="545"/>
      <c r="F81" s="545"/>
      <c r="G81" s="545"/>
      <c r="H81" s="546"/>
      <c r="I81" s="12"/>
      <c r="U81" s="39"/>
      <c r="X81" s="68"/>
      <c r="AE81" s="36"/>
      <c r="AF81" s="34"/>
      <c r="AG81" s="34"/>
    </row>
    <row r="82" spans="1:33" s="33" customFormat="1">
      <c r="A82" s="286"/>
      <c r="B82" s="544" t="s">
        <v>371</v>
      </c>
      <c r="C82" s="545"/>
      <c r="D82" s="545"/>
      <c r="E82" s="545"/>
      <c r="F82" s="545"/>
      <c r="G82" s="545"/>
      <c r="H82" s="546"/>
      <c r="I82" s="12"/>
      <c r="U82" s="39"/>
      <c r="X82" s="68"/>
      <c r="AE82" s="37"/>
      <c r="AF82" s="34"/>
    </row>
    <row r="83" spans="1:33" s="33" customFormat="1">
      <c r="A83" s="563"/>
      <c r="B83" s="564"/>
      <c r="C83" s="564"/>
      <c r="D83" s="564"/>
      <c r="E83" s="564"/>
      <c r="F83" s="564"/>
      <c r="G83" s="564"/>
      <c r="H83" s="565"/>
      <c r="I83" s="12"/>
      <c r="U83" s="39"/>
      <c r="X83" s="68"/>
      <c r="AE83" s="37"/>
      <c r="AF83" s="34"/>
    </row>
    <row r="84" spans="1:33" s="33" customFormat="1">
      <c r="A84" s="563"/>
      <c r="B84" s="564"/>
      <c r="C84" s="564"/>
      <c r="D84" s="564"/>
      <c r="E84" s="564"/>
      <c r="F84" s="564"/>
      <c r="G84" s="564"/>
      <c r="H84" s="565"/>
      <c r="I84" s="12"/>
      <c r="U84" s="39"/>
      <c r="X84" s="68"/>
      <c r="AE84" s="37">
        <v>1</v>
      </c>
      <c r="AF84" s="34" t="str">
        <f>LanguageComment</f>
        <v xml:space="preserve"> </v>
      </c>
    </row>
    <row r="85" spans="1:33" s="33" customFormat="1">
      <c r="A85" s="566"/>
      <c r="B85" s="567"/>
      <c r="C85" s="567"/>
      <c r="D85" s="567"/>
      <c r="E85" s="567"/>
      <c r="F85" s="567"/>
      <c r="G85" s="567"/>
      <c r="H85" s="568"/>
      <c r="I85" s="12"/>
      <c r="U85" s="39"/>
      <c r="X85" s="68"/>
    </row>
    <row r="86" spans="1:33" s="33" customFormat="1">
      <c r="A86" s="288"/>
      <c r="B86" s="289" t="s">
        <v>372</v>
      </c>
      <c r="C86" s="569" t="s">
        <v>391</v>
      </c>
      <c r="D86" s="570"/>
      <c r="E86" s="570"/>
      <c r="F86" s="570"/>
      <c r="G86" s="570"/>
      <c r="H86" s="571"/>
      <c r="I86" s="12"/>
      <c r="U86" s="39"/>
      <c r="X86" s="68"/>
    </row>
    <row r="87" spans="1:33" s="33" customFormat="1">
      <c r="A87" s="286"/>
      <c r="B87" s="290" t="s">
        <v>373</v>
      </c>
      <c r="C87" s="560"/>
      <c r="D87" s="561"/>
      <c r="E87" s="561"/>
      <c r="F87" s="561"/>
      <c r="G87" s="561"/>
      <c r="H87" s="562"/>
      <c r="I87" s="12"/>
      <c r="U87" s="39"/>
      <c r="X87" s="68"/>
      <c r="AE87" s="35" t="str">
        <f>wordings</f>
        <v>One Hundred and Fifty Nine Thousand Eight Hundred and Ninety  only</v>
      </c>
    </row>
    <row r="88" spans="1:33">
      <c r="A88" s="164"/>
      <c r="B88" s="164"/>
      <c r="C88" s="164"/>
      <c r="D88" s="164"/>
      <c r="E88" s="164"/>
      <c r="F88" s="164"/>
      <c r="G88" s="164"/>
      <c r="H88" s="164"/>
      <c r="I88" s="164"/>
    </row>
    <row r="89" spans="1:33">
      <c r="A89" s="164"/>
      <c r="B89" s="164"/>
      <c r="C89" s="164"/>
      <c r="D89" s="164"/>
      <c r="E89" s="164"/>
      <c r="F89" s="164"/>
      <c r="G89" s="164"/>
      <c r="H89" s="164"/>
      <c r="I89" s="164"/>
    </row>
    <row r="90" spans="1:33">
      <c r="A90" s="164"/>
      <c r="B90" s="164"/>
      <c r="C90" s="164"/>
      <c r="D90" s="164"/>
      <c r="E90" s="164"/>
      <c r="F90" s="164"/>
      <c r="G90" s="164"/>
      <c r="H90" s="164"/>
      <c r="I90" s="164"/>
    </row>
    <row r="91" spans="1:33">
      <c r="A91" s="164"/>
      <c r="B91" s="164"/>
      <c r="C91" s="164"/>
      <c r="D91" s="164"/>
      <c r="E91" s="164"/>
      <c r="F91" s="164"/>
      <c r="G91" s="164"/>
      <c r="H91" s="164"/>
      <c r="I91" s="164"/>
    </row>
    <row r="92" spans="1:33">
      <c r="A92" s="164"/>
      <c r="B92" s="164"/>
      <c r="C92" s="164"/>
      <c r="D92" s="164"/>
      <c r="E92" s="164"/>
      <c r="F92" s="164"/>
      <c r="G92" s="164"/>
      <c r="H92" s="164"/>
      <c r="I92" s="164"/>
    </row>
    <row r="104" spans="30:62">
      <c r="AD104" s="237"/>
      <c r="AE104" s="237"/>
      <c r="AF104" s="237"/>
      <c r="AG104" s="237"/>
      <c r="AH104" s="237"/>
      <c r="AI104" s="237"/>
      <c r="AJ104" s="237"/>
    </row>
    <row r="105" spans="30:62" ht="12.75" customHeight="1" thickBot="1"/>
    <row r="106" spans="30:62" ht="8.25" customHeight="1" thickBot="1">
      <c r="AX106" s="253"/>
      <c r="AY106" s="254"/>
      <c r="AZ106" s="254"/>
      <c r="BA106" s="254"/>
      <c r="BB106" s="254"/>
      <c r="BC106" s="254"/>
      <c r="BD106" s="254"/>
      <c r="BE106" s="254"/>
      <c r="BF106" s="254"/>
      <c r="BG106" s="254"/>
      <c r="BH106" s="254"/>
      <c r="BI106" s="255"/>
    </row>
    <row r="107" spans="30:62" ht="16.5" thickBot="1">
      <c r="AX107" s="256"/>
      <c r="AY107" s="257"/>
      <c r="AZ107" s="521" t="s">
        <v>250</v>
      </c>
      <c r="BA107" s="522"/>
      <c r="BB107" s="522"/>
      <c r="BC107" s="522"/>
      <c r="BD107" s="522"/>
      <c r="BE107" s="523"/>
      <c r="BF107" s="257"/>
      <c r="BG107" s="257"/>
      <c r="BH107" s="257"/>
      <c r="BI107" s="258"/>
    </row>
    <row r="108" spans="30:62">
      <c r="AX108" s="256"/>
      <c r="AY108" s="257"/>
      <c r="AZ108" s="257"/>
      <c r="BA108" s="257"/>
      <c r="BB108" s="257"/>
      <c r="BC108" s="257"/>
      <c r="BD108" s="257"/>
      <c r="BE108" s="257"/>
      <c r="BF108" s="257"/>
      <c r="BG108" s="257"/>
      <c r="BH108" s="257"/>
      <c r="BI108" s="258"/>
    </row>
    <row r="109" spans="30:62">
      <c r="AX109" s="256"/>
      <c r="AY109" s="259" t="s">
        <v>251</v>
      </c>
      <c r="AZ109" s="260" t="s">
        <v>258</v>
      </c>
      <c r="BA109" s="261"/>
      <c r="BB109" s="261"/>
      <c r="BC109" s="261"/>
      <c r="BD109" s="257"/>
      <c r="BE109" s="257"/>
      <c r="BF109" s="257"/>
      <c r="BG109" s="257"/>
      <c r="BH109" s="257"/>
      <c r="BI109" s="258"/>
    </row>
    <row r="110" spans="30:62">
      <c r="AX110" s="256"/>
      <c r="AY110" s="259" t="s">
        <v>240</v>
      </c>
      <c r="AZ110" s="260" t="s">
        <v>259</v>
      </c>
      <c r="BA110" s="261"/>
      <c r="BB110" s="261"/>
      <c r="BC110" s="261"/>
      <c r="BD110" s="257"/>
      <c r="BE110" s="257"/>
      <c r="BF110" s="257"/>
      <c r="BG110" s="257"/>
      <c r="BH110" s="257"/>
      <c r="BI110" s="258"/>
    </row>
    <row r="111" spans="30:62">
      <c r="AX111" s="256"/>
      <c r="AY111" s="259" t="s">
        <v>257</v>
      </c>
      <c r="AZ111" s="262" t="s">
        <v>260</v>
      </c>
      <c r="BA111" s="257"/>
      <c r="BB111" s="257"/>
      <c r="BC111" s="257"/>
      <c r="BD111" s="257"/>
      <c r="BE111" s="257"/>
      <c r="BF111" s="257"/>
      <c r="BG111" s="257"/>
      <c r="BH111" s="257"/>
      <c r="BI111" s="258"/>
      <c r="BJ111" s="263" t="s">
        <v>255</v>
      </c>
    </row>
    <row r="112" spans="30:62">
      <c r="AX112" s="256"/>
      <c r="AY112" s="264"/>
      <c r="AZ112" s="264"/>
      <c r="BA112" s="264"/>
      <c r="BB112" s="264"/>
      <c r="BC112" s="264"/>
      <c r="BD112" s="265" t="s">
        <v>241</v>
      </c>
      <c r="BE112" s="264"/>
      <c r="BF112" s="266"/>
      <c r="BG112" s="267"/>
      <c r="BH112" s="267"/>
      <c r="BI112" s="258"/>
      <c r="BJ112" s="263" t="s">
        <v>256</v>
      </c>
    </row>
    <row r="113" spans="50:62">
      <c r="AX113" s="256"/>
      <c r="AY113" s="268" t="s">
        <v>242</v>
      </c>
      <c r="AZ113" s="269" t="s">
        <v>243</v>
      </c>
      <c r="BA113" s="269" t="s">
        <v>264</v>
      </c>
      <c r="BB113" s="269" t="s">
        <v>244</v>
      </c>
      <c r="BC113" s="269" t="s">
        <v>245</v>
      </c>
      <c r="BD113" s="269" t="s">
        <v>263</v>
      </c>
      <c r="BE113" s="269" t="s">
        <v>246</v>
      </c>
      <c r="BF113" s="270" t="s">
        <v>247</v>
      </c>
      <c r="BG113" s="269" t="s">
        <v>248</v>
      </c>
      <c r="BH113" s="271" t="s">
        <v>249</v>
      </c>
      <c r="BI113" s="258"/>
    </row>
    <row r="114" spans="50:62">
      <c r="AX114" s="256"/>
      <c r="AY114" s="268"/>
      <c r="AZ114" s="272"/>
      <c r="BA114" s="272"/>
      <c r="BB114" s="272"/>
      <c r="BC114" s="272"/>
      <c r="BD114" s="272"/>
      <c r="BE114" s="273"/>
      <c r="BF114" s="273"/>
      <c r="BG114" s="273"/>
      <c r="BH114" s="274"/>
      <c r="BI114" s="258"/>
    </row>
    <row r="115" spans="50:62">
      <c r="AX115" s="256"/>
      <c r="AY115" s="268">
        <v>38353</v>
      </c>
      <c r="AZ115" s="272">
        <v>8475</v>
      </c>
      <c r="BA115" s="272">
        <v>67</v>
      </c>
      <c r="BB115" s="272">
        <v>600</v>
      </c>
      <c r="BC115" s="272">
        <v>120</v>
      </c>
      <c r="BD115" s="272"/>
      <c r="BE115" s="273">
        <v>20006</v>
      </c>
      <c r="BF115" s="273">
        <v>7866</v>
      </c>
      <c r="BG115" s="272" t="s">
        <v>261</v>
      </c>
      <c r="BH115" s="274">
        <v>38782</v>
      </c>
      <c r="BI115" s="258"/>
    </row>
    <row r="116" spans="50:62">
      <c r="AX116" s="256"/>
      <c r="AY116" s="268">
        <v>38384</v>
      </c>
      <c r="AZ116" s="272">
        <v>8475</v>
      </c>
      <c r="BA116" s="272">
        <v>67</v>
      </c>
      <c r="BB116" s="272">
        <v>600</v>
      </c>
      <c r="BC116" s="272">
        <v>120</v>
      </c>
      <c r="BD116" s="272"/>
      <c r="BE116" s="273">
        <v>20006</v>
      </c>
      <c r="BF116" s="273">
        <v>7866</v>
      </c>
      <c r="BG116" s="272" t="s">
        <v>261</v>
      </c>
      <c r="BH116" s="274">
        <v>38782</v>
      </c>
      <c r="BI116" s="258"/>
    </row>
    <row r="117" spans="50:62">
      <c r="AX117" s="256"/>
      <c r="AY117" s="268">
        <v>38412</v>
      </c>
      <c r="AZ117" s="272">
        <v>8475</v>
      </c>
      <c r="BA117" s="272">
        <v>67</v>
      </c>
      <c r="BB117" s="272">
        <v>600</v>
      </c>
      <c r="BC117" s="272">
        <v>120</v>
      </c>
      <c r="BD117" s="272"/>
      <c r="BE117" s="273">
        <v>20006</v>
      </c>
      <c r="BF117" s="273">
        <v>7866</v>
      </c>
      <c r="BG117" s="272" t="s">
        <v>261</v>
      </c>
      <c r="BH117" s="274">
        <v>38782</v>
      </c>
      <c r="BI117" s="258"/>
    </row>
    <row r="118" spans="50:62">
      <c r="AX118" s="256"/>
      <c r="AY118" s="268">
        <v>38443</v>
      </c>
      <c r="AZ118" s="272">
        <v>8475</v>
      </c>
      <c r="BA118" s="272">
        <v>67</v>
      </c>
      <c r="BB118" s="272">
        <v>600</v>
      </c>
      <c r="BC118" s="272">
        <v>120</v>
      </c>
      <c r="BD118" s="272"/>
      <c r="BE118" s="273">
        <v>20006</v>
      </c>
      <c r="BF118" s="273">
        <v>7866</v>
      </c>
      <c r="BG118" s="272" t="s">
        <v>261</v>
      </c>
      <c r="BH118" s="274">
        <v>38782</v>
      </c>
      <c r="BI118" s="258"/>
    </row>
    <row r="119" spans="50:62">
      <c r="AX119" s="256"/>
      <c r="AY119" s="268">
        <v>38473</v>
      </c>
      <c r="AZ119" s="272">
        <v>15130</v>
      </c>
      <c r="BA119" s="272">
        <v>8</v>
      </c>
      <c r="BB119" s="272">
        <v>600</v>
      </c>
      <c r="BC119" s="272">
        <v>120</v>
      </c>
      <c r="BD119" s="272"/>
      <c r="BE119" s="273">
        <v>20864</v>
      </c>
      <c r="BF119" s="273">
        <v>5936</v>
      </c>
      <c r="BG119" s="272" t="s">
        <v>261</v>
      </c>
      <c r="BH119" s="274">
        <v>38978</v>
      </c>
      <c r="BI119" s="258"/>
    </row>
    <row r="120" spans="50:62">
      <c r="AX120" s="256"/>
      <c r="AY120" s="268">
        <v>38504</v>
      </c>
      <c r="AZ120" s="272">
        <v>15130</v>
      </c>
      <c r="BA120" s="272">
        <v>8</v>
      </c>
      <c r="BB120" s="272">
        <v>600</v>
      </c>
      <c r="BC120" s="272">
        <v>120</v>
      </c>
      <c r="BD120" s="272"/>
      <c r="BE120" s="273">
        <v>20864</v>
      </c>
      <c r="BF120" s="273">
        <v>5936</v>
      </c>
      <c r="BG120" s="272" t="s">
        <v>261</v>
      </c>
      <c r="BH120" s="274">
        <v>38978</v>
      </c>
      <c r="BI120" s="258"/>
      <c r="BJ120" s="263" t="s">
        <v>255</v>
      </c>
    </row>
    <row r="121" spans="50:62">
      <c r="AX121" s="256"/>
      <c r="AY121" s="268">
        <v>38534</v>
      </c>
      <c r="AZ121" s="272">
        <v>15130</v>
      </c>
      <c r="BA121" s="272">
        <v>8</v>
      </c>
      <c r="BB121" s="272">
        <v>600</v>
      </c>
      <c r="BC121" s="272">
        <v>120</v>
      </c>
      <c r="BD121" s="272"/>
      <c r="BE121" s="273">
        <v>20864</v>
      </c>
      <c r="BF121" s="273">
        <v>5936</v>
      </c>
      <c r="BG121" s="272" t="s">
        <v>261</v>
      </c>
      <c r="BH121" s="274">
        <v>38978</v>
      </c>
      <c r="BI121" s="258"/>
    </row>
    <row r="122" spans="50:62">
      <c r="AX122" s="256"/>
      <c r="AY122" s="268">
        <v>38565</v>
      </c>
      <c r="AZ122" s="272">
        <v>15130</v>
      </c>
      <c r="BA122" s="272">
        <v>8</v>
      </c>
      <c r="BB122" s="272">
        <v>600</v>
      </c>
      <c r="BC122" s="272">
        <v>120</v>
      </c>
      <c r="BD122" s="272"/>
      <c r="BE122" s="273">
        <v>20864</v>
      </c>
      <c r="BF122" s="273">
        <v>5936</v>
      </c>
      <c r="BG122" s="272" t="s">
        <v>261</v>
      </c>
      <c r="BH122" s="274">
        <v>38978</v>
      </c>
      <c r="BI122" s="258"/>
    </row>
    <row r="123" spans="50:62">
      <c r="AX123" s="256"/>
      <c r="AY123" s="268">
        <v>38596</v>
      </c>
      <c r="AZ123" s="272">
        <v>15130</v>
      </c>
      <c r="BA123" s="272">
        <v>8</v>
      </c>
      <c r="BB123" s="272">
        <v>600</v>
      </c>
      <c r="BC123" s="272">
        <v>120</v>
      </c>
      <c r="BD123" s="272"/>
      <c r="BE123" s="273">
        <v>20864</v>
      </c>
      <c r="BF123" s="273">
        <v>5936</v>
      </c>
      <c r="BG123" s="272" t="s">
        <v>261</v>
      </c>
      <c r="BH123" s="274">
        <v>38978</v>
      </c>
      <c r="BI123" s="258"/>
    </row>
    <row r="124" spans="50:62">
      <c r="AX124" s="256"/>
      <c r="AY124" s="268">
        <v>38626</v>
      </c>
      <c r="AZ124" s="272">
        <v>15130</v>
      </c>
      <c r="BA124" s="272">
        <v>8</v>
      </c>
      <c r="BB124" s="272">
        <v>600</v>
      </c>
      <c r="BC124" s="272">
        <v>120</v>
      </c>
      <c r="BD124" s="272"/>
      <c r="BE124" s="273">
        <v>20864</v>
      </c>
      <c r="BF124" s="273">
        <v>5936</v>
      </c>
      <c r="BG124" s="272" t="s">
        <v>261</v>
      </c>
      <c r="BH124" s="274">
        <v>38978</v>
      </c>
      <c r="BI124" s="258"/>
    </row>
    <row r="125" spans="50:62">
      <c r="AX125" s="256"/>
      <c r="AY125" s="268">
        <v>38657</v>
      </c>
      <c r="AZ125" s="272">
        <v>15130</v>
      </c>
      <c r="BA125" s="272">
        <v>8</v>
      </c>
      <c r="BB125" s="272">
        <v>600</v>
      </c>
      <c r="BC125" s="272">
        <v>120</v>
      </c>
      <c r="BD125" s="272"/>
      <c r="BE125" s="273">
        <v>20864</v>
      </c>
      <c r="BF125" s="273">
        <v>5936</v>
      </c>
      <c r="BG125" s="272" t="s">
        <v>261</v>
      </c>
      <c r="BH125" s="274">
        <v>38978</v>
      </c>
      <c r="BI125" s="258"/>
    </row>
    <row r="126" spans="50:62">
      <c r="AX126" s="256"/>
      <c r="AY126" s="268">
        <v>38687</v>
      </c>
      <c r="AZ126" s="272">
        <v>15130</v>
      </c>
      <c r="BA126" s="272">
        <v>8</v>
      </c>
      <c r="BB126" s="272">
        <v>600</v>
      </c>
      <c r="BC126" s="272">
        <v>120</v>
      </c>
      <c r="BD126" s="272"/>
      <c r="BE126" s="273">
        <v>20864</v>
      </c>
      <c r="BF126" s="273">
        <v>5936</v>
      </c>
      <c r="BG126" s="272" t="s">
        <v>261</v>
      </c>
      <c r="BH126" s="274">
        <v>38978</v>
      </c>
      <c r="BI126" s="258"/>
    </row>
    <row r="127" spans="50:62">
      <c r="AX127" s="256"/>
      <c r="AY127" s="268">
        <v>38718</v>
      </c>
      <c r="AZ127" s="272">
        <v>15130</v>
      </c>
      <c r="BA127" s="272">
        <v>8</v>
      </c>
      <c r="BB127" s="272">
        <v>600</v>
      </c>
      <c r="BC127" s="272">
        <v>120</v>
      </c>
      <c r="BD127" s="272"/>
      <c r="BE127" s="273">
        <v>20864</v>
      </c>
      <c r="BF127" s="273">
        <v>5936</v>
      </c>
      <c r="BG127" s="272" t="s">
        <v>261</v>
      </c>
      <c r="BH127" s="274">
        <v>38978</v>
      </c>
      <c r="BI127" s="258"/>
    </row>
    <row r="128" spans="50:62">
      <c r="AX128" s="256"/>
      <c r="AY128" s="268">
        <v>38749</v>
      </c>
      <c r="AZ128" s="272">
        <v>14642</v>
      </c>
      <c r="BA128" s="272">
        <v>8</v>
      </c>
      <c r="BB128" s="272">
        <v>581</v>
      </c>
      <c r="BC128" s="272">
        <v>116</v>
      </c>
      <c r="BD128" s="272"/>
      <c r="BE128" s="273">
        <v>20864</v>
      </c>
      <c r="BF128" s="273">
        <v>5936</v>
      </c>
      <c r="BG128" s="272" t="s">
        <v>261</v>
      </c>
      <c r="BH128" s="274">
        <v>38978</v>
      </c>
      <c r="BI128" s="258"/>
    </row>
    <row r="129" spans="50:62">
      <c r="AX129" s="256"/>
      <c r="AY129" s="268">
        <v>38777</v>
      </c>
      <c r="AZ129" s="272">
        <v>15130</v>
      </c>
      <c r="BA129" s="272">
        <v>8</v>
      </c>
      <c r="BB129" s="272">
        <v>750</v>
      </c>
      <c r="BC129" s="272">
        <v>120</v>
      </c>
      <c r="BD129" s="272"/>
      <c r="BE129" s="273">
        <v>20864</v>
      </c>
      <c r="BF129" s="273">
        <v>5936</v>
      </c>
      <c r="BG129" s="272" t="s">
        <v>261</v>
      </c>
      <c r="BH129" s="274">
        <v>38978</v>
      </c>
      <c r="BI129" s="258"/>
    </row>
    <row r="130" spans="50:62">
      <c r="AX130" s="256"/>
      <c r="AY130" s="268">
        <v>38808</v>
      </c>
      <c r="AZ130" s="272">
        <v>15130</v>
      </c>
      <c r="BA130" s="272">
        <v>8</v>
      </c>
      <c r="BB130" s="272">
        <v>750</v>
      </c>
      <c r="BC130" s="272">
        <v>120</v>
      </c>
      <c r="BD130" s="272"/>
      <c r="BE130" s="273">
        <v>20864</v>
      </c>
      <c r="BF130" s="273">
        <v>5936</v>
      </c>
      <c r="BG130" s="272" t="s">
        <v>261</v>
      </c>
      <c r="BH130" s="274">
        <v>38978</v>
      </c>
      <c r="BI130" s="258"/>
    </row>
    <row r="131" spans="50:62">
      <c r="AX131" s="256"/>
      <c r="AY131" s="268">
        <v>38838</v>
      </c>
      <c r="AZ131" s="272">
        <v>15510</v>
      </c>
      <c r="BA131" s="272">
        <v>8</v>
      </c>
      <c r="BB131" s="272">
        <v>750</v>
      </c>
      <c r="BC131" s="272">
        <v>120</v>
      </c>
      <c r="BD131" s="272"/>
      <c r="BE131" s="273">
        <v>20864</v>
      </c>
      <c r="BF131" s="273">
        <v>5936</v>
      </c>
      <c r="BG131" s="272" t="s">
        <v>261</v>
      </c>
      <c r="BH131" s="274">
        <v>38978</v>
      </c>
      <c r="BI131" s="258"/>
      <c r="BJ131" s="263" t="s">
        <v>255</v>
      </c>
    </row>
    <row r="132" spans="50:62">
      <c r="AX132" s="256"/>
      <c r="AY132" s="268">
        <v>38869</v>
      </c>
      <c r="AZ132" s="272">
        <v>15510</v>
      </c>
      <c r="BA132" s="272">
        <v>8</v>
      </c>
      <c r="BB132" s="272">
        <v>750</v>
      </c>
      <c r="BC132" s="272">
        <v>120</v>
      </c>
      <c r="BD132" s="272"/>
      <c r="BE132" s="273">
        <v>20864</v>
      </c>
      <c r="BF132" s="273">
        <v>5936</v>
      </c>
      <c r="BG132" s="272" t="s">
        <v>261</v>
      </c>
      <c r="BH132" s="274">
        <v>38978</v>
      </c>
      <c r="BI132" s="258"/>
      <c r="BJ132" s="263" t="s">
        <v>256</v>
      </c>
    </row>
    <row r="133" spans="50:62">
      <c r="AX133" s="256"/>
      <c r="AY133" s="268">
        <v>38899</v>
      </c>
      <c r="AZ133" s="272">
        <v>15510</v>
      </c>
      <c r="BA133" s="272">
        <v>8</v>
      </c>
      <c r="BB133" s="272">
        <v>750</v>
      </c>
      <c r="BC133" s="272">
        <v>120</v>
      </c>
      <c r="BD133" s="272"/>
      <c r="BE133" s="273">
        <v>20864</v>
      </c>
      <c r="BF133" s="273">
        <v>5936</v>
      </c>
      <c r="BG133" s="272" t="s">
        <v>261</v>
      </c>
      <c r="BH133" s="274">
        <v>38978</v>
      </c>
      <c r="BI133" s="258"/>
      <c r="BJ133" s="263" t="s">
        <v>255</v>
      </c>
    </row>
    <row r="134" spans="50:62">
      <c r="AX134" s="256"/>
      <c r="AY134" s="268">
        <v>38930</v>
      </c>
      <c r="AZ134" s="272">
        <v>15510</v>
      </c>
      <c r="BA134" s="272">
        <v>8</v>
      </c>
      <c r="BB134" s="272">
        <v>750</v>
      </c>
      <c r="BC134" s="272">
        <v>120</v>
      </c>
      <c r="BD134" s="272"/>
      <c r="BE134" s="273">
        <v>20864</v>
      </c>
      <c r="BF134" s="273">
        <v>5936</v>
      </c>
      <c r="BG134" s="272" t="s">
        <v>261</v>
      </c>
      <c r="BH134" s="274">
        <v>38978</v>
      </c>
      <c r="BI134" s="258"/>
    </row>
    <row r="135" spans="50:62">
      <c r="AX135" s="256"/>
      <c r="AY135" s="268">
        <v>38961</v>
      </c>
      <c r="AZ135" s="272">
        <v>15510</v>
      </c>
      <c r="BA135" s="272">
        <v>8</v>
      </c>
      <c r="BB135" s="272">
        <v>750</v>
      </c>
      <c r="BC135" s="272">
        <v>120</v>
      </c>
      <c r="BD135" s="272"/>
      <c r="BE135" s="273">
        <v>17156</v>
      </c>
      <c r="BF135" s="273">
        <v>9898</v>
      </c>
      <c r="BG135" s="272" t="s">
        <v>261</v>
      </c>
      <c r="BH135" s="274">
        <v>38999</v>
      </c>
      <c r="BI135" s="258"/>
      <c r="BJ135" s="263" t="s">
        <v>256</v>
      </c>
    </row>
    <row r="136" spans="50:62">
      <c r="AX136" s="256"/>
      <c r="AY136" s="268">
        <v>38991</v>
      </c>
      <c r="AZ136" s="272">
        <v>15510</v>
      </c>
      <c r="BA136" s="272">
        <v>8</v>
      </c>
      <c r="BB136" s="272">
        <v>750</v>
      </c>
      <c r="BC136" s="272">
        <v>120</v>
      </c>
      <c r="BD136" s="272"/>
      <c r="BE136" s="273">
        <v>17156</v>
      </c>
      <c r="BF136" s="273">
        <v>9898</v>
      </c>
      <c r="BG136" s="272" t="s">
        <v>261</v>
      </c>
      <c r="BH136" s="274">
        <v>39009</v>
      </c>
      <c r="BI136" s="258"/>
    </row>
    <row r="137" spans="50:62">
      <c r="AX137" s="256"/>
      <c r="AY137" s="268">
        <v>39022</v>
      </c>
      <c r="AZ137" s="272">
        <v>15510</v>
      </c>
      <c r="BA137" s="272">
        <v>8</v>
      </c>
      <c r="BB137" s="272">
        <v>750</v>
      </c>
      <c r="BC137" s="272">
        <v>120</v>
      </c>
      <c r="BD137" s="272"/>
      <c r="BE137" s="273">
        <v>17156</v>
      </c>
      <c r="BF137" s="273">
        <v>9898</v>
      </c>
      <c r="BG137" s="272" t="s">
        <v>261</v>
      </c>
      <c r="BH137" s="274">
        <v>39055</v>
      </c>
      <c r="BI137" s="258"/>
    </row>
    <row r="138" spans="50:62">
      <c r="AX138" s="256"/>
      <c r="AY138" s="268">
        <v>39052</v>
      </c>
      <c r="AZ138" s="272">
        <v>15510</v>
      </c>
      <c r="BA138" s="272">
        <v>8</v>
      </c>
      <c r="BB138" s="272">
        <v>750</v>
      </c>
      <c r="BC138" s="272">
        <v>120</v>
      </c>
      <c r="BD138" s="272"/>
      <c r="BE138" s="273">
        <v>17156</v>
      </c>
      <c r="BF138" s="273">
        <v>9898</v>
      </c>
      <c r="BG138" s="272" t="s">
        <v>261</v>
      </c>
      <c r="BH138" s="274">
        <v>39074</v>
      </c>
      <c r="BI138" s="258"/>
    </row>
    <row r="139" spans="50:62">
      <c r="AX139" s="256"/>
      <c r="AY139" s="268">
        <v>39083</v>
      </c>
      <c r="AZ139" s="272">
        <v>15510</v>
      </c>
      <c r="BA139" s="272">
        <v>8</v>
      </c>
      <c r="BB139" s="272">
        <v>750</v>
      </c>
      <c r="BC139" s="272">
        <v>120</v>
      </c>
      <c r="BD139" s="272"/>
      <c r="BE139" s="273">
        <v>17156</v>
      </c>
      <c r="BF139" s="273">
        <v>9898</v>
      </c>
      <c r="BG139" s="272" t="s">
        <v>261</v>
      </c>
      <c r="BH139" s="274">
        <v>39122</v>
      </c>
      <c r="BI139" s="258"/>
    </row>
    <row r="140" spans="50:62">
      <c r="AX140" s="256"/>
      <c r="AY140" s="268">
        <v>39114</v>
      </c>
      <c r="AZ140" s="272">
        <v>15510</v>
      </c>
      <c r="BA140" s="272">
        <v>8</v>
      </c>
      <c r="BB140" s="272">
        <v>750</v>
      </c>
      <c r="BC140" s="272">
        <v>120</v>
      </c>
      <c r="BD140" s="272"/>
      <c r="BE140" s="273">
        <v>17156</v>
      </c>
      <c r="BF140" s="273">
        <v>6799</v>
      </c>
      <c r="BG140" s="272" t="s">
        <v>261</v>
      </c>
      <c r="BH140" s="274">
        <v>39149</v>
      </c>
      <c r="BI140" s="258"/>
    </row>
    <row r="141" spans="50:62" ht="13.5" customHeight="1">
      <c r="AX141" s="256"/>
      <c r="AY141" s="268" t="s">
        <v>262</v>
      </c>
      <c r="AZ141" s="272">
        <v>10087</v>
      </c>
      <c r="BA141" s="272">
        <v>8</v>
      </c>
      <c r="BB141" s="272">
        <v>400</v>
      </c>
      <c r="BC141" s="272">
        <v>80</v>
      </c>
      <c r="BD141" s="272"/>
      <c r="BE141" s="273">
        <v>20864</v>
      </c>
      <c r="BF141" s="273">
        <v>5936</v>
      </c>
      <c r="BG141" s="272" t="s">
        <v>261</v>
      </c>
      <c r="BH141" s="274">
        <v>38978</v>
      </c>
      <c r="BI141" s="258"/>
    </row>
    <row r="142" spans="50:62">
      <c r="AX142" s="256"/>
      <c r="AY142" s="268" t="s">
        <v>265</v>
      </c>
      <c r="AZ142" s="272">
        <v>15510</v>
      </c>
      <c r="BA142" s="272">
        <v>8</v>
      </c>
      <c r="BB142" s="272">
        <v>750</v>
      </c>
      <c r="BC142" s="272">
        <v>120</v>
      </c>
      <c r="BD142" s="272"/>
      <c r="BE142" s="273">
        <v>17156</v>
      </c>
      <c r="BF142" s="273">
        <v>17156</v>
      </c>
      <c r="BG142" s="272" t="s">
        <v>261</v>
      </c>
      <c r="BH142" s="274">
        <v>39122</v>
      </c>
      <c r="BI142" s="258"/>
    </row>
    <row r="143" spans="50:62" ht="13.5" thickBot="1">
      <c r="AX143" s="256"/>
      <c r="AY143" s="260"/>
      <c r="AZ143" s="257"/>
      <c r="BA143" s="257"/>
      <c r="BB143" s="257"/>
      <c r="BC143" s="257"/>
      <c r="BD143" s="257"/>
      <c r="BE143" s="257"/>
      <c r="BF143" s="257"/>
      <c r="BG143" s="257"/>
      <c r="BH143" s="257"/>
      <c r="BI143" s="258"/>
    </row>
    <row r="144" spans="50:62" ht="12.75" customHeight="1" thickBot="1">
      <c r="AX144" s="256"/>
      <c r="AY144" s="257"/>
      <c r="AZ144" s="500" t="s">
        <v>252</v>
      </c>
      <c r="BA144" s="501"/>
      <c r="BB144" s="501"/>
      <c r="BC144" s="501"/>
      <c r="BD144" s="501"/>
      <c r="BE144" s="502"/>
      <c r="BF144" s="275" t="s">
        <v>253</v>
      </c>
      <c r="BG144" s="257"/>
      <c r="BH144" s="257"/>
      <c r="BI144" s="258"/>
    </row>
    <row r="145" spans="50:61" ht="13.5" thickBot="1">
      <c r="AX145" s="256"/>
      <c r="AY145" s="257"/>
      <c r="AZ145" s="275" t="e">
        <f>#REF!</f>
        <v>#REF!</v>
      </c>
      <c r="BA145" s="257"/>
      <c r="BB145" s="257"/>
      <c r="BC145" s="257"/>
      <c r="BD145" s="257"/>
      <c r="BE145" s="257"/>
      <c r="BF145" s="257"/>
      <c r="BG145" s="257"/>
      <c r="BH145" s="257"/>
      <c r="BI145" s="258"/>
    </row>
    <row r="146" spans="50:61" ht="13.5" thickBot="1">
      <c r="AX146" s="256"/>
      <c r="AY146" s="257"/>
      <c r="AZ146" s="257"/>
      <c r="BA146" s="257"/>
      <c r="BB146" s="259" t="s">
        <v>254</v>
      </c>
      <c r="BC146" s="259"/>
      <c r="BD146" s="276" t="str">
        <f>IF(X53=P53,"correct","error")</f>
        <v>correct</v>
      </c>
      <c r="BE146" s="257"/>
      <c r="BF146" s="257"/>
      <c r="BG146" s="257"/>
      <c r="BH146" s="257"/>
      <c r="BI146" s="258"/>
    </row>
    <row r="147" spans="50:61" ht="13.5" thickBot="1">
      <c r="AX147" s="277"/>
      <c r="AY147" s="278"/>
      <c r="AZ147" s="278"/>
      <c r="BA147" s="278"/>
      <c r="BB147" s="279"/>
      <c r="BC147" s="279"/>
      <c r="BD147" s="278"/>
      <c r="BE147" s="278"/>
      <c r="BF147" s="278"/>
      <c r="BG147" s="278"/>
      <c r="BH147" s="278"/>
      <c r="BI147" s="280"/>
    </row>
  </sheetData>
  <sheetProtection formatRows="0" insertColumns="0" insertRows="0" insertHyperlinks="0" deleteColumns="0" deleteRows="0" sort="0" autoFilter="0" pivotTables="0"/>
  <mergeCells count="91">
    <mergeCell ref="F79:H79"/>
    <mergeCell ref="B80:H80"/>
    <mergeCell ref="C87:H87"/>
    <mergeCell ref="B81:H81"/>
    <mergeCell ref="B82:H82"/>
    <mergeCell ref="A83:H85"/>
    <mergeCell ref="C86:H86"/>
    <mergeCell ref="A1:H1"/>
    <mergeCell ref="A2:H2"/>
    <mergeCell ref="A3:H3"/>
    <mergeCell ref="A4:H4"/>
    <mergeCell ref="F77:H77"/>
    <mergeCell ref="E5:H5"/>
    <mergeCell ref="E6:H6"/>
    <mergeCell ref="B70:E70"/>
    <mergeCell ref="B43:E43"/>
    <mergeCell ref="B44:E44"/>
    <mergeCell ref="B45:E45"/>
    <mergeCell ref="B46:E46"/>
    <mergeCell ref="B53:E53"/>
    <mergeCell ref="B50:E50"/>
    <mergeCell ref="B71:E71"/>
    <mergeCell ref="B62:E62"/>
    <mergeCell ref="F78:H78"/>
    <mergeCell ref="B7:D7"/>
    <mergeCell ref="E10:H10"/>
    <mergeCell ref="B9:C9"/>
    <mergeCell ref="B10:C10"/>
    <mergeCell ref="B8:D8"/>
    <mergeCell ref="E9:H9"/>
    <mergeCell ref="F74:H74"/>
    <mergeCell ref="F75:H75"/>
    <mergeCell ref="E7:H7"/>
    <mergeCell ref="E8:H8"/>
    <mergeCell ref="B55:E55"/>
    <mergeCell ref="B58:E58"/>
    <mergeCell ref="B72:H72"/>
    <mergeCell ref="F73:H73"/>
    <mergeCell ref="F76:H76"/>
    <mergeCell ref="B61:E61"/>
    <mergeCell ref="B63:E63"/>
    <mergeCell ref="B67:E67"/>
    <mergeCell ref="B66:E66"/>
    <mergeCell ref="B69:E69"/>
    <mergeCell ref="B64:E64"/>
    <mergeCell ref="B65:E65"/>
    <mergeCell ref="B68:E68"/>
    <mergeCell ref="B25:E25"/>
    <mergeCell ref="B27:E27"/>
    <mergeCell ref="B29:E29"/>
    <mergeCell ref="B24:E24"/>
    <mergeCell ref="B57:E57"/>
    <mergeCell ref="B47:E47"/>
    <mergeCell ref="B37:E37"/>
    <mergeCell ref="B38:E38"/>
    <mergeCell ref="B39:E39"/>
    <mergeCell ref="B41:E41"/>
    <mergeCell ref="B51:E51"/>
    <mergeCell ref="B30:E30"/>
    <mergeCell ref="B22:E22"/>
    <mergeCell ref="B23:E23"/>
    <mergeCell ref="AZ107:BE107"/>
    <mergeCell ref="B49:E49"/>
    <mergeCell ref="B34:E34"/>
    <mergeCell ref="B33:E33"/>
    <mergeCell ref="B48:E48"/>
    <mergeCell ref="B42:E42"/>
    <mergeCell ref="B52:E52"/>
    <mergeCell ref="B54:E54"/>
    <mergeCell ref="B56:E56"/>
    <mergeCell ref="B59:E59"/>
    <mergeCell ref="B35:E35"/>
    <mergeCell ref="B36:E36"/>
    <mergeCell ref="B32:E32"/>
    <mergeCell ref="B60:E60"/>
    <mergeCell ref="AZ144:BE144"/>
    <mergeCell ref="B5:D5"/>
    <mergeCell ref="B6:D6"/>
    <mergeCell ref="B40:E40"/>
    <mergeCell ref="B26:E26"/>
    <mergeCell ref="B28:E28"/>
    <mergeCell ref="F11:H11"/>
    <mergeCell ref="F12:H12"/>
    <mergeCell ref="B20:E20"/>
    <mergeCell ref="B21:E21"/>
    <mergeCell ref="B11:C11"/>
    <mergeCell ref="B12:C12"/>
    <mergeCell ref="B14:E14"/>
    <mergeCell ref="B19:E19"/>
    <mergeCell ref="B31:E31"/>
    <mergeCell ref="B13:H13"/>
  </mergeCells>
  <phoneticPr fontId="0" type="noConversion"/>
  <dataValidations disablePrompts="1"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worksheet>
</file>

<file path=xl/worksheets/sheet4.xml><?xml version="1.0" encoding="utf-8"?>
<worksheet xmlns="http://schemas.openxmlformats.org/spreadsheetml/2006/main" xmlns:r="http://schemas.openxmlformats.org/officeDocument/2006/relationships">
  <sheetPr codeName="Sheet1">
    <tabColor indexed="44"/>
  </sheetPr>
  <dimension ref="A1:BJ147"/>
  <sheetViews>
    <sheetView zoomScaleSheetLayoutView="100" workbookViewId="0">
      <pane xSplit="15495" topLeftCell="R1"/>
      <selection activeCell="B13" sqref="B13:H13"/>
      <selection pane="topRight" activeCell="R33" sqref="R33"/>
    </sheetView>
  </sheetViews>
  <sheetFormatPr defaultColWidth="9.140625" defaultRowHeight="12.75"/>
  <cols>
    <col min="1" max="1" width="3.28515625" style="200" customWidth="1"/>
    <col min="2" max="2" width="10.28515625" style="200" customWidth="1"/>
    <col min="3" max="3" width="29.42578125" style="200" customWidth="1"/>
    <col min="4" max="4" width="10.140625" style="200" customWidth="1"/>
    <col min="5" max="5" width="22.28515625" style="200" customWidth="1"/>
    <col min="6" max="6" width="17.140625" style="200" customWidth="1"/>
    <col min="7" max="7" width="0.42578125" style="202" hidden="1" customWidth="1"/>
    <col min="8" max="8" width="12.85546875" style="200" customWidth="1"/>
    <col min="9" max="9" width="9.140625" style="200"/>
    <col min="10" max="10" width="6.28515625" style="200" customWidth="1"/>
    <col min="11" max="12" width="5.42578125" style="200" customWidth="1"/>
    <col min="13" max="13" width="1.140625" style="200" customWidth="1"/>
    <col min="14" max="14" width="6.28515625" style="200" customWidth="1"/>
    <col min="15" max="15" width="3.7109375" style="200" hidden="1" customWidth="1"/>
    <col min="16" max="16" width="7" style="200" customWidth="1"/>
    <col min="17" max="17" width="8.140625" style="200" customWidth="1"/>
    <col min="18" max="18" width="7.42578125" style="200" customWidth="1"/>
    <col min="19" max="19" width="5.85546875" style="200" customWidth="1"/>
    <col min="20" max="20" width="11" style="200" customWidth="1"/>
    <col min="21" max="21" width="9.85546875" style="201" customWidth="1"/>
    <col min="22" max="23" width="9.140625" style="200"/>
    <col min="24" max="24" width="9.140625" style="202"/>
    <col min="25" max="37" width="9.140625" style="200"/>
    <col min="38" max="38" width="16.28515625" style="200" customWidth="1"/>
    <col min="39" max="42" width="9.140625" style="200"/>
    <col min="43" max="43" width="8.140625" style="200" customWidth="1"/>
    <col min="44" max="44" width="11.7109375" style="200" customWidth="1"/>
    <col min="45" max="45" width="10.28515625" style="200" customWidth="1"/>
    <col min="46" max="48" width="9.140625" style="200"/>
    <col min="49" max="49" width="15.42578125" style="200" customWidth="1"/>
    <col min="50" max="50" width="2.85546875" style="200" customWidth="1"/>
    <col min="51" max="51" width="14.42578125" style="200" customWidth="1"/>
    <col min="52" max="55" width="9.140625" style="200"/>
    <col min="56" max="56" width="8.7109375" style="200" customWidth="1"/>
    <col min="57" max="57" width="6.5703125" style="200" customWidth="1"/>
    <col min="58" max="58" width="12.5703125" style="200" customWidth="1"/>
    <col min="59" max="59" width="11" style="200" customWidth="1"/>
    <col min="60" max="60" width="10.7109375" style="200" customWidth="1"/>
    <col min="61" max="16384" width="9.140625" style="200"/>
  </cols>
  <sheetData>
    <row r="1" spans="1:24" ht="23.25">
      <c r="A1" s="572" t="s">
        <v>355</v>
      </c>
      <c r="B1" s="573"/>
      <c r="C1" s="573"/>
      <c r="D1" s="573"/>
      <c r="E1" s="573"/>
      <c r="F1" s="573"/>
      <c r="G1" s="573"/>
      <c r="H1" s="573"/>
      <c r="I1" s="164"/>
    </row>
    <row r="2" spans="1:24" ht="15">
      <c r="A2" s="553" t="s">
        <v>421</v>
      </c>
      <c r="B2" s="554"/>
      <c r="C2" s="554"/>
      <c r="D2" s="554"/>
      <c r="E2" s="554"/>
      <c r="F2" s="554"/>
      <c r="G2" s="554"/>
      <c r="H2" s="554"/>
      <c r="I2" s="164"/>
      <c r="J2" s="203"/>
      <c r="K2" s="204"/>
      <c r="L2" s="205"/>
      <c r="M2" s="205"/>
      <c r="N2" s="203"/>
      <c r="O2" s="203"/>
      <c r="P2" s="203"/>
      <c r="Q2" s="203"/>
      <c r="R2" s="203"/>
      <c r="S2" s="203"/>
      <c r="T2" s="203"/>
      <c r="U2" s="206"/>
    </row>
    <row r="3" spans="1:24">
      <c r="A3" s="553" t="s">
        <v>422</v>
      </c>
      <c r="B3" s="554"/>
      <c r="C3" s="554"/>
      <c r="D3" s="554"/>
      <c r="E3" s="554"/>
      <c r="F3" s="554"/>
      <c r="G3" s="554"/>
      <c r="H3" s="554"/>
      <c r="I3" s="164"/>
      <c r="J3" s="207"/>
      <c r="K3" s="208"/>
      <c r="L3" s="208"/>
      <c r="M3" s="208"/>
      <c r="N3" s="207"/>
      <c r="O3" s="207"/>
      <c r="P3" s="207"/>
      <c r="Q3" s="207"/>
      <c r="R3" s="207"/>
      <c r="S3" s="207"/>
      <c r="T3" s="207"/>
      <c r="U3" s="209"/>
    </row>
    <row r="4" spans="1:24">
      <c r="A4" s="556" t="s">
        <v>423</v>
      </c>
      <c r="B4" s="557"/>
      <c r="C4" s="557"/>
      <c r="D4" s="557"/>
      <c r="E4" s="557"/>
      <c r="F4" s="557"/>
      <c r="G4" s="557"/>
      <c r="H4" s="557"/>
      <c r="I4" s="164"/>
      <c r="J4" s="207"/>
      <c r="K4" s="208"/>
      <c r="L4" s="208"/>
      <c r="M4" s="208"/>
      <c r="N4" s="207"/>
      <c r="O4" s="207"/>
      <c r="P4" s="207"/>
      <c r="Q4" s="207"/>
      <c r="R4" s="207"/>
      <c r="S4" s="207"/>
      <c r="T4" s="207"/>
      <c r="U4" s="209"/>
    </row>
    <row r="5" spans="1:24">
      <c r="A5" s="210"/>
      <c r="B5" s="503" t="s">
        <v>356</v>
      </c>
      <c r="C5" s="503"/>
      <c r="D5" s="503"/>
      <c r="E5" s="503" t="s">
        <v>387</v>
      </c>
      <c r="F5" s="503"/>
      <c r="G5" s="503"/>
      <c r="H5" s="503"/>
      <c r="I5" s="164"/>
      <c r="J5" s="207"/>
      <c r="K5" s="208"/>
      <c r="L5" s="208"/>
      <c r="M5" s="208"/>
      <c r="N5" s="207"/>
      <c r="O5" s="207"/>
      <c r="P5" s="207"/>
      <c r="Q5" s="207"/>
      <c r="R5" s="207"/>
      <c r="S5" s="207"/>
      <c r="T5" s="207"/>
      <c r="U5" s="209"/>
    </row>
    <row r="6" spans="1:24">
      <c r="A6" s="210"/>
      <c r="B6" s="504" t="str">
        <f>'Data Sheet'!D6</f>
        <v>Dept. of Electrical Inspectorate</v>
      </c>
      <c r="C6" s="504"/>
      <c r="D6" s="504"/>
      <c r="E6" s="504" t="str">
        <f>'Data Sheet'!D4</f>
        <v>Sadasivan</v>
      </c>
      <c r="F6" s="504"/>
      <c r="G6" s="504"/>
      <c r="H6" s="504"/>
      <c r="I6" s="164"/>
      <c r="J6" s="207"/>
      <c r="K6" s="208"/>
      <c r="L6" s="208"/>
      <c r="M6" s="208"/>
      <c r="N6" s="207"/>
      <c r="O6" s="207"/>
      <c r="P6" s="207"/>
      <c r="Q6" s="207"/>
      <c r="R6" s="207"/>
      <c r="S6" s="207"/>
      <c r="T6" s="207"/>
      <c r="U6" s="209"/>
    </row>
    <row r="7" spans="1:24">
      <c r="A7" s="210"/>
      <c r="B7" s="504" t="str">
        <f>'Data Sheet'!D7</f>
        <v>Office of the EI, Kasaragod</v>
      </c>
      <c r="C7" s="504"/>
      <c r="D7" s="504"/>
      <c r="E7" s="504" t="str">
        <f>'Data Sheet'!D5</f>
        <v xml:space="preserve">Assistant Electrical Inspector </v>
      </c>
      <c r="F7" s="504"/>
      <c r="G7" s="504"/>
      <c r="H7" s="504"/>
      <c r="I7" s="164"/>
      <c r="J7" s="207"/>
      <c r="K7" s="208"/>
      <c r="L7" s="208"/>
      <c r="M7" s="208"/>
      <c r="N7" s="207"/>
      <c r="O7" s="207"/>
      <c r="P7" s="207"/>
      <c r="Q7" s="207"/>
      <c r="R7" s="207"/>
      <c r="S7" s="207"/>
      <c r="T7" s="207"/>
      <c r="U7" s="209"/>
    </row>
    <row r="8" spans="1:24" ht="15">
      <c r="A8" s="210"/>
      <c r="B8" s="504"/>
      <c r="C8" s="504"/>
      <c r="D8" s="504"/>
      <c r="E8" s="513"/>
      <c r="F8" s="513"/>
      <c r="G8" s="513"/>
      <c r="H8" s="513"/>
      <c r="I8" s="164"/>
      <c r="J8" s="207"/>
      <c r="K8" s="208"/>
      <c r="L8" s="208"/>
      <c r="M8" s="208"/>
      <c r="N8" s="207"/>
      <c r="O8" s="207"/>
      <c r="P8" s="207"/>
      <c r="Q8" s="207"/>
      <c r="R8" s="207"/>
      <c r="S8" s="207"/>
      <c r="T8" s="207"/>
      <c r="U8" s="209"/>
    </row>
    <row r="9" spans="1:24" ht="15">
      <c r="A9" s="212"/>
      <c r="B9" s="503" t="s">
        <v>357</v>
      </c>
      <c r="C9" s="503"/>
      <c r="D9" s="211"/>
      <c r="E9" s="503" t="s">
        <v>358</v>
      </c>
      <c r="F9" s="503"/>
      <c r="G9" s="503"/>
      <c r="H9" s="503"/>
      <c r="I9" s="164"/>
      <c r="J9" s="207"/>
      <c r="K9" s="208"/>
      <c r="L9" s="208"/>
      <c r="M9" s="208"/>
      <c r="N9" s="207"/>
      <c r="O9" s="207"/>
      <c r="P9" s="207"/>
      <c r="Q9" s="207"/>
      <c r="R9" s="207"/>
      <c r="S9" s="207"/>
      <c r="T9" s="207"/>
      <c r="U9" s="209"/>
    </row>
    <row r="10" spans="1:24" ht="16.5" customHeight="1">
      <c r="A10" s="210"/>
      <c r="B10" s="503"/>
      <c r="C10" s="503"/>
      <c r="D10" s="210"/>
      <c r="E10" s="504" t="str">
        <f>'Data Sheet'!H4</f>
        <v>AAKPQ0R01R</v>
      </c>
      <c r="F10" s="504"/>
      <c r="G10" s="504"/>
      <c r="H10" s="504"/>
      <c r="I10" s="164"/>
      <c r="J10" s="207"/>
      <c r="K10" s="213"/>
      <c r="L10" s="208"/>
      <c r="M10" s="208"/>
      <c r="N10" s="207"/>
      <c r="P10" s="213"/>
      <c r="Q10" s="213"/>
      <c r="R10" s="213"/>
      <c r="T10" s="207"/>
      <c r="U10" s="209"/>
    </row>
    <row r="11" spans="1:24" ht="27" customHeight="1">
      <c r="A11" s="210"/>
      <c r="B11" s="514" t="s">
        <v>359</v>
      </c>
      <c r="C11" s="514"/>
      <c r="D11" s="214"/>
      <c r="E11" s="211" t="s">
        <v>360</v>
      </c>
      <c r="F11" s="512" t="s">
        <v>361</v>
      </c>
      <c r="G11" s="512"/>
      <c r="H11" s="512"/>
      <c r="I11" s="164"/>
      <c r="J11" s="215"/>
      <c r="K11" s="215"/>
      <c r="L11" s="215"/>
      <c r="M11" s="215"/>
      <c r="N11" s="216"/>
      <c r="O11" s="216"/>
      <c r="P11" s="215"/>
      <c r="Q11" s="215"/>
      <c r="R11" s="215"/>
      <c r="S11" s="215"/>
      <c r="T11" s="216"/>
      <c r="U11" s="217"/>
    </row>
    <row r="12" spans="1:24" ht="15">
      <c r="A12" s="210"/>
      <c r="B12" s="515" t="s">
        <v>385</v>
      </c>
      <c r="C12" s="515"/>
      <c r="D12" s="218"/>
      <c r="E12" s="461" t="s">
        <v>501</v>
      </c>
      <c r="F12" s="513" t="s">
        <v>505</v>
      </c>
      <c r="G12" s="513"/>
      <c r="H12" s="513"/>
      <c r="I12" s="164"/>
      <c r="J12" s="219"/>
      <c r="K12" s="219"/>
      <c r="L12" s="219"/>
      <c r="M12" s="219"/>
      <c r="N12" s="207"/>
      <c r="O12" s="207"/>
      <c r="P12" s="207"/>
      <c r="Q12" s="207"/>
      <c r="R12" s="207"/>
      <c r="S12" s="207"/>
      <c r="T12" s="208"/>
      <c r="U12" s="220"/>
      <c r="X12" s="221"/>
    </row>
    <row r="13" spans="1:24" ht="15">
      <c r="A13" s="222"/>
      <c r="B13" s="519" t="s">
        <v>362</v>
      </c>
      <c r="C13" s="519"/>
      <c r="D13" s="519"/>
      <c r="E13" s="519"/>
      <c r="F13" s="519"/>
      <c r="G13" s="519"/>
      <c r="H13" s="519"/>
      <c r="I13" s="164"/>
      <c r="J13" s="219"/>
      <c r="K13" s="219"/>
      <c r="L13" s="219"/>
      <c r="M13" s="219"/>
      <c r="N13" s="207"/>
      <c r="O13" s="207"/>
      <c r="P13" s="207"/>
      <c r="Q13" s="207"/>
      <c r="R13" s="207"/>
      <c r="S13" s="207"/>
      <c r="T13" s="208"/>
      <c r="U13" s="220"/>
      <c r="X13" s="221"/>
    </row>
    <row r="14" spans="1:24">
      <c r="A14" s="223">
        <v>1</v>
      </c>
      <c r="B14" s="505" t="s">
        <v>395</v>
      </c>
      <c r="C14" s="505"/>
      <c r="D14" s="505"/>
      <c r="E14" s="505"/>
      <c r="F14" s="224"/>
      <c r="G14" s="225"/>
      <c r="H14" s="226"/>
      <c r="I14" s="164"/>
      <c r="J14" s="219"/>
      <c r="K14" s="219"/>
      <c r="L14" s="219"/>
      <c r="M14" s="219"/>
      <c r="N14" s="207"/>
      <c r="O14" s="207"/>
      <c r="P14" s="207"/>
      <c r="Q14" s="207"/>
      <c r="R14" s="207"/>
      <c r="S14" s="207"/>
      <c r="T14" s="208"/>
      <c r="U14" s="220"/>
      <c r="X14" s="221"/>
    </row>
    <row r="15" spans="1:24">
      <c r="A15" s="223"/>
      <c r="B15" s="509" t="s">
        <v>396</v>
      </c>
      <c r="C15" s="510"/>
      <c r="D15" s="510"/>
      <c r="E15" s="511"/>
      <c r="F15" s="224">
        <f>'IT Statement'!I22</f>
        <v>1354250</v>
      </c>
      <c r="G15" s="225"/>
      <c r="H15" s="226"/>
      <c r="I15" s="164"/>
      <c r="J15" s="219"/>
      <c r="K15" s="219"/>
      <c r="L15" s="219"/>
      <c r="M15" s="219"/>
      <c r="N15" s="207"/>
      <c r="O15" s="207"/>
      <c r="P15" s="207"/>
      <c r="Q15" s="207"/>
      <c r="R15" s="207"/>
      <c r="S15" s="207"/>
      <c r="T15" s="208"/>
      <c r="U15" s="220"/>
      <c r="X15" s="221"/>
    </row>
    <row r="16" spans="1:24" ht="15" customHeight="1">
      <c r="A16" s="223"/>
      <c r="B16" s="516" t="s">
        <v>397</v>
      </c>
      <c r="C16" s="517"/>
      <c r="D16" s="517"/>
      <c r="E16" s="518"/>
      <c r="F16" s="281">
        <v>0</v>
      </c>
      <c r="G16" s="225"/>
      <c r="H16" s="226"/>
      <c r="I16" s="164"/>
      <c r="J16" s="219"/>
      <c r="K16" s="219"/>
      <c r="L16" s="219"/>
      <c r="M16" s="219"/>
      <c r="N16" s="207"/>
      <c r="O16" s="207"/>
      <c r="P16" s="207"/>
      <c r="Q16" s="207"/>
      <c r="R16" s="207"/>
      <c r="S16" s="207"/>
      <c r="T16" s="208"/>
      <c r="U16" s="220"/>
      <c r="X16" s="221"/>
    </row>
    <row r="17" spans="1:24" ht="12.75" customHeight="1">
      <c r="A17" s="223"/>
      <c r="B17" s="516" t="s">
        <v>398</v>
      </c>
      <c r="C17" s="574"/>
      <c r="D17" s="574"/>
      <c r="E17" s="575"/>
      <c r="F17" s="281">
        <v>0</v>
      </c>
      <c r="G17" s="225"/>
      <c r="H17" s="226"/>
      <c r="I17" s="164"/>
      <c r="J17" s="219"/>
      <c r="K17" s="219"/>
      <c r="L17" s="219"/>
      <c r="M17" s="219"/>
      <c r="N17" s="207"/>
      <c r="O17" s="207"/>
      <c r="P17" s="207"/>
      <c r="Q17" s="207"/>
      <c r="R17" s="207"/>
      <c r="S17" s="207"/>
      <c r="T17" s="208"/>
      <c r="U17" s="220"/>
      <c r="X17" s="221"/>
    </row>
    <row r="18" spans="1:24" ht="12.75" customHeight="1">
      <c r="A18" s="223"/>
      <c r="B18" s="516" t="s">
        <v>399</v>
      </c>
      <c r="C18" s="517"/>
      <c r="D18" s="517"/>
      <c r="E18" s="518"/>
      <c r="F18" s="224"/>
      <c r="G18" s="225"/>
      <c r="H18" s="227">
        <f>F15+F16+F17</f>
        <v>1354250</v>
      </c>
      <c r="I18" s="164"/>
      <c r="J18" s="219"/>
      <c r="K18" s="219"/>
      <c r="L18" s="219"/>
      <c r="M18" s="219"/>
      <c r="N18" s="207"/>
      <c r="O18" s="207"/>
      <c r="P18" s="207"/>
      <c r="Q18" s="207"/>
      <c r="R18" s="207"/>
      <c r="S18" s="207"/>
      <c r="T18" s="208"/>
      <c r="U18" s="220"/>
      <c r="X18" s="221"/>
    </row>
    <row r="19" spans="1:24" ht="26.25" customHeight="1">
      <c r="A19" s="228">
        <v>2</v>
      </c>
      <c r="B19" s="516" t="s">
        <v>400</v>
      </c>
      <c r="C19" s="517"/>
      <c r="D19" s="517"/>
      <c r="E19" s="518"/>
      <c r="F19" s="224"/>
      <c r="G19" s="225"/>
      <c r="H19" s="226"/>
      <c r="I19" s="164"/>
      <c r="J19" s="219"/>
      <c r="K19" s="219"/>
      <c r="L19" s="219"/>
      <c r="M19" s="219"/>
      <c r="N19" s="207"/>
      <c r="O19" s="207"/>
      <c r="P19" s="207"/>
      <c r="Q19" s="207"/>
      <c r="R19" s="207"/>
      <c r="S19" s="207"/>
      <c r="T19" s="208"/>
      <c r="U19" s="220"/>
      <c r="X19" s="221"/>
    </row>
    <row r="20" spans="1:24">
      <c r="A20" s="223"/>
      <c r="B20" s="509" t="s">
        <v>401</v>
      </c>
      <c r="C20" s="510"/>
      <c r="D20" s="510"/>
      <c r="E20" s="511"/>
      <c r="F20" s="224">
        <f>'IT Statement'!I24</f>
        <v>0</v>
      </c>
      <c r="G20" s="225"/>
      <c r="H20" s="226"/>
      <c r="I20" s="164"/>
      <c r="J20" s="219"/>
      <c r="K20" s="219"/>
      <c r="L20" s="219"/>
      <c r="M20" s="219"/>
      <c r="N20" s="207"/>
      <c r="O20" s="207"/>
      <c r="P20" s="207"/>
      <c r="Q20" s="207"/>
      <c r="R20" s="207"/>
      <c r="S20" s="207"/>
      <c r="T20" s="208"/>
      <c r="U20" s="220"/>
      <c r="X20" s="221"/>
    </row>
    <row r="21" spans="1:24">
      <c r="A21" s="223"/>
      <c r="B21" s="509" t="s">
        <v>402</v>
      </c>
      <c r="C21" s="510"/>
      <c r="D21" s="510"/>
      <c r="E21" s="511"/>
      <c r="F21" s="224">
        <f>'IT Statement'!I25</f>
        <v>0</v>
      </c>
      <c r="G21" s="225"/>
      <c r="H21" s="226"/>
      <c r="I21" s="164"/>
      <c r="J21" s="219"/>
      <c r="K21" s="219"/>
      <c r="L21" s="219"/>
      <c r="M21" s="219"/>
      <c r="N21" s="207"/>
      <c r="O21" s="207"/>
      <c r="P21" s="207"/>
      <c r="Q21" s="207"/>
      <c r="R21" s="207"/>
      <c r="S21" s="207"/>
      <c r="T21" s="208"/>
      <c r="U21" s="220"/>
      <c r="X21" s="221"/>
    </row>
    <row r="22" spans="1:24">
      <c r="A22" s="223"/>
      <c r="B22" s="509" t="s">
        <v>430</v>
      </c>
      <c r="C22" s="510"/>
      <c r="D22" s="510"/>
      <c r="E22" s="511"/>
      <c r="F22" s="224">
        <f>'IT Statement'!I26</f>
        <v>0</v>
      </c>
      <c r="G22" s="225"/>
      <c r="H22" s="226"/>
      <c r="I22" s="164"/>
      <c r="J22" s="219"/>
      <c r="K22" s="219"/>
      <c r="L22" s="219"/>
      <c r="M22" s="219"/>
      <c r="N22" s="207"/>
      <c r="O22" s="207"/>
      <c r="P22" s="207"/>
      <c r="Q22" s="207"/>
      <c r="R22" s="207"/>
      <c r="S22" s="207"/>
      <c r="T22" s="208"/>
      <c r="U22" s="220"/>
      <c r="X22" s="221"/>
    </row>
    <row r="23" spans="1:24">
      <c r="A23" s="223"/>
      <c r="B23" s="509" t="s">
        <v>403</v>
      </c>
      <c r="C23" s="510"/>
      <c r="D23" s="510"/>
      <c r="E23" s="511"/>
      <c r="F23" s="224"/>
      <c r="G23" s="225"/>
      <c r="H23" s="227">
        <f>'IT Statement'!I27</f>
        <v>0</v>
      </c>
      <c r="I23" s="164"/>
      <c r="J23" s="219"/>
      <c r="K23" s="219"/>
      <c r="L23" s="219"/>
      <c r="M23" s="219"/>
      <c r="N23" s="207"/>
      <c r="O23" s="207"/>
      <c r="P23" s="207"/>
      <c r="Q23" s="207"/>
      <c r="R23" s="207"/>
      <c r="S23" s="207"/>
      <c r="T23" s="208"/>
      <c r="U23" s="220"/>
      <c r="X23" s="221"/>
    </row>
    <row r="24" spans="1:24">
      <c r="A24" s="223">
        <v>3</v>
      </c>
      <c r="B24" s="525" t="s">
        <v>374</v>
      </c>
      <c r="C24" s="526"/>
      <c r="D24" s="526"/>
      <c r="E24" s="527"/>
      <c r="F24" s="224"/>
      <c r="G24" s="229"/>
      <c r="H24" s="227">
        <f>H18-H23</f>
        <v>1354250</v>
      </c>
      <c r="I24" s="164"/>
      <c r="J24" s="219"/>
      <c r="K24" s="219"/>
      <c r="L24" s="219"/>
      <c r="M24" s="219"/>
      <c r="N24" s="207"/>
      <c r="O24" s="207"/>
      <c r="P24" s="207"/>
      <c r="Q24" s="207"/>
      <c r="R24" s="207"/>
      <c r="S24" s="207"/>
      <c r="T24" s="208"/>
      <c r="U24" s="220"/>
      <c r="X24" s="221"/>
    </row>
    <row r="25" spans="1:24">
      <c r="A25" s="223">
        <v>4</v>
      </c>
      <c r="B25" s="506" t="s">
        <v>404</v>
      </c>
      <c r="C25" s="507"/>
      <c r="D25" s="507"/>
      <c r="E25" s="508"/>
      <c r="F25" s="224"/>
      <c r="G25" s="225"/>
      <c r="H25" s="226"/>
      <c r="I25" s="164"/>
      <c r="J25" s="219"/>
      <c r="K25" s="219"/>
      <c r="L25" s="219"/>
      <c r="M25" s="219"/>
      <c r="N25" s="207"/>
      <c r="O25" s="207"/>
      <c r="P25" s="207"/>
      <c r="Q25" s="207"/>
      <c r="R25" s="207"/>
      <c r="S25" s="207"/>
      <c r="T25" s="208"/>
      <c r="U25" s="220"/>
      <c r="X25" s="221"/>
    </row>
    <row r="26" spans="1:24">
      <c r="A26" s="223"/>
      <c r="B26" s="506" t="s">
        <v>405</v>
      </c>
      <c r="C26" s="507"/>
      <c r="D26" s="507"/>
      <c r="E26" s="508"/>
      <c r="F26" s="281">
        <v>0</v>
      </c>
      <c r="G26" s="225"/>
      <c r="H26" s="226"/>
      <c r="I26" s="164"/>
      <c r="J26" s="219"/>
      <c r="K26" s="219"/>
      <c r="L26" s="219"/>
      <c r="M26" s="219"/>
      <c r="N26" s="207"/>
      <c r="O26" s="207"/>
      <c r="P26" s="207"/>
      <c r="Q26" s="207"/>
      <c r="R26" s="207"/>
      <c r="S26" s="207"/>
      <c r="T26" s="208"/>
      <c r="U26" s="220"/>
      <c r="X26" s="221"/>
    </row>
    <row r="27" spans="1:24">
      <c r="A27" s="223"/>
      <c r="B27" s="509" t="s">
        <v>407</v>
      </c>
      <c r="C27" s="510"/>
      <c r="D27" s="510"/>
      <c r="E27" s="511"/>
      <c r="F27" s="281">
        <v>0</v>
      </c>
      <c r="G27" s="225"/>
      <c r="H27" s="226"/>
      <c r="I27" s="164"/>
      <c r="J27" s="219"/>
      <c r="K27" s="219"/>
      <c r="L27" s="219"/>
      <c r="M27" s="219"/>
      <c r="N27" s="207"/>
      <c r="O27" s="207"/>
      <c r="P27" s="207"/>
      <c r="Q27" s="207"/>
      <c r="R27" s="207"/>
      <c r="S27" s="207"/>
      <c r="T27" s="208"/>
      <c r="U27" s="220"/>
      <c r="X27" s="221"/>
    </row>
    <row r="28" spans="1:24">
      <c r="A28" s="223"/>
      <c r="B28" s="509" t="s">
        <v>406</v>
      </c>
      <c r="C28" s="510"/>
      <c r="D28" s="510"/>
      <c r="E28" s="511"/>
      <c r="F28" s="224">
        <f>'IT Statement'!I32</f>
        <v>2500</v>
      </c>
      <c r="G28" s="225"/>
      <c r="H28" s="226"/>
      <c r="I28" s="164"/>
      <c r="J28" s="219"/>
      <c r="K28" s="219"/>
      <c r="L28" s="219"/>
      <c r="M28" s="219"/>
      <c r="N28" s="207"/>
      <c r="O28" s="207"/>
      <c r="P28" s="207"/>
      <c r="Q28" s="207"/>
      <c r="R28" s="207"/>
      <c r="S28" s="207"/>
      <c r="T28" s="208"/>
      <c r="U28" s="220"/>
      <c r="X28" s="221"/>
    </row>
    <row r="29" spans="1:24">
      <c r="A29" s="223">
        <v>5</v>
      </c>
      <c r="B29" s="525" t="s">
        <v>409</v>
      </c>
      <c r="C29" s="526"/>
      <c r="D29" s="526"/>
      <c r="E29" s="527"/>
      <c r="F29" s="224"/>
      <c r="G29" s="229"/>
      <c r="H29" s="227">
        <f>F26+F27+F28</f>
        <v>2500</v>
      </c>
      <c r="I29" s="164"/>
      <c r="J29" s="219"/>
      <c r="K29" s="219"/>
      <c r="L29" s="219"/>
      <c r="M29" s="219"/>
      <c r="N29" s="207"/>
      <c r="O29" s="207"/>
      <c r="P29" s="207"/>
      <c r="Q29" s="207"/>
      <c r="R29" s="207"/>
      <c r="S29" s="207"/>
      <c r="T29" s="208"/>
      <c r="U29" s="220"/>
      <c r="X29" s="221"/>
    </row>
    <row r="30" spans="1:24">
      <c r="A30" s="223">
        <v>6</v>
      </c>
      <c r="B30" s="524" t="s">
        <v>389</v>
      </c>
      <c r="C30" s="524"/>
      <c r="D30" s="524"/>
      <c r="E30" s="524"/>
      <c r="F30" s="224"/>
      <c r="G30" s="229"/>
      <c r="H30" s="227">
        <f>H24-H29</f>
        <v>1351750</v>
      </c>
      <c r="I30" s="164"/>
      <c r="J30" s="219"/>
      <c r="K30" s="219"/>
      <c r="L30" s="219"/>
      <c r="M30" s="219"/>
      <c r="N30" s="207"/>
      <c r="O30" s="207"/>
      <c r="P30" s="207"/>
      <c r="Q30" s="207"/>
      <c r="R30" s="207"/>
      <c r="S30" s="207"/>
      <c r="T30" s="208"/>
      <c r="U30" s="220"/>
      <c r="X30" s="221"/>
    </row>
    <row r="31" spans="1:24">
      <c r="A31" s="223">
        <v>7</v>
      </c>
      <c r="B31" s="505" t="s">
        <v>363</v>
      </c>
      <c r="C31" s="505"/>
      <c r="D31" s="505"/>
      <c r="E31" s="505"/>
      <c r="F31" s="224">
        <f>'IT Statement'!I35</f>
        <v>0</v>
      </c>
      <c r="G31" s="225"/>
      <c r="H31" s="226"/>
      <c r="M31" s="219"/>
      <c r="N31" s="207"/>
      <c r="O31" s="207"/>
      <c r="P31" s="207"/>
      <c r="Q31" s="207"/>
      <c r="R31" s="207"/>
      <c r="S31" s="207"/>
      <c r="T31" s="208"/>
      <c r="U31" s="220"/>
      <c r="X31" s="221"/>
    </row>
    <row r="32" spans="1:24">
      <c r="A32" s="223">
        <v>8</v>
      </c>
      <c r="B32" s="505" t="s">
        <v>309</v>
      </c>
      <c r="C32" s="505"/>
      <c r="D32" s="505"/>
      <c r="E32" s="505"/>
      <c r="F32" s="224">
        <f>'IT Statement'!I36</f>
        <v>0</v>
      </c>
      <c r="G32" s="225"/>
      <c r="H32" s="226"/>
      <c r="I32" s="164"/>
      <c r="J32" s="219"/>
      <c r="K32" s="219"/>
      <c r="L32" s="219"/>
      <c r="M32" s="219"/>
      <c r="N32" s="207"/>
      <c r="O32" s="207"/>
      <c r="P32" s="207"/>
      <c r="Q32" s="207"/>
      <c r="R32" s="207"/>
      <c r="S32" s="207"/>
      <c r="T32" s="208"/>
      <c r="U32" s="220"/>
      <c r="X32" s="221"/>
    </row>
    <row r="33" spans="1:29">
      <c r="A33" s="223">
        <v>9</v>
      </c>
      <c r="B33" s="525" t="s">
        <v>413</v>
      </c>
      <c r="C33" s="526"/>
      <c r="D33" s="526"/>
      <c r="E33" s="527"/>
      <c r="F33" s="224"/>
      <c r="G33" s="229"/>
      <c r="H33" s="227">
        <f>H30-F31+F32</f>
        <v>1351750</v>
      </c>
      <c r="I33" s="164"/>
      <c r="J33" s="219"/>
      <c r="K33" s="219"/>
      <c r="L33" s="219"/>
      <c r="M33" s="219"/>
      <c r="N33" s="207"/>
      <c r="O33" s="207"/>
      <c r="P33" s="207"/>
      <c r="Q33" s="207"/>
      <c r="R33" s="207"/>
      <c r="S33" s="207"/>
      <c r="T33" s="208"/>
      <c r="U33" s="220"/>
      <c r="X33" s="221"/>
    </row>
    <row r="34" spans="1:29">
      <c r="A34" s="223">
        <v>10</v>
      </c>
      <c r="B34" s="524" t="s">
        <v>310</v>
      </c>
      <c r="C34" s="524"/>
      <c r="D34" s="524"/>
      <c r="E34" s="524"/>
      <c r="F34" s="230"/>
      <c r="G34" s="229"/>
      <c r="H34" s="231"/>
      <c r="I34" s="164"/>
      <c r="J34" s="219"/>
      <c r="K34" s="219"/>
      <c r="L34" s="219"/>
      <c r="M34" s="219"/>
      <c r="N34" s="207"/>
      <c r="O34" s="207"/>
      <c r="P34" s="207"/>
      <c r="Q34" s="207"/>
      <c r="R34" s="207"/>
      <c r="S34" s="207"/>
      <c r="T34" s="208"/>
      <c r="U34" s="220"/>
      <c r="X34" s="221"/>
      <c r="AC34" s="232"/>
    </row>
    <row r="35" spans="1:29">
      <c r="A35" s="223"/>
      <c r="B35" s="505" t="s">
        <v>375</v>
      </c>
      <c r="C35" s="505"/>
      <c r="D35" s="505"/>
      <c r="E35" s="505"/>
      <c r="F35" s="224">
        <f>'IT Statement'!I39</f>
        <v>14289</v>
      </c>
      <c r="G35" s="225"/>
      <c r="H35" s="231"/>
      <c r="I35" s="164"/>
      <c r="J35" s="219"/>
      <c r="K35" s="219"/>
      <c r="L35" s="219"/>
      <c r="M35" s="219"/>
      <c r="N35" s="207"/>
      <c r="O35" s="207"/>
      <c r="P35" s="207"/>
      <c r="Q35" s="207"/>
      <c r="R35" s="207"/>
      <c r="S35" s="207"/>
      <c r="T35" s="208"/>
      <c r="U35" s="220"/>
      <c r="X35" s="221"/>
    </row>
    <row r="36" spans="1:29">
      <c r="A36" s="223"/>
      <c r="B36" s="505" t="s">
        <v>376</v>
      </c>
      <c r="C36" s="505"/>
      <c r="D36" s="505"/>
      <c r="E36" s="505"/>
      <c r="F36" s="224">
        <f>'IT Statement'!I40</f>
        <v>0</v>
      </c>
      <c r="G36" s="225"/>
      <c r="H36" s="231"/>
      <c r="I36" s="164"/>
      <c r="J36" s="219"/>
      <c r="K36" s="219"/>
      <c r="L36" s="219"/>
      <c r="M36" s="219"/>
      <c r="N36" s="207"/>
      <c r="O36" s="207"/>
      <c r="P36" s="207"/>
      <c r="Q36" s="207"/>
      <c r="R36" s="207"/>
      <c r="S36" s="207"/>
      <c r="T36" s="208"/>
      <c r="U36" s="220"/>
      <c r="X36" s="221"/>
    </row>
    <row r="37" spans="1:29">
      <c r="A37" s="223"/>
      <c r="B37" s="505" t="s">
        <v>377</v>
      </c>
      <c r="C37" s="505"/>
      <c r="D37" s="505"/>
      <c r="E37" s="505"/>
      <c r="F37" s="224">
        <f>'IT Statement'!I41</f>
        <v>0</v>
      </c>
      <c r="G37" s="225"/>
      <c r="H37" s="231"/>
      <c r="I37" s="164"/>
      <c r="J37" s="219"/>
      <c r="K37" s="219"/>
      <c r="L37" s="219"/>
      <c r="M37" s="219"/>
      <c r="N37" s="207"/>
      <c r="O37" s="207"/>
      <c r="P37" s="207"/>
      <c r="Q37" s="207"/>
      <c r="R37" s="207"/>
      <c r="S37" s="207"/>
      <c r="T37" s="208"/>
      <c r="U37" s="220"/>
      <c r="X37" s="221"/>
    </row>
    <row r="38" spans="1:29">
      <c r="A38" s="223"/>
      <c r="B38" s="505" t="s">
        <v>378</v>
      </c>
      <c r="C38" s="505"/>
      <c r="D38" s="505"/>
      <c r="E38" s="505"/>
      <c r="F38" s="224">
        <f>'IT Statement'!I42</f>
        <v>0</v>
      </c>
      <c r="G38" s="225"/>
      <c r="H38" s="231"/>
      <c r="I38" s="164"/>
      <c r="J38" s="219"/>
      <c r="K38" s="219"/>
      <c r="L38" s="219"/>
      <c r="M38" s="219"/>
      <c r="N38" s="207"/>
      <c r="O38" s="207"/>
      <c r="P38" s="207"/>
      <c r="Q38" s="207"/>
      <c r="R38" s="207"/>
      <c r="S38" s="207"/>
      <c r="T38" s="208"/>
      <c r="U38" s="220"/>
      <c r="X38" s="221"/>
    </row>
    <row r="39" spans="1:29">
      <c r="A39" s="223"/>
      <c r="B39" s="505" t="s">
        <v>379</v>
      </c>
      <c r="C39" s="505"/>
      <c r="D39" s="505"/>
      <c r="E39" s="505"/>
      <c r="F39" s="224">
        <f>'IT Statement'!I43</f>
        <v>0</v>
      </c>
      <c r="G39" s="225"/>
      <c r="H39" s="231"/>
      <c r="I39" s="164"/>
      <c r="J39" s="219"/>
      <c r="K39" s="219"/>
      <c r="L39" s="219"/>
      <c r="M39" s="219"/>
      <c r="N39" s="207"/>
      <c r="O39" s="207"/>
      <c r="P39" s="207"/>
      <c r="Q39" s="207"/>
      <c r="R39" s="207"/>
      <c r="S39" s="207"/>
      <c r="T39" s="208"/>
      <c r="U39" s="220"/>
      <c r="X39" s="221"/>
    </row>
    <row r="40" spans="1:29">
      <c r="A40" s="223"/>
      <c r="B40" s="505" t="s">
        <v>380</v>
      </c>
      <c r="C40" s="505"/>
      <c r="D40" s="505"/>
      <c r="E40" s="505"/>
      <c r="F40" s="224">
        <f>'IT Statement'!I44</f>
        <v>0</v>
      </c>
      <c r="G40" s="225"/>
      <c r="H40" s="231"/>
      <c r="I40" s="164"/>
      <c r="J40" s="219"/>
      <c r="K40" s="219"/>
      <c r="L40" s="219"/>
      <c r="M40" s="219"/>
      <c r="N40" s="207"/>
      <c r="O40" s="207"/>
      <c r="P40" s="207"/>
      <c r="Q40" s="207"/>
      <c r="R40" s="207"/>
      <c r="S40" s="207"/>
      <c r="T40" s="208"/>
      <c r="U40" s="220"/>
      <c r="X40" s="221"/>
    </row>
    <row r="41" spans="1:29">
      <c r="A41" s="223"/>
      <c r="B41" s="528" t="s">
        <v>381</v>
      </c>
      <c r="C41" s="528"/>
      <c r="D41" s="528"/>
      <c r="E41" s="528"/>
      <c r="F41" s="224"/>
      <c r="G41" s="229"/>
      <c r="H41" s="227">
        <f>SUM(F35:F40)</f>
        <v>14289</v>
      </c>
      <c r="I41" s="164"/>
      <c r="J41" s="219"/>
      <c r="K41" s="219"/>
      <c r="L41" s="219"/>
      <c r="M41" s="219"/>
      <c r="N41" s="207"/>
      <c r="O41" s="207"/>
      <c r="P41" s="207"/>
      <c r="Q41" s="207"/>
      <c r="R41" s="207"/>
      <c r="S41" s="207"/>
      <c r="T41" s="208"/>
      <c r="U41" s="220"/>
      <c r="X41" s="221"/>
    </row>
    <row r="42" spans="1:29">
      <c r="A42" s="223">
        <v>11</v>
      </c>
      <c r="B42" s="528" t="s">
        <v>412</v>
      </c>
      <c r="C42" s="528"/>
      <c r="D42" s="528"/>
      <c r="E42" s="528"/>
      <c r="F42" s="233"/>
      <c r="G42" s="229"/>
      <c r="H42" s="227">
        <f>H33-H41</f>
        <v>1337461</v>
      </c>
      <c r="I42" s="164"/>
      <c r="J42" s="219"/>
      <c r="K42" s="219"/>
      <c r="L42" s="219"/>
      <c r="M42" s="219"/>
      <c r="N42" s="207"/>
      <c r="O42" s="207"/>
      <c r="P42" s="207"/>
      <c r="Q42" s="207"/>
      <c r="R42" s="207"/>
      <c r="S42" s="207"/>
      <c r="T42" s="208"/>
      <c r="U42" s="220"/>
      <c r="X42" s="221"/>
    </row>
    <row r="43" spans="1:29">
      <c r="A43" s="223">
        <v>12</v>
      </c>
      <c r="B43" s="524" t="s">
        <v>364</v>
      </c>
      <c r="C43" s="524"/>
      <c r="D43" s="524"/>
      <c r="E43" s="524"/>
      <c r="F43" s="234"/>
      <c r="G43" s="229"/>
      <c r="H43" s="226"/>
      <c r="I43" s="164"/>
      <c r="J43" s="219"/>
      <c r="K43" s="219"/>
      <c r="L43" s="219"/>
      <c r="M43" s="219"/>
      <c r="N43" s="207"/>
      <c r="O43" s="207"/>
      <c r="P43" s="207"/>
      <c r="Q43" s="207"/>
      <c r="R43" s="207"/>
      <c r="S43" s="207"/>
      <c r="T43" s="208"/>
      <c r="U43" s="220"/>
      <c r="X43" s="221"/>
    </row>
    <row r="44" spans="1:29">
      <c r="A44" s="235"/>
      <c r="B44" s="505" t="s">
        <v>322</v>
      </c>
      <c r="C44" s="505"/>
      <c r="D44" s="505"/>
      <c r="E44" s="505"/>
      <c r="F44" s="224">
        <f>'IT Statement'!I50</f>
        <v>592711</v>
      </c>
      <c r="G44" s="225"/>
      <c r="H44" s="226"/>
      <c r="I44" s="164"/>
      <c r="J44" s="219"/>
      <c r="K44" s="219"/>
      <c r="L44" s="219"/>
      <c r="M44" s="219"/>
      <c r="N44" s="207"/>
      <c r="O44" s="207"/>
      <c r="P44" s="207"/>
      <c r="Q44" s="207"/>
      <c r="R44" s="207"/>
      <c r="S44" s="207"/>
      <c r="T44" s="208"/>
      <c r="U44" s="220"/>
      <c r="X44" s="221"/>
    </row>
    <row r="45" spans="1:29">
      <c r="A45" s="235"/>
      <c r="B45" s="505" t="s">
        <v>323</v>
      </c>
      <c r="C45" s="505"/>
      <c r="D45" s="505"/>
      <c r="E45" s="505"/>
      <c r="F45" s="224">
        <f>'IT Statement'!I51</f>
        <v>0</v>
      </c>
      <c r="G45" s="225"/>
      <c r="H45" s="226"/>
      <c r="I45" s="164"/>
      <c r="J45" s="219"/>
      <c r="K45" s="219"/>
      <c r="L45" s="219"/>
      <c r="M45" s="219"/>
      <c r="N45" s="207"/>
      <c r="O45" s="207"/>
      <c r="P45" s="207"/>
      <c r="Q45" s="207"/>
      <c r="R45" s="207"/>
      <c r="S45" s="207"/>
      <c r="T45" s="208"/>
      <c r="U45" s="220"/>
      <c r="X45" s="221"/>
    </row>
    <row r="46" spans="1:29">
      <c r="A46" s="235"/>
      <c r="B46" s="505" t="s">
        <v>324</v>
      </c>
      <c r="C46" s="505"/>
      <c r="D46" s="505"/>
      <c r="E46" s="505"/>
      <c r="F46" s="224">
        <f>'IT Statement'!I52</f>
        <v>7320</v>
      </c>
      <c r="G46" s="225"/>
      <c r="H46" s="226"/>
      <c r="I46" s="164"/>
      <c r="J46" s="219"/>
      <c r="K46" s="219"/>
      <c r="L46" s="219"/>
      <c r="M46" s="219"/>
      <c r="N46" s="207"/>
      <c r="O46" s="207"/>
      <c r="P46" s="207"/>
      <c r="Q46" s="207"/>
      <c r="R46" s="207"/>
      <c r="S46" s="207"/>
      <c r="T46" s="208"/>
      <c r="U46" s="220"/>
      <c r="X46" s="221"/>
    </row>
    <row r="47" spans="1:29">
      <c r="A47" s="235"/>
      <c r="B47" s="505" t="s">
        <v>325</v>
      </c>
      <c r="C47" s="505"/>
      <c r="D47" s="505"/>
      <c r="E47" s="505"/>
      <c r="F47" s="224">
        <f>'IT Statement'!I53</f>
        <v>3000</v>
      </c>
      <c r="G47" s="225"/>
      <c r="H47" s="226"/>
      <c r="I47" s="164"/>
      <c r="J47" s="219"/>
      <c r="K47" s="219"/>
      <c r="L47" s="219"/>
      <c r="M47" s="219"/>
      <c r="N47" s="207"/>
      <c r="O47" s="207"/>
      <c r="P47" s="207"/>
      <c r="Q47" s="207"/>
      <c r="R47" s="207"/>
      <c r="S47" s="207"/>
      <c r="T47" s="208"/>
      <c r="U47" s="220"/>
      <c r="X47" s="221"/>
    </row>
    <row r="48" spans="1:29">
      <c r="A48" s="235"/>
      <c r="B48" s="505" t="s">
        <v>326</v>
      </c>
      <c r="C48" s="505"/>
      <c r="D48" s="505"/>
      <c r="E48" s="505"/>
      <c r="F48" s="224">
        <f>'IT Statement'!I54</f>
        <v>0</v>
      </c>
      <c r="G48" s="225"/>
      <c r="H48" s="226"/>
      <c r="I48" s="164"/>
      <c r="J48" s="219"/>
      <c r="K48" s="219"/>
      <c r="L48" s="219"/>
      <c r="M48" s="219"/>
      <c r="N48" s="207"/>
      <c r="O48" s="207"/>
      <c r="P48" s="207"/>
      <c r="Q48" s="207"/>
      <c r="R48" s="207"/>
      <c r="S48" s="207"/>
      <c r="T48" s="208"/>
      <c r="U48" s="220"/>
      <c r="X48" s="221"/>
    </row>
    <row r="49" spans="1:24">
      <c r="A49" s="235"/>
      <c r="B49" s="505" t="s">
        <v>327</v>
      </c>
      <c r="C49" s="505"/>
      <c r="D49" s="505"/>
      <c r="E49" s="505"/>
      <c r="F49" s="224">
        <f>'IT Statement'!I55</f>
        <v>0</v>
      </c>
      <c r="G49" s="225"/>
      <c r="H49" s="226"/>
      <c r="I49" s="164"/>
      <c r="J49" s="219"/>
      <c r="K49" s="219"/>
      <c r="L49" s="219"/>
      <c r="M49" s="219"/>
      <c r="N49" s="207"/>
      <c r="O49" s="207"/>
      <c r="P49" s="207"/>
      <c r="Q49" s="207"/>
      <c r="R49" s="207"/>
      <c r="S49" s="207"/>
      <c r="T49" s="208"/>
      <c r="U49" s="220"/>
      <c r="X49" s="221"/>
    </row>
    <row r="50" spans="1:24">
      <c r="A50" s="235"/>
      <c r="B50" s="505" t="s">
        <v>328</v>
      </c>
      <c r="C50" s="505"/>
      <c r="D50" s="505"/>
      <c r="E50" s="505"/>
      <c r="F50" s="224">
        <f>'IT Statement'!I56</f>
        <v>0</v>
      </c>
      <c r="G50" s="225"/>
      <c r="H50" s="226"/>
      <c r="I50" s="164"/>
      <c r="J50" s="219"/>
      <c r="K50" s="219"/>
      <c r="L50" s="219"/>
      <c r="M50" s="219"/>
      <c r="N50" s="207"/>
      <c r="O50" s="207"/>
      <c r="P50" s="207"/>
      <c r="Q50" s="207"/>
      <c r="R50" s="207"/>
      <c r="S50" s="207"/>
      <c r="T50" s="208"/>
      <c r="U50" s="220"/>
      <c r="X50" s="221"/>
    </row>
    <row r="51" spans="1:24" ht="12" customHeight="1">
      <c r="A51" s="235"/>
      <c r="B51" s="505" t="s">
        <v>329</v>
      </c>
      <c r="C51" s="505"/>
      <c r="D51" s="505"/>
      <c r="E51" s="505"/>
      <c r="F51" s="224">
        <f>'IT Statement'!I57</f>
        <v>0</v>
      </c>
      <c r="G51" s="225"/>
      <c r="H51" s="226"/>
      <c r="I51" s="164"/>
      <c r="J51" s="219"/>
      <c r="K51" s="219"/>
      <c r="L51" s="219"/>
      <c r="M51" s="219"/>
      <c r="N51" s="207"/>
      <c r="O51" s="236"/>
      <c r="P51" s="207"/>
      <c r="Q51" s="207"/>
      <c r="R51" s="207"/>
      <c r="S51" s="207"/>
      <c r="T51" s="208"/>
      <c r="U51" s="220"/>
      <c r="V51" s="237"/>
      <c r="W51" s="237"/>
      <c r="X51" s="221"/>
    </row>
    <row r="52" spans="1:24">
      <c r="A52" s="235"/>
      <c r="B52" s="529" t="s">
        <v>330</v>
      </c>
      <c r="C52" s="529"/>
      <c r="D52" s="529"/>
      <c r="E52" s="529"/>
      <c r="F52" s="224">
        <f>'IT Statement'!I58</f>
        <v>0</v>
      </c>
      <c r="G52" s="238"/>
      <c r="H52" s="226"/>
      <c r="I52" s="164"/>
      <c r="J52" s="219"/>
      <c r="K52" s="219"/>
      <c r="L52" s="219"/>
      <c r="M52" s="219"/>
      <c r="N52" s="207"/>
      <c r="O52" s="236"/>
      <c r="P52" s="207"/>
      <c r="Q52" s="207"/>
      <c r="R52" s="207"/>
      <c r="S52" s="207"/>
      <c r="T52" s="208"/>
      <c r="U52" s="220"/>
      <c r="V52" s="237"/>
      <c r="W52" s="237"/>
      <c r="X52" s="221"/>
    </row>
    <row r="53" spans="1:24" ht="13.5" thickBot="1">
      <c r="A53" s="235"/>
      <c r="B53" s="529" t="s">
        <v>331</v>
      </c>
      <c r="C53" s="529"/>
      <c r="D53" s="529"/>
      <c r="E53" s="529"/>
      <c r="F53" s="224">
        <f>'IT Statement'!I59</f>
        <v>0</v>
      </c>
      <c r="G53" s="238"/>
      <c r="H53" s="226"/>
      <c r="I53" s="164"/>
      <c r="J53" s="239"/>
      <c r="K53" s="239"/>
      <c r="L53" s="239"/>
      <c r="M53" s="239"/>
      <c r="N53" s="240"/>
      <c r="O53" s="240"/>
      <c r="P53" s="241"/>
      <c r="Q53" s="242"/>
      <c r="R53" s="240"/>
      <c r="S53" s="240"/>
      <c r="T53" s="240"/>
      <c r="U53" s="243"/>
      <c r="V53" s="237"/>
      <c r="W53" s="237"/>
      <c r="X53" s="221"/>
    </row>
    <row r="54" spans="1:24" ht="13.5" thickTop="1">
      <c r="A54" s="235"/>
      <c r="B54" s="529" t="s">
        <v>332</v>
      </c>
      <c r="C54" s="529"/>
      <c r="D54" s="529"/>
      <c r="E54" s="529"/>
      <c r="F54" s="224">
        <f>'IT Statement'!I60</f>
        <v>0</v>
      </c>
      <c r="G54" s="238"/>
      <c r="H54" s="226"/>
      <c r="I54" s="164"/>
      <c r="J54" s="239"/>
      <c r="K54" s="239"/>
      <c r="L54" s="239"/>
      <c r="M54" s="239"/>
      <c r="N54" s="240"/>
      <c r="O54" s="240"/>
      <c r="P54" s="241"/>
      <c r="Q54" s="244"/>
      <c r="R54" s="240"/>
      <c r="S54" s="240"/>
      <c r="T54" s="240"/>
      <c r="U54" s="243"/>
      <c r="V54" s="237"/>
      <c r="W54" s="237"/>
      <c r="X54" s="221"/>
    </row>
    <row r="55" spans="1:24">
      <c r="A55" s="235"/>
      <c r="B55" s="529" t="s">
        <v>420</v>
      </c>
      <c r="C55" s="529"/>
      <c r="D55" s="529"/>
      <c r="E55" s="529"/>
      <c r="F55" s="281">
        <v>50</v>
      </c>
      <c r="G55" s="238"/>
      <c r="H55" s="226"/>
      <c r="I55" s="164"/>
      <c r="J55" s="239"/>
      <c r="K55" s="239"/>
      <c r="L55" s="239"/>
      <c r="M55" s="239"/>
      <c r="N55" s="240"/>
      <c r="O55" s="240"/>
      <c r="P55" s="241"/>
      <c r="Q55" s="244"/>
      <c r="R55" s="240"/>
      <c r="S55" s="240"/>
      <c r="T55" s="240"/>
      <c r="U55" s="243"/>
      <c r="V55" s="237"/>
      <c r="W55" s="237"/>
      <c r="X55" s="221"/>
    </row>
    <row r="56" spans="1:24">
      <c r="A56" s="235"/>
      <c r="B56" s="529"/>
      <c r="C56" s="529"/>
      <c r="D56" s="529"/>
      <c r="E56" s="529"/>
      <c r="F56" s="224">
        <f>SUM(F44:F55)</f>
        <v>603081</v>
      </c>
      <c r="G56" s="238"/>
      <c r="H56" s="226"/>
      <c r="I56" s="164"/>
      <c r="J56" s="239"/>
      <c r="K56" s="239"/>
      <c r="L56" s="239"/>
      <c r="M56" s="239"/>
      <c r="N56" s="240"/>
      <c r="O56" s="240"/>
      <c r="P56" s="241"/>
      <c r="Q56" s="244"/>
      <c r="R56" s="240"/>
      <c r="S56" s="240"/>
      <c r="T56" s="240"/>
      <c r="U56" s="243"/>
      <c r="V56" s="237"/>
      <c r="W56" s="237"/>
      <c r="X56" s="221"/>
    </row>
    <row r="57" spans="1:24">
      <c r="A57" s="235"/>
      <c r="B57" s="530" t="s">
        <v>483</v>
      </c>
      <c r="C57" s="534"/>
      <c r="D57" s="534"/>
      <c r="E57" s="535"/>
      <c r="F57" s="224"/>
      <c r="G57" s="238"/>
      <c r="H57" s="227">
        <f>'IT Statement'!I63</f>
        <v>150000</v>
      </c>
      <c r="I57" s="164"/>
      <c r="J57" s="239"/>
      <c r="K57" s="239"/>
      <c r="L57" s="239"/>
      <c r="M57" s="239"/>
      <c r="N57" s="240"/>
      <c r="O57" s="240"/>
      <c r="P57" s="241"/>
      <c r="Q57" s="244"/>
      <c r="R57" s="240"/>
      <c r="S57" s="240"/>
      <c r="T57" s="240"/>
      <c r="U57" s="243"/>
      <c r="V57" s="237"/>
      <c r="W57" s="237"/>
      <c r="X57" s="221"/>
    </row>
    <row r="58" spans="1:24">
      <c r="A58" s="235"/>
      <c r="B58" s="529" t="s">
        <v>437</v>
      </c>
      <c r="C58" s="529"/>
      <c r="D58" s="529"/>
      <c r="E58" s="529"/>
      <c r="F58" s="224"/>
      <c r="G58" s="238"/>
      <c r="H58" s="227">
        <f>'IT Statement'!I64</f>
        <v>0</v>
      </c>
      <c r="I58" s="164"/>
      <c r="J58" s="239"/>
      <c r="K58" s="239"/>
      <c r="L58" s="239"/>
      <c r="M58" s="239"/>
      <c r="N58" s="240"/>
      <c r="O58" s="240"/>
      <c r="P58" s="241"/>
      <c r="Q58" s="244"/>
      <c r="R58" s="240"/>
      <c r="S58" s="240"/>
      <c r="T58" s="240"/>
      <c r="U58" s="243"/>
      <c r="V58" s="237"/>
      <c r="W58" s="237"/>
      <c r="X58" s="221"/>
    </row>
    <row r="59" spans="1:24">
      <c r="A59" s="235"/>
      <c r="B59" s="530" t="s">
        <v>434</v>
      </c>
      <c r="C59" s="531"/>
      <c r="D59" s="531"/>
      <c r="E59" s="532"/>
      <c r="F59" s="224"/>
      <c r="G59" s="238"/>
      <c r="H59" s="227">
        <f>'IT Statement'!I65</f>
        <v>1137461</v>
      </c>
      <c r="I59" s="164"/>
      <c r="J59" s="239"/>
      <c r="K59" s="239"/>
      <c r="L59" s="239"/>
      <c r="M59" s="239"/>
      <c r="N59" s="240"/>
      <c r="O59" s="240"/>
      <c r="P59" s="241"/>
      <c r="Q59" s="244"/>
      <c r="R59" s="240"/>
      <c r="S59" s="240"/>
      <c r="T59" s="240"/>
      <c r="U59" s="243"/>
      <c r="V59" s="237"/>
      <c r="W59" s="237"/>
      <c r="X59" s="221"/>
    </row>
    <row r="60" spans="1:24">
      <c r="A60" s="223"/>
      <c r="B60" s="533" t="s">
        <v>438</v>
      </c>
      <c r="C60" s="533"/>
      <c r="D60" s="533"/>
      <c r="E60" s="533"/>
      <c r="F60" s="233"/>
      <c r="G60" s="229"/>
      <c r="H60" s="227">
        <f>MROUND(H59,10)</f>
        <v>1137460</v>
      </c>
      <c r="I60" s="164"/>
      <c r="J60" s="207"/>
      <c r="K60" s="208"/>
      <c r="L60" s="208"/>
      <c r="M60" s="208"/>
      <c r="N60" s="207"/>
      <c r="O60" s="207"/>
      <c r="P60" s="207"/>
      <c r="Q60" s="207"/>
      <c r="R60" s="207"/>
      <c r="S60" s="207"/>
      <c r="T60" s="207"/>
      <c r="U60" s="209"/>
    </row>
    <row r="61" spans="1:24">
      <c r="A61" s="223">
        <v>13</v>
      </c>
      <c r="B61" s="536" t="s">
        <v>365</v>
      </c>
      <c r="C61" s="536"/>
      <c r="D61" s="536"/>
      <c r="E61" s="536"/>
      <c r="F61" s="245"/>
      <c r="G61" s="229"/>
      <c r="H61" s="246">
        <f>'IT Statement'!I79+'IT Statement'!I78</f>
        <v>153738</v>
      </c>
      <c r="I61" s="164"/>
      <c r="J61" s="207"/>
      <c r="K61" s="208"/>
      <c r="L61" s="208"/>
      <c r="M61" s="208"/>
      <c r="N61" s="207"/>
      <c r="O61" s="207"/>
      <c r="P61" s="207"/>
      <c r="Q61" s="207"/>
      <c r="R61" s="207"/>
      <c r="S61" s="207"/>
      <c r="T61" s="207"/>
      <c r="U61" s="209"/>
    </row>
    <row r="62" spans="1:24">
      <c r="A62" s="223">
        <v>14</v>
      </c>
      <c r="B62" s="529" t="s">
        <v>291</v>
      </c>
      <c r="C62" s="529"/>
      <c r="D62" s="529"/>
      <c r="E62" s="529"/>
      <c r="F62" s="245"/>
      <c r="G62" s="229"/>
      <c r="H62" s="246">
        <f>'IT Statement'!I78</f>
        <v>0</v>
      </c>
      <c r="I62" s="164"/>
      <c r="J62" s="207"/>
      <c r="K62" s="208"/>
      <c r="L62" s="208"/>
      <c r="M62" s="208"/>
      <c r="N62" s="207"/>
      <c r="O62" s="207"/>
      <c r="P62" s="207"/>
      <c r="Q62" s="207"/>
      <c r="R62" s="207"/>
      <c r="S62" s="207"/>
      <c r="T62" s="207"/>
      <c r="U62" s="209"/>
    </row>
    <row r="63" spans="1:24">
      <c r="A63" s="223">
        <v>15</v>
      </c>
      <c r="B63" s="529" t="s">
        <v>336</v>
      </c>
      <c r="C63" s="529"/>
      <c r="D63" s="529"/>
      <c r="E63" s="529"/>
      <c r="F63" s="245"/>
      <c r="G63" s="247"/>
      <c r="H63" s="246">
        <f>H61-H62</f>
        <v>153738</v>
      </c>
      <c r="I63" s="164"/>
      <c r="J63" s="207"/>
      <c r="K63" s="208"/>
      <c r="L63" s="208"/>
      <c r="M63" s="208"/>
      <c r="N63" s="207"/>
      <c r="O63" s="207"/>
      <c r="P63" s="207"/>
      <c r="Q63" s="207"/>
      <c r="R63" s="207"/>
      <c r="S63" s="248"/>
      <c r="T63" s="207"/>
      <c r="U63" s="209"/>
    </row>
    <row r="64" spans="1:24">
      <c r="A64" s="223">
        <v>16</v>
      </c>
      <c r="B64" s="529" t="s">
        <v>478</v>
      </c>
      <c r="C64" s="529"/>
      <c r="D64" s="529"/>
      <c r="E64" s="529"/>
      <c r="F64" s="245"/>
      <c r="G64" s="229"/>
      <c r="H64" s="246">
        <f>'IT Statement'!I80</f>
        <v>0</v>
      </c>
      <c r="I64" s="164"/>
      <c r="J64" s="207"/>
      <c r="K64" s="208"/>
      <c r="L64" s="208"/>
      <c r="M64" s="208"/>
      <c r="N64" s="207"/>
      <c r="O64" s="207"/>
      <c r="P64" s="207"/>
      <c r="Q64" s="207"/>
      <c r="R64" s="207"/>
      <c r="S64" s="248"/>
      <c r="T64" s="207"/>
      <c r="U64" s="209"/>
    </row>
    <row r="65" spans="1:36">
      <c r="A65" s="223">
        <v>17</v>
      </c>
      <c r="B65" s="529" t="s">
        <v>480</v>
      </c>
      <c r="C65" s="529"/>
      <c r="D65" s="529"/>
      <c r="E65" s="529"/>
      <c r="F65" s="245"/>
      <c r="G65" s="247"/>
      <c r="H65" s="246">
        <f>H63-H64</f>
        <v>153738</v>
      </c>
      <c r="I65" s="164"/>
      <c r="J65" s="207"/>
      <c r="K65" s="208"/>
      <c r="L65" s="208"/>
      <c r="M65" s="208"/>
      <c r="N65" s="207"/>
      <c r="O65" s="207"/>
      <c r="P65" s="207"/>
      <c r="Q65" s="207"/>
      <c r="R65" s="207"/>
      <c r="S65" s="248"/>
      <c r="T65" s="207"/>
      <c r="U65" s="209"/>
    </row>
    <row r="66" spans="1:36">
      <c r="A66" s="223">
        <v>16</v>
      </c>
      <c r="B66" s="537" t="s">
        <v>496</v>
      </c>
      <c r="C66" s="537"/>
      <c r="D66" s="537"/>
      <c r="E66" s="537"/>
      <c r="F66" s="224">
        <f>'IT Statement'!I82</f>
        <v>6150</v>
      </c>
      <c r="G66" s="249"/>
      <c r="H66" s="231"/>
      <c r="I66" s="164"/>
    </row>
    <row r="67" spans="1:36">
      <c r="A67" s="223"/>
      <c r="B67" s="537"/>
      <c r="C67" s="537"/>
      <c r="D67" s="537"/>
      <c r="E67" s="537"/>
      <c r="F67" s="224"/>
      <c r="G67" s="249"/>
      <c r="H67" s="231"/>
      <c r="I67" s="164"/>
    </row>
    <row r="68" spans="1:36">
      <c r="A68" s="223">
        <v>17</v>
      </c>
      <c r="B68" s="537" t="s">
        <v>499</v>
      </c>
      <c r="C68" s="537"/>
      <c r="D68" s="537"/>
      <c r="E68" s="537"/>
      <c r="F68" s="245"/>
      <c r="G68" s="249"/>
      <c r="H68" s="246">
        <f>ROUND((H63+F66+F67),0)</f>
        <v>159888</v>
      </c>
      <c r="I68" s="164"/>
    </row>
    <row r="69" spans="1:36">
      <c r="A69" s="223">
        <v>18</v>
      </c>
      <c r="B69" s="537" t="s">
        <v>476</v>
      </c>
      <c r="C69" s="537"/>
      <c r="D69" s="537"/>
      <c r="E69" s="537"/>
      <c r="F69" s="245"/>
      <c r="G69" s="249"/>
      <c r="H69" s="246">
        <f>MROUND(H68,10)</f>
        <v>159890</v>
      </c>
      <c r="I69" s="164"/>
    </row>
    <row r="70" spans="1:36">
      <c r="A70" s="223">
        <v>19</v>
      </c>
      <c r="B70" s="537" t="s">
        <v>292</v>
      </c>
      <c r="C70" s="537"/>
      <c r="D70" s="537"/>
      <c r="E70" s="537"/>
      <c r="F70" s="245"/>
      <c r="G70" s="249"/>
      <c r="H70" s="246">
        <f>'IT Statement'!I86</f>
        <v>0</v>
      </c>
      <c r="I70" s="164"/>
    </row>
    <row r="71" spans="1:36" s="237" customFormat="1">
      <c r="A71" s="223">
        <v>20</v>
      </c>
      <c r="B71" s="559" t="s">
        <v>337</v>
      </c>
      <c r="C71" s="559"/>
      <c r="D71" s="559"/>
      <c r="E71" s="559"/>
      <c r="F71" s="250"/>
      <c r="G71" s="251"/>
      <c r="H71" s="252">
        <f>H69-H70</f>
        <v>159890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c r="A72" s="282"/>
      <c r="B72" s="544" t="s">
        <v>366</v>
      </c>
      <c r="C72" s="545"/>
      <c r="D72" s="545"/>
      <c r="E72" s="545"/>
      <c r="F72" s="545"/>
      <c r="G72" s="545"/>
      <c r="H72" s="546"/>
      <c r="I72" s="12"/>
      <c r="U72" s="39"/>
      <c r="X72" s="68"/>
    </row>
    <row r="73" spans="1:36" s="33" customFormat="1">
      <c r="A73" s="283"/>
      <c r="B73" s="284"/>
      <c r="C73" s="285" t="s">
        <v>367</v>
      </c>
      <c r="D73" s="285"/>
      <c r="E73" s="285" t="s">
        <v>368</v>
      </c>
      <c r="F73" s="547" t="s">
        <v>369</v>
      </c>
      <c r="G73" s="548"/>
      <c r="H73" s="549"/>
      <c r="I73" s="12"/>
      <c r="U73" s="39"/>
      <c r="X73" s="68"/>
    </row>
    <row r="74" spans="1:36" s="33" customFormat="1" ht="15.75">
      <c r="A74" s="286"/>
      <c r="B74" s="120"/>
      <c r="C74" s="119"/>
      <c r="D74" s="120"/>
      <c r="E74" s="120"/>
      <c r="F74" s="541"/>
      <c r="G74" s="542"/>
      <c r="H74" s="543"/>
      <c r="I74" s="12"/>
      <c r="U74" s="39"/>
      <c r="X74" s="68"/>
    </row>
    <row r="75" spans="1:36" s="33" customFormat="1" ht="15.75">
      <c r="A75" s="286"/>
      <c r="B75" s="122"/>
      <c r="C75" s="121"/>
      <c r="D75" s="122"/>
      <c r="E75" s="121"/>
      <c r="F75" s="538"/>
      <c r="G75" s="539"/>
      <c r="H75" s="540"/>
      <c r="I75" s="12"/>
      <c r="U75" s="39"/>
      <c r="X75" s="68"/>
    </row>
    <row r="76" spans="1:36" s="33" customFormat="1" ht="15.75">
      <c r="A76" s="286"/>
      <c r="B76" s="121"/>
      <c r="C76" s="121"/>
      <c r="D76" s="121"/>
      <c r="E76" s="121"/>
      <c r="F76" s="538"/>
      <c r="G76" s="539"/>
      <c r="H76" s="540"/>
      <c r="I76" s="12"/>
      <c r="U76" s="39"/>
      <c r="X76" s="68"/>
      <c r="AD76" s="34"/>
      <c r="AE76" s="38">
        <f>H69</f>
        <v>159890</v>
      </c>
    </row>
    <row r="77" spans="1:36" s="33" customFormat="1" ht="15.75">
      <c r="A77" s="286"/>
      <c r="B77" s="121"/>
      <c r="C77" s="121"/>
      <c r="D77" s="121"/>
      <c r="E77" s="121"/>
      <c r="F77" s="538"/>
      <c r="G77" s="539"/>
      <c r="H77" s="540"/>
      <c r="I77" s="12"/>
      <c r="U77" s="39"/>
      <c r="X77" s="68"/>
    </row>
    <row r="78" spans="1:36" s="33" customFormat="1" ht="15.75">
      <c r="A78" s="286"/>
      <c r="B78" s="121"/>
      <c r="C78" s="121"/>
      <c r="D78" s="121"/>
      <c r="E78" s="121"/>
      <c r="F78" s="538"/>
      <c r="G78" s="539"/>
      <c r="H78" s="540"/>
      <c r="I78" s="12"/>
      <c r="U78" s="39"/>
      <c r="X78" s="68"/>
      <c r="AE78" s="36"/>
    </row>
    <row r="79" spans="1:36" s="33" customFormat="1" ht="15.75">
      <c r="A79" s="286"/>
      <c r="B79" s="121"/>
      <c r="C79" s="287"/>
      <c r="D79" s="121"/>
      <c r="E79" s="121"/>
      <c r="F79" s="538"/>
      <c r="G79" s="539"/>
      <c r="H79" s="540"/>
      <c r="I79" s="12"/>
      <c r="U79" s="39"/>
      <c r="X79" s="68"/>
      <c r="AE79" s="36"/>
    </row>
    <row r="80" spans="1:36" s="33" customFormat="1">
      <c r="A80" s="286"/>
      <c r="B80" s="544" t="str">
        <f>"Certified that a sum of Rs "&amp; H69 &amp;"( in words )  "&amp;AE87</f>
        <v>Certified that a sum of Rs 159890( in words )  One Hundred and Fifty Nine Thousand Eight Hundred and Ninety  only</v>
      </c>
      <c r="C80" s="545"/>
      <c r="D80" s="545"/>
      <c r="E80" s="545"/>
      <c r="F80" s="545"/>
      <c r="G80" s="545"/>
      <c r="H80" s="546"/>
      <c r="I80" s="12"/>
      <c r="U80" s="39"/>
      <c r="X80" s="68"/>
      <c r="AE80" s="36"/>
      <c r="AF80" s="34"/>
      <c r="AG80" s="34"/>
    </row>
    <row r="81" spans="1:33" s="33" customFormat="1">
      <c r="A81" s="286"/>
      <c r="B81" s="544" t="s">
        <v>370</v>
      </c>
      <c r="C81" s="545"/>
      <c r="D81" s="545"/>
      <c r="E81" s="545"/>
      <c r="F81" s="545"/>
      <c r="G81" s="545"/>
      <c r="H81" s="546"/>
      <c r="I81" s="12"/>
      <c r="U81" s="39"/>
      <c r="X81" s="68"/>
      <c r="AE81" s="36"/>
      <c r="AF81" s="34"/>
      <c r="AG81" s="34"/>
    </row>
    <row r="82" spans="1:33" s="33" customFormat="1">
      <c r="A82" s="286"/>
      <c r="B82" s="544" t="s">
        <v>371</v>
      </c>
      <c r="C82" s="545"/>
      <c r="D82" s="545"/>
      <c r="E82" s="545"/>
      <c r="F82" s="545"/>
      <c r="G82" s="545"/>
      <c r="H82" s="546"/>
      <c r="I82" s="12"/>
      <c r="U82" s="39"/>
      <c r="X82" s="68"/>
      <c r="AE82" s="37"/>
      <c r="AF82" s="34"/>
    </row>
    <row r="83" spans="1:33" s="33" customFormat="1">
      <c r="A83" s="563"/>
      <c r="B83" s="564"/>
      <c r="C83" s="564"/>
      <c r="D83" s="564"/>
      <c r="E83" s="564"/>
      <c r="F83" s="564"/>
      <c r="G83" s="564"/>
      <c r="H83" s="565"/>
      <c r="I83" s="12"/>
      <c r="U83" s="39"/>
      <c r="X83" s="68"/>
      <c r="AE83" s="37"/>
      <c r="AF83" s="34"/>
    </row>
    <row r="84" spans="1:33" s="33" customFormat="1">
      <c r="A84" s="563"/>
      <c r="B84" s="564"/>
      <c r="C84" s="564"/>
      <c r="D84" s="564"/>
      <c r="E84" s="564"/>
      <c r="F84" s="564"/>
      <c r="G84" s="564"/>
      <c r="H84" s="565"/>
      <c r="I84" s="12"/>
      <c r="U84" s="39"/>
      <c r="X84" s="68"/>
      <c r="AE84" s="37">
        <v>1</v>
      </c>
      <c r="AF84" s="34" t="str">
        <f>LanguageComment</f>
        <v xml:space="preserve"> </v>
      </c>
    </row>
    <row r="85" spans="1:33" s="33" customFormat="1">
      <c r="A85" s="566"/>
      <c r="B85" s="567"/>
      <c r="C85" s="567"/>
      <c r="D85" s="567"/>
      <c r="E85" s="567"/>
      <c r="F85" s="567"/>
      <c r="G85" s="567"/>
      <c r="H85" s="568"/>
      <c r="I85" s="12"/>
      <c r="U85" s="39"/>
      <c r="X85" s="68"/>
    </row>
    <row r="86" spans="1:33" s="33" customFormat="1">
      <c r="A86" s="288"/>
      <c r="B86" s="289" t="s">
        <v>372</v>
      </c>
      <c r="C86" s="569" t="s">
        <v>391</v>
      </c>
      <c r="D86" s="570"/>
      <c r="E86" s="570"/>
      <c r="F86" s="570"/>
      <c r="G86" s="570"/>
      <c r="H86" s="571"/>
      <c r="I86" s="12"/>
      <c r="U86" s="39"/>
      <c r="X86" s="68"/>
    </row>
    <row r="87" spans="1:33" s="33" customFormat="1">
      <c r="A87" s="286"/>
      <c r="B87" s="290" t="s">
        <v>373</v>
      </c>
      <c r="C87" s="560"/>
      <c r="D87" s="561"/>
      <c r="E87" s="561"/>
      <c r="F87" s="561"/>
      <c r="G87" s="561"/>
      <c r="H87" s="562"/>
      <c r="I87" s="12"/>
      <c r="U87" s="39"/>
      <c r="X87" s="68"/>
      <c r="AE87" s="35" t="str">
        <f>wordings</f>
        <v>One Hundred and Fifty Nine Thousand Eight Hundred and Ninety  only</v>
      </c>
    </row>
    <row r="88" spans="1:33">
      <c r="A88" s="164"/>
      <c r="B88" s="164"/>
      <c r="C88" s="164"/>
      <c r="D88" s="164"/>
      <c r="E88" s="164"/>
      <c r="F88" s="164"/>
      <c r="G88" s="164"/>
      <c r="H88" s="164"/>
      <c r="I88" s="164"/>
    </row>
    <row r="89" spans="1:33">
      <c r="A89" s="164"/>
      <c r="B89" s="164"/>
      <c r="C89" s="164"/>
      <c r="D89" s="164"/>
      <c r="E89" s="164"/>
      <c r="F89" s="164"/>
      <c r="G89" s="164"/>
      <c r="H89" s="164"/>
      <c r="I89" s="164"/>
    </row>
    <row r="90" spans="1:33">
      <c r="A90" s="164"/>
      <c r="B90" s="164"/>
      <c r="C90" s="164"/>
      <c r="D90" s="164"/>
      <c r="E90" s="164"/>
      <c r="F90" s="164"/>
      <c r="G90" s="164"/>
      <c r="H90" s="164"/>
      <c r="I90" s="164"/>
    </row>
    <row r="91" spans="1:33">
      <c r="A91" s="164"/>
      <c r="B91" s="164"/>
      <c r="C91" s="164"/>
      <c r="D91" s="164"/>
      <c r="E91" s="164"/>
      <c r="F91" s="164"/>
      <c r="G91" s="164"/>
      <c r="H91" s="164"/>
      <c r="I91" s="164"/>
    </row>
    <row r="92" spans="1:33">
      <c r="A92" s="164"/>
      <c r="B92" s="164"/>
      <c r="C92" s="164"/>
      <c r="D92" s="164"/>
      <c r="E92" s="164"/>
      <c r="F92" s="164"/>
      <c r="G92" s="164"/>
      <c r="H92" s="164"/>
      <c r="I92" s="164"/>
    </row>
    <row r="104" spans="30:62">
      <c r="AD104" s="237"/>
      <c r="AE104" s="237"/>
      <c r="AF104" s="237"/>
      <c r="AG104" s="237"/>
      <c r="AH104" s="237"/>
      <c r="AI104" s="237"/>
      <c r="AJ104" s="237"/>
    </row>
    <row r="105" spans="30:62" ht="12.75" customHeight="1" thickBot="1"/>
    <row r="106" spans="30:62" ht="8.25" customHeight="1" thickBot="1">
      <c r="AX106" s="253"/>
      <c r="AY106" s="254"/>
      <c r="AZ106" s="254"/>
      <c r="BA106" s="254"/>
      <c r="BB106" s="254"/>
      <c r="BC106" s="254"/>
      <c r="BD106" s="254"/>
      <c r="BE106" s="254"/>
      <c r="BF106" s="254"/>
      <c r="BG106" s="254"/>
      <c r="BH106" s="254"/>
      <c r="BI106" s="255"/>
    </row>
    <row r="107" spans="30:62" ht="16.5" thickBot="1">
      <c r="AX107" s="256"/>
      <c r="AY107" s="257"/>
      <c r="AZ107" s="521" t="s">
        <v>250</v>
      </c>
      <c r="BA107" s="522"/>
      <c r="BB107" s="522"/>
      <c r="BC107" s="522"/>
      <c r="BD107" s="522"/>
      <c r="BE107" s="523"/>
      <c r="BF107" s="257"/>
      <c r="BG107" s="257"/>
      <c r="BH107" s="257"/>
      <c r="BI107" s="258"/>
    </row>
    <row r="108" spans="30:62">
      <c r="AX108" s="256"/>
      <c r="AY108" s="257"/>
      <c r="AZ108" s="257"/>
      <c r="BA108" s="257"/>
      <c r="BB108" s="257"/>
      <c r="BC108" s="257"/>
      <c r="BD108" s="257"/>
      <c r="BE108" s="257"/>
      <c r="BF108" s="257"/>
      <c r="BG108" s="257"/>
      <c r="BH108" s="257"/>
      <c r="BI108" s="258"/>
    </row>
    <row r="109" spans="30:62">
      <c r="AX109" s="256"/>
      <c r="AY109" s="259" t="s">
        <v>251</v>
      </c>
      <c r="AZ109" s="260" t="s">
        <v>258</v>
      </c>
      <c r="BA109" s="261"/>
      <c r="BB109" s="261"/>
      <c r="BC109" s="261"/>
      <c r="BD109" s="257"/>
      <c r="BE109" s="257"/>
      <c r="BF109" s="257"/>
      <c r="BG109" s="257"/>
      <c r="BH109" s="257"/>
      <c r="BI109" s="258"/>
    </row>
    <row r="110" spans="30:62">
      <c r="AX110" s="256"/>
      <c r="AY110" s="259" t="s">
        <v>240</v>
      </c>
      <c r="AZ110" s="260" t="s">
        <v>259</v>
      </c>
      <c r="BA110" s="261"/>
      <c r="BB110" s="261"/>
      <c r="BC110" s="261"/>
      <c r="BD110" s="257"/>
      <c r="BE110" s="257"/>
      <c r="BF110" s="257"/>
      <c r="BG110" s="257"/>
      <c r="BH110" s="257"/>
      <c r="BI110" s="258"/>
    </row>
    <row r="111" spans="30:62">
      <c r="AX111" s="256"/>
      <c r="AY111" s="259" t="s">
        <v>257</v>
      </c>
      <c r="AZ111" s="262" t="s">
        <v>260</v>
      </c>
      <c r="BA111" s="257"/>
      <c r="BB111" s="257"/>
      <c r="BC111" s="257"/>
      <c r="BD111" s="257"/>
      <c r="BE111" s="257"/>
      <c r="BF111" s="257"/>
      <c r="BG111" s="257"/>
      <c r="BH111" s="257"/>
      <c r="BI111" s="258"/>
      <c r="BJ111" s="263" t="s">
        <v>255</v>
      </c>
    </row>
    <row r="112" spans="30:62">
      <c r="AX112" s="256"/>
      <c r="AY112" s="264"/>
      <c r="AZ112" s="264"/>
      <c r="BA112" s="264"/>
      <c r="BB112" s="264"/>
      <c r="BC112" s="264"/>
      <c r="BD112" s="265" t="s">
        <v>241</v>
      </c>
      <c r="BE112" s="264"/>
      <c r="BF112" s="266"/>
      <c r="BG112" s="267"/>
      <c r="BH112" s="267"/>
      <c r="BI112" s="258"/>
      <c r="BJ112" s="263" t="s">
        <v>256</v>
      </c>
    </row>
    <row r="113" spans="50:62">
      <c r="AX113" s="256"/>
      <c r="AY113" s="268" t="s">
        <v>242</v>
      </c>
      <c r="AZ113" s="269" t="s">
        <v>243</v>
      </c>
      <c r="BA113" s="269" t="s">
        <v>264</v>
      </c>
      <c r="BB113" s="269" t="s">
        <v>244</v>
      </c>
      <c r="BC113" s="269" t="s">
        <v>245</v>
      </c>
      <c r="BD113" s="269" t="s">
        <v>263</v>
      </c>
      <c r="BE113" s="269" t="s">
        <v>246</v>
      </c>
      <c r="BF113" s="270" t="s">
        <v>247</v>
      </c>
      <c r="BG113" s="269" t="s">
        <v>248</v>
      </c>
      <c r="BH113" s="271" t="s">
        <v>249</v>
      </c>
      <c r="BI113" s="258"/>
    </row>
    <row r="114" spans="50:62">
      <c r="AX114" s="256"/>
      <c r="AY114" s="268"/>
      <c r="AZ114" s="272"/>
      <c r="BA114" s="272"/>
      <c r="BB114" s="272"/>
      <c r="BC114" s="272"/>
      <c r="BD114" s="272"/>
      <c r="BE114" s="273"/>
      <c r="BF114" s="273"/>
      <c r="BG114" s="273"/>
      <c r="BH114" s="274"/>
      <c r="BI114" s="258"/>
    </row>
    <row r="115" spans="50:62">
      <c r="AX115" s="256"/>
      <c r="AY115" s="268">
        <v>38353</v>
      </c>
      <c r="AZ115" s="272">
        <v>8475</v>
      </c>
      <c r="BA115" s="272">
        <v>67</v>
      </c>
      <c r="BB115" s="272">
        <v>600</v>
      </c>
      <c r="BC115" s="272">
        <v>120</v>
      </c>
      <c r="BD115" s="272"/>
      <c r="BE115" s="273">
        <v>20006</v>
      </c>
      <c r="BF115" s="273">
        <v>7866</v>
      </c>
      <c r="BG115" s="272" t="s">
        <v>261</v>
      </c>
      <c r="BH115" s="274">
        <v>38782</v>
      </c>
      <c r="BI115" s="258"/>
    </row>
    <row r="116" spans="50:62">
      <c r="AX116" s="256"/>
      <c r="AY116" s="268">
        <v>38384</v>
      </c>
      <c r="AZ116" s="272">
        <v>8475</v>
      </c>
      <c r="BA116" s="272">
        <v>67</v>
      </c>
      <c r="BB116" s="272">
        <v>600</v>
      </c>
      <c r="BC116" s="272">
        <v>120</v>
      </c>
      <c r="BD116" s="272"/>
      <c r="BE116" s="273">
        <v>20006</v>
      </c>
      <c r="BF116" s="273">
        <v>7866</v>
      </c>
      <c r="BG116" s="272" t="s">
        <v>261</v>
      </c>
      <c r="BH116" s="274">
        <v>38782</v>
      </c>
      <c r="BI116" s="258"/>
    </row>
    <row r="117" spans="50:62">
      <c r="AX117" s="256"/>
      <c r="AY117" s="268">
        <v>38412</v>
      </c>
      <c r="AZ117" s="272">
        <v>8475</v>
      </c>
      <c r="BA117" s="272">
        <v>67</v>
      </c>
      <c r="BB117" s="272">
        <v>600</v>
      </c>
      <c r="BC117" s="272">
        <v>120</v>
      </c>
      <c r="BD117" s="272"/>
      <c r="BE117" s="273">
        <v>20006</v>
      </c>
      <c r="BF117" s="273">
        <v>7866</v>
      </c>
      <c r="BG117" s="272" t="s">
        <v>261</v>
      </c>
      <c r="BH117" s="274">
        <v>38782</v>
      </c>
      <c r="BI117" s="258"/>
    </row>
    <row r="118" spans="50:62">
      <c r="AX118" s="256"/>
      <c r="AY118" s="268">
        <v>38443</v>
      </c>
      <c r="AZ118" s="272">
        <v>8475</v>
      </c>
      <c r="BA118" s="272">
        <v>67</v>
      </c>
      <c r="BB118" s="272">
        <v>600</v>
      </c>
      <c r="BC118" s="272">
        <v>120</v>
      </c>
      <c r="BD118" s="272"/>
      <c r="BE118" s="273">
        <v>20006</v>
      </c>
      <c r="BF118" s="273">
        <v>7866</v>
      </c>
      <c r="BG118" s="272" t="s">
        <v>261</v>
      </c>
      <c r="BH118" s="274">
        <v>38782</v>
      </c>
      <c r="BI118" s="258"/>
    </row>
    <row r="119" spans="50:62">
      <c r="AX119" s="256"/>
      <c r="AY119" s="268">
        <v>38473</v>
      </c>
      <c r="AZ119" s="272">
        <v>15130</v>
      </c>
      <c r="BA119" s="272">
        <v>8</v>
      </c>
      <c r="BB119" s="272">
        <v>600</v>
      </c>
      <c r="BC119" s="272">
        <v>120</v>
      </c>
      <c r="BD119" s="272"/>
      <c r="BE119" s="273">
        <v>20864</v>
      </c>
      <c r="BF119" s="273">
        <v>5936</v>
      </c>
      <c r="BG119" s="272" t="s">
        <v>261</v>
      </c>
      <c r="BH119" s="274">
        <v>38978</v>
      </c>
      <c r="BI119" s="258"/>
    </row>
    <row r="120" spans="50:62">
      <c r="AX120" s="256"/>
      <c r="AY120" s="268">
        <v>38504</v>
      </c>
      <c r="AZ120" s="272">
        <v>15130</v>
      </c>
      <c r="BA120" s="272">
        <v>8</v>
      </c>
      <c r="BB120" s="272">
        <v>600</v>
      </c>
      <c r="BC120" s="272">
        <v>120</v>
      </c>
      <c r="BD120" s="272"/>
      <c r="BE120" s="273">
        <v>20864</v>
      </c>
      <c r="BF120" s="273">
        <v>5936</v>
      </c>
      <c r="BG120" s="272" t="s">
        <v>261</v>
      </c>
      <c r="BH120" s="274">
        <v>38978</v>
      </c>
      <c r="BI120" s="258"/>
      <c r="BJ120" s="263" t="s">
        <v>255</v>
      </c>
    </row>
    <row r="121" spans="50:62">
      <c r="AX121" s="256"/>
      <c r="AY121" s="268">
        <v>38534</v>
      </c>
      <c r="AZ121" s="272">
        <v>15130</v>
      </c>
      <c r="BA121" s="272">
        <v>8</v>
      </c>
      <c r="BB121" s="272">
        <v>600</v>
      </c>
      <c r="BC121" s="272">
        <v>120</v>
      </c>
      <c r="BD121" s="272"/>
      <c r="BE121" s="273">
        <v>20864</v>
      </c>
      <c r="BF121" s="273">
        <v>5936</v>
      </c>
      <c r="BG121" s="272" t="s">
        <v>261</v>
      </c>
      <c r="BH121" s="274">
        <v>38978</v>
      </c>
      <c r="BI121" s="258"/>
    </row>
    <row r="122" spans="50:62">
      <c r="AX122" s="256"/>
      <c r="AY122" s="268">
        <v>38565</v>
      </c>
      <c r="AZ122" s="272">
        <v>15130</v>
      </c>
      <c r="BA122" s="272">
        <v>8</v>
      </c>
      <c r="BB122" s="272">
        <v>600</v>
      </c>
      <c r="BC122" s="272">
        <v>120</v>
      </c>
      <c r="BD122" s="272"/>
      <c r="BE122" s="273">
        <v>20864</v>
      </c>
      <c r="BF122" s="273">
        <v>5936</v>
      </c>
      <c r="BG122" s="272" t="s">
        <v>261</v>
      </c>
      <c r="BH122" s="274">
        <v>38978</v>
      </c>
      <c r="BI122" s="258"/>
    </row>
    <row r="123" spans="50:62">
      <c r="AX123" s="256"/>
      <c r="AY123" s="268">
        <v>38596</v>
      </c>
      <c r="AZ123" s="272">
        <v>15130</v>
      </c>
      <c r="BA123" s="272">
        <v>8</v>
      </c>
      <c r="BB123" s="272">
        <v>600</v>
      </c>
      <c r="BC123" s="272">
        <v>120</v>
      </c>
      <c r="BD123" s="272"/>
      <c r="BE123" s="273">
        <v>20864</v>
      </c>
      <c r="BF123" s="273">
        <v>5936</v>
      </c>
      <c r="BG123" s="272" t="s">
        <v>261</v>
      </c>
      <c r="BH123" s="274">
        <v>38978</v>
      </c>
      <c r="BI123" s="258"/>
    </row>
    <row r="124" spans="50:62">
      <c r="AX124" s="256"/>
      <c r="AY124" s="268">
        <v>38626</v>
      </c>
      <c r="AZ124" s="272">
        <v>15130</v>
      </c>
      <c r="BA124" s="272">
        <v>8</v>
      </c>
      <c r="BB124" s="272">
        <v>600</v>
      </c>
      <c r="BC124" s="272">
        <v>120</v>
      </c>
      <c r="BD124" s="272"/>
      <c r="BE124" s="273">
        <v>20864</v>
      </c>
      <c r="BF124" s="273">
        <v>5936</v>
      </c>
      <c r="BG124" s="272" t="s">
        <v>261</v>
      </c>
      <c r="BH124" s="274">
        <v>38978</v>
      </c>
      <c r="BI124" s="258"/>
    </row>
    <row r="125" spans="50:62">
      <c r="AX125" s="256"/>
      <c r="AY125" s="268">
        <v>38657</v>
      </c>
      <c r="AZ125" s="272">
        <v>15130</v>
      </c>
      <c r="BA125" s="272">
        <v>8</v>
      </c>
      <c r="BB125" s="272">
        <v>600</v>
      </c>
      <c r="BC125" s="272">
        <v>120</v>
      </c>
      <c r="BD125" s="272"/>
      <c r="BE125" s="273">
        <v>20864</v>
      </c>
      <c r="BF125" s="273">
        <v>5936</v>
      </c>
      <c r="BG125" s="272" t="s">
        <v>261</v>
      </c>
      <c r="BH125" s="274">
        <v>38978</v>
      </c>
      <c r="BI125" s="258"/>
    </row>
    <row r="126" spans="50:62">
      <c r="AX126" s="256"/>
      <c r="AY126" s="268">
        <v>38687</v>
      </c>
      <c r="AZ126" s="272">
        <v>15130</v>
      </c>
      <c r="BA126" s="272">
        <v>8</v>
      </c>
      <c r="BB126" s="272">
        <v>600</v>
      </c>
      <c r="BC126" s="272">
        <v>120</v>
      </c>
      <c r="BD126" s="272"/>
      <c r="BE126" s="273">
        <v>20864</v>
      </c>
      <c r="BF126" s="273">
        <v>5936</v>
      </c>
      <c r="BG126" s="272" t="s">
        <v>261</v>
      </c>
      <c r="BH126" s="274">
        <v>38978</v>
      </c>
      <c r="BI126" s="258"/>
    </row>
    <row r="127" spans="50:62">
      <c r="AX127" s="256"/>
      <c r="AY127" s="268">
        <v>38718</v>
      </c>
      <c r="AZ127" s="272">
        <v>15130</v>
      </c>
      <c r="BA127" s="272">
        <v>8</v>
      </c>
      <c r="BB127" s="272">
        <v>600</v>
      </c>
      <c r="BC127" s="272">
        <v>120</v>
      </c>
      <c r="BD127" s="272"/>
      <c r="BE127" s="273">
        <v>20864</v>
      </c>
      <c r="BF127" s="273">
        <v>5936</v>
      </c>
      <c r="BG127" s="272" t="s">
        <v>261</v>
      </c>
      <c r="BH127" s="274">
        <v>38978</v>
      </c>
      <c r="BI127" s="258"/>
    </row>
    <row r="128" spans="50:62">
      <c r="AX128" s="256"/>
      <c r="AY128" s="268">
        <v>38749</v>
      </c>
      <c r="AZ128" s="272">
        <v>14642</v>
      </c>
      <c r="BA128" s="272">
        <v>8</v>
      </c>
      <c r="BB128" s="272">
        <v>581</v>
      </c>
      <c r="BC128" s="272">
        <v>116</v>
      </c>
      <c r="BD128" s="272"/>
      <c r="BE128" s="273">
        <v>20864</v>
      </c>
      <c r="BF128" s="273">
        <v>5936</v>
      </c>
      <c r="BG128" s="272" t="s">
        <v>261</v>
      </c>
      <c r="BH128" s="274">
        <v>38978</v>
      </c>
      <c r="BI128" s="258"/>
    </row>
    <row r="129" spans="50:62">
      <c r="AX129" s="256"/>
      <c r="AY129" s="268">
        <v>38777</v>
      </c>
      <c r="AZ129" s="272">
        <v>15130</v>
      </c>
      <c r="BA129" s="272">
        <v>8</v>
      </c>
      <c r="BB129" s="272">
        <v>750</v>
      </c>
      <c r="BC129" s="272">
        <v>120</v>
      </c>
      <c r="BD129" s="272"/>
      <c r="BE129" s="273">
        <v>20864</v>
      </c>
      <c r="BF129" s="273">
        <v>5936</v>
      </c>
      <c r="BG129" s="272" t="s">
        <v>261</v>
      </c>
      <c r="BH129" s="274">
        <v>38978</v>
      </c>
      <c r="BI129" s="258"/>
    </row>
    <row r="130" spans="50:62">
      <c r="AX130" s="256"/>
      <c r="AY130" s="268">
        <v>38808</v>
      </c>
      <c r="AZ130" s="272">
        <v>15130</v>
      </c>
      <c r="BA130" s="272">
        <v>8</v>
      </c>
      <c r="BB130" s="272">
        <v>750</v>
      </c>
      <c r="BC130" s="272">
        <v>120</v>
      </c>
      <c r="BD130" s="272"/>
      <c r="BE130" s="273">
        <v>20864</v>
      </c>
      <c r="BF130" s="273">
        <v>5936</v>
      </c>
      <c r="BG130" s="272" t="s">
        <v>261</v>
      </c>
      <c r="BH130" s="274">
        <v>38978</v>
      </c>
      <c r="BI130" s="258"/>
    </row>
    <row r="131" spans="50:62">
      <c r="AX131" s="256"/>
      <c r="AY131" s="268">
        <v>38838</v>
      </c>
      <c r="AZ131" s="272">
        <v>15510</v>
      </c>
      <c r="BA131" s="272">
        <v>8</v>
      </c>
      <c r="BB131" s="272">
        <v>750</v>
      </c>
      <c r="BC131" s="272">
        <v>120</v>
      </c>
      <c r="BD131" s="272"/>
      <c r="BE131" s="273">
        <v>20864</v>
      </c>
      <c r="BF131" s="273">
        <v>5936</v>
      </c>
      <c r="BG131" s="272" t="s">
        <v>261</v>
      </c>
      <c r="BH131" s="274">
        <v>38978</v>
      </c>
      <c r="BI131" s="258"/>
      <c r="BJ131" s="263" t="s">
        <v>255</v>
      </c>
    </row>
    <row r="132" spans="50:62">
      <c r="AX132" s="256"/>
      <c r="AY132" s="268">
        <v>38869</v>
      </c>
      <c r="AZ132" s="272">
        <v>15510</v>
      </c>
      <c r="BA132" s="272">
        <v>8</v>
      </c>
      <c r="BB132" s="272">
        <v>750</v>
      </c>
      <c r="BC132" s="272">
        <v>120</v>
      </c>
      <c r="BD132" s="272"/>
      <c r="BE132" s="273">
        <v>20864</v>
      </c>
      <c r="BF132" s="273">
        <v>5936</v>
      </c>
      <c r="BG132" s="272" t="s">
        <v>261</v>
      </c>
      <c r="BH132" s="274">
        <v>38978</v>
      </c>
      <c r="BI132" s="258"/>
      <c r="BJ132" s="263" t="s">
        <v>256</v>
      </c>
    </row>
    <row r="133" spans="50:62">
      <c r="AX133" s="256"/>
      <c r="AY133" s="268">
        <v>38899</v>
      </c>
      <c r="AZ133" s="272">
        <v>15510</v>
      </c>
      <c r="BA133" s="272">
        <v>8</v>
      </c>
      <c r="BB133" s="272">
        <v>750</v>
      </c>
      <c r="BC133" s="272">
        <v>120</v>
      </c>
      <c r="BD133" s="272"/>
      <c r="BE133" s="273">
        <v>20864</v>
      </c>
      <c r="BF133" s="273">
        <v>5936</v>
      </c>
      <c r="BG133" s="272" t="s">
        <v>261</v>
      </c>
      <c r="BH133" s="274">
        <v>38978</v>
      </c>
      <c r="BI133" s="258"/>
      <c r="BJ133" s="263" t="s">
        <v>255</v>
      </c>
    </row>
    <row r="134" spans="50:62">
      <c r="AX134" s="256"/>
      <c r="AY134" s="268">
        <v>38930</v>
      </c>
      <c r="AZ134" s="272">
        <v>15510</v>
      </c>
      <c r="BA134" s="272">
        <v>8</v>
      </c>
      <c r="BB134" s="272">
        <v>750</v>
      </c>
      <c r="BC134" s="272">
        <v>120</v>
      </c>
      <c r="BD134" s="272"/>
      <c r="BE134" s="273">
        <v>20864</v>
      </c>
      <c r="BF134" s="273">
        <v>5936</v>
      </c>
      <c r="BG134" s="272" t="s">
        <v>261</v>
      </c>
      <c r="BH134" s="274">
        <v>38978</v>
      </c>
      <c r="BI134" s="258"/>
    </row>
    <row r="135" spans="50:62">
      <c r="AX135" s="256"/>
      <c r="AY135" s="268">
        <v>38961</v>
      </c>
      <c r="AZ135" s="272">
        <v>15510</v>
      </c>
      <c r="BA135" s="272">
        <v>8</v>
      </c>
      <c r="BB135" s="272">
        <v>750</v>
      </c>
      <c r="BC135" s="272">
        <v>120</v>
      </c>
      <c r="BD135" s="272"/>
      <c r="BE135" s="273">
        <v>17156</v>
      </c>
      <c r="BF135" s="273">
        <v>9898</v>
      </c>
      <c r="BG135" s="272" t="s">
        <v>261</v>
      </c>
      <c r="BH135" s="274">
        <v>38999</v>
      </c>
      <c r="BI135" s="258"/>
      <c r="BJ135" s="263" t="s">
        <v>256</v>
      </c>
    </row>
    <row r="136" spans="50:62">
      <c r="AX136" s="256"/>
      <c r="AY136" s="268">
        <v>38991</v>
      </c>
      <c r="AZ136" s="272">
        <v>15510</v>
      </c>
      <c r="BA136" s="272">
        <v>8</v>
      </c>
      <c r="BB136" s="272">
        <v>750</v>
      </c>
      <c r="BC136" s="272">
        <v>120</v>
      </c>
      <c r="BD136" s="272"/>
      <c r="BE136" s="273">
        <v>17156</v>
      </c>
      <c r="BF136" s="273">
        <v>9898</v>
      </c>
      <c r="BG136" s="272" t="s">
        <v>261</v>
      </c>
      <c r="BH136" s="274">
        <v>39009</v>
      </c>
      <c r="BI136" s="258"/>
    </row>
    <row r="137" spans="50:62">
      <c r="AX137" s="256"/>
      <c r="AY137" s="268">
        <v>39022</v>
      </c>
      <c r="AZ137" s="272">
        <v>15510</v>
      </c>
      <c r="BA137" s="272">
        <v>8</v>
      </c>
      <c r="BB137" s="272">
        <v>750</v>
      </c>
      <c r="BC137" s="272">
        <v>120</v>
      </c>
      <c r="BD137" s="272"/>
      <c r="BE137" s="273">
        <v>17156</v>
      </c>
      <c r="BF137" s="273">
        <v>9898</v>
      </c>
      <c r="BG137" s="272" t="s">
        <v>261</v>
      </c>
      <c r="BH137" s="274">
        <v>39055</v>
      </c>
      <c r="BI137" s="258"/>
    </row>
    <row r="138" spans="50:62">
      <c r="AX138" s="256"/>
      <c r="AY138" s="268">
        <v>39052</v>
      </c>
      <c r="AZ138" s="272">
        <v>15510</v>
      </c>
      <c r="BA138" s="272">
        <v>8</v>
      </c>
      <c r="BB138" s="272">
        <v>750</v>
      </c>
      <c r="BC138" s="272">
        <v>120</v>
      </c>
      <c r="BD138" s="272"/>
      <c r="BE138" s="273">
        <v>17156</v>
      </c>
      <c r="BF138" s="273">
        <v>9898</v>
      </c>
      <c r="BG138" s="272" t="s">
        <v>261</v>
      </c>
      <c r="BH138" s="274">
        <v>39074</v>
      </c>
      <c r="BI138" s="258"/>
    </row>
    <row r="139" spans="50:62">
      <c r="AX139" s="256"/>
      <c r="AY139" s="268">
        <v>39083</v>
      </c>
      <c r="AZ139" s="272">
        <v>15510</v>
      </c>
      <c r="BA139" s="272">
        <v>8</v>
      </c>
      <c r="BB139" s="272">
        <v>750</v>
      </c>
      <c r="BC139" s="272">
        <v>120</v>
      </c>
      <c r="BD139" s="272"/>
      <c r="BE139" s="273">
        <v>17156</v>
      </c>
      <c r="BF139" s="273">
        <v>9898</v>
      </c>
      <c r="BG139" s="272" t="s">
        <v>261</v>
      </c>
      <c r="BH139" s="274">
        <v>39122</v>
      </c>
      <c r="BI139" s="258"/>
    </row>
    <row r="140" spans="50:62">
      <c r="AX140" s="256"/>
      <c r="AY140" s="268">
        <v>39114</v>
      </c>
      <c r="AZ140" s="272">
        <v>15510</v>
      </c>
      <c r="BA140" s="272">
        <v>8</v>
      </c>
      <c r="BB140" s="272">
        <v>750</v>
      </c>
      <c r="BC140" s="272">
        <v>120</v>
      </c>
      <c r="BD140" s="272"/>
      <c r="BE140" s="273">
        <v>17156</v>
      </c>
      <c r="BF140" s="273">
        <v>6799</v>
      </c>
      <c r="BG140" s="272" t="s">
        <v>261</v>
      </c>
      <c r="BH140" s="274">
        <v>39149</v>
      </c>
      <c r="BI140" s="258"/>
    </row>
    <row r="141" spans="50:62" ht="13.5" customHeight="1">
      <c r="AX141" s="256"/>
      <c r="AY141" s="268" t="s">
        <v>262</v>
      </c>
      <c r="AZ141" s="272">
        <v>10087</v>
      </c>
      <c r="BA141" s="272">
        <v>8</v>
      </c>
      <c r="BB141" s="272">
        <v>400</v>
      </c>
      <c r="BC141" s="272">
        <v>80</v>
      </c>
      <c r="BD141" s="272"/>
      <c r="BE141" s="273">
        <v>20864</v>
      </c>
      <c r="BF141" s="273">
        <v>5936</v>
      </c>
      <c r="BG141" s="272" t="s">
        <v>261</v>
      </c>
      <c r="BH141" s="274">
        <v>38978</v>
      </c>
      <c r="BI141" s="258"/>
    </row>
    <row r="142" spans="50:62">
      <c r="AX142" s="256"/>
      <c r="AY142" s="268" t="s">
        <v>265</v>
      </c>
      <c r="AZ142" s="272">
        <v>15510</v>
      </c>
      <c r="BA142" s="272">
        <v>8</v>
      </c>
      <c r="BB142" s="272">
        <v>750</v>
      </c>
      <c r="BC142" s="272">
        <v>120</v>
      </c>
      <c r="BD142" s="272"/>
      <c r="BE142" s="273">
        <v>17156</v>
      </c>
      <c r="BF142" s="273">
        <v>17156</v>
      </c>
      <c r="BG142" s="272" t="s">
        <v>261</v>
      </c>
      <c r="BH142" s="274">
        <v>39122</v>
      </c>
      <c r="BI142" s="258"/>
    </row>
    <row r="143" spans="50:62" ht="13.5" thickBot="1">
      <c r="AX143" s="256"/>
      <c r="AY143" s="260"/>
      <c r="AZ143" s="257"/>
      <c r="BA143" s="257"/>
      <c r="BB143" s="257"/>
      <c r="BC143" s="257"/>
      <c r="BD143" s="257"/>
      <c r="BE143" s="257"/>
      <c r="BF143" s="257"/>
      <c r="BG143" s="257"/>
      <c r="BH143" s="257"/>
      <c r="BI143" s="258"/>
    </row>
    <row r="144" spans="50:62" ht="12.75" customHeight="1" thickBot="1">
      <c r="AX144" s="256"/>
      <c r="AY144" s="257"/>
      <c r="AZ144" s="500" t="s">
        <v>252</v>
      </c>
      <c r="BA144" s="501"/>
      <c r="BB144" s="501"/>
      <c r="BC144" s="501"/>
      <c r="BD144" s="501"/>
      <c r="BE144" s="502"/>
      <c r="BF144" s="275" t="s">
        <v>253</v>
      </c>
      <c r="BG144" s="257"/>
      <c r="BH144" s="257"/>
      <c r="BI144" s="258"/>
    </row>
    <row r="145" spans="50:61" ht="13.5" thickBot="1">
      <c r="AX145" s="256"/>
      <c r="AY145" s="257"/>
      <c r="AZ145" s="275" t="e">
        <f>#REF!</f>
        <v>#REF!</v>
      </c>
      <c r="BA145" s="257"/>
      <c r="BB145" s="257"/>
      <c r="BC145" s="257"/>
      <c r="BD145" s="257"/>
      <c r="BE145" s="257"/>
      <c r="BF145" s="257"/>
      <c r="BG145" s="257"/>
      <c r="BH145" s="257"/>
      <c r="BI145" s="258"/>
    </row>
    <row r="146" spans="50:61" ht="13.5" thickBot="1">
      <c r="AX146" s="256"/>
      <c r="AY146" s="257"/>
      <c r="AZ146" s="257"/>
      <c r="BA146" s="257"/>
      <c r="BB146" s="259" t="s">
        <v>254</v>
      </c>
      <c r="BC146" s="259"/>
      <c r="BD146" s="276" t="str">
        <f>IF(X53=P53,"correct","error")</f>
        <v>correct</v>
      </c>
      <c r="BE146" s="257"/>
      <c r="BF146" s="257"/>
      <c r="BG146" s="257"/>
      <c r="BH146" s="257"/>
      <c r="BI146" s="258"/>
    </row>
    <row r="147" spans="50:61" ht="13.5" thickBot="1">
      <c r="AX147" s="277"/>
      <c r="AY147" s="278"/>
      <c r="AZ147" s="278"/>
      <c r="BA147" s="278"/>
      <c r="BB147" s="279"/>
      <c r="BC147" s="279"/>
      <c r="BD147" s="278"/>
      <c r="BE147" s="278"/>
      <c r="BF147" s="278"/>
      <c r="BG147" s="278"/>
      <c r="BH147" s="278"/>
      <c r="BI147" s="280"/>
    </row>
  </sheetData>
  <sheetProtection formatRows="0" insertColumns="0" insertRows="0" insertHyperlinks="0" deleteColumns="0" deleteRows="0" sort="0" autoFilter="0" pivotTables="0"/>
  <mergeCells count="95">
    <mergeCell ref="AZ107:BE107"/>
    <mergeCell ref="B49:E49"/>
    <mergeCell ref="AZ144:BE144"/>
    <mergeCell ref="B17:E17"/>
    <mergeCell ref="B20:E20"/>
    <mergeCell ref="B21:E21"/>
    <mergeCell ref="B31:E31"/>
    <mergeCell ref="B33:E33"/>
    <mergeCell ref="B30:E30"/>
    <mergeCell ref="B29:E29"/>
    <mergeCell ref="B19:E19"/>
    <mergeCell ref="B24:E24"/>
    <mergeCell ref="B28:E28"/>
    <mergeCell ref="B25:E25"/>
    <mergeCell ref="B34:E34"/>
    <mergeCell ref="B60:E60"/>
    <mergeCell ref="E9:H9"/>
    <mergeCell ref="B32:E32"/>
    <mergeCell ref="B47:E47"/>
    <mergeCell ref="B35:E35"/>
    <mergeCell ref="B36:E36"/>
    <mergeCell ref="F12:H12"/>
    <mergeCell ref="B10:C10"/>
    <mergeCell ref="B9:C9"/>
    <mergeCell ref="B40:E40"/>
    <mergeCell ref="B26:E26"/>
    <mergeCell ref="B39:E39"/>
    <mergeCell ref="B41:E41"/>
    <mergeCell ref="B16:E16"/>
    <mergeCell ref="B42:E42"/>
    <mergeCell ref="E10:H10"/>
    <mergeCell ref="F11:H11"/>
    <mergeCell ref="B54:E54"/>
    <mergeCell ref="B11:C11"/>
    <mergeCell ref="B12:C12"/>
    <mergeCell ref="B14:E14"/>
    <mergeCell ref="B37:E37"/>
    <mergeCell ref="B38:E38"/>
    <mergeCell ref="B27:E27"/>
    <mergeCell ref="B22:E22"/>
    <mergeCell ref="B23:E23"/>
    <mergeCell ref="B18:E18"/>
    <mergeCell ref="B13:H13"/>
    <mergeCell ref="B15:E15"/>
    <mergeCell ref="B43:E43"/>
    <mergeCell ref="B44:E44"/>
    <mergeCell ref="B45:E45"/>
    <mergeCell ref="B46:E46"/>
    <mergeCell ref="B53:E53"/>
    <mergeCell ref="B52:E52"/>
    <mergeCell ref="B48:E48"/>
    <mergeCell ref="B50:E50"/>
    <mergeCell ref="B51:E51"/>
    <mergeCell ref="B56:E56"/>
    <mergeCell ref="B59:E59"/>
    <mergeCell ref="B57:E57"/>
    <mergeCell ref="B55:E55"/>
    <mergeCell ref="F74:H74"/>
    <mergeCell ref="B67:E67"/>
    <mergeCell ref="B71:E71"/>
    <mergeCell ref="B70:E70"/>
    <mergeCell ref="B58:E58"/>
    <mergeCell ref="B66:E66"/>
    <mergeCell ref="B62:E62"/>
    <mergeCell ref="B61:E61"/>
    <mergeCell ref="B63:E63"/>
    <mergeCell ref="B69:E69"/>
    <mergeCell ref="B72:H72"/>
    <mergeCell ref="A1:H1"/>
    <mergeCell ref="A2:H2"/>
    <mergeCell ref="A3:H3"/>
    <mergeCell ref="A4:H4"/>
    <mergeCell ref="B8:D8"/>
    <mergeCell ref="B5:D5"/>
    <mergeCell ref="B6:D6"/>
    <mergeCell ref="B7:D7"/>
    <mergeCell ref="E5:H5"/>
    <mergeCell ref="E6:H6"/>
    <mergeCell ref="E7:H7"/>
    <mergeCell ref="E8:H8"/>
    <mergeCell ref="F79:H79"/>
    <mergeCell ref="B80:H80"/>
    <mergeCell ref="B64:E64"/>
    <mergeCell ref="C87:H87"/>
    <mergeCell ref="B81:H81"/>
    <mergeCell ref="B82:H82"/>
    <mergeCell ref="A83:H85"/>
    <mergeCell ref="C86:H86"/>
    <mergeCell ref="B68:E68"/>
    <mergeCell ref="B65:E65"/>
    <mergeCell ref="F73:H73"/>
    <mergeCell ref="F78:H78"/>
    <mergeCell ref="F77:H77"/>
    <mergeCell ref="F76:H76"/>
    <mergeCell ref="F75:H75"/>
  </mergeCells>
  <phoneticPr fontId="0" type="noConversion"/>
  <dataValidations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worksheet>
</file>

<file path=xl/worksheets/sheet5.xml><?xml version="1.0" encoding="utf-8"?>
<worksheet xmlns="http://schemas.openxmlformats.org/spreadsheetml/2006/main" xmlns:r="http://schemas.openxmlformats.org/officeDocument/2006/relationships">
  <dimension ref="B1:L173"/>
  <sheetViews>
    <sheetView workbookViewId="0">
      <selection activeCell="E6" sqref="E6:G17"/>
    </sheetView>
  </sheetViews>
  <sheetFormatPr defaultColWidth="9.140625" defaultRowHeight="12.75"/>
  <cols>
    <col min="1" max="1" width="3.5703125" style="3" customWidth="1"/>
    <col min="2" max="2" width="6.140625" style="70" customWidth="1"/>
    <col min="3" max="3" width="5.85546875" style="3" customWidth="1"/>
    <col min="4" max="4" width="9.140625" style="3"/>
    <col min="5" max="5" width="9.5703125" style="3" customWidth="1"/>
    <col min="6" max="6" width="10.28515625" style="3" customWidth="1"/>
    <col min="7" max="7" width="7.5703125" style="3" customWidth="1"/>
    <col min="8" max="8" width="28.5703125" style="3" customWidth="1"/>
    <col min="9" max="9" width="17.140625" style="3" customWidth="1"/>
    <col min="10" max="10" width="3.140625" style="3" customWidth="1"/>
    <col min="11" max="11" width="2.7109375" style="3" customWidth="1"/>
    <col min="12" max="12" width="2.140625" style="3" customWidth="1"/>
    <col min="13" max="13" width="1.7109375" style="3" customWidth="1"/>
    <col min="14" max="14" width="13.42578125" style="3" customWidth="1"/>
    <col min="15" max="15" width="9.140625" style="3"/>
    <col min="16" max="16" width="9.28515625" style="3" customWidth="1"/>
    <col min="17" max="16384" width="9.140625" style="3"/>
  </cols>
  <sheetData>
    <row r="1" spans="2:12" ht="8.25" customHeight="1" thickBot="1"/>
    <row r="2" spans="2:12" s="71" customFormat="1" ht="20.25" customHeight="1" thickBot="1">
      <c r="B2" s="601" t="s">
        <v>506</v>
      </c>
      <c r="C2" s="602"/>
      <c r="D2" s="602"/>
      <c r="E2" s="602"/>
      <c r="F2" s="602"/>
      <c r="G2" s="602"/>
      <c r="H2" s="602"/>
      <c r="I2" s="602"/>
      <c r="J2" s="602"/>
      <c r="K2" s="602"/>
      <c r="L2" s="603"/>
    </row>
    <row r="3" spans="2:12" s="71" customFormat="1" ht="7.5" customHeight="1">
      <c r="B3" s="72"/>
      <c r="C3" s="72"/>
      <c r="D3" s="72"/>
      <c r="E3" s="72"/>
      <c r="F3" s="72"/>
      <c r="G3" s="72"/>
      <c r="H3" s="72"/>
      <c r="I3" s="72"/>
      <c r="J3" s="72"/>
      <c r="K3" s="72"/>
      <c r="L3" s="72"/>
    </row>
    <row r="4" spans="2:12" s="73" customFormat="1" ht="32.25" customHeight="1">
      <c r="B4" s="74"/>
      <c r="C4" s="604" t="str">
        <f>"        In respect of Sri/Smt. " &amp; "…………………………………………………………"&amp;", (PAN No.: "&amp;"……………..………"&amp;")"&amp;" to be furnished by the Employees/Officers whose income exceeds Rs 2,50,000/- (for male) and Rs 2,50,000/-(for female)."</f>
        <v xml:space="preserve">        In respect of Sri/Smt. …………………………………………………………, (PAN No.: ……………..………) to be furnished by the Employees/Officers whose income exceeds Rs 2,50,000/- (for male) and Rs 2,50,000/-(for female).</v>
      </c>
      <c r="D4" s="604"/>
      <c r="E4" s="604"/>
      <c r="F4" s="604"/>
      <c r="G4" s="604"/>
      <c r="H4" s="604"/>
      <c r="I4" s="604"/>
      <c r="J4" s="604"/>
      <c r="K4" s="604"/>
      <c r="L4" s="604"/>
    </row>
    <row r="5" spans="2:12" s="75" customFormat="1" ht="28.5" customHeight="1">
      <c r="B5" s="76" t="s">
        <v>297</v>
      </c>
      <c r="C5" s="605" t="s">
        <v>386</v>
      </c>
      <c r="D5" s="606"/>
      <c r="E5" s="606"/>
      <c r="F5" s="606"/>
      <c r="G5" s="606"/>
      <c r="H5" s="606"/>
      <c r="I5" s="606"/>
      <c r="J5" s="606"/>
      <c r="K5" s="606"/>
      <c r="L5" s="607"/>
    </row>
    <row r="6" spans="2:12" s="71" customFormat="1" ht="15.75" customHeight="1">
      <c r="B6" s="77"/>
      <c r="C6" s="78"/>
      <c r="D6" s="78"/>
      <c r="E6" s="490">
        <v>43556</v>
      </c>
      <c r="F6" s="491"/>
      <c r="G6" s="492"/>
      <c r="H6" s="79"/>
      <c r="I6" s="80"/>
      <c r="J6" s="80"/>
      <c r="K6" s="80"/>
      <c r="L6" s="78"/>
    </row>
    <row r="7" spans="2:12" s="71" customFormat="1" ht="17.25" customHeight="1">
      <c r="B7" s="77"/>
      <c r="C7" s="78"/>
      <c r="D7" s="78"/>
      <c r="E7" s="490">
        <v>43586</v>
      </c>
      <c r="F7" s="491"/>
      <c r="G7" s="492"/>
      <c r="H7" s="79"/>
      <c r="I7" s="80"/>
      <c r="J7" s="80"/>
      <c r="K7" s="80"/>
      <c r="L7" s="78"/>
    </row>
    <row r="8" spans="2:12" s="71" customFormat="1" ht="14.25" customHeight="1">
      <c r="B8" s="77"/>
      <c r="C8" s="78"/>
      <c r="D8" s="78"/>
      <c r="E8" s="490">
        <v>43617</v>
      </c>
      <c r="F8" s="491"/>
      <c r="G8" s="492"/>
      <c r="H8" s="79"/>
      <c r="I8" s="80"/>
      <c r="J8" s="80"/>
      <c r="K8" s="80"/>
      <c r="L8" s="78"/>
    </row>
    <row r="9" spans="2:12" s="71" customFormat="1" ht="13.5" customHeight="1">
      <c r="B9" s="77"/>
      <c r="C9" s="78"/>
      <c r="D9" s="78"/>
      <c r="E9" s="490">
        <v>43647</v>
      </c>
      <c r="F9" s="491"/>
      <c r="G9" s="492"/>
      <c r="H9" s="79"/>
      <c r="I9" s="80"/>
      <c r="J9" s="80"/>
      <c r="K9" s="80"/>
      <c r="L9" s="78"/>
    </row>
    <row r="10" spans="2:12" s="71" customFormat="1" ht="13.5" customHeight="1">
      <c r="B10" s="77"/>
      <c r="C10" s="78"/>
      <c r="D10" s="78"/>
      <c r="E10" s="490">
        <v>43678</v>
      </c>
      <c r="F10" s="491"/>
      <c r="G10" s="492"/>
      <c r="H10" s="79"/>
      <c r="I10" s="80"/>
      <c r="J10" s="80"/>
      <c r="K10" s="80"/>
      <c r="L10" s="78"/>
    </row>
    <row r="11" spans="2:12" s="71" customFormat="1" ht="14.25" customHeight="1">
      <c r="B11" s="77"/>
      <c r="C11" s="78"/>
      <c r="D11" s="78"/>
      <c r="E11" s="490">
        <v>43709</v>
      </c>
      <c r="F11" s="491"/>
      <c r="G11" s="492"/>
      <c r="H11" s="79"/>
      <c r="I11" s="80"/>
      <c r="J11" s="80"/>
      <c r="K11" s="80"/>
      <c r="L11" s="78"/>
    </row>
    <row r="12" spans="2:12" s="71" customFormat="1" ht="12.75" customHeight="1">
      <c r="B12" s="77"/>
      <c r="C12" s="78"/>
      <c r="D12" s="78"/>
      <c r="E12" s="490">
        <v>43739</v>
      </c>
      <c r="F12" s="491"/>
      <c r="G12" s="492"/>
      <c r="H12" s="79"/>
      <c r="I12" s="80"/>
      <c r="J12" s="80"/>
      <c r="K12" s="80"/>
      <c r="L12" s="78"/>
    </row>
    <row r="13" spans="2:12" s="71" customFormat="1" ht="13.5" customHeight="1">
      <c r="B13" s="77"/>
      <c r="C13" s="78"/>
      <c r="D13" s="78"/>
      <c r="E13" s="490">
        <v>43770</v>
      </c>
      <c r="F13" s="491"/>
      <c r="G13" s="492"/>
      <c r="H13" s="79"/>
      <c r="I13" s="80"/>
      <c r="J13" s="80"/>
      <c r="K13" s="80"/>
      <c r="L13" s="78"/>
    </row>
    <row r="14" spans="2:12" s="71" customFormat="1" ht="14.25" customHeight="1">
      <c r="B14" s="77"/>
      <c r="C14" s="78"/>
      <c r="D14" s="78"/>
      <c r="E14" s="490">
        <v>43800</v>
      </c>
      <c r="F14" s="491"/>
      <c r="G14" s="492"/>
      <c r="H14" s="79"/>
      <c r="I14" s="80"/>
      <c r="J14" s="80"/>
      <c r="K14" s="80"/>
      <c r="L14" s="78"/>
    </row>
    <row r="15" spans="2:12" s="71" customFormat="1" ht="14.25" customHeight="1">
      <c r="B15" s="77"/>
      <c r="C15" s="78"/>
      <c r="D15" s="78"/>
      <c r="E15" s="490">
        <v>43831</v>
      </c>
      <c r="F15" s="491"/>
      <c r="G15" s="492"/>
      <c r="H15" s="79"/>
      <c r="I15" s="80"/>
      <c r="J15" s="80"/>
      <c r="K15" s="80"/>
      <c r="L15" s="78"/>
    </row>
    <row r="16" spans="2:12" s="71" customFormat="1" ht="15" customHeight="1">
      <c r="B16" s="77"/>
      <c r="C16" s="78"/>
      <c r="D16" s="78"/>
      <c r="E16" s="490">
        <v>43862</v>
      </c>
      <c r="F16" s="491"/>
      <c r="G16" s="492"/>
      <c r="H16" s="79"/>
      <c r="I16" s="80"/>
      <c r="J16" s="80"/>
      <c r="K16" s="80"/>
      <c r="L16" s="78"/>
    </row>
    <row r="17" spans="2:12" s="71" customFormat="1" ht="15" customHeight="1">
      <c r="B17" s="77"/>
      <c r="C17" s="78"/>
      <c r="D17" s="78"/>
      <c r="E17" s="490">
        <v>43891</v>
      </c>
      <c r="F17" s="491"/>
      <c r="G17" s="492"/>
      <c r="H17" s="79"/>
      <c r="I17" s="80"/>
      <c r="J17" s="80"/>
      <c r="K17" s="80"/>
      <c r="L17" s="78"/>
    </row>
    <row r="18" spans="2:12" s="71" customFormat="1" ht="16.5" customHeight="1">
      <c r="B18" s="77"/>
      <c r="C18" s="78"/>
      <c r="D18" s="78"/>
      <c r="E18" s="598" t="s">
        <v>284</v>
      </c>
      <c r="F18" s="599"/>
      <c r="G18" s="600"/>
      <c r="H18" s="79"/>
      <c r="I18" s="80"/>
      <c r="J18" s="80"/>
      <c r="K18" s="80"/>
      <c r="L18" s="78"/>
    </row>
    <row r="19" spans="2:12" s="71" customFormat="1" ht="16.5" customHeight="1">
      <c r="B19" s="77"/>
      <c r="C19" s="78"/>
      <c r="D19" s="78"/>
      <c r="E19" s="598" t="s">
        <v>282</v>
      </c>
      <c r="F19" s="599"/>
      <c r="G19" s="600"/>
      <c r="H19" s="79"/>
      <c r="I19" s="80"/>
      <c r="J19" s="80"/>
      <c r="K19" s="80"/>
      <c r="L19" s="78"/>
    </row>
    <row r="20" spans="2:12" s="71" customFormat="1" ht="17.25" customHeight="1">
      <c r="B20" s="77"/>
      <c r="C20" s="78"/>
      <c r="D20" s="78"/>
      <c r="E20" s="598" t="s">
        <v>298</v>
      </c>
      <c r="F20" s="599"/>
      <c r="G20" s="600"/>
      <c r="H20" s="79"/>
      <c r="I20" s="80"/>
      <c r="J20" s="80"/>
      <c r="K20" s="80"/>
      <c r="L20" s="78"/>
    </row>
    <row r="21" spans="2:12" s="71" customFormat="1" ht="14.25" customHeight="1">
      <c r="B21" s="77"/>
      <c r="C21" s="78"/>
      <c r="D21" s="78"/>
      <c r="E21" s="598" t="s">
        <v>384</v>
      </c>
      <c r="F21" s="599"/>
      <c r="G21" s="600"/>
      <c r="H21" s="79"/>
      <c r="I21" s="81"/>
      <c r="J21" s="81"/>
      <c r="K21" s="81"/>
      <c r="L21" s="82"/>
    </row>
    <row r="22" spans="2:12" s="71" customFormat="1" ht="19.5" customHeight="1">
      <c r="B22" s="83" t="s">
        <v>299</v>
      </c>
      <c r="C22" s="595" t="s">
        <v>300</v>
      </c>
      <c r="D22" s="596"/>
      <c r="E22" s="596"/>
      <c r="F22" s="596"/>
      <c r="G22" s="596"/>
      <c r="H22" s="597"/>
      <c r="I22" s="84"/>
      <c r="J22" s="85"/>
      <c r="K22" s="85"/>
      <c r="L22" s="86"/>
    </row>
    <row r="23" spans="2:12" s="71" customFormat="1" ht="28.5" customHeight="1">
      <c r="B23" s="87">
        <v>2</v>
      </c>
      <c r="C23" s="595" t="s">
        <v>394</v>
      </c>
      <c r="D23" s="596"/>
      <c r="E23" s="596"/>
      <c r="F23" s="596"/>
      <c r="G23" s="596"/>
      <c r="H23" s="597"/>
      <c r="I23" s="88"/>
      <c r="J23" s="80"/>
      <c r="K23" s="80"/>
      <c r="L23" s="78"/>
    </row>
    <row r="24" spans="2:12" s="71" customFormat="1" ht="15.75" customHeight="1">
      <c r="B24" s="83" t="s">
        <v>301</v>
      </c>
      <c r="C24" s="595" t="s">
        <v>302</v>
      </c>
      <c r="D24" s="596"/>
      <c r="E24" s="596"/>
      <c r="F24" s="596"/>
      <c r="G24" s="596"/>
      <c r="H24" s="597"/>
      <c r="I24" s="89"/>
      <c r="J24" s="80"/>
      <c r="K24" s="80"/>
      <c r="L24" s="78"/>
    </row>
    <row r="25" spans="2:12" s="71" customFormat="1" ht="15" customHeight="1">
      <c r="B25" s="83" t="s">
        <v>303</v>
      </c>
      <c r="C25" s="595" t="s">
        <v>304</v>
      </c>
      <c r="D25" s="596"/>
      <c r="E25" s="596"/>
      <c r="F25" s="596"/>
      <c r="G25" s="596"/>
      <c r="H25" s="597"/>
      <c r="I25" s="89"/>
      <c r="J25" s="80"/>
      <c r="K25" s="80"/>
      <c r="L25" s="78"/>
    </row>
    <row r="26" spans="2:12" s="71" customFormat="1" ht="17.25" customHeight="1">
      <c r="B26" s="83" t="s">
        <v>305</v>
      </c>
      <c r="C26" s="595" t="s">
        <v>428</v>
      </c>
      <c r="D26" s="596"/>
      <c r="E26" s="596"/>
      <c r="F26" s="596"/>
      <c r="G26" s="596"/>
      <c r="H26" s="597"/>
      <c r="I26" s="89"/>
      <c r="J26" s="80"/>
      <c r="K26" s="80"/>
      <c r="L26" s="78"/>
    </row>
    <row r="27" spans="2:12" s="71" customFormat="1" ht="15.75" customHeight="1">
      <c r="B27" s="83"/>
      <c r="C27" s="595" t="s">
        <v>306</v>
      </c>
      <c r="D27" s="596"/>
      <c r="E27" s="596"/>
      <c r="F27" s="596"/>
      <c r="G27" s="596"/>
      <c r="H27" s="597"/>
      <c r="I27" s="89"/>
      <c r="J27" s="80"/>
      <c r="K27" s="80"/>
      <c r="L27" s="78"/>
    </row>
    <row r="28" spans="2:12" s="71" customFormat="1" ht="14.25" customHeight="1">
      <c r="B28" s="77">
        <v>3</v>
      </c>
      <c r="C28" s="595" t="s">
        <v>307</v>
      </c>
      <c r="D28" s="596"/>
      <c r="E28" s="596"/>
      <c r="F28" s="596"/>
      <c r="G28" s="596"/>
      <c r="H28" s="597"/>
      <c r="I28" s="89"/>
      <c r="J28" s="80"/>
      <c r="K28" s="80"/>
      <c r="L28" s="78"/>
    </row>
    <row r="29" spans="2:12" s="71" customFormat="1" ht="15.75" customHeight="1">
      <c r="B29" s="77">
        <v>4</v>
      </c>
      <c r="C29" s="595" t="s">
        <v>404</v>
      </c>
      <c r="D29" s="596"/>
      <c r="E29" s="596"/>
      <c r="F29" s="596"/>
      <c r="G29" s="596"/>
      <c r="H29" s="597"/>
      <c r="I29" s="89"/>
      <c r="J29" s="80"/>
      <c r="K29" s="80"/>
      <c r="L29" s="78"/>
    </row>
    <row r="30" spans="2:12" s="71" customFormat="1" ht="15.75" customHeight="1">
      <c r="B30" s="77"/>
      <c r="C30" s="578" t="s">
        <v>405</v>
      </c>
      <c r="D30" s="579"/>
      <c r="E30" s="579"/>
      <c r="F30" s="579"/>
      <c r="G30" s="579"/>
      <c r="H30" s="580"/>
      <c r="I30" s="89"/>
      <c r="J30" s="80"/>
      <c r="K30" s="80"/>
      <c r="L30" s="78"/>
    </row>
    <row r="31" spans="2:12" s="71" customFormat="1" ht="15.75" customHeight="1">
      <c r="B31" s="77"/>
      <c r="C31" s="578" t="s">
        <v>407</v>
      </c>
      <c r="D31" s="579"/>
      <c r="E31" s="579"/>
      <c r="F31" s="579"/>
      <c r="G31" s="579"/>
      <c r="H31" s="580"/>
      <c r="I31" s="89"/>
      <c r="J31" s="80"/>
      <c r="K31" s="80"/>
      <c r="L31" s="78"/>
    </row>
    <row r="32" spans="2:12" s="71" customFormat="1" ht="15.75" customHeight="1">
      <c r="B32" s="77"/>
      <c r="C32" s="578" t="s">
        <v>406</v>
      </c>
      <c r="D32" s="579"/>
      <c r="E32" s="579"/>
      <c r="F32" s="579"/>
      <c r="G32" s="579"/>
      <c r="H32" s="580"/>
      <c r="I32" s="89"/>
      <c r="J32" s="80"/>
      <c r="K32" s="80"/>
      <c r="L32" s="78"/>
    </row>
    <row r="33" spans="2:12" s="71" customFormat="1" ht="15.75" customHeight="1">
      <c r="B33" s="77">
        <v>5</v>
      </c>
      <c r="C33" s="578" t="s">
        <v>408</v>
      </c>
      <c r="D33" s="579"/>
      <c r="E33" s="579"/>
      <c r="F33" s="579"/>
      <c r="G33" s="579"/>
      <c r="H33" s="580"/>
      <c r="I33" s="89"/>
      <c r="J33" s="80"/>
      <c r="K33" s="80"/>
      <c r="L33" s="78"/>
    </row>
    <row r="34" spans="2:12" s="71" customFormat="1" ht="18" customHeight="1">
      <c r="B34" s="77">
        <v>6</v>
      </c>
      <c r="C34" s="578" t="s">
        <v>410</v>
      </c>
      <c r="D34" s="579"/>
      <c r="E34" s="579"/>
      <c r="F34" s="579"/>
      <c r="G34" s="579"/>
      <c r="H34" s="580"/>
      <c r="I34" s="89"/>
      <c r="J34" s="80"/>
      <c r="K34" s="80"/>
      <c r="L34" s="78"/>
    </row>
    <row r="35" spans="2:12" s="71" customFormat="1" ht="53.25" customHeight="1">
      <c r="B35" s="87">
        <v>7</v>
      </c>
      <c r="C35" s="578" t="s">
        <v>308</v>
      </c>
      <c r="D35" s="579"/>
      <c r="E35" s="579"/>
      <c r="F35" s="579"/>
      <c r="G35" s="579"/>
      <c r="H35" s="580"/>
      <c r="I35" s="89"/>
      <c r="J35" s="80"/>
      <c r="K35" s="80"/>
      <c r="L35" s="78"/>
    </row>
    <row r="36" spans="2:12" s="71" customFormat="1" ht="18" customHeight="1">
      <c r="B36" s="77">
        <v>8</v>
      </c>
      <c r="C36" s="578" t="s">
        <v>309</v>
      </c>
      <c r="D36" s="579"/>
      <c r="E36" s="579"/>
      <c r="F36" s="579"/>
      <c r="G36" s="579"/>
      <c r="H36" s="580"/>
      <c r="I36" s="118"/>
      <c r="J36" s="80"/>
      <c r="K36" s="80"/>
      <c r="L36" s="78"/>
    </row>
    <row r="37" spans="2:12" s="71" customFormat="1" ht="18" customHeight="1">
      <c r="B37" s="77">
        <v>9</v>
      </c>
      <c r="C37" s="578" t="s">
        <v>411</v>
      </c>
      <c r="D37" s="579"/>
      <c r="E37" s="579"/>
      <c r="F37" s="579"/>
      <c r="G37" s="579"/>
      <c r="H37" s="580"/>
      <c r="I37" s="89"/>
      <c r="J37" s="80"/>
      <c r="K37" s="80"/>
      <c r="L37" s="78"/>
    </row>
    <row r="38" spans="2:12" s="71" customFormat="1" ht="18" customHeight="1">
      <c r="B38" s="77">
        <v>10</v>
      </c>
      <c r="C38" s="578" t="s">
        <v>310</v>
      </c>
      <c r="D38" s="579"/>
      <c r="E38" s="579"/>
      <c r="F38" s="579"/>
      <c r="G38" s="579"/>
      <c r="H38" s="580"/>
      <c r="I38" s="88"/>
      <c r="J38" s="80"/>
      <c r="K38" s="80"/>
      <c r="L38" s="78"/>
    </row>
    <row r="39" spans="2:12" s="71" customFormat="1" ht="78.75" customHeight="1">
      <c r="B39" s="90" t="s">
        <v>311</v>
      </c>
      <c r="C39" s="585" t="s">
        <v>312</v>
      </c>
      <c r="D39" s="586"/>
      <c r="E39" s="586"/>
      <c r="F39" s="586"/>
      <c r="G39" s="586"/>
      <c r="H39" s="588"/>
      <c r="I39" s="88"/>
      <c r="J39" s="80"/>
      <c r="K39" s="80"/>
      <c r="L39" s="78"/>
    </row>
    <row r="40" spans="2:12" s="71" customFormat="1" ht="41.25" customHeight="1">
      <c r="B40" s="90" t="s">
        <v>299</v>
      </c>
      <c r="C40" s="585" t="s">
        <v>313</v>
      </c>
      <c r="D40" s="586"/>
      <c r="E40" s="586"/>
      <c r="F40" s="586"/>
      <c r="G40" s="586"/>
      <c r="H40" s="588"/>
      <c r="I40" s="88"/>
      <c r="J40" s="80"/>
      <c r="K40" s="80"/>
      <c r="L40" s="78"/>
    </row>
    <row r="41" spans="2:12" s="71" customFormat="1" ht="24.75" customHeight="1">
      <c r="B41" s="90" t="s">
        <v>314</v>
      </c>
      <c r="C41" s="585" t="s">
        <v>383</v>
      </c>
      <c r="D41" s="586"/>
      <c r="E41" s="586"/>
      <c r="F41" s="586"/>
      <c r="G41" s="586"/>
      <c r="H41" s="588"/>
      <c r="I41" s="88"/>
      <c r="J41" s="80"/>
      <c r="K41" s="80"/>
      <c r="L41" s="78"/>
    </row>
    <row r="42" spans="2:12" s="71" customFormat="1" ht="67.5" customHeight="1">
      <c r="B42" s="90" t="s">
        <v>315</v>
      </c>
      <c r="C42" s="585" t="s">
        <v>316</v>
      </c>
      <c r="D42" s="586"/>
      <c r="E42" s="586"/>
      <c r="F42" s="586"/>
      <c r="G42" s="586"/>
      <c r="H42" s="588"/>
      <c r="I42" s="88"/>
      <c r="J42" s="80"/>
      <c r="K42" s="80"/>
      <c r="L42" s="78"/>
    </row>
    <row r="43" spans="2:12" s="71" customFormat="1" ht="39.75" customHeight="1">
      <c r="B43" s="90" t="s">
        <v>317</v>
      </c>
      <c r="C43" s="585" t="s">
        <v>318</v>
      </c>
      <c r="D43" s="586"/>
      <c r="E43" s="586"/>
      <c r="F43" s="586"/>
      <c r="G43" s="586"/>
      <c r="H43" s="588"/>
      <c r="I43" s="88"/>
      <c r="J43" s="80"/>
      <c r="K43" s="80"/>
      <c r="L43" s="78"/>
    </row>
    <row r="44" spans="2:12" s="71" customFormat="1" ht="42.75" customHeight="1">
      <c r="B44" s="90" t="s">
        <v>319</v>
      </c>
      <c r="C44" s="578" t="s">
        <v>320</v>
      </c>
      <c r="D44" s="579"/>
      <c r="E44" s="579"/>
      <c r="F44" s="579"/>
      <c r="G44" s="579"/>
      <c r="H44" s="580"/>
      <c r="I44" s="88"/>
      <c r="J44" s="80"/>
      <c r="K44" s="80"/>
      <c r="L44" s="78"/>
    </row>
    <row r="45" spans="2:12" s="71" customFormat="1" ht="15" customHeight="1">
      <c r="B45" s="90"/>
      <c r="C45" s="592" t="s">
        <v>382</v>
      </c>
      <c r="D45" s="593"/>
      <c r="E45" s="593"/>
      <c r="F45" s="593"/>
      <c r="G45" s="593"/>
      <c r="H45" s="594"/>
      <c r="I45" s="89"/>
      <c r="J45" s="80"/>
      <c r="K45" s="80"/>
      <c r="L45" s="78"/>
    </row>
    <row r="46" spans="2:12" s="71" customFormat="1" ht="15.75" customHeight="1">
      <c r="B46" s="147">
        <v>11</v>
      </c>
      <c r="C46" s="585" t="s">
        <v>412</v>
      </c>
      <c r="D46" s="586"/>
      <c r="E46" s="586"/>
      <c r="F46" s="586"/>
      <c r="G46" s="586"/>
      <c r="H46" s="588"/>
      <c r="I46" s="84"/>
      <c r="J46" s="85"/>
      <c r="K46" s="85"/>
      <c r="L46" s="86"/>
    </row>
    <row r="47" spans="2:12" s="71" customFormat="1" ht="15.75" customHeight="1">
      <c r="B47" s="145"/>
      <c r="C47" s="146"/>
      <c r="D47" s="146"/>
      <c r="E47" s="146"/>
      <c r="F47" s="146"/>
      <c r="G47" s="146"/>
      <c r="H47" s="146"/>
      <c r="I47" s="142"/>
      <c r="J47" s="143"/>
      <c r="K47" s="143"/>
      <c r="L47" s="143"/>
    </row>
    <row r="48" spans="2:12" s="71" customFormat="1" ht="39" customHeight="1">
      <c r="B48" s="147">
        <v>12</v>
      </c>
      <c r="C48" s="578" t="s">
        <v>490</v>
      </c>
      <c r="D48" s="579"/>
      <c r="E48" s="579"/>
      <c r="F48" s="579"/>
      <c r="G48" s="579"/>
      <c r="H48" s="580"/>
      <c r="I48" s="84"/>
      <c r="J48" s="85"/>
      <c r="K48" s="85"/>
      <c r="L48" s="86"/>
    </row>
    <row r="49" spans="2:12" s="71" customFormat="1" ht="18.75" customHeight="1">
      <c r="B49" s="123"/>
      <c r="C49" s="578" t="s">
        <v>321</v>
      </c>
      <c r="D49" s="579"/>
      <c r="E49" s="579"/>
      <c r="F49" s="579"/>
      <c r="G49" s="579"/>
      <c r="H49" s="580"/>
      <c r="I49" s="124"/>
      <c r="J49" s="85"/>
      <c r="K49" s="85"/>
      <c r="L49" s="86"/>
    </row>
    <row r="50" spans="2:12" s="71" customFormat="1" ht="14.25" customHeight="1">
      <c r="B50" s="77"/>
      <c r="C50" s="578" t="s">
        <v>322</v>
      </c>
      <c r="D50" s="579"/>
      <c r="E50" s="579"/>
      <c r="F50" s="579"/>
      <c r="G50" s="579"/>
      <c r="H50" s="580"/>
      <c r="I50" s="89"/>
      <c r="J50" s="80"/>
      <c r="K50" s="80"/>
      <c r="L50" s="78"/>
    </row>
    <row r="51" spans="2:12" s="71" customFormat="1" ht="14.25" customHeight="1">
      <c r="B51" s="77"/>
      <c r="C51" s="578" t="s">
        <v>323</v>
      </c>
      <c r="D51" s="579"/>
      <c r="E51" s="579"/>
      <c r="F51" s="579"/>
      <c r="G51" s="579"/>
      <c r="H51" s="580"/>
      <c r="I51" s="89"/>
      <c r="J51" s="80"/>
      <c r="K51" s="80"/>
      <c r="L51" s="78"/>
    </row>
    <row r="52" spans="2:12" s="71" customFormat="1" ht="14.25" customHeight="1">
      <c r="B52" s="77"/>
      <c r="C52" s="578" t="s">
        <v>324</v>
      </c>
      <c r="D52" s="579"/>
      <c r="E52" s="579"/>
      <c r="F52" s="579"/>
      <c r="G52" s="579"/>
      <c r="H52" s="580"/>
      <c r="I52" s="89"/>
      <c r="J52" s="80"/>
      <c r="K52" s="80"/>
      <c r="L52" s="78"/>
    </row>
    <row r="53" spans="2:12" s="71" customFormat="1" ht="15" customHeight="1">
      <c r="B53" s="77"/>
      <c r="C53" s="578" t="s">
        <v>325</v>
      </c>
      <c r="D53" s="579"/>
      <c r="E53" s="579"/>
      <c r="F53" s="579"/>
      <c r="G53" s="579"/>
      <c r="H53" s="580"/>
      <c r="I53" s="89"/>
      <c r="J53" s="80"/>
      <c r="K53" s="80"/>
      <c r="L53" s="78"/>
    </row>
    <row r="54" spans="2:12" s="71" customFormat="1" ht="15.75" customHeight="1">
      <c r="B54" s="77"/>
      <c r="C54" s="589" t="s">
        <v>326</v>
      </c>
      <c r="D54" s="590"/>
      <c r="E54" s="590"/>
      <c r="F54" s="590"/>
      <c r="G54" s="590"/>
      <c r="H54" s="591"/>
      <c r="I54" s="88"/>
      <c r="J54" s="80"/>
      <c r="K54" s="80"/>
      <c r="L54" s="78"/>
    </row>
    <row r="55" spans="2:12" s="71" customFormat="1" ht="24.75" customHeight="1">
      <c r="B55" s="77"/>
      <c r="C55" s="589" t="s">
        <v>327</v>
      </c>
      <c r="D55" s="590"/>
      <c r="E55" s="590"/>
      <c r="F55" s="590"/>
      <c r="G55" s="590"/>
      <c r="H55" s="591"/>
      <c r="I55" s="88"/>
      <c r="J55" s="80"/>
      <c r="K55" s="80"/>
      <c r="L55" s="78"/>
    </row>
    <row r="56" spans="2:12" s="71" customFormat="1" ht="15.75" customHeight="1">
      <c r="B56" s="77"/>
      <c r="C56" s="589" t="s">
        <v>328</v>
      </c>
      <c r="D56" s="590"/>
      <c r="E56" s="590"/>
      <c r="F56" s="590"/>
      <c r="G56" s="590"/>
      <c r="H56" s="591"/>
      <c r="I56" s="88"/>
      <c r="J56" s="80"/>
      <c r="K56" s="80"/>
      <c r="L56" s="78"/>
    </row>
    <row r="57" spans="2:12" s="71" customFormat="1" ht="15.75" customHeight="1">
      <c r="B57" s="77"/>
      <c r="C57" s="589" t="s">
        <v>329</v>
      </c>
      <c r="D57" s="590"/>
      <c r="E57" s="590"/>
      <c r="F57" s="590"/>
      <c r="G57" s="590"/>
      <c r="H57" s="591"/>
      <c r="I57" s="88"/>
      <c r="J57" s="80"/>
      <c r="K57" s="80"/>
      <c r="L57" s="78"/>
    </row>
    <row r="58" spans="2:12" s="71" customFormat="1" ht="15.75" customHeight="1">
      <c r="B58" s="83"/>
      <c r="C58" s="578" t="s">
        <v>330</v>
      </c>
      <c r="D58" s="579"/>
      <c r="E58" s="579"/>
      <c r="F58" s="579"/>
      <c r="G58" s="579"/>
      <c r="H58" s="580"/>
      <c r="I58" s="89"/>
      <c r="J58" s="80"/>
      <c r="K58" s="80"/>
      <c r="L58" s="78"/>
    </row>
    <row r="59" spans="2:12" s="71" customFormat="1" ht="15.75" customHeight="1">
      <c r="B59" s="83"/>
      <c r="C59" s="578" t="s">
        <v>331</v>
      </c>
      <c r="D59" s="579"/>
      <c r="E59" s="579"/>
      <c r="F59" s="579"/>
      <c r="G59" s="579"/>
      <c r="H59" s="580"/>
      <c r="I59" s="89"/>
      <c r="J59" s="80"/>
      <c r="K59" s="80"/>
      <c r="L59" s="78"/>
    </row>
    <row r="60" spans="2:12" s="71" customFormat="1" ht="17.25" customHeight="1">
      <c r="B60" s="83"/>
      <c r="C60" s="589" t="s">
        <v>332</v>
      </c>
      <c r="D60" s="590"/>
      <c r="E60" s="590"/>
      <c r="F60" s="590"/>
      <c r="G60" s="590"/>
      <c r="H60" s="591"/>
      <c r="I60" s="88"/>
      <c r="J60" s="80"/>
      <c r="K60" s="80"/>
      <c r="L60" s="78"/>
    </row>
    <row r="61" spans="2:12" s="71" customFormat="1" ht="17.25" customHeight="1">
      <c r="B61" s="83"/>
      <c r="C61" s="589" t="s">
        <v>420</v>
      </c>
      <c r="D61" s="590"/>
      <c r="E61" s="590"/>
      <c r="F61" s="590"/>
      <c r="G61" s="590"/>
      <c r="H61" s="591"/>
      <c r="I61" s="88"/>
      <c r="J61" s="80"/>
      <c r="K61" s="80"/>
      <c r="L61" s="78"/>
    </row>
    <row r="62" spans="2:12" s="71" customFormat="1" ht="17.25" customHeight="1">
      <c r="B62" s="83"/>
      <c r="C62" s="578"/>
      <c r="D62" s="579"/>
      <c r="E62" s="579"/>
      <c r="F62" s="579"/>
      <c r="G62" s="579"/>
      <c r="H62" s="580"/>
      <c r="I62" s="88"/>
      <c r="J62" s="80"/>
      <c r="K62" s="80"/>
      <c r="L62" s="78"/>
    </row>
    <row r="63" spans="2:12" s="71" customFormat="1" ht="15.75" customHeight="1">
      <c r="B63" s="83"/>
      <c r="C63" s="578" t="s">
        <v>483</v>
      </c>
      <c r="D63" s="579"/>
      <c r="E63" s="579"/>
      <c r="F63" s="579"/>
      <c r="G63" s="579"/>
      <c r="H63" s="580"/>
      <c r="I63" s="89"/>
      <c r="J63" s="80"/>
      <c r="K63" s="80"/>
      <c r="L63" s="78"/>
    </row>
    <row r="64" spans="2:12" s="165" customFormat="1" ht="26.25" customHeight="1">
      <c r="B64" s="182"/>
      <c r="C64" s="470" t="s">
        <v>435</v>
      </c>
      <c r="D64" s="471"/>
      <c r="E64" s="471"/>
      <c r="F64" s="471"/>
      <c r="G64" s="471"/>
      <c r="H64" s="472"/>
      <c r="I64" s="88"/>
      <c r="J64" s="174"/>
      <c r="K64" s="174"/>
      <c r="L64" s="172"/>
    </row>
    <row r="65" spans="2:12" s="71" customFormat="1" ht="15.75" customHeight="1">
      <c r="B65" s="144"/>
      <c r="C65" s="578" t="s">
        <v>434</v>
      </c>
      <c r="D65" s="579"/>
      <c r="E65" s="579"/>
      <c r="F65" s="579"/>
      <c r="G65" s="579"/>
      <c r="H65" s="580"/>
      <c r="I65" s="84"/>
      <c r="J65" s="85"/>
      <c r="K65" s="85"/>
      <c r="L65" s="86"/>
    </row>
    <row r="66" spans="2:12" s="71" customFormat="1" ht="15" customHeight="1">
      <c r="B66" s="147">
        <v>13</v>
      </c>
      <c r="C66" s="585" t="s">
        <v>438</v>
      </c>
      <c r="D66" s="586"/>
      <c r="E66" s="586"/>
      <c r="F66" s="586"/>
      <c r="G66" s="586"/>
      <c r="H66" s="587"/>
      <c r="I66" s="84"/>
      <c r="J66" s="85"/>
      <c r="K66" s="85"/>
      <c r="L66" s="86"/>
    </row>
    <row r="67" spans="2:12" s="71" customFormat="1" ht="15" customHeight="1">
      <c r="B67" s="87">
        <v>14</v>
      </c>
      <c r="C67" s="585" t="s">
        <v>333</v>
      </c>
      <c r="D67" s="586"/>
      <c r="E67" s="586"/>
      <c r="F67" s="586"/>
      <c r="G67" s="586"/>
      <c r="H67" s="588"/>
      <c r="I67" s="89"/>
      <c r="J67" s="80"/>
      <c r="K67" s="80"/>
      <c r="L67" s="78"/>
    </row>
    <row r="68" spans="2:12" s="71" customFormat="1" ht="16.5" customHeight="1">
      <c r="B68" s="83"/>
      <c r="C68" s="582" t="s">
        <v>334</v>
      </c>
      <c r="D68" s="583"/>
      <c r="E68" s="583"/>
      <c r="F68" s="583"/>
      <c r="G68" s="583"/>
      <c r="H68" s="584"/>
      <c r="I68" s="89"/>
      <c r="J68" s="80"/>
      <c r="K68" s="80"/>
      <c r="L68" s="78"/>
    </row>
    <row r="69" spans="2:12" s="71" customFormat="1" ht="15" customHeight="1">
      <c r="B69" s="83"/>
      <c r="C69" s="578" t="s">
        <v>481</v>
      </c>
      <c r="D69" s="579"/>
      <c r="E69" s="579"/>
      <c r="F69" s="579"/>
      <c r="G69" s="579"/>
      <c r="H69" s="580"/>
      <c r="I69" s="89"/>
      <c r="J69" s="80"/>
      <c r="K69" s="80"/>
      <c r="L69" s="78"/>
    </row>
    <row r="70" spans="2:12" s="71" customFormat="1" ht="24.75" customHeight="1">
      <c r="B70" s="83"/>
      <c r="C70" s="578" t="s">
        <v>482</v>
      </c>
      <c r="D70" s="579"/>
      <c r="E70" s="579"/>
      <c r="F70" s="579"/>
      <c r="G70" s="579"/>
      <c r="H70" s="580"/>
      <c r="I70" s="89"/>
      <c r="J70" s="80"/>
      <c r="K70" s="80"/>
      <c r="L70" s="78"/>
    </row>
    <row r="71" spans="2:12" s="71" customFormat="1" ht="30" customHeight="1">
      <c r="B71" s="83"/>
      <c r="C71" s="578" t="s">
        <v>485</v>
      </c>
      <c r="D71" s="579"/>
      <c r="E71" s="579"/>
      <c r="F71" s="579"/>
      <c r="G71" s="579"/>
      <c r="H71" s="580"/>
      <c r="I71" s="89"/>
      <c r="J71" s="80"/>
      <c r="K71" s="80"/>
      <c r="L71" s="78"/>
    </row>
    <row r="72" spans="2:12" s="71" customFormat="1" ht="28.5" customHeight="1">
      <c r="B72" s="83"/>
      <c r="C72" s="578" t="s">
        <v>487</v>
      </c>
      <c r="D72" s="579"/>
      <c r="E72" s="579"/>
      <c r="F72" s="579"/>
      <c r="G72" s="579"/>
      <c r="H72" s="580"/>
      <c r="I72" s="89"/>
      <c r="J72" s="80"/>
      <c r="K72" s="80"/>
      <c r="L72" s="78"/>
    </row>
    <row r="73" spans="2:12" s="71" customFormat="1" ht="16.5" customHeight="1">
      <c r="B73" s="83"/>
      <c r="C73" s="582" t="s">
        <v>335</v>
      </c>
      <c r="D73" s="583"/>
      <c r="E73" s="583"/>
      <c r="F73" s="583"/>
      <c r="G73" s="583"/>
      <c r="H73" s="584"/>
      <c r="I73" s="89"/>
      <c r="J73" s="80"/>
      <c r="K73" s="80"/>
      <c r="L73" s="78"/>
    </row>
    <row r="74" spans="2:12" s="71" customFormat="1" ht="15" customHeight="1">
      <c r="B74" s="83"/>
      <c r="C74" s="578" t="s">
        <v>488</v>
      </c>
      <c r="D74" s="579"/>
      <c r="E74" s="579"/>
      <c r="F74" s="579"/>
      <c r="G74" s="579"/>
      <c r="H74" s="580"/>
      <c r="I74" s="89"/>
      <c r="J74" s="80"/>
      <c r="K74" s="80"/>
      <c r="L74" s="78"/>
    </row>
    <row r="75" spans="2:12" s="71" customFormat="1" ht="25.5" customHeight="1">
      <c r="B75" s="83"/>
      <c r="C75" s="578" t="s">
        <v>489</v>
      </c>
      <c r="D75" s="579"/>
      <c r="E75" s="579"/>
      <c r="F75" s="579"/>
      <c r="G75" s="579"/>
      <c r="H75" s="580"/>
      <c r="I75" s="89"/>
      <c r="J75" s="80"/>
      <c r="K75" s="80"/>
      <c r="L75" s="78"/>
    </row>
    <row r="76" spans="2:12" s="71" customFormat="1" ht="31.5" customHeight="1">
      <c r="B76" s="83"/>
      <c r="C76" s="578" t="s">
        <v>485</v>
      </c>
      <c r="D76" s="579"/>
      <c r="E76" s="579"/>
      <c r="F76" s="579"/>
      <c r="G76" s="579"/>
      <c r="H76" s="580"/>
      <c r="I76" s="89"/>
      <c r="J76" s="80"/>
      <c r="K76" s="80"/>
      <c r="L76" s="78"/>
    </row>
    <row r="77" spans="2:12" s="71" customFormat="1" ht="26.25" customHeight="1">
      <c r="B77" s="83"/>
      <c r="C77" s="578" t="s">
        <v>487</v>
      </c>
      <c r="D77" s="579"/>
      <c r="E77" s="579"/>
      <c r="F77" s="579"/>
      <c r="G77" s="579"/>
      <c r="H77" s="580"/>
      <c r="I77" s="89"/>
      <c r="J77" s="80"/>
      <c r="K77" s="80"/>
      <c r="L77" s="78"/>
    </row>
    <row r="78" spans="2:12" s="71" customFormat="1" ht="18" customHeight="1">
      <c r="B78" s="77">
        <v>15</v>
      </c>
      <c r="C78" s="578" t="s">
        <v>291</v>
      </c>
      <c r="D78" s="579"/>
      <c r="E78" s="579"/>
      <c r="F78" s="579"/>
      <c r="G78" s="579"/>
      <c r="H78" s="580"/>
      <c r="I78" s="88"/>
      <c r="J78" s="80"/>
      <c r="K78" s="80"/>
      <c r="L78" s="78"/>
    </row>
    <row r="79" spans="2:12" s="71" customFormat="1" ht="18" customHeight="1">
      <c r="B79" s="77">
        <v>16</v>
      </c>
      <c r="C79" s="578" t="s">
        <v>415</v>
      </c>
      <c r="D79" s="579"/>
      <c r="E79" s="579"/>
      <c r="F79" s="579"/>
      <c r="G79" s="579"/>
      <c r="H79" s="580"/>
      <c r="I79" s="89"/>
      <c r="J79" s="80"/>
      <c r="K79" s="80"/>
      <c r="L79" s="78"/>
    </row>
    <row r="80" spans="2:12" s="165" customFormat="1" ht="18" customHeight="1">
      <c r="B80" s="171">
        <v>17</v>
      </c>
      <c r="C80" s="470" t="s">
        <v>478</v>
      </c>
      <c r="D80" s="471"/>
      <c r="E80" s="471"/>
      <c r="F80" s="471"/>
      <c r="G80" s="471"/>
      <c r="H80" s="472"/>
      <c r="I80" s="118"/>
      <c r="J80" s="174"/>
      <c r="K80" s="174"/>
      <c r="L80" s="172"/>
    </row>
    <row r="81" spans="2:12" s="165" customFormat="1" ht="18" customHeight="1">
      <c r="B81" s="171">
        <v>18</v>
      </c>
      <c r="C81" s="470" t="s">
        <v>479</v>
      </c>
      <c r="D81" s="471"/>
      <c r="E81" s="471"/>
      <c r="F81" s="471"/>
      <c r="G81" s="471"/>
      <c r="H81" s="472"/>
      <c r="I81" s="118"/>
      <c r="J81" s="174"/>
      <c r="K81" s="174"/>
      <c r="L81" s="172"/>
    </row>
    <row r="82" spans="2:12" s="71" customFormat="1" ht="18" customHeight="1">
      <c r="B82" s="77">
        <v>19</v>
      </c>
      <c r="C82" s="578" t="s">
        <v>498</v>
      </c>
      <c r="D82" s="579"/>
      <c r="E82" s="579"/>
      <c r="F82" s="579"/>
      <c r="G82" s="579"/>
      <c r="H82" s="580"/>
      <c r="I82" s="89"/>
      <c r="J82" s="80"/>
      <c r="K82" s="80"/>
      <c r="L82" s="78"/>
    </row>
    <row r="83" spans="2:12" s="71" customFormat="1" ht="18" customHeight="1">
      <c r="B83" s="77"/>
      <c r="C83" s="578"/>
      <c r="D83" s="579"/>
      <c r="E83" s="579"/>
      <c r="F83" s="579"/>
      <c r="G83" s="579"/>
      <c r="H83" s="580"/>
      <c r="I83" s="89"/>
      <c r="J83" s="80"/>
      <c r="K83" s="80"/>
      <c r="L83" s="78"/>
    </row>
    <row r="84" spans="2:12" s="71" customFormat="1" ht="18" customHeight="1">
      <c r="B84" s="77">
        <v>20</v>
      </c>
      <c r="C84" s="578" t="s">
        <v>497</v>
      </c>
      <c r="D84" s="579"/>
      <c r="E84" s="579"/>
      <c r="F84" s="579"/>
      <c r="G84" s="579"/>
      <c r="H84" s="580"/>
      <c r="I84" s="89"/>
      <c r="J84" s="80"/>
      <c r="K84" s="80"/>
      <c r="L84" s="78"/>
    </row>
    <row r="85" spans="2:12" s="71" customFormat="1" ht="18" customHeight="1">
      <c r="B85" s="77">
        <v>21</v>
      </c>
      <c r="C85" s="578" t="s">
        <v>476</v>
      </c>
      <c r="D85" s="579"/>
      <c r="E85" s="579"/>
      <c r="F85" s="579"/>
      <c r="G85" s="579"/>
      <c r="H85" s="580"/>
      <c r="I85" s="89"/>
      <c r="J85" s="80"/>
      <c r="K85" s="80"/>
      <c r="L85" s="78"/>
    </row>
    <row r="86" spans="2:12" s="71" customFormat="1" ht="18" customHeight="1">
      <c r="B86" s="77">
        <v>22</v>
      </c>
      <c r="C86" s="578" t="s">
        <v>292</v>
      </c>
      <c r="D86" s="579"/>
      <c r="E86" s="579"/>
      <c r="F86" s="579"/>
      <c r="G86" s="579"/>
      <c r="H86" s="580"/>
      <c r="I86" s="118"/>
      <c r="J86" s="80"/>
      <c r="K86" s="80"/>
      <c r="L86" s="78"/>
    </row>
    <row r="87" spans="2:12" s="71" customFormat="1" ht="18" customHeight="1">
      <c r="B87" s="77">
        <v>23</v>
      </c>
      <c r="C87" s="578" t="s">
        <v>337</v>
      </c>
      <c r="D87" s="579"/>
      <c r="E87" s="579"/>
      <c r="F87" s="579"/>
      <c r="G87" s="579"/>
      <c r="H87" s="580"/>
      <c r="I87" s="89"/>
      <c r="J87" s="80"/>
      <c r="K87" s="80"/>
      <c r="L87" s="78"/>
    </row>
    <row r="88" spans="2:12" s="71" customFormat="1" ht="17.100000000000001" customHeight="1">
      <c r="B88" s="72"/>
      <c r="I88" s="91"/>
      <c r="J88" s="81"/>
      <c r="K88" s="81"/>
      <c r="L88" s="81"/>
    </row>
    <row r="89" spans="2:12" s="71" customFormat="1" ht="17.100000000000001" customHeight="1">
      <c r="B89" s="92" t="s">
        <v>338</v>
      </c>
      <c r="G89" s="92" t="s">
        <v>339</v>
      </c>
      <c r="H89" s="92"/>
      <c r="I89" s="91"/>
      <c r="J89" s="81"/>
      <c r="K89" s="81"/>
      <c r="L89" s="81"/>
    </row>
    <row r="90" spans="2:12" s="71" customFormat="1" ht="17.100000000000001" customHeight="1">
      <c r="B90" s="92" t="s">
        <v>340</v>
      </c>
      <c r="G90" s="92" t="s">
        <v>341</v>
      </c>
      <c r="H90" s="92"/>
      <c r="I90" s="91"/>
      <c r="J90" s="81"/>
      <c r="K90" s="81"/>
      <c r="L90" s="81"/>
    </row>
    <row r="91" spans="2:12" s="71" customFormat="1" ht="17.100000000000001" customHeight="1">
      <c r="B91" s="72"/>
      <c r="I91" s="91"/>
      <c r="J91" s="81"/>
      <c r="K91" s="81"/>
      <c r="L91" s="81"/>
    </row>
    <row r="92" spans="2:12" s="71" customFormat="1" ht="17.100000000000001" customHeight="1">
      <c r="B92" s="581" t="s">
        <v>342</v>
      </c>
      <c r="C92" s="581"/>
      <c r="D92" s="581"/>
      <c r="E92" s="581"/>
      <c r="F92" s="581"/>
      <c r="G92" s="581"/>
      <c r="H92" s="581"/>
      <c r="I92" s="581"/>
      <c r="J92" s="581"/>
      <c r="K92" s="581"/>
      <c r="L92" s="581"/>
    </row>
    <row r="93" spans="2:12" s="71" customFormat="1" ht="17.100000000000001" customHeight="1">
      <c r="B93" s="577" t="s">
        <v>343</v>
      </c>
      <c r="C93" s="577"/>
      <c r="D93" s="577"/>
      <c r="E93" s="577"/>
      <c r="F93" s="577"/>
      <c r="G93" s="577"/>
      <c r="H93" s="577"/>
      <c r="I93" s="577"/>
      <c r="J93" s="577"/>
      <c r="K93" s="577"/>
      <c r="L93" s="577"/>
    </row>
    <row r="94" spans="2:12" s="71" customFormat="1" ht="17.100000000000001" customHeight="1">
      <c r="B94" s="576" t="s">
        <v>344</v>
      </c>
      <c r="C94" s="576"/>
      <c r="D94" s="576"/>
      <c r="E94" s="576"/>
      <c r="F94" s="576"/>
      <c r="G94" s="576"/>
      <c r="H94" s="576"/>
      <c r="I94" s="576"/>
      <c r="J94" s="576"/>
      <c r="K94" s="576"/>
      <c r="L94" s="576"/>
    </row>
    <row r="95" spans="2:12" s="71" customFormat="1" ht="17.100000000000001" customHeight="1">
      <c r="B95" s="576" t="s">
        <v>345</v>
      </c>
      <c r="C95" s="576"/>
      <c r="D95" s="576"/>
      <c r="E95" s="576"/>
      <c r="F95" s="576"/>
      <c r="G95" s="576"/>
      <c r="H95" s="576"/>
      <c r="I95" s="576"/>
      <c r="J95" s="576"/>
      <c r="K95" s="576"/>
      <c r="L95" s="576"/>
    </row>
    <row r="96" spans="2:12" s="71" customFormat="1" ht="17.100000000000001" customHeight="1">
      <c r="B96" s="576" t="s">
        <v>346</v>
      </c>
      <c r="C96" s="576"/>
      <c r="D96" s="576"/>
      <c r="E96" s="576"/>
      <c r="F96" s="576"/>
      <c r="G96" s="576"/>
      <c r="H96" s="576"/>
      <c r="I96" s="576"/>
      <c r="J96" s="576"/>
      <c r="K96" s="576"/>
      <c r="L96" s="576"/>
    </row>
    <row r="97" spans="2:12" s="71" customFormat="1" ht="17.100000000000001" customHeight="1">
      <c r="B97" s="576" t="s">
        <v>347</v>
      </c>
      <c r="C97" s="576"/>
      <c r="D97" s="576"/>
      <c r="E97" s="576"/>
      <c r="F97" s="576"/>
      <c r="G97" s="576"/>
      <c r="H97" s="576"/>
      <c r="I97" s="576"/>
      <c r="J97" s="576"/>
      <c r="K97" s="576"/>
      <c r="L97" s="576"/>
    </row>
    <row r="98" spans="2:12" s="71" customFormat="1" ht="17.100000000000001" customHeight="1">
      <c r="B98" s="576" t="s">
        <v>348</v>
      </c>
      <c r="C98" s="576"/>
      <c r="D98" s="576"/>
      <c r="E98" s="576"/>
      <c r="F98" s="576"/>
      <c r="G98" s="576"/>
      <c r="H98" s="576"/>
      <c r="I98" s="576"/>
      <c r="J98" s="576"/>
      <c r="K98" s="576"/>
      <c r="L98" s="576"/>
    </row>
    <row r="99" spans="2:12" s="71" customFormat="1" ht="17.100000000000001" customHeight="1">
      <c r="B99" s="576" t="s">
        <v>349</v>
      </c>
      <c r="C99" s="576"/>
      <c r="D99" s="576"/>
      <c r="E99" s="576"/>
      <c r="F99" s="576"/>
      <c r="G99" s="576"/>
      <c r="H99" s="576"/>
      <c r="I99" s="576"/>
      <c r="J99" s="576"/>
      <c r="K99" s="576"/>
      <c r="L99" s="576"/>
    </row>
    <row r="100" spans="2:12" s="71" customFormat="1" ht="17.100000000000001" customHeight="1">
      <c r="B100" s="576" t="s">
        <v>350</v>
      </c>
      <c r="C100" s="576"/>
      <c r="D100" s="576"/>
      <c r="E100" s="576"/>
      <c r="F100" s="576"/>
      <c r="G100" s="576"/>
      <c r="H100" s="576"/>
      <c r="I100" s="576"/>
      <c r="J100" s="576"/>
      <c r="K100" s="576"/>
      <c r="L100" s="576"/>
    </row>
    <row r="101" spans="2:12" s="71" customFormat="1" ht="17.100000000000001" customHeight="1">
      <c r="B101" s="576" t="s">
        <v>351</v>
      </c>
      <c r="C101" s="576"/>
      <c r="D101" s="576"/>
      <c r="E101" s="576"/>
      <c r="F101" s="576"/>
      <c r="G101" s="576"/>
      <c r="H101" s="576"/>
      <c r="I101" s="576"/>
      <c r="J101" s="576"/>
      <c r="K101" s="576"/>
      <c r="L101" s="576"/>
    </row>
    <row r="102" spans="2:12" s="71" customFormat="1" ht="17.100000000000001" customHeight="1">
      <c r="B102" s="576" t="s">
        <v>352</v>
      </c>
      <c r="C102" s="576"/>
      <c r="D102" s="576"/>
      <c r="E102" s="576"/>
      <c r="F102" s="576"/>
      <c r="G102" s="576"/>
      <c r="H102" s="576"/>
      <c r="I102" s="576"/>
      <c r="J102" s="576"/>
      <c r="K102" s="576"/>
      <c r="L102" s="576"/>
    </row>
    <row r="103" spans="2:12" s="71" customFormat="1" ht="17.100000000000001" customHeight="1">
      <c r="B103" s="576" t="s">
        <v>353</v>
      </c>
      <c r="C103" s="576"/>
      <c r="D103" s="576"/>
      <c r="E103" s="576"/>
      <c r="F103" s="576"/>
      <c r="G103" s="576"/>
      <c r="H103" s="576"/>
      <c r="I103" s="576"/>
      <c r="J103" s="576"/>
      <c r="K103" s="576"/>
      <c r="L103" s="576"/>
    </row>
    <row r="104" spans="2:12" s="71" customFormat="1" ht="17.100000000000001" customHeight="1">
      <c r="B104" s="576" t="s">
        <v>354</v>
      </c>
      <c r="C104" s="576"/>
      <c r="D104" s="576"/>
      <c r="E104" s="576"/>
      <c r="F104" s="576"/>
      <c r="G104" s="576"/>
      <c r="H104" s="576"/>
      <c r="I104" s="576"/>
      <c r="J104" s="576"/>
      <c r="K104" s="576"/>
      <c r="L104" s="576"/>
    </row>
    <row r="105" spans="2:12" s="71" customFormat="1" ht="17.100000000000001" customHeight="1">
      <c r="B105" s="92"/>
      <c r="C105" s="92"/>
      <c r="D105" s="92"/>
      <c r="E105" s="92"/>
      <c r="F105" s="92"/>
      <c r="G105" s="92"/>
      <c r="H105" s="92"/>
      <c r="I105" s="92"/>
      <c r="J105" s="92"/>
      <c r="K105" s="92"/>
      <c r="L105" s="92"/>
    </row>
    <row r="106" spans="2:12" s="71" customFormat="1" ht="17.100000000000001" customHeight="1">
      <c r="B106" s="92"/>
      <c r="C106" s="92"/>
      <c r="D106" s="92"/>
      <c r="E106" s="92"/>
      <c r="F106" s="92"/>
      <c r="G106" s="92"/>
      <c r="H106" s="92"/>
      <c r="I106" s="92"/>
      <c r="J106" s="92"/>
      <c r="K106" s="92"/>
      <c r="L106" s="92"/>
    </row>
    <row r="107" spans="2:12" s="71" customFormat="1" ht="17.100000000000001" customHeight="1">
      <c r="B107" s="92"/>
      <c r="C107" s="92"/>
      <c r="D107" s="92"/>
      <c r="E107" s="92"/>
      <c r="F107" s="92"/>
      <c r="G107" s="92"/>
      <c r="H107" s="92" t="s">
        <v>339</v>
      </c>
      <c r="J107" s="92"/>
      <c r="K107" s="92"/>
      <c r="L107" s="92"/>
    </row>
    <row r="108" spans="2:12" s="71" customFormat="1" ht="17.100000000000001" customHeight="1">
      <c r="B108" s="92"/>
      <c r="C108" s="92"/>
      <c r="D108" s="92"/>
      <c r="E108" s="92"/>
      <c r="F108" s="92"/>
      <c r="G108" s="92"/>
      <c r="H108" s="92" t="s">
        <v>341</v>
      </c>
      <c r="J108" s="92"/>
      <c r="K108" s="92"/>
      <c r="L108" s="92"/>
    </row>
    <row r="109" spans="2:12" s="71" customFormat="1" ht="17.100000000000001" customHeight="1">
      <c r="B109" s="576"/>
      <c r="C109" s="576"/>
      <c r="D109" s="576"/>
      <c r="E109" s="576"/>
      <c r="F109" s="576"/>
      <c r="G109" s="576"/>
      <c r="H109" s="576"/>
      <c r="I109" s="576"/>
      <c r="J109" s="576"/>
      <c r="K109" s="576"/>
      <c r="L109" s="576"/>
    </row>
    <row r="110" spans="2:12" s="71" customFormat="1" ht="17.100000000000001" customHeight="1">
      <c r="B110" s="92"/>
      <c r="C110" s="92"/>
      <c r="D110" s="92"/>
      <c r="E110" s="92"/>
      <c r="F110" s="92"/>
      <c r="G110" s="92"/>
      <c r="H110" s="92"/>
      <c r="I110" s="92"/>
      <c r="J110" s="92"/>
      <c r="K110" s="92"/>
      <c r="L110" s="92"/>
    </row>
    <row r="111" spans="2:12" s="71" customFormat="1" ht="17.100000000000001" customHeight="1"/>
    <row r="112" spans="2:12" s="71" customFormat="1" ht="17.100000000000001" customHeight="1"/>
    <row r="113" spans="2:2" s="71" customFormat="1" ht="17.100000000000001" customHeight="1"/>
    <row r="114" spans="2:2" s="71" customFormat="1" ht="17.100000000000001" customHeight="1"/>
    <row r="115" spans="2:2" s="71" customFormat="1" ht="17.100000000000001" customHeight="1"/>
    <row r="116" spans="2:2" s="71" customFormat="1" ht="17.100000000000001" customHeight="1"/>
    <row r="117" spans="2:2" s="71" customFormat="1" ht="17.100000000000001" customHeight="1"/>
    <row r="118" spans="2:2" s="71" customFormat="1" ht="17.100000000000001" customHeight="1"/>
    <row r="119" spans="2:2">
      <c r="B119" s="93"/>
    </row>
    <row r="120" spans="2:2">
      <c r="B120" s="93"/>
    </row>
    <row r="121" spans="2:2">
      <c r="B121" s="93"/>
    </row>
    <row r="122" spans="2:2">
      <c r="B122" s="93"/>
    </row>
    <row r="123" spans="2:2">
      <c r="B123" s="93"/>
    </row>
    <row r="124" spans="2:2" s="94" customFormat="1">
      <c r="B124" s="95"/>
    </row>
    <row r="125" spans="2:2">
      <c r="B125" s="93"/>
    </row>
    <row r="126" spans="2:2">
      <c r="B126" s="93"/>
    </row>
    <row r="127" spans="2:2">
      <c r="B127" s="93"/>
    </row>
    <row r="128" spans="2:2">
      <c r="B128" s="93"/>
    </row>
    <row r="129" spans="2:2">
      <c r="B129" s="93"/>
    </row>
    <row r="130" spans="2:2">
      <c r="B130" s="93"/>
    </row>
    <row r="131" spans="2:2">
      <c r="B131" s="93"/>
    </row>
    <row r="132" spans="2:2">
      <c r="B132" s="93"/>
    </row>
    <row r="133" spans="2:2">
      <c r="B133" s="93"/>
    </row>
    <row r="134" spans="2:2">
      <c r="B134" s="93"/>
    </row>
    <row r="135" spans="2:2">
      <c r="B135" s="93"/>
    </row>
    <row r="136" spans="2:2">
      <c r="B136" s="93"/>
    </row>
    <row r="137" spans="2:2">
      <c r="B137" s="93"/>
    </row>
    <row r="138" spans="2:2">
      <c r="B138" s="93"/>
    </row>
    <row r="139" spans="2:2">
      <c r="B139" s="93"/>
    </row>
    <row r="140" spans="2:2">
      <c r="B140" s="93"/>
    </row>
    <row r="141" spans="2:2">
      <c r="B141" s="93"/>
    </row>
    <row r="142" spans="2:2">
      <c r="B142" s="93"/>
    </row>
    <row r="143" spans="2:2">
      <c r="B143" s="93"/>
    </row>
    <row r="144" spans="2:2">
      <c r="B144" s="93"/>
    </row>
    <row r="145" spans="2:2">
      <c r="B145" s="93"/>
    </row>
    <row r="146" spans="2:2">
      <c r="B146" s="93"/>
    </row>
    <row r="147" spans="2:2">
      <c r="B147" s="93"/>
    </row>
    <row r="148" spans="2:2">
      <c r="B148" s="93"/>
    </row>
    <row r="149" spans="2:2">
      <c r="B149" s="93"/>
    </row>
    <row r="150" spans="2:2">
      <c r="B150" s="93"/>
    </row>
    <row r="151" spans="2:2">
      <c r="B151" s="93"/>
    </row>
    <row r="152" spans="2:2">
      <c r="B152" s="93"/>
    </row>
    <row r="153" spans="2:2">
      <c r="B153" s="93"/>
    </row>
    <row r="154" spans="2:2">
      <c r="B154" s="93"/>
    </row>
    <row r="155" spans="2:2">
      <c r="B155" s="93"/>
    </row>
    <row r="156" spans="2:2">
      <c r="B156" s="93"/>
    </row>
    <row r="157" spans="2:2">
      <c r="B157" s="93"/>
    </row>
    <row r="158" spans="2:2">
      <c r="B158" s="93"/>
    </row>
    <row r="159" spans="2:2">
      <c r="B159" s="93"/>
    </row>
    <row r="160" spans="2:2">
      <c r="B160" s="93"/>
    </row>
    <row r="161" spans="2:2">
      <c r="B161" s="93"/>
    </row>
    <row r="162" spans="2:2">
      <c r="B162" s="93"/>
    </row>
    <row r="163" spans="2:2">
      <c r="B163" s="93"/>
    </row>
    <row r="164" spans="2:2">
      <c r="B164" s="93"/>
    </row>
    <row r="165" spans="2:2">
      <c r="B165" s="93"/>
    </row>
    <row r="166" spans="2:2">
      <c r="B166" s="93"/>
    </row>
    <row r="167" spans="2:2">
      <c r="B167" s="93"/>
    </row>
    <row r="168" spans="2:2">
      <c r="B168" s="93"/>
    </row>
    <row r="169" spans="2:2">
      <c r="B169" s="93"/>
    </row>
    <row r="170" spans="2:2">
      <c r="B170" s="93"/>
    </row>
    <row r="171" spans="2:2">
      <c r="B171" s="93"/>
    </row>
    <row r="172" spans="2:2">
      <c r="B172" s="93"/>
    </row>
    <row r="173" spans="2:2">
      <c r="B173" s="93"/>
    </row>
  </sheetData>
  <mergeCells count="98">
    <mergeCell ref="E7:G7"/>
    <mergeCell ref="E8:G8"/>
    <mergeCell ref="E9:G9"/>
    <mergeCell ref="E10:G10"/>
    <mergeCell ref="B2:L2"/>
    <mergeCell ref="C4:L4"/>
    <mergeCell ref="C5:L5"/>
    <mergeCell ref="E6:G6"/>
    <mergeCell ref="E15:G15"/>
    <mergeCell ref="E16:G16"/>
    <mergeCell ref="E17:G17"/>
    <mergeCell ref="E18:G18"/>
    <mergeCell ref="E11:G11"/>
    <mergeCell ref="E12:G12"/>
    <mergeCell ref="E13:G13"/>
    <mergeCell ref="E14:G14"/>
    <mergeCell ref="C23:H23"/>
    <mergeCell ref="C24:H24"/>
    <mergeCell ref="C25:H25"/>
    <mergeCell ref="C26:H26"/>
    <mergeCell ref="E19:G19"/>
    <mergeCell ref="E20:G20"/>
    <mergeCell ref="E21:G21"/>
    <mergeCell ref="C22:H22"/>
    <mergeCell ref="C31:H31"/>
    <mergeCell ref="C32:H32"/>
    <mergeCell ref="C33:H33"/>
    <mergeCell ref="C34:H34"/>
    <mergeCell ref="C27:H27"/>
    <mergeCell ref="C28:H28"/>
    <mergeCell ref="C29:H29"/>
    <mergeCell ref="C30:H30"/>
    <mergeCell ref="C39:H39"/>
    <mergeCell ref="C40:H40"/>
    <mergeCell ref="C41:H41"/>
    <mergeCell ref="C42:H42"/>
    <mergeCell ref="C35:H35"/>
    <mergeCell ref="C36:H36"/>
    <mergeCell ref="C37:H37"/>
    <mergeCell ref="C38:H38"/>
    <mergeCell ref="C48:H48"/>
    <mergeCell ref="C49:H49"/>
    <mergeCell ref="C50:H50"/>
    <mergeCell ref="C51:H51"/>
    <mergeCell ref="C43:H43"/>
    <mergeCell ref="C44:H44"/>
    <mergeCell ref="C45:H45"/>
    <mergeCell ref="C46:H46"/>
    <mergeCell ref="C56:H56"/>
    <mergeCell ref="C57:H57"/>
    <mergeCell ref="C58:H58"/>
    <mergeCell ref="C59:H59"/>
    <mergeCell ref="C52:H52"/>
    <mergeCell ref="C53:H53"/>
    <mergeCell ref="C54:H54"/>
    <mergeCell ref="C55:H55"/>
    <mergeCell ref="C66:H66"/>
    <mergeCell ref="C67:H67"/>
    <mergeCell ref="C68:H68"/>
    <mergeCell ref="C69:H69"/>
    <mergeCell ref="C60:H60"/>
    <mergeCell ref="C62:H62"/>
    <mergeCell ref="C63:H63"/>
    <mergeCell ref="C65:H65"/>
    <mergeCell ref="C61:H61"/>
    <mergeCell ref="C64:H64"/>
    <mergeCell ref="C74:H74"/>
    <mergeCell ref="C75:H75"/>
    <mergeCell ref="C76:H76"/>
    <mergeCell ref="C77:H77"/>
    <mergeCell ref="C70:H70"/>
    <mergeCell ref="C71:H71"/>
    <mergeCell ref="C72:H72"/>
    <mergeCell ref="C73:H73"/>
    <mergeCell ref="C78:H78"/>
    <mergeCell ref="C79:H79"/>
    <mergeCell ref="C82:H82"/>
    <mergeCell ref="C83:H83"/>
    <mergeCell ref="C80:H80"/>
    <mergeCell ref="C81:H81"/>
    <mergeCell ref="B93:L93"/>
    <mergeCell ref="B94:L94"/>
    <mergeCell ref="B95:L95"/>
    <mergeCell ref="B96:L96"/>
    <mergeCell ref="C84:H84"/>
    <mergeCell ref="C86:H86"/>
    <mergeCell ref="C87:H87"/>
    <mergeCell ref="B92:L92"/>
    <mergeCell ref="C85:H85"/>
    <mergeCell ref="B97:L97"/>
    <mergeCell ref="B98:L98"/>
    <mergeCell ref="B99:L99"/>
    <mergeCell ref="B100:L100"/>
    <mergeCell ref="B109:L109"/>
    <mergeCell ref="B101:L101"/>
    <mergeCell ref="B102:L102"/>
    <mergeCell ref="B103:L103"/>
    <mergeCell ref="B104:L104"/>
  </mergeCells>
  <phoneticPr fontId="32" type="noConversion"/>
  <pageMargins left="0.75" right="0.21" top="0.31" bottom="0.19" header="0.19" footer="0.08"/>
  <pageSetup paperSize="9" scale="75" orientation="portrait" horizontalDpi="300" verticalDpi="1200" r:id="rId1"/>
  <headerFooter alignWithMargins="0"/>
  <rowBreaks count="1" manualBreakCount="1">
    <brk id="46" min="1" max="11" man="1"/>
  </rowBreaks>
</worksheet>
</file>

<file path=xl/worksheets/sheet6.xml><?xml version="1.0" encoding="utf-8"?>
<worksheet xmlns="http://schemas.openxmlformats.org/spreadsheetml/2006/main" xmlns:r="http://schemas.openxmlformats.org/officeDocument/2006/relationships">
  <dimension ref="A1:AL147"/>
  <sheetViews>
    <sheetView workbookViewId="0">
      <selection activeCell="F11" sqref="F11:H11"/>
    </sheetView>
  </sheetViews>
  <sheetFormatPr defaultColWidth="9.140625" defaultRowHeight="12.75"/>
  <cols>
    <col min="1" max="1" width="3.28515625" style="33" customWidth="1"/>
    <col min="2" max="2" width="10.28515625" style="33" customWidth="1"/>
    <col min="3" max="3" width="29.42578125" style="33" customWidth="1"/>
    <col min="4" max="4" width="10.140625" style="33" customWidth="1"/>
    <col min="5" max="5" width="22.28515625" style="33" customWidth="1"/>
    <col min="6" max="6" width="17.140625" style="33" customWidth="1"/>
    <col min="7" max="7" width="0.42578125" style="68" hidden="1" customWidth="1"/>
    <col min="8" max="14" width="12.85546875" style="33" customWidth="1"/>
    <col min="15" max="18" width="9.140625" style="33"/>
    <col min="19" max="19" width="8.140625" style="33" customWidth="1"/>
    <col min="20" max="20" width="11.7109375" style="33" customWidth="1"/>
    <col min="21" max="21" width="10.28515625" style="33" customWidth="1"/>
    <col min="22" max="24" width="9.140625" style="33"/>
    <col min="25" max="25" width="15.42578125" style="33" customWidth="1"/>
    <col min="26" max="26" width="2.85546875" style="33" customWidth="1"/>
    <col min="27" max="27" width="14.42578125" style="33" customWidth="1"/>
    <col min="28" max="31" width="9.140625" style="33"/>
    <col min="32" max="32" width="8.7109375" style="33" customWidth="1"/>
    <col min="33" max="33" width="6.5703125" style="33" customWidth="1"/>
    <col min="34" max="34" width="12.5703125" style="33" customWidth="1"/>
    <col min="35" max="35" width="11" style="33" customWidth="1"/>
    <col min="36" max="36" width="10.7109375" style="33" customWidth="1"/>
    <col min="37" max="16384" width="9.140625" style="33"/>
  </cols>
  <sheetData>
    <row r="1" spans="1:24" ht="23.25">
      <c r="A1" s="609" t="s">
        <v>424</v>
      </c>
      <c r="B1" s="610"/>
      <c r="C1" s="610"/>
      <c r="D1" s="610"/>
      <c r="E1" s="610"/>
      <c r="F1" s="610"/>
      <c r="G1" s="610"/>
      <c r="H1" s="611"/>
      <c r="I1" s="132"/>
      <c r="J1" s="132"/>
      <c r="K1" s="132"/>
      <c r="L1" s="132"/>
      <c r="M1" s="132"/>
      <c r="N1" s="132"/>
      <c r="O1" s="3"/>
    </row>
    <row r="2" spans="1:24">
      <c r="A2" s="612" t="s">
        <v>426</v>
      </c>
      <c r="B2" s="613"/>
      <c r="C2" s="613"/>
      <c r="D2" s="613"/>
      <c r="E2" s="613"/>
      <c r="F2" s="613"/>
      <c r="G2" s="613"/>
      <c r="H2" s="614"/>
      <c r="I2" s="133"/>
      <c r="J2" s="133"/>
      <c r="K2" s="133"/>
      <c r="L2" s="133"/>
      <c r="M2" s="133"/>
      <c r="N2" s="133"/>
      <c r="O2" s="3"/>
    </row>
    <row r="3" spans="1:24">
      <c r="A3" s="612" t="s">
        <v>388</v>
      </c>
      <c r="B3" s="613"/>
      <c r="C3" s="613"/>
      <c r="D3" s="613"/>
      <c r="E3" s="613"/>
      <c r="F3" s="613"/>
      <c r="G3" s="613"/>
      <c r="H3" s="614"/>
      <c r="I3" s="133"/>
      <c r="J3" s="133"/>
      <c r="K3" s="133"/>
      <c r="L3" s="133"/>
      <c r="M3" s="133"/>
      <c r="N3" s="133"/>
      <c r="O3" s="3"/>
    </row>
    <row r="4" spans="1:24">
      <c r="A4" s="615" t="s">
        <v>425</v>
      </c>
      <c r="B4" s="616"/>
      <c r="C4" s="616"/>
      <c r="D4" s="616"/>
      <c r="E4" s="616"/>
      <c r="F4" s="616"/>
      <c r="G4" s="616"/>
      <c r="H4" s="617"/>
      <c r="I4" s="133"/>
      <c r="J4" s="133"/>
      <c r="K4" s="133"/>
      <c r="L4" s="133"/>
      <c r="M4" s="133"/>
      <c r="N4" s="133"/>
      <c r="O4" s="3"/>
    </row>
    <row r="5" spans="1:24">
      <c r="A5" s="96"/>
      <c r="B5" s="618" t="s">
        <v>356</v>
      </c>
      <c r="C5" s="618"/>
      <c r="D5" s="618"/>
      <c r="E5" s="618" t="s">
        <v>387</v>
      </c>
      <c r="F5" s="618"/>
      <c r="G5" s="618"/>
      <c r="H5" s="618"/>
      <c r="I5" s="133"/>
      <c r="J5" s="133"/>
      <c r="K5" s="133"/>
      <c r="L5" s="133"/>
      <c r="M5" s="133"/>
      <c r="N5" s="133"/>
      <c r="O5" s="3"/>
    </row>
    <row r="6" spans="1:24">
      <c r="A6" s="96"/>
      <c r="B6" s="608"/>
      <c r="C6" s="608"/>
      <c r="D6" s="608"/>
      <c r="E6" s="608"/>
      <c r="F6" s="608"/>
      <c r="G6" s="608"/>
      <c r="H6" s="608"/>
      <c r="I6" s="101"/>
      <c r="J6" s="101"/>
      <c r="K6" s="101"/>
      <c r="L6" s="101"/>
      <c r="M6" s="101"/>
      <c r="N6" s="101"/>
      <c r="O6" s="3"/>
    </row>
    <row r="7" spans="1:24">
      <c r="A7" s="96"/>
      <c r="B7" s="608"/>
      <c r="C7" s="608"/>
      <c r="D7" s="608"/>
      <c r="E7" s="608"/>
      <c r="F7" s="608"/>
      <c r="G7" s="608"/>
      <c r="H7" s="608"/>
      <c r="I7" s="101"/>
      <c r="J7" s="101"/>
      <c r="K7" s="101"/>
      <c r="L7" s="101"/>
      <c r="M7" s="101"/>
      <c r="N7" s="101"/>
      <c r="O7" s="3"/>
    </row>
    <row r="8" spans="1:24" ht="15">
      <c r="A8" s="96"/>
      <c r="B8" s="608"/>
      <c r="C8" s="608"/>
      <c r="D8" s="608"/>
      <c r="E8" s="619"/>
      <c r="F8" s="619"/>
      <c r="G8" s="619"/>
      <c r="H8" s="619"/>
      <c r="I8" s="134"/>
      <c r="J8" s="134"/>
      <c r="K8" s="134"/>
      <c r="L8" s="134"/>
      <c r="M8" s="134"/>
      <c r="N8" s="134"/>
      <c r="O8" s="3"/>
    </row>
    <row r="9" spans="1:24" ht="15">
      <c r="A9" s="98"/>
      <c r="B9" s="618" t="s">
        <v>357</v>
      </c>
      <c r="C9" s="618"/>
      <c r="D9" s="97"/>
      <c r="E9" s="618" t="s">
        <v>358</v>
      </c>
      <c r="F9" s="618"/>
      <c r="G9" s="618"/>
      <c r="H9" s="618"/>
      <c r="I9" s="133"/>
      <c r="J9" s="133"/>
      <c r="K9" s="133"/>
      <c r="L9" s="133"/>
      <c r="M9" s="133"/>
      <c r="N9" s="133"/>
      <c r="O9" s="3"/>
    </row>
    <row r="10" spans="1:24" ht="16.5" customHeight="1">
      <c r="A10" s="96"/>
      <c r="B10" s="618"/>
      <c r="C10" s="618"/>
      <c r="D10" s="96"/>
      <c r="E10" s="608"/>
      <c r="F10" s="608"/>
      <c r="G10" s="608"/>
      <c r="H10" s="608"/>
      <c r="I10" s="101"/>
      <c r="J10" s="101"/>
      <c r="K10" s="101"/>
      <c r="L10" s="101"/>
      <c r="M10" s="101"/>
      <c r="N10" s="101"/>
      <c r="O10" s="3"/>
    </row>
    <row r="11" spans="1:24" ht="27" customHeight="1">
      <c r="A11" s="96"/>
      <c r="B11" s="623" t="s">
        <v>359</v>
      </c>
      <c r="C11" s="623"/>
      <c r="D11" s="99"/>
      <c r="E11" s="97" t="s">
        <v>360</v>
      </c>
      <c r="F11" s="624" t="s">
        <v>361</v>
      </c>
      <c r="G11" s="624"/>
      <c r="H11" s="624"/>
      <c r="I11" s="148"/>
      <c r="J11" s="148"/>
      <c r="K11" s="148"/>
      <c r="L11" s="148"/>
      <c r="M11" s="148"/>
      <c r="N11" s="148"/>
      <c r="O11" s="3"/>
    </row>
    <row r="12" spans="1:24" ht="15">
      <c r="A12" s="96"/>
      <c r="B12" s="515"/>
      <c r="C12" s="515"/>
      <c r="D12" s="125"/>
      <c r="E12" s="462" t="s">
        <v>501</v>
      </c>
      <c r="F12" s="515" t="s">
        <v>505</v>
      </c>
      <c r="G12" s="515"/>
      <c r="H12" s="515"/>
      <c r="I12" s="149"/>
      <c r="J12" s="149"/>
      <c r="K12" s="149"/>
      <c r="L12" s="149"/>
      <c r="M12" s="149"/>
      <c r="N12" s="149"/>
      <c r="O12" s="3"/>
    </row>
    <row r="13" spans="1:24" ht="15">
      <c r="A13" s="291"/>
      <c r="B13" s="625" t="s">
        <v>362</v>
      </c>
      <c r="C13" s="625"/>
      <c r="D13" s="625"/>
      <c r="E13" s="625"/>
      <c r="F13" s="625"/>
      <c r="G13" s="625"/>
      <c r="H13" s="626"/>
      <c r="I13" s="134"/>
      <c r="J13" s="134"/>
      <c r="K13" s="134"/>
      <c r="L13" s="134"/>
      <c r="M13" s="134"/>
      <c r="N13" s="134"/>
      <c r="O13" s="3"/>
    </row>
    <row r="14" spans="1:24">
      <c r="A14" s="102">
        <v>1</v>
      </c>
      <c r="B14" s="627" t="s">
        <v>395</v>
      </c>
      <c r="C14" s="627"/>
      <c r="D14" s="627"/>
      <c r="E14" s="627"/>
      <c r="F14" s="128"/>
      <c r="G14" s="103"/>
      <c r="H14" s="127"/>
      <c r="I14" s="150"/>
      <c r="J14" s="150"/>
      <c r="K14" s="150"/>
      <c r="L14" s="150"/>
      <c r="M14" s="150"/>
      <c r="N14" s="150"/>
      <c r="O14" s="3"/>
    </row>
    <row r="15" spans="1:24" s="200" customFormat="1">
      <c r="A15" s="223"/>
      <c r="B15" s="293" t="s">
        <v>396</v>
      </c>
      <c r="C15" s="294"/>
      <c r="D15" s="294"/>
      <c r="E15" s="295"/>
      <c r="F15" s="224"/>
      <c r="G15" s="225"/>
      <c r="H15" s="226"/>
      <c r="I15" s="164"/>
      <c r="J15" s="219"/>
      <c r="K15" s="219"/>
      <c r="L15" s="219"/>
      <c r="M15" s="219"/>
      <c r="N15" s="207"/>
      <c r="O15" s="207"/>
      <c r="P15" s="207"/>
      <c r="Q15" s="207"/>
      <c r="R15" s="207"/>
      <c r="S15" s="207"/>
      <c r="T15" s="208"/>
      <c r="U15" s="220"/>
      <c r="X15" s="221"/>
    </row>
    <row r="16" spans="1:24" s="200" customFormat="1" ht="15" customHeight="1">
      <c r="A16" s="223"/>
      <c r="B16" s="296" t="s">
        <v>397</v>
      </c>
      <c r="C16" s="297"/>
      <c r="D16" s="297"/>
      <c r="E16" s="298"/>
      <c r="F16" s="281"/>
      <c r="G16" s="225"/>
      <c r="H16" s="226"/>
      <c r="I16" s="164"/>
      <c r="J16" s="219"/>
      <c r="K16" s="219"/>
      <c r="L16" s="219"/>
      <c r="M16" s="219"/>
      <c r="N16" s="207"/>
      <c r="O16" s="207"/>
      <c r="P16" s="207"/>
      <c r="Q16" s="207"/>
      <c r="R16" s="207"/>
      <c r="S16" s="207"/>
      <c r="T16" s="208"/>
      <c r="U16" s="220"/>
      <c r="X16" s="221"/>
    </row>
    <row r="17" spans="1:24" s="200" customFormat="1" ht="12.75" customHeight="1">
      <c r="A17" s="223"/>
      <c r="B17" s="296" t="s">
        <v>398</v>
      </c>
      <c r="C17" s="299"/>
      <c r="D17" s="299"/>
      <c r="E17" s="300"/>
      <c r="F17" s="281"/>
      <c r="G17" s="225"/>
      <c r="H17" s="226"/>
      <c r="I17" s="164"/>
      <c r="J17" s="219"/>
      <c r="K17" s="219"/>
      <c r="L17" s="219"/>
      <c r="M17" s="219"/>
      <c r="N17" s="207"/>
      <c r="O17" s="207"/>
      <c r="P17" s="207"/>
      <c r="Q17" s="207"/>
      <c r="R17" s="207"/>
      <c r="S17" s="207"/>
      <c r="T17" s="208"/>
      <c r="U17" s="220"/>
      <c r="X17" s="221"/>
    </row>
    <row r="18" spans="1:24" s="200" customFormat="1" ht="12.75" customHeight="1">
      <c r="A18" s="223"/>
      <c r="B18" s="296" t="s">
        <v>399</v>
      </c>
      <c r="C18" s="297"/>
      <c r="D18" s="297"/>
      <c r="E18" s="298"/>
      <c r="F18" s="224"/>
      <c r="G18" s="225"/>
      <c r="H18" s="227"/>
      <c r="I18" s="164"/>
      <c r="J18" s="219"/>
      <c r="K18" s="219"/>
      <c r="L18" s="219"/>
      <c r="M18" s="219"/>
      <c r="N18" s="207"/>
      <c r="O18" s="207"/>
      <c r="P18" s="207"/>
      <c r="Q18" s="207"/>
      <c r="R18" s="207"/>
      <c r="S18" s="207"/>
      <c r="T18" s="208"/>
      <c r="U18" s="220"/>
      <c r="X18" s="221"/>
    </row>
    <row r="19" spans="1:24" ht="26.25" customHeight="1">
      <c r="A19" s="131">
        <v>2</v>
      </c>
      <c r="B19" s="628" t="s">
        <v>400</v>
      </c>
      <c r="C19" s="629"/>
      <c r="D19" s="629"/>
      <c r="E19" s="630"/>
      <c r="F19" s="128"/>
      <c r="G19" s="103"/>
      <c r="H19" s="127"/>
      <c r="I19" s="150"/>
      <c r="J19" s="150"/>
      <c r="K19" s="150"/>
      <c r="L19" s="150"/>
      <c r="M19" s="150"/>
      <c r="N19" s="150"/>
      <c r="O19" s="3"/>
    </row>
    <row r="20" spans="1:24">
      <c r="A20" s="102"/>
      <c r="B20" s="631" t="s">
        <v>401</v>
      </c>
      <c r="C20" s="632"/>
      <c r="D20" s="632"/>
      <c r="E20" s="633"/>
      <c r="F20" s="128"/>
      <c r="G20" s="103"/>
      <c r="H20" s="127"/>
      <c r="I20" s="150"/>
      <c r="J20" s="150"/>
      <c r="K20" s="150"/>
      <c r="L20" s="150"/>
      <c r="M20" s="150"/>
      <c r="N20" s="150"/>
      <c r="O20" s="3"/>
    </row>
    <row r="21" spans="1:24">
      <c r="A21" s="102"/>
      <c r="B21" s="631" t="s">
        <v>402</v>
      </c>
      <c r="C21" s="632"/>
      <c r="D21" s="632"/>
      <c r="E21" s="633"/>
      <c r="F21" s="128"/>
      <c r="G21" s="103"/>
      <c r="H21" s="127"/>
      <c r="I21" s="150"/>
      <c r="J21" s="150"/>
      <c r="K21" s="150"/>
      <c r="L21" s="150"/>
      <c r="M21" s="150"/>
      <c r="N21" s="150"/>
      <c r="O21" s="3"/>
    </row>
    <row r="22" spans="1:24">
      <c r="A22" s="102"/>
      <c r="B22" s="631" t="s">
        <v>430</v>
      </c>
      <c r="C22" s="632"/>
      <c r="D22" s="632"/>
      <c r="E22" s="633"/>
      <c r="F22" s="128"/>
      <c r="G22" s="103"/>
      <c r="H22" s="127"/>
      <c r="I22" s="150"/>
      <c r="J22" s="150"/>
      <c r="K22" s="150"/>
      <c r="L22" s="150"/>
      <c r="M22" s="150"/>
      <c r="N22" s="150"/>
      <c r="O22" s="3"/>
    </row>
    <row r="23" spans="1:24">
      <c r="A23" s="102"/>
      <c r="B23" s="631" t="s">
        <v>403</v>
      </c>
      <c r="C23" s="632"/>
      <c r="D23" s="632"/>
      <c r="E23" s="633"/>
      <c r="F23" s="128"/>
      <c r="G23" s="103"/>
      <c r="H23" s="130"/>
      <c r="I23" s="151"/>
      <c r="J23" s="151"/>
      <c r="K23" s="151"/>
      <c r="L23" s="151"/>
      <c r="M23" s="151"/>
      <c r="N23" s="151"/>
      <c r="O23" s="3"/>
    </row>
    <row r="24" spans="1:24">
      <c r="A24" s="102">
        <v>3</v>
      </c>
      <c r="B24" s="620" t="s">
        <v>374</v>
      </c>
      <c r="C24" s="621"/>
      <c r="D24" s="621"/>
      <c r="E24" s="622"/>
      <c r="F24" s="128"/>
      <c r="G24" s="104"/>
      <c r="H24" s="130"/>
      <c r="I24" s="151"/>
      <c r="J24" s="151"/>
      <c r="K24" s="151"/>
      <c r="L24" s="151"/>
      <c r="M24" s="151"/>
      <c r="N24" s="151"/>
      <c r="O24" s="3"/>
    </row>
    <row r="25" spans="1:24">
      <c r="A25" s="102">
        <v>4</v>
      </c>
      <c r="B25" s="634" t="s">
        <v>404</v>
      </c>
      <c r="C25" s="635"/>
      <c r="D25" s="635"/>
      <c r="E25" s="636"/>
      <c r="F25" s="128"/>
      <c r="G25" s="103"/>
      <c r="H25" s="127"/>
      <c r="I25" s="150"/>
      <c r="J25" s="150"/>
      <c r="K25" s="150"/>
      <c r="L25" s="150"/>
      <c r="M25" s="150"/>
      <c r="N25" s="150"/>
      <c r="O25" s="3"/>
    </row>
    <row r="26" spans="1:24">
      <c r="A26" s="102"/>
      <c r="B26" s="634" t="s">
        <v>405</v>
      </c>
      <c r="C26" s="635"/>
      <c r="D26" s="635"/>
      <c r="E26" s="636"/>
      <c r="F26" s="128"/>
      <c r="G26" s="103"/>
      <c r="H26" s="127"/>
      <c r="I26" s="150"/>
      <c r="J26" s="150"/>
      <c r="K26" s="150"/>
      <c r="L26" s="150"/>
      <c r="M26" s="150"/>
      <c r="N26" s="150"/>
      <c r="O26" s="3"/>
    </row>
    <row r="27" spans="1:24">
      <c r="A27" s="102"/>
      <c r="B27" s="631" t="s">
        <v>407</v>
      </c>
      <c r="C27" s="632"/>
      <c r="D27" s="632"/>
      <c r="E27" s="633"/>
      <c r="F27" s="128"/>
      <c r="G27" s="103"/>
      <c r="H27" s="127"/>
      <c r="I27" s="150"/>
      <c r="J27" s="150"/>
      <c r="K27" s="150"/>
      <c r="L27" s="150"/>
      <c r="M27" s="150"/>
      <c r="N27" s="150"/>
      <c r="O27" s="3"/>
    </row>
    <row r="28" spans="1:24">
      <c r="A28" s="102"/>
      <c r="B28" s="631" t="s">
        <v>406</v>
      </c>
      <c r="C28" s="632"/>
      <c r="D28" s="632"/>
      <c r="E28" s="633"/>
      <c r="F28" s="128"/>
      <c r="G28" s="103"/>
      <c r="H28" s="127"/>
      <c r="I28" s="150"/>
      <c r="J28" s="150"/>
      <c r="K28" s="150"/>
      <c r="L28" s="150"/>
      <c r="M28" s="150"/>
      <c r="N28" s="150"/>
      <c r="O28" s="3"/>
    </row>
    <row r="29" spans="1:24">
      <c r="A29" s="102">
        <v>5</v>
      </c>
      <c r="B29" s="620" t="s">
        <v>409</v>
      </c>
      <c r="C29" s="621"/>
      <c r="D29" s="621"/>
      <c r="E29" s="622"/>
      <c r="F29" s="128"/>
      <c r="G29" s="104"/>
      <c r="H29" s="130"/>
      <c r="I29" s="151"/>
      <c r="J29" s="151"/>
      <c r="K29" s="151"/>
      <c r="L29" s="151"/>
      <c r="M29" s="151"/>
      <c r="N29" s="151"/>
      <c r="O29" s="3"/>
    </row>
    <row r="30" spans="1:24">
      <c r="A30" s="102">
        <v>6</v>
      </c>
      <c r="B30" s="637" t="s">
        <v>389</v>
      </c>
      <c r="C30" s="637"/>
      <c r="D30" s="637"/>
      <c r="E30" s="637"/>
      <c r="F30" s="128"/>
      <c r="G30" s="104"/>
      <c r="H30" s="130"/>
      <c r="I30" s="151"/>
      <c r="J30" s="151"/>
      <c r="K30" s="151"/>
      <c r="L30" s="151"/>
      <c r="M30" s="151"/>
      <c r="N30" s="151"/>
      <c r="O30" s="3"/>
    </row>
    <row r="31" spans="1:24">
      <c r="A31" s="102">
        <v>7</v>
      </c>
      <c r="B31" s="627" t="s">
        <v>363</v>
      </c>
      <c r="C31" s="627"/>
      <c r="D31" s="627"/>
      <c r="E31" s="627"/>
      <c r="F31" s="128"/>
      <c r="G31" s="103"/>
      <c r="H31" s="127"/>
      <c r="I31" s="150"/>
      <c r="J31" s="150"/>
      <c r="K31" s="150"/>
      <c r="L31" s="150"/>
      <c r="M31" s="150"/>
      <c r="N31" s="150"/>
    </row>
    <row r="32" spans="1:24">
      <c r="A32" s="102">
        <v>8</v>
      </c>
      <c r="B32" s="627" t="s">
        <v>309</v>
      </c>
      <c r="C32" s="627"/>
      <c r="D32" s="627"/>
      <c r="E32" s="627"/>
      <c r="F32" s="128"/>
      <c r="G32" s="103"/>
      <c r="H32" s="127"/>
      <c r="I32" s="150"/>
      <c r="J32" s="150"/>
      <c r="K32" s="150"/>
      <c r="L32" s="150"/>
      <c r="M32" s="150"/>
      <c r="N32" s="150"/>
      <c r="O32" s="3"/>
    </row>
    <row r="33" spans="1:15">
      <c r="A33" s="102">
        <v>9</v>
      </c>
      <c r="B33" s="620" t="s">
        <v>413</v>
      </c>
      <c r="C33" s="621"/>
      <c r="D33" s="621"/>
      <c r="E33" s="622"/>
      <c r="F33" s="128"/>
      <c r="G33" s="104"/>
      <c r="H33" s="130"/>
      <c r="I33" s="151"/>
      <c r="J33" s="151"/>
      <c r="K33" s="151"/>
      <c r="L33" s="151"/>
      <c r="M33" s="151"/>
      <c r="N33" s="151"/>
      <c r="O33" s="3"/>
    </row>
    <row r="34" spans="1:15">
      <c r="A34" s="102">
        <v>10</v>
      </c>
      <c r="B34" s="637" t="s">
        <v>310</v>
      </c>
      <c r="C34" s="637"/>
      <c r="D34" s="637"/>
      <c r="E34" s="637"/>
      <c r="F34" s="129"/>
      <c r="G34" s="104"/>
      <c r="H34" s="135"/>
      <c r="I34" s="152"/>
      <c r="J34" s="152"/>
      <c r="K34" s="152"/>
      <c r="L34" s="152"/>
      <c r="M34" s="152"/>
      <c r="N34" s="152"/>
      <c r="O34" s="3"/>
    </row>
    <row r="35" spans="1:15">
      <c r="A35" s="102"/>
      <c r="B35" s="627" t="s">
        <v>375</v>
      </c>
      <c r="C35" s="627"/>
      <c r="D35" s="627"/>
      <c r="E35" s="627"/>
      <c r="F35" s="128"/>
      <c r="G35" s="103"/>
      <c r="H35" s="135"/>
      <c r="I35" s="152"/>
      <c r="J35" s="152"/>
      <c r="K35" s="152"/>
      <c r="L35" s="152"/>
      <c r="M35" s="152"/>
      <c r="N35" s="152"/>
      <c r="O35" s="3"/>
    </row>
    <row r="36" spans="1:15">
      <c r="A36" s="102"/>
      <c r="B36" s="627" t="s">
        <v>376</v>
      </c>
      <c r="C36" s="627"/>
      <c r="D36" s="627"/>
      <c r="E36" s="627"/>
      <c r="F36" s="128"/>
      <c r="G36" s="103"/>
      <c r="H36" s="135"/>
      <c r="I36" s="152"/>
      <c r="J36" s="152"/>
      <c r="K36" s="152"/>
      <c r="L36" s="152"/>
      <c r="M36" s="152"/>
      <c r="N36" s="152"/>
      <c r="O36" s="3"/>
    </row>
    <row r="37" spans="1:15">
      <c r="A37" s="102"/>
      <c r="B37" s="627" t="s">
        <v>377</v>
      </c>
      <c r="C37" s="627"/>
      <c r="D37" s="627"/>
      <c r="E37" s="627"/>
      <c r="F37" s="128"/>
      <c r="G37" s="103"/>
      <c r="H37" s="135"/>
      <c r="I37" s="152"/>
      <c r="J37" s="152"/>
      <c r="K37" s="152"/>
      <c r="L37" s="152"/>
      <c r="M37" s="152"/>
      <c r="N37" s="152"/>
      <c r="O37" s="3"/>
    </row>
    <row r="38" spans="1:15">
      <c r="A38" s="102"/>
      <c r="B38" s="627" t="s">
        <v>378</v>
      </c>
      <c r="C38" s="627"/>
      <c r="D38" s="627"/>
      <c r="E38" s="627"/>
      <c r="F38" s="128"/>
      <c r="G38" s="103"/>
      <c r="H38" s="135"/>
      <c r="I38" s="152"/>
      <c r="J38" s="152"/>
      <c r="K38" s="152"/>
      <c r="L38" s="152"/>
      <c r="M38" s="152"/>
      <c r="N38" s="152"/>
      <c r="O38" s="3"/>
    </row>
    <row r="39" spans="1:15">
      <c r="A39" s="102"/>
      <c r="B39" s="627" t="s">
        <v>379</v>
      </c>
      <c r="C39" s="627"/>
      <c r="D39" s="627"/>
      <c r="E39" s="627"/>
      <c r="F39" s="128"/>
      <c r="G39" s="103"/>
      <c r="H39" s="135"/>
      <c r="I39" s="152"/>
      <c r="J39" s="152"/>
      <c r="K39" s="152"/>
      <c r="L39" s="152"/>
      <c r="M39" s="152"/>
      <c r="N39" s="152"/>
      <c r="O39" s="3"/>
    </row>
    <row r="40" spans="1:15">
      <c r="A40" s="102"/>
      <c r="B40" s="627" t="s">
        <v>380</v>
      </c>
      <c r="C40" s="627"/>
      <c r="D40" s="627"/>
      <c r="E40" s="627"/>
      <c r="F40" s="128"/>
      <c r="G40" s="103"/>
      <c r="H40" s="135"/>
      <c r="I40" s="152"/>
      <c r="J40" s="152"/>
      <c r="K40" s="152"/>
      <c r="L40" s="152"/>
      <c r="M40" s="152"/>
      <c r="N40" s="152"/>
      <c r="O40" s="3"/>
    </row>
    <row r="41" spans="1:15">
      <c r="A41" s="102"/>
      <c r="B41" s="638" t="s">
        <v>381</v>
      </c>
      <c r="C41" s="638"/>
      <c r="D41" s="638"/>
      <c r="E41" s="638"/>
      <c r="F41" s="128"/>
      <c r="G41" s="104"/>
      <c r="H41" s="130"/>
      <c r="I41" s="151"/>
      <c r="J41" s="151"/>
      <c r="K41" s="151"/>
      <c r="L41" s="151"/>
      <c r="M41" s="151"/>
      <c r="N41" s="151"/>
      <c r="O41" s="3"/>
    </row>
    <row r="42" spans="1:15">
      <c r="A42" s="102">
        <v>11</v>
      </c>
      <c r="B42" s="638" t="s">
        <v>412</v>
      </c>
      <c r="C42" s="638"/>
      <c r="D42" s="638"/>
      <c r="E42" s="638"/>
      <c r="F42" s="114"/>
      <c r="G42" s="104"/>
      <c r="H42" s="130"/>
      <c r="I42" s="151"/>
      <c r="J42" s="151"/>
      <c r="K42" s="151"/>
      <c r="L42" s="151"/>
      <c r="M42" s="151"/>
      <c r="N42" s="151"/>
      <c r="O42" s="3"/>
    </row>
    <row r="43" spans="1:15">
      <c r="A43" s="102">
        <v>12</v>
      </c>
      <c r="B43" s="637" t="s">
        <v>364</v>
      </c>
      <c r="C43" s="637"/>
      <c r="D43" s="637"/>
      <c r="E43" s="637"/>
      <c r="F43" s="115"/>
      <c r="G43" s="104"/>
      <c r="H43" s="127"/>
      <c r="I43" s="150"/>
      <c r="J43" s="150"/>
      <c r="K43" s="150"/>
      <c r="L43" s="150"/>
      <c r="M43" s="150"/>
      <c r="N43" s="150"/>
      <c r="O43" s="3"/>
    </row>
    <row r="44" spans="1:15">
      <c r="A44" s="105"/>
      <c r="B44" s="627" t="s">
        <v>322</v>
      </c>
      <c r="C44" s="627"/>
      <c r="D44" s="627"/>
      <c r="E44" s="627"/>
      <c r="F44" s="128"/>
      <c r="G44" s="103"/>
      <c r="H44" s="127"/>
      <c r="I44" s="150"/>
      <c r="J44" s="150"/>
      <c r="K44" s="150"/>
      <c r="L44" s="150"/>
      <c r="M44" s="150"/>
      <c r="N44" s="150"/>
      <c r="O44" s="3"/>
    </row>
    <row r="45" spans="1:15">
      <c r="A45" s="105"/>
      <c r="B45" s="627" t="s">
        <v>323</v>
      </c>
      <c r="C45" s="627"/>
      <c r="D45" s="627"/>
      <c r="E45" s="627"/>
      <c r="F45" s="128"/>
      <c r="G45" s="103"/>
      <c r="H45" s="127"/>
      <c r="I45" s="150"/>
      <c r="J45" s="150"/>
      <c r="K45" s="150"/>
      <c r="L45" s="150"/>
      <c r="M45" s="150"/>
      <c r="N45" s="150"/>
      <c r="O45" s="3"/>
    </row>
    <row r="46" spans="1:15">
      <c r="A46" s="105"/>
      <c r="B46" s="627" t="s">
        <v>324</v>
      </c>
      <c r="C46" s="627"/>
      <c r="D46" s="627"/>
      <c r="E46" s="627"/>
      <c r="F46" s="128"/>
      <c r="G46" s="103"/>
      <c r="H46" s="127"/>
      <c r="I46" s="150"/>
      <c r="J46" s="150"/>
      <c r="K46" s="150"/>
      <c r="L46" s="150"/>
      <c r="M46" s="150"/>
      <c r="N46" s="150"/>
      <c r="O46" s="3"/>
    </row>
    <row r="47" spans="1:15">
      <c r="A47" s="105"/>
      <c r="B47" s="627" t="s">
        <v>325</v>
      </c>
      <c r="C47" s="627"/>
      <c r="D47" s="627"/>
      <c r="E47" s="627"/>
      <c r="F47" s="128"/>
      <c r="G47" s="103"/>
      <c r="H47" s="127"/>
      <c r="I47" s="150"/>
      <c r="J47" s="150"/>
      <c r="K47" s="150"/>
      <c r="L47" s="150"/>
      <c r="M47" s="150"/>
      <c r="N47" s="150"/>
      <c r="O47" s="3"/>
    </row>
    <row r="48" spans="1:15">
      <c r="A48" s="105"/>
      <c r="B48" s="627" t="s">
        <v>326</v>
      </c>
      <c r="C48" s="627"/>
      <c r="D48" s="627"/>
      <c r="E48" s="627"/>
      <c r="F48" s="128"/>
      <c r="G48" s="103"/>
      <c r="H48" s="127"/>
      <c r="I48" s="150"/>
      <c r="J48" s="150"/>
      <c r="K48" s="150"/>
      <c r="L48" s="150"/>
      <c r="M48" s="150"/>
      <c r="N48" s="150"/>
      <c r="O48" s="3"/>
    </row>
    <row r="49" spans="1:24">
      <c r="A49" s="105"/>
      <c r="B49" s="627" t="s">
        <v>327</v>
      </c>
      <c r="C49" s="627"/>
      <c r="D49" s="627"/>
      <c r="E49" s="627"/>
      <c r="F49" s="128"/>
      <c r="G49" s="103"/>
      <c r="H49" s="127"/>
      <c r="I49" s="150"/>
      <c r="J49" s="150"/>
      <c r="K49" s="150"/>
      <c r="L49" s="150"/>
      <c r="M49" s="150"/>
      <c r="N49" s="150"/>
      <c r="O49" s="3"/>
    </row>
    <row r="50" spans="1:24">
      <c r="A50" s="105"/>
      <c r="B50" s="627" t="s">
        <v>328</v>
      </c>
      <c r="C50" s="627"/>
      <c r="D50" s="627"/>
      <c r="E50" s="627"/>
      <c r="F50" s="128"/>
      <c r="G50" s="103"/>
      <c r="H50" s="127"/>
      <c r="I50" s="150"/>
      <c r="J50" s="150"/>
      <c r="K50" s="150"/>
      <c r="L50" s="150"/>
      <c r="M50" s="150"/>
      <c r="N50" s="150"/>
      <c r="O50" s="3"/>
    </row>
    <row r="51" spans="1:24" ht="12" customHeight="1">
      <c r="A51" s="105"/>
      <c r="B51" s="627" t="s">
        <v>329</v>
      </c>
      <c r="C51" s="627"/>
      <c r="D51" s="627"/>
      <c r="E51" s="627"/>
      <c r="F51" s="128"/>
      <c r="G51" s="103"/>
      <c r="H51" s="127"/>
      <c r="I51" s="150"/>
      <c r="J51" s="150"/>
      <c r="K51" s="150"/>
      <c r="L51" s="150"/>
      <c r="M51" s="150"/>
      <c r="N51" s="150"/>
      <c r="O51" s="3"/>
    </row>
    <row r="52" spans="1:24">
      <c r="A52" s="105"/>
      <c r="B52" s="640" t="s">
        <v>330</v>
      </c>
      <c r="C52" s="640"/>
      <c r="D52" s="640"/>
      <c r="E52" s="640"/>
      <c r="F52" s="128"/>
      <c r="G52" s="106"/>
      <c r="H52" s="127"/>
      <c r="I52" s="150"/>
      <c r="J52" s="150"/>
      <c r="K52" s="150"/>
      <c r="L52" s="150"/>
      <c r="M52" s="150"/>
      <c r="N52" s="150"/>
      <c r="O52" s="3"/>
    </row>
    <row r="53" spans="1:24">
      <c r="A53" s="105"/>
      <c r="B53" s="640" t="s">
        <v>331</v>
      </c>
      <c r="C53" s="640"/>
      <c r="D53" s="640"/>
      <c r="E53" s="640"/>
      <c r="F53" s="128"/>
      <c r="G53" s="106"/>
      <c r="H53" s="127"/>
      <c r="I53" s="150"/>
      <c r="J53" s="150"/>
      <c r="K53" s="150"/>
      <c r="L53" s="150"/>
      <c r="M53" s="150"/>
      <c r="N53" s="150"/>
      <c r="O53" s="3"/>
    </row>
    <row r="54" spans="1:24">
      <c r="A54" s="105"/>
      <c r="B54" s="640" t="s">
        <v>332</v>
      </c>
      <c r="C54" s="640"/>
      <c r="D54" s="640"/>
      <c r="E54" s="640"/>
      <c r="F54" s="128"/>
      <c r="G54" s="106"/>
      <c r="H54" s="127"/>
      <c r="I54" s="150"/>
      <c r="J54" s="150"/>
      <c r="K54" s="150"/>
      <c r="L54" s="150"/>
      <c r="M54" s="150"/>
      <c r="N54" s="150"/>
      <c r="O54" s="3"/>
    </row>
    <row r="55" spans="1:24">
      <c r="A55" s="105"/>
      <c r="B55" s="640" t="s">
        <v>420</v>
      </c>
      <c r="C55" s="640"/>
      <c r="D55" s="640"/>
      <c r="E55" s="640"/>
      <c r="F55" s="128"/>
      <c r="G55" s="106"/>
      <c r="H55" s="127"/>
      <c r="I55" s="150"/>
      <c r="J55" s="150"/>
      <c r="K55" s="150"/>
      <c r="L55" s="150"/>
      <c r="M55" s="150"/>
      <c r="N55" s="150"/>
      <c r="O55" s="3"/>
    </row>
    <row r="56" spans="1:24">
      <c r="A56" s="105"/>
      <c r="B56" s="640"/>
      <c r="C56" s="640"/>
      <c r="D56" s="640"/>
      <c r="E56" s="640"/>
      <c r="F56" s="128"/>
      <c r="G56" s="106"/>
      <c r="H56" s="127"/>
      <c r="I56" s="150"/>
      <c r="J56" s="150"/>
      <c r="K56" s="150"/>
      <c r="L56" s="150"/>
      <c r="M56" s="150"/>
      <c r="N56" s="150"/>
      <c r="O56" s="3"/>
    </row>
    <row r="57" spans="1:24">
      <c r="A57" s="105"/>
      <c r="B57" s="641" t="s">
        <v>483</v>
      </c>
      <c r="C57" s="642"/>
      <c r="D57" s="642"/>
      <c r="E57" s="643"/>
      <c r="F57" s="128"/>
      <c r="G57" s="106"/>
      <c r="H57" s="130"/>
      <c r="I57" s="151"/>
      <c r="J57" s="151"/>
      <c r="K57" s="151"/>
      <c r="L57" s="151"/>
      <c r="M57" s="151"/>
      <c r="N57" s="151"/>
      <c r="O57" s="3"/>
    </row>
    <row r="58" spans="1:24" s="200" customFormat="1">
      <c r="A58" s="235"/>
      <c r="B58" s="529" t="s">
        <v>437</v>
      </c>
      <c r="C58" s="529"/>
      <c r="D58" s="529"/>
      <c r="E58" s="529"/>
      <c r="F58" s="224"/>
      <c r="G58" s="238"/>
      <c r="H58" s="227"/>
      <c r="I58" s="164"/>
      <c r="J58" s="239"/>
      <c r="K58" s="239"/>
      <c r="L58" s="239"/>
      <c r="M58" s="239"/>
      <c r="N58" s="240"/>
      <c r="O58" s="240"/>
      <c r="P58" s="241"/>
      <c r="Q58" s="244"/>
      <c r="R58" s="240"/>
      <c r="S58" s="240"/>
      <c r="T58" s="240"/>
      <c r="U58" s="243"/>
      <c r="V58" s="237"/>
      <c r="W58" s="237"/>
      <c r="X58" s="221"/>
    </row>
    <row r="59" spans="1:24">
      <c r="A59" s="105"/>
      <c r="B59" s="641" t="s">
        <v>434</v>
      </c>
      <c r="C59" s="644"/>
      <c r="D59" s="644"/>
      <c r="E59" s="645"/>
      <c r="F59" s="128"/>
      <c r="G59" s="106"/>
      <c r="H59" s="130"/>
      <c r="I59" s="151"/>
      <c r="J59" s="151"/>
      <c r="K59" s="151"/>
      <c r="L59" s="151"/>
      <c r="M59" s="151"/>
      <c r="N59" s="151"/>
      <c r="O59" s="3"/>
    </row>
    <row r="60" spans="1:24">
      <c r="A60" s="102"/>
      <c r="B60" s="639" t="s">
        <v>438</v>
      </c>
      <c r="C60" s="639"/>
      <c r="D60" s="639"/>
      <c r="E60" s="639"/>
      <c r="F60" s="114"/>
      <c r="G60" s="104"/>
      <c r="H60" s="130"/>
      <c r="I60" s="151"/>
      <c r="J60" s="151"/>
      <c r="K60" s="151"/>
      <c r="L60" s="151"/>
      <c r="M60" s="151"/>
      <c r="N60" s="151"/>
      <c r="O60" s="3"/>
    </row>
    <row r="61" spans="1:24">
      <c r="A61" s="102">
        <v>13</v>
      </c>
      <c r="B61" s="646" t="s">
        <v>365</v>
      </c>
      <c r="C61" s="646"/>
      <c r="D61" s="646"/>
      <c r="E61" s="646"/>
      <c r="F61" s="126"/>
      <c r="G61" s="104"/>
      <c r="H61" s="139"/>
      <c r="I61" s="153"/>
      <c r="J61" s="153"/>
      <c r="K61" s="153"/>
      <c r="L61" s="153"/>
      <c r="M61" s="153"/>
      <c r="N61" s="153"/>
      <c r="O61" s="3"/>
    </row>
    <row r="62" spans="1:24">
      <c r="A62" s="102">
        <v>14</v>
      </c>
      <c r="B62" s="640" t="s">
        <v>291</v>
      </c>
      <c r="C62" s="640"/>
      <c r="D62" s="640"/>
      <c r="E62" s="640"/>
      <c r="F62" s="126"/>
      <c r="G62" s="104"/>
      <c r="H62" s="139"/>
      <c r="I62" s="153"/>
      <c r="J62" s="153"/>
      <c r="K62" s="153"/>
      <c r="L62" s="153"/>
      <c r="M62" s="153"/>
      <c r="N62" s="153"/>
      <c r="O62" s="3"/>
    </row>
    <row r="63" spans="1:24">
      <c r="A63" s="102">
        <v>15</v>
      </c>
      <c r="B63" s="640" t="s">
        <v>336</v>
      </c>
      <c r="C63" s="640"/>
      <c r="D63" s="640"/>
      <c r="E63" s="640"/>
      <c r="F63" s="126"/>
      <c r="G63" s="108"/>
      <c r="H63" s="139"/>
      <c r="I63" s="153"/>
      <c r="J63" s="153"/>
      <c r="K63" s="153"/>
      <c r="L63" s="153"/>
      <c r="M63" s="153"/>
      <c r="N63" s="153"/>
      <c r="O63" s="3"/>
    </row>
    <row r="64" spans="1:24" s="200" customFormat="1">
      <c r="A64" s="223">
        <v>16</v>
      </c>
      <c r="B64" s="529" t="s">
        <v>478</v>
      </c>
      <c r="C64" s="529"/>
      <c r="D64" s="529"/>
      <c r="E64" s="529"/>
      <c r="F64" s="245"/>
      <c r="G64" s="229"/>
      <c r="H64" s="246"/>
      <c r="I64" s="164"/>
      <c r="J64" s="207"/>
      <c r="K64" s="208"/>
      <c r="L64" s="208"/>
      <c r="M64" s="208"/>
      <c r="N64" s="207"/>
      <c r="O64" s="207"/>
      <c r="P64" s="207"/>
      <c r="Q64" s="207"/>
      <c r="R64" s="207"/>
      <c r="S64" s="207"/>
      <c r="T64" s="207"/>
      <c r="U64" s="209"/>
      <c r="X64" s="202"/>
    </row>
    <row r="65" spans="1:24" s="200" customFormat="1">
      <c r="A65" s="223">
        <v>17</v>
      </c>
      <c r="B65" s="529" t="s">
        <v>480</v>
      </c>
      <c r="C65" s="529"/>
      <c r="D65" s="529"/>
      <c r="E65" s="529"/>
      <c r="F65" s="245"/>
      <c r="G65" s="247"/>
      <c r="H65" s="246"/>
      <c r="I65" s="164"/>
      <c r="J65" s="207"/>
      <c r="K65" s="208"/>
      <c r="L65" s="208"/>
      <c r="M65" s="208"/>
      <c r="N65" s="207"/>
      <c r="O65" s="207"/>
      <c r="P65" s="207"/>
      <c r="Q65" s="207"/>
      <c r="R65" s="207"/>
      <c r="S65" s="248"/>
      <c r="T65" s="207"/>
      <c r="U65" s="209"/>
      <c r="X65" s="202"/>
    </row>
    <row r="66" spans="1:24">
      <c r="A66" s="102">
        <v>18</v>
      </c>
      <c r="B66" s="647" t="s">
        <v>500</v>
      </c>
      <c r="C66" s="647"/>
      <c r="D66" s="647"/>
      <c r="E66" s="647"/>
      <c r="F66" s="128"/>
      <c r="G66" s="109"/>
      <c r="H66" s="135"/>
      <c r="I66" s="152"/>
      <c r="J66" s="152"/>
      <c r="K66" s="152"/>
      <c r="L66" s="152"/>
      <c r="M66" s="152"/>
      <c r="N66" s="152"/>
      <c r="O66" s="3"/>
    </row>
    <row r="67" spans="1:24">
      <c r="A67" s="102"/>
      <c r="B67" s="647"/>
      <c r="C67" s="647"/>
      <c r="D67" s="647"/>
      <c r="E67" s="647"/>
      <c r="F67" s="128"/>
      <c r="G67" s="109"/>
      <c r="H67" s="135"/>
      <c r="I67" s="152"/>
      <c r="J67" s="152"/>
      <c r="K67" s="152"/>
      <c r="L67" s="152"/>
      <c r="M67" s="152"/>
      <c r="N67" s="152"/>
      <c r="O67" s="3"/>
    </row>
    <row r="68" spans="1:24">
      <c r="A68" s="102">
        <v>19</v>
      </c>
      <c r="B68" s="647" t="s">
        <v>499</v>
      </c>
      <c r="C68" s="647"/>
      <c r="D68" s="647"/>
      <c r="E68" s="647"/>
      <c r="F68" s="126"/>
      <c r="G68" s="109"/>
      <c r="H68" s="139"/>
      <c r="I68" s="153"/>
      <c r="J68" s="153"/>
      <c r="K68" s="153"/>
      <c r="L68" s="153"/>
      <c r="M68" s="153"/>
      <c r="N68" s="153"/>
      <c r="O68" s="3"/>
    </row>
    <row r="69" spans="1:24">
      <c r="A69" s="102">
        <v>20</v>
      </c>
      <c r="B69" s="647" t="s">
        <v>476</v>
      </c>
      <c r="C69" s="647"/>
      <c r="D69" s="647"/>
      <c r="E69" s="647"/>
      <c r="F69" s="126"/>
      <c r="G69" s="109"/>
      <c r="H69" s="139"/>
      <c r="I69" s="153"/>
      <c r="J69" s="153"/>
      <c r="K69" s="153"/>
      <c r="L69" s="153"/>
      <c r="M69" s="153"/>
      <c r="N69" s="153"/>
      <c r="O69" s="3"/>
    </row>
    <row r="70" spans="1:24">
      <c r="A70" s="102">
        <v>21</v>
      </c>
      <c r="B70" s="647" t="s">
        <v>292</v>
      </c>
      <c r="C70" s="647"/>
      <c r="D70" s="647"/>
      <c r="E70" s="647"/>
      <c r="F70" s="126"/>
      <c r="G70" s="109"/>
      <c r="H70" s="139"/>
      <c r="I70" s="153"/>
      <c r="J70" s="153"/>
      <c r="K70" s="153"/>
      <c r="L70" s="153"/>
      <c r="M70" s="153"/>
      <c r="N70" s="153"/>
      <c r="O70" s="3"/>
    </row>
    <row r="71" spans="1:24" s="67" customFormat="1">
      <c r="A71" s="102">
        <v>22</v>
      </c>
      <c r="B71" s="651" t="s">
        <v>337</v>
      </c>
      <c r="C71" s="651"/>
      <c r="D71" s="651"/>
      <c r="E71" s="651"/>
      <c r="F71" s="140"/>
      <c r="G71" s="136"/>
      <c r="H71" s="141"/>
      <c r="I71" s="153"/>
      <c r="J71" s="153"/>
      <c r="K71" s="153"/>
      <c r="L71" s="153"/>
      <c r="M71" s="153"/>
      <c r="N71" s="153"/>
      <c r="O71" s="3"/>
    </row>
    <row r="72" spans="1:24">
      <c r="A72" s="113"/>
      <c r="B72" s="652" t="s">
        <v>366</v>
      </c>
      <c r="C72" s="653"/>
      <c r="D72" s="653"/>
      <c r="E72" s="653"/>
      <c r="F72" s="653"/>
      <c r="G72" s="653"/>
      <c r="H72" s="654"/>
      <c r="I72" s="101"/>
      <c r="J72" s="101"/>
      <c r="K72" s="101"/>
      <c r="L72" s="101"/>
      <c r="M72" s="101"/>
      <c r="N72" s="101"/>
      <c r="O72" s="3"/>
    </row>
    <row r="73" spans="1:24">
      <c r="A73" s="107"/>
      <c r="B73" s="116"/>
      <c r="C73" s="117" t="s">
        <v>367</v>
      </c>
      <c r="D73" s="117"/>
      <c r="E73" s="117" t="s">
        <v>368</v>
      </c>
      <c r="F73" s="655" t="s">
        <v>369</v>
      </c>
      <c r="G73" s="656"/>
      <c r="H73" s="657"/>
      <c r="I73" s="154"/>
      <c r="J73" s="154"/>
      <c r="K73" s="154"/>
      <c r="L73" s="154"/>
      <c r="M73" s="154"/>
      <c r="N73" s="154"/>
      <c r="O73" s="3"/>
    </row>
    <row r="74" spans="1:24" ht="15.75">
      <c r="A74" s="96"/>
      <c r="B74" s="110"/>
      <c r="C74" s="119"/>
      <c r="D74" s="120"/>
      <c r="E74" s="120"/>
      <c r="F74" s="541"/>
      <c r="G74" s="542"/>
      <c r="H74" s="543"/>
      <c r="I74" s="155"/>
      <c r="J74" s="155"/>
      <c r="K74" s="155"/>
      <c r="L74" s="155"/>
      <c r="M74" s="155"/>
      <c r="N74" s="155"/>
      <c r="O74" s="3"/>
    </row>
    <row r="75" spans="1:24" ht="15.75">
      <c r="A75" s="96"/>
      <c r="B75" s="100"/>
      <c r="C75" s="121"/>
      <c r="D75" s="122"/>
      <c r="E75" s="121"/>
      <c r="F75" s="538"/>
      <c r="G75" s="539"/>
      <c r="H75" s="540"/>
      <c r="I75" s="156"/>
      <c r="J75" s="156"/>
      <c r="K75" s="156"/>
      <c r="L75" s="156"/>
      <c r="M75" s="156"/>
      <c r="N75" s="156"/>
      <c r="O75" s="3"/>
    </row>
    <row r="76" spans="1:24" ht="15.75">
      <c r="A76" s="96"/>
      <c r="B76" s="97"/>
      <c r="C76" s="97"/>
      <c r="D76" s="97"/>
      <c r="E76" s="97"/>
      <c r="F76" s="648"/>
      <c r="G76" s="649"/>
      <c r="H76" s="650"/>
      <c r="I76" s="157"/>
      <c r="J76" s="157"/>
      <c r="K76" s="157"/>
      <c r="L76" s="157"/>
      <c r="M76" s="157"/>
      <c r="N76" s="157"/>
      <c r="O76" s="3"/>
    </row>
    <row r="77" spans="1:24" ht="15.75">
      <c r="A77" s="96"/>
      <c r="B77" s="97"/>
      <c r="C77" s="97"/>
      <c r="D77" s="97"/>
      <c r="E77" s="97"/>
      <c r="F77" s="648"/>
      <c r="G77" s="649"/>
      <c r="H77" s="650"/>
      <c r="I77" s="157"/>
      <c r="J77" s="157"/>
      <c r="K77" s="157"/>
      <c r="L77" s="157"/>
      <c r="M77" s="157"/>
      <c r="N77" s="157"/>
      <c r="O77" s="3"/>
    </row>
    <row r="78" spans="1:24" ht="15.75">
      <c r="A78" s="96"/>
      <c r="B78" s="97"/>
      <c r="C78" s="97"/>
      <c r="D78" s="97"/>
      <c r="E78" s="97"/>
      <c r="F78" s="648"/>
      <c r="G78" s="649"/>
      <c r="H78" s="650"/>
      <c r="I78" s="157"/>
      <c r="J78" s="157"/>
      <c r="K78" s="157"/>
      <c r="L78" s="157"/>
      <c r="M78" s="157"/>
      <c r="N78" s="157"/>
      <c r="O78" s="3"/>
    </row>
    <row r="79" spans="1:24" ht="15.75">
      <c r="A79" s="96"/>
      <c r="B79" s="97"/>
      <c r="C79" s="111"/>
      <c r="D79" s="97"/>
      <c r="E79" s="97"/>
      <c r="F79" s="648"/>
      <c r="G79" s="649"/>
      <c r="H79" s="650"/>
      <c r="I79" s="157"/>
      <c r="J79" s="157"/>
      <c r="K79" s="157"/>
      <c r="L79" s="157"/>
      <c r="M79" s="157"/>
      <c r="N79" s="157"/>
      <c r="O79" s="3"/>
    </row>
    <row r="80" spans="1:24">
      <c r="A80" s="96"/>
      <c r="B80" s="652" t="s">
        <v>416</v>
      </c>
      <c r="C80" s="653"/>
      <c r="D80" s="653"/>
      <c r="E80" s="653"/>
      <c r="F80" s="653"/>
      <c r="G80" s="653"/>
      <c r="H80" s="654"/>
      <c r="I80" s="101"/>
      <c r="J80" s="101"/>
      <c r="K80" s="101"/>
      <c r="L80" s="101"/>
      <c r="M80" s="101"/>
      <c r="N80" s="101"/>
      <c r="O80" s="3"/>
    </row>
    <row r="81" spans="1:15">
      <c r="A81" s="96"/>
      <c r="B81" s="652" t="s">
        <v>370</v>
      </c>
      <c r="C81" s="653"/>
      <c r="D81" s="653"/>
      <c r="E81" s="653"/>
      <c r="F81" s="653"/>
      <c r="G81" s="653"/>
      <c r="H81" s="654"/>
      <c r="I81" s="101"/>
      <c r="J81" s="101"/>
      <c r="K81" s="101"/>
      <c r="L81" s="101"/>
      <c r="M81" s="101"/>
      <c r="N81" s="101"/>
      <c r="O81" s="3"/>
    </row>
    <row r="82" spans="1:15">
      <c r="A82" s="96"/>
      <c r="B82" s="652" t="s">
        <v>371</v>
      </c>
      <c r="C82" s="653"/>
      <c r="D82" s="653"/>
      <c r="E82" s="653"/>
      <c r="F82" s="653"/>
      <c r="G82" s="653"/>
      <c r="H82" s="654"/>
      <c r="I82" s="101"/>
      <c r="J82" s="101"/>
      <c r="K82" s="101"/>
      <c r="L82" s="101"/>
      <c r="M82" s="101"/>
      <c r="N82" s="101"/>
      <c r="O82" s="3"/>
    </row>
    <row r="83" spans="1:15">
      <c r="A83" s="664"/>
      <c r="B83" s="665"/>
      <c r="C83" s="665"/>
      <c r="D83" s="665"/>
      <c r="E83" s="665"/>
      <c r="F83" s="665"/>
      <c r="G83" s="665"/>
      <c r="H83" s="666"/>
      <c r="I83" s="101"/>
      <c r="J83" s="101"/>
      <c r="K83" s="101"/>
      <c r="L83" s="101"/>
      <c r="M83" s="101"/>
      <c r="N83" s="101"/>
      <c r="O83" s="3"/>
    </row>
    <row r="84" spans="1:15">
      <c r="A84" s="664"/>
      <c r="B84" s="665"/>
      <c r="C84" s="665"/>
      <c r="D84" s="665"/>
      <c r="E84" s="665"/>
      <c r="F84" s="665"/>
      <c r="G84" s="665"/>
      <c r="H84" s="666"/>
      <c r="I84" s="101"/>
      <c r="J84" s="101"/>
      <c r="K84" s="101"/>
      <c r="L84" s="101"/>
      <c r="M84" s="101"/>
      <c r="N84" s="101"/>
      <c r="O84" s="3"/>
    </row>
    <row r="85" spans="1:15">
      <c r="A85" s="667"/>
      <c r="B85" s="668"/>
      <c r="C85" s="668"/>
      <c r="D85" s="668"/>
      <c r="E85" s="668"/>
      <c r="F85" s="668"/>
      <c r="G85" s="668"/>
      <c r="H85" s="669"/>
      <c r="I85" s="101"/>
      <c r="J85" s="101"/>
      <c r="K85" s="101"/>
      <c r="L85" s="101"/>
      <c r="M85" s="101"/>
      <c r="N85" s="101"/>
      <c r="O85" s="3"/>
    </row>
    <row r="86" spans="1:15">
      <c r="A86" s="137"/>
      <c r="B86" s="138" t="s">
        <v>372</v>
      </c>
      <c r="C86" s="670" t="s">
        <v>391</v>
      </c>
      <c r="D86" s="671"/>
      <c r="E86" s="671"/>
      <c r="F86" s="671"/>
      <c r="G86" s="671"/>
      <c r="H86" s="672"/>
      <c r="I86" s="158"/>
      <c r="J86" s="158"/>
      <c r="K86" s="158"/>
      <c r="L86" s="158"/>
      <c r="M86" s="158"/>
      <c r="N86" s="158"/>
      <c r="O86" s="3"/>
    </row>
    <row r="87" spans="1:15">
      <c r="A87" s="96"/>
      <c r="B87" s="112" t="s">
        <v>373</v>
      </c>
      <c r="C87" s="615"/>
      <c r="D87" s="616"/>
      <c r="E87" s="616"/>
      <c r="F87" s="616"/>
      <c r="G87" s="616"/>
      <c r="H87" s="617"/>
      <c r="I87" s="133"/>
      <c r="J87" s="133"/>
      <c r="K87" s="133"/>
      <c r="L87" s="133"/>
      <c r="M87" s="133"/>
      <c r="N87" s="133"/>
      <c r="O87" s="3"/>
    </row>
    <row r="88" spans="1:15">
      <c r="A88" s="3"/>
      <c r="B88" s="3"/>
      <c r="C88" s="3"/>
      <c r="D88" s="3"/>
      <c r="E88" s="3"/>
      <c r="F88" s="3"/>
      <c r="G88" s="3"/>
      <c r="H88" s="3"/>
      <c r="I88" s="3"/>
      <c r="J88" s="3"/>
      <c r="K88" s="3"/>
      <c r="L88" s="3"/>
      <c r="M88" s="3"/>
      <c r="N88" s="3"/>
      <c r="O88" s="3"/>
    </row>
    <row r="89" spans="1:15">
      <c r="A89" s="3"/>
      <c r="B89" s="3"/>
      <c r="C89" s="3"/>
      <c r="D89" s="3"/>
      <c r="E89" s="3"/>
      <c r="F89" s="3"/>
      <c r="G89" s="3"/>
      <c r="H89" s="3"/>
      <c r="I89" s="3"/>
      <c r="J89" s="3"/>
      <c r="K89" s="3"/>
      <c r="L89" s="3"/>
      <c r="M89" s="3"/>
      <c r="N89" s="3"/>
      <c r="O89" s="3"/>
    </row>
    <row r="90" spans="1:15">
      <c r="A90" s="3"/>
      <c r="B90" s="3"/>
      <c r="C90" s="3"/>
      <c r="D90" s="3"/>
      <c r="E90" s="3"/>
      <c r="F90" s="3"/>
      <c r="G90" s="3"/>
      <c r="H90" s="3"/>
      <c r="I90" s="3"/>
      <c r="J90" s="3"/>
      <c r="K90" s="3"/>
      <c r="L90" s="3"/>
      <c r="M90" s="3"/>
      <c r="N90" s="3"/>
      <c r="O90" s="3"/>
    </row>
    <row r="91" spans="1:15">
      <c r="A91" s="3"/>
      <c r="B91" s="3"/>
      <c r="C91" s="3"/>
      <c r="D91" s="3"/>
      <c r="E91" s="3"/>
      <c r="F91" s="3"/>
      <c r="G91" s="3"/>
      <c r="H91" s="3"/>
      <c r="I91" s="3"/>
      <c r="J91" s="3"/>
      <c r="K91" s="3"/>
      <c r="L91" s="3"/>
      <c r="M91" s="3"/>
      <c r="N91" s="3"/>
      <c r="O91" s="3"/>
    </row>
    <row r="92" spans="1:15">
      <c r="A92" s="3"/>
      <c r="B92" s="3"/>
      <c r="C92" s="3"/>
      <c r="D92" s="3"/>
      <c r="E92" s="3"/>
      <c r="F92" s="3"/>
      <c r="G92" s="3"/>
      <c r="H92" s="3"/>
      <c r="I92" s="3"/>
      <c r="J92" s="3"/>
      <c r="K92" s="3"/>
      <c r="L92" s="3"/>
      <c r="M92" s="3"/>
      <c r="N92" s="3"/>
      <c r="O92" s="3"/>
    </row>
    <row r="105" spans="26:38" ht="12.75" customHeight="1" thickBot="1"/>
    <row r="106" spans="26:38" ht="8.25" customHeight="1" thickBot="1">
      <c r="Z106" s="40"/>
      <c r="AA106" s="41"/>
      <c r="AB106" s="41"/>
      <c r="AC106" s="41"/>
      <c r="AD106" s="41"/>
      <c r="AE106" s="41"/>
      <c r="AF106" s="41"/>
      <c r="AG106" s="41"/>
      <c r="AH106" s="41"/>
      <c r="AI106" s="41"/>
      <c r="AJ106" s="41"/>
      <c r="AK106" s="42"/>
    </row>
    <row r="107" spans="26:38" ht="16.5" thickBot="1">
      <c r="Z107" s="43"/>
      <c r="AA107" s="44"/>
      <c r="AB107" s="658" t="s">
        <v>250</v>
      </c>
      <c r="AC107" s="659"/>
      <c r="AD107" s="659"/>
      <c r="AE107" s="659"/>
      <c r="AF107" s="659"/>
      <c r="AG107" s="660"/>
      <c r="AH107" s="44"/>
      <c r="AI107" s="44"/>
      <c r="AJ107" s="44"/>
      <c r="AK107" s="45"/>
    </row>
    <row r="108" spans="26:38">
      <c r="Z108" s="43"/>
      <c r="AA108" s="44"/>
      <c r="AB108" s="44"/>
      <c r="AC108" s="44"/>
      <c r="AD108" s="44"/>
      <c r="AE108" s="44"/>
      <c r="AF108" s="44"/>
      <c r="AG108" s="44"/>
      <c r="AH108" s="44"/>
      <c r="AI108" s="44"/>
      <c r="AJ108" s="44"/>
      <c r="AK108" s="45"/>
    </row>
    <row r="109" spans="26:38">
      <c r="Z109" s="43"/>
      <c r="AA109" s="46" t="s">
        <v>251</v>
      </c>
      <c r="AB109" s="47" t="s">
        <v>258</v>
      </c>
      <c r="AC109" s="48"/>
      <c r="AD109" s="48"/>
      <c r="AE109" s="48"/>
      <c r="AF109" s="44"/>
      <c r="AG109" s="44"/>
      <c r="AH109" s="44"/>
      <c r="AI109" s="44"/>
      <c r="AJ109" s="44"/>
      <c r="AK109" s="45"/>
    </row>
    <row r="110" spans="26:38">
      <c r="Z110" s="43"/>
      <c r="AA110" s="46" t="s">
        <v>240</v>
      </c>
      <c r="AB110" s="47" t="s">
        <v>259</v>
      </c>
      <c r="AC110" s="48"/>
      <c r="AD110" s="48"/>
      <c r="AE110" s="48"/>
      <c r="AF110" s="44"/>
      <c r="AG110" s="44"/>
      <c r="AH110" s="44"/>
      <c r="AI110" s="44"/>
      <c r="AJ110" s="44"/>
      <c r="AK110" s="45"/>
    </row>
    <row r="111" spans="26:38">
      <c r="Z111" s="43"/>
      <c r="AA111" s="46" t="s">
        <v>257</v>
      </c>
      <c r="AB111" s="66" t="s">
        <v>260</v>
      </c>
      <c r="AC111" s="44"/>
      <c r="AD111" s="44"/>
      <c r="AE111" s="44"/>
      <c r="AF111" s="44"/>
      <c r="AG111" s="44"/>
      <c r="AH111" s="44"/>
      <c r="AI111" s="44"/>
      <c r="AJ111" s="44"/>
      <c r="AK111" s="45"/>
      <c r="AL111" s="65" t="s">
        <v>255</v>
      </c>
    </row>
    <row r="112" spans="26:38">
      <c r="Z112" s="43"/>
      <c r="AA112" s="49"/>
      <c r="AB112" s="49"/>
      <c r="AC112" s="49"/>
      <c r="AD112" s="49"/>
      <c r="AE112" s="49"/>
      <c r="AF112" s="50" t="s">
        <v>241</v>
      </c>
      <c r="AG112" s="49"/>
      <c r="AH112" s="51"/>
      <c r="AI112" s="52"/>
      <c r="AJ112" s="52"/>
      <c r="AK112" s="45"/>
      <c r="AL112" s="65" t="s">
        <v>256</v>
      </c>
    </row>
    <row r="113" spans="26:38">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c r="Z114" s="43"/>
      <c r="AA114" s="53"/>
      <c r="AB114" s="56"/>
      <c r="AC114" s="56"/>
      <c r="AD114" s="56"/>
      <c r="AE114" s="56"/>
      <c r="AF114" s="56"/>
      <c r="AG114" s="57"/>
      <c r="AH114" s="57"/>
      <c r="AI114" s="57"/>
      <c r="AJ114" s="58"/>
      <c r="AK114" s="45"/>
    </row>
    <row r="115" spans="26:38">
      <c r="Z115" s="43"/>
      <c r="AA115" s="53">
        <v>38353</v>
      </c>
      <c r="AB115" s="56">
        <v>8475</v>
      </c>
      <c r="AC115" s="56">
        <v>67</v>
      </c>
      <c r="AD115" s="56">
        <v>600</v>
      </c>
      <c r="AE115" s="56">
        <v>120</v>
      </c>
      <c r="AF115" s="56"/>
      <c r="AG115" s="57">
        <v>20006</v>
      </c>
      <c r="AH115" s="57">
        <v>7866</v>
      </c>
      <c r="AI115" s="56" t="s">
        <v>261</v>
      </c>
      <c r="AJ115" s="58">
        <v>38782</v>
      </c>
      <c r="AK115" s="45"/>
    </row>
    <row r="116" spans="26:38">
      <c r="Z116" s="43"/>
      <c r="AA116" s="53">
        <v>38384</v>
      </c>
      <c r="AB116" s="56">
        <v>8475</v>
      </c>
      <c r="AC116" s="56">
        <v>67</v>
      </c>
      <c r="AD116" s="56">
        <v>600</v>
      </c>
      <c r="AE116" s="56">
        <v>120</v>
      </c>
      <c r="AF116" s="56"/>
      <c r="AG116" s="57">
        <v>20006</v>
      </c>
      <c r="AH116" s="57">
        <v>7866</v>
      </c>
      <c r="AI116" s="56" t="s">
        <v>261</v>
      </c>
      <c r="AJ116" s="58">
        <v>38782</v>
      </c>
      <c r="AK116" s="45"/>
    </row>
    <row r="117" spans="26:38">
      <c r="Z117" s="43"/>
      <c r="AA117" s="53">
        <v>38412</v>
      </c>
      <c r="AB117" s="56">
        <v>8475</v>
      </c>
      <c r="AC117" s="56">
        <v>67</v>
      </c>
      <c r="AD117" s="56">
        <v>600</v>
      </c>
      <c r="AE117" s="56">
        <v>120</v>
      </c>
      <c r="AF117" s="56"/>
      <c r="AG117" s="57">
        <v>20006</v>
      </c>
      <c r="AH117" s="57">
        <v>7866</v>
      </c>
      <c r="AI117" s="56" t="s">
        <v>261</v>
      </c>
      <c r="AJ117" s="58">
        <v>38782</v>
      </c>
      <c r="AK117" s="45"/>
    </row>
    <row r="118" spans="26:38">
      <c r="Z118" s="43"/>
      <c r="AA118" s="53">
        <v>38443</v>
      </c>
      <c r="AB118" s="56">
        <v>8475</v>
      </c>
      <c r="AC118" s="56">
        <v>67</v>
      </c>
      <c r="AD118" s="56">
        <v>600</v>
      </c>
      <c r="AE118" s="56">
        <v>120</v>
      </c>
      <c r="AF118" s="56"/>
      <c r="AG118" s="57">
        <v>20006</v>
      </c>
      <c r="AH118" s="57">
        <v>7866</v>
      </c>
      <c r="AI118" s="56" t="s">
        <v>261</v>
      </c>
      <c r="AJ118" s="58">
        <v>38782</v>
      </c>
      <c r="AK118" s="45"/>
    </row>
    <row r="119" spans="26:38">
      <c r="Z119" s="43"/>
      <c r="AA119" s="53">
        <v>38473</v>
      </c>
      <c r="AB119" s="56">
        <v>15130</v>
      </c>
      <c r="AC119" s="56">
        <v>8</v>
      </c>
      <c r="AD119" s="56">
        <v>600</v>
      </c>
      <c r="AE119" s="56">
        <v>120</v>
      </c>
      <c r="AF119" s="56"/>
      <c r="AG119" s="57">
        <v>20864</v>
      </c>
      <c r="AH119" s="57">
        <v>5936</v>
      </c>
      <c r="AI119" s="56" t="s">
        <v>261</v>
      </c>
      <c r="AJ119" s="58">
        <v>38978</v>
      </c>
      <c r="AK119" s="45"/>
    </row>
    <row r="120" spans="26:38">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c r="Z121" s="43"/>
      <c r="AA121" s="53">
        <v>38534</v>
      </c>
      <c r="AB121" s="56">
        <v>15130</v>
      </c>
      <c r="AC121" s="56">
        <v>8</v>
      </c>
      <c r="AD121" s="56">
        <v>600</v>
      </c>
      <c r="AE121" s="56">
        <v>120</v>
      </c>
      <c r="AF121" s="56"/>
      <c r="AG121" s="57">
        <v>20864</v>
      </c>
      <c r="AH121" s="57">
        <v>5936</v>
      </c>
      <c r="AI121" s="56" t="s">
        <v>261</v>
      </c>
      <c r="AJ121" s="58">
        <v>38978</v>
      </c>
      <c r="AK121" s="45"/>
    </row>
    <row r="122" spans="26:38">
      <c r="Z122" s="43"/>
      <c r="AA122" s="53">
        <v>38565</v>
      </c>
      <c r="AB122" s="56">
        <v>15130</v>
      </c>
      <c r="AC122" s="56">
        <v>8</v>
      </c>
      <c r="AD122" s="56">
        <v>600</v>
      </c>
      <c r="AE122" s="56">
        <v>120</v>
      </c>
      <c r="AF122" s="56"/>
      <c r="AG122" s="57">
        <v>20864</v>
      </c>
      <c r="AH122" s="57">
        <v>5936</v>
      </c>
      <c r="AI122" s="56" t="s">
        <v>261</v>
      </c>
      <c r="AJ122" s="58">
        <v>38978</v>
      </c>
      <c r="AK122" s="45"/>
    </row>
    <row r="123" spans="26:38">
      <c r="Z123" s="43"/>
      <c r="AA123" s="53">
        <v>38596</v>
      </c>
      <c r="AB123" s="56">
        <v>15130</v>
      </c>
      <c r="AC123" s="56">
        <v>8</v>
      </c>
      <c r="AD123" s="56">
        <v>600</v>
      </c>
      <c r="AE123" s="56">
        <v>120</v>
      </c>
      <c r="AF123" s="56"/>
      <c r="AG123" s="57">
        <v>20864</v>
      </c>
      <c r="AH123" s="57">
        <v>5936</v>
      </c>
      <c r="AI123" s="56" t="s">
        <v>261</v>
      </c>
      <c r="AJ123" s="58">
        <v>38978</v>
      </c>
      <c r="AK123" s="45"/>
    </row>
    <row r="124" spans="26:38">
      <c r="Z124" s="43"/>
      <c r="AA124" s="53">
        <v>38626</v>
      </c>
      <c r="AB124" s="56">
        <v>15130</v>
      </c>
      <c r="AC124" s="56">
        <v>8</v>
      </c>
      <c r="AD124" s="56">
        <v>600</v>
      </c>
      <c r="AE124" s="56">
        <v>120</v>
      </c>
      <c r="AF124" s="56"/>
      <c r="AG124" s="57">
        <v>20864</v>
      </c>
      <c r="AH124" s="57">
        <v>5936</v>
      </c>
      <c r="AI124" s="56" t="s">
        <v>261</v>
      </c>
      <c r="AJ124" s="58">
        <v>38978</v>
      </c>
      <c r="AK124" s="45"/>
    </row>
    <row r="125" spans="26:38">
      <c r="Z125" s="43"/>
      <c r="AA125" s="53">
        <v>38657</v>
      </c>
      <c r="AB125" s="56">
        <v>15130</v>
      </c>
      <c r="AC125" s="56">
        <v>8</v>
      </c>
      <c r="AD125" s="56">
        <v>600</v>
      </c>
      <c r="AE125" s="56">
        <v>120</v>
      </c>
      <c r="AF125" s="56"/>
      <c r="AG125" s="57">
        <v>20864</v>
      </c>
      <c r="AH125" s="57">
        <v>5936</v>
      </c>
      <c r="AI125" s="56" t="s">
        <v>261</v>
      </c>
      <c r="AJ125" s="58">
        <v>38978</v>
      </c>
      <c r="AK125" s="45"/>
    </row>
    <row r="126" spans="26:38">
      <c r="Z126" s="43"/>
      <c r="AA126" s="53">
        <v>38687</v>
      </c>
      <c r="AB126" s="56">
        <v>15130</v>
      </c>
      <c r="AC126" s="56">
        <v>8</v>
      </c>
      <c r="AD126" s="56">
        <v>600</v>
      </c>
      <c r="AE126" s="56">
        <v>120</v>
      </c>
      <c r="AF126" s="56"/>
      <c r="AG126" s="57">
        <v>20864</v>
      </c>
      <c r="AH126" s="57">
        <v>5936</v>
      </c>
      <c r="AI126" s="56" t="s">
        <v>261</v>
      </c>
      <c r="AJ126" s="58">
        <v>38978</v>
      </c>
      <c r="AK126" s="45"/>
    </row>
    <row r="127" spans="26:38">
      <c r="Z127" s="43"/>
      <c r="AA127" s="53">
        <v>38718</v>
      </c>
      <c r="AB127" s="56">
        <v>15130</v>
      </c>
      <c r="AC127" s="56">
        <v>8</v>
      </c>
      <c r="AD127" s="56">
        <v>600</v>
      </c>
      <c r="AE127" s="56">
        <v>120</v>
      </c>
      <c r="AF127" s="56"/>
      <c r="AG127" s="57">
        <v>20864</v>
      </c>
      <c r="AH127" s="57">
        <v>5936</v>
      </c>
      <c r="AI127" s="56" t="s">
        <v>261</v>
      </c>
      <c r="AJ127" s="58">
        <v>38978</v>
      </c>
      <c r="AK127" s="45"/>
    </row>
    <row r="128" spans="26:38">
      <c r="Z128" s="43"/>
      <c r="AA128" s="53">
        <v>38749</v>
      </c>
      <c r="AB128" s="56">
        <v>14642</v>
      </c>
      <c r="AC128" s="56">
        <v>8</v>
      </c>
      <c r="AD128" s="56">
        <v>581</v>
      </c>
      <c r="AE128" s="56">
        <v>116</v>
      </c>
      <c r="AF128" s="56"/>
      <c r="AG128" s="57">
        <v>20864</v>
      </c>
      <c r="AH128" s="57">
        <v>5936</v>
      </c>
      <c r="AI128" s="56" t="s">
        <v>261</v>
      </c>
      <c r="AJ128" s="58">
        <v>38978</v>
      </c>
      <c r="AK128" s="45"/>
    </row>
    <row r="129" spans="26:38">
      <c r="Z129" s="43"/>
      <c r="AA129" s="53">
        <v>38777</v>
      </c>
      <c r="AB129" s="56">
        <v>15130</v>
      </c>
      <c r="AC129" s="56">
        <v>8</v>
      </c>
      <c r="AD129" s="56">
        <v>750</v>
      </c>
      <c r="AE129" s="56">
        <v>120</v>
      </c>
      <c r="AF129" s="56"/>
      <c r="AG129" s="57">
        <v>20864</v>
      </c>
      <c r="AH129" s="57">
        <v>5936</v>
      </c>
      <c r="AI129" s="56" t="s">
        <v>261</v>
      </c>
      <c r="AJ129" s="58">
        <v>38978</v>
      </c>
      <c r="AK129" s="45"/>
    </row>
    <row r="130" spans="26:38">
      <c r="Z130" s="43"/>
      <c r="AA130" s="53">
        <v>38808</v>
      </c>
      <c r="AB130" s="56">
        <v>15130</v>
      </c>
      <c r="AC130" s="56">
        <v>8</v>
      </c>
      <c r="AD130" s="56">
        <v>750</v>
      </c>
      <c r="AE130" s="56">
        <v>120</v>
      </c>
      <c r="AF130" s="56"/>
      <c r="AG130" s="57">
        <v>20864</v>
      </c>
      <c r="AH130" s="57">
        <v>5936</v>
      </c>
      <c r="AI130" s="56" t="s">
        <v>261</v>
      </c>
      <c r="AJ130" s="58">
        <v>38978</v>
      </c>
      <c r="AK130" s="45"/>
    </row>
    <row r="131" spans="26:38">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c r="Z134" s="43"/>
      <c r="AA134" s="53">
        <v>38930</v>
      </c>
      <c r="AB134" s="56">
        <v>15510</v>
      </c>
      <c r="AC134" s="56">
        <v>8</v>
      </c>
      <c r="AD134" s="56">
        <v>750</v>
      </c>
      <c r="AE134" s="56">
        <v>120</v>
      </c>
      <c r="AF134" s="56"/>
      <c r="AG134" s="57">
        <v>20864</v>
      </c>
      <c r="AH134" s="57">
        <v>5936</v>
      </c>
      <c r="AI134" s="56" t="s">
        <v>261</v>
      </c>
      <c r="AJ134" s="58">
        <v>38978</v>
      </c>
      <c r="AK134" s="45"/>
    </row>
    <row r="135" spans="26:38">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c r="Z136" s="43"/>
      <c r="AA136" s="53">
        <v>38991</v>
      </c>
      <c r="AB136" s="56">
        <v>15510</v>
      </c>
      <c r="AC136" s="56">
        <v>8</v>
      </c>
      <c r="AD136" s="56">
        <v>750</v>
      </c>
      <c r="AE136" s="56">
        <v>120</v>
      </c>
      <c r="AF136" s="56"/>
      <c r="AG136" s="57">
        <v>17156</v>
      </c>
      <c r="AH136" s="57">
        <v>9898</v>
      </c>
      <c r="AI136" s="56" t="s">
        <v>261</v>
      </c>
      <c r="AJ136" s="58">
        <v>39009</v>
      </c>
      <c r="AK136" s="45"/>
    </row>
    <row r="137" spans="26:38">
      <c r="Z137" s="43"/>
      <c r="AA137" s="53">
        <v>39022</v>
      </c>
      <c r="AB137" s="56">
        <v>15510</v>
      </c>
      <c r="AC137" s="56">
        <v>8</v>
      </c>
      <c r="AD137" s="56">
        <v>750</v>
      </c>
      <c r="AE137" s="56">
        <v>120</v>
      </c>
      <c r="AF137" s="56"/>
      <c r="AG137" s="57">
        <v>17156</v>
      </c>
      <c r="AH137" s="57">
        <v>9898</v>
      </c>
      <c r="AI137" s="56" t="s">
        <v>261</v>
      </c>
      <c r="AJ137" s="58">
        <v>39055</v>
      </c>
      <c r="AK137" s="45"/>
    </row>
    <row r="138" spans="26:38">
      <c r="Z138" s="43"/>
      <c r="AA138" s="53">
        <v>39052</v>
      </c>
      <c r="AB138" s="56">
        <v>15510</v>
      </c>
      <c r="AC138" s="56">
        <v>8</v>
      </c>
      <c r="AD138" s="56">
        <v>750</v>
      </c>
      <c r="AE138" s="56">
        <v>120</v>
      </c>
      <c r="AF138" s="56"/>
      <c r="AG138" s="57">
        <v>17156</v>
      </c>
      <c r="AH138" s="57">
        <v>9898</v>
      </c>
      <c r="AI138" s="56" t="s">
        <v>261</v>
      </c>
      <c r="AJ138" s="58">
        <v>39074</v>
      </c>
      <c r="AK138" s="45"/>
    </row>
    <row r="139" spans="26:38">
      <c r="Z139" s="43"/>
      <c r="AA139" s="53">
        <v>39083</v>
      </c>
      <c r="AB139" s="56">
        <v>15510</v>
      </c>
      <c r="AC139" s="56">
        <v>8</v>
      </c>
      <c r="AD139" s="56">
        <v>750</v>
      </c>
      <c r="AE139" s="56">
        <v>120</v>
      </c>
      <c r="AF139" s="56"/>
      <c r="AG139" s="57">
        <v>17156</v>
      </c>
      <c r="AH139" s="57">
        <v>9898</v>
      </c>
      <c r="AI139" s="56" t="s">
        <v>261</v>
      </c>
      <c r="AJ139" s="58">
        <v>39122</v>
      </c>
      <c r="AK139" s="45"/>
    </row>
    <row r="140" spans="26:38">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c r="Z141" s="43"/>
      <c r="AA141" s="53" t="s">
        <v>262</v>
      </c>
      <c r="AB141" s="56">
        <v>10087</v>
      </c>
      <c r="AC141" s="56">
        <v>8</v>
      </c>
      <c r="AD141" s="56">
        <v>400</v>
      </c>
      <c r="AE141" s="56">
        <v>80</v>
      </c>
      <c r="AF141" s="56"/>
      <c r="AG141" s="57">
        <v>20864</v>
      </c>
      <c r="AH141" s="57">
        <v>5936</v>
      </c>
      <c r="AI141" s="56" t="s">
        <v>261</v>
      </c>
      <c r="AJ141" s="58">
        <v>38978</v>
      </c>
      <c r="AK141" s="45"/>
    </row>
    <row r="142" spans="26:38">
      <c r="Z142" s="43"/>
      <c r="AA142" s="53" t="s">
        <v>265</v>
      </c>
      <c r="AB142" s="56">
        <v>15510</v>
      </c>
      <c r="AC142" s="56">
        <v>8</v>
      </c>
      <c r="AD142" s="56">
        <v>750</v>
      </c>
      <c r="AE142" s="56">
        <v>120</v>
      </c>
      <c r="AF142" s="56"/>
      <c r="AG142" s="57">
        <v>17156</v>
      </c>
      <c r="AH142" s="57">
        <v>17156</v>
      </c>
      <c r="AI142" s="56" t="s">
        <v>261</v>
      </c>
      <c r="AJ142" s="58">
        <v>39122</v>
      </c>
      <c r="AK142" s="45"/>
    </row>
    <row r="143" spans="26:38" ht="13.5" thickBot="1">
      <c r="Z143" s="43"/>
      <c r="AA143" s="47"/>
      <c r="AB143" s="44"/>
      <c r="AC143" s="44"/>
      <c r="AD143" s="44"/>
      <c r="AE143" s="44"/>
      <c r="AF143" s="44"/>
      <c r="AG143" s="44"/>
      <c r="AH143" s="44"/>
      <c r="AI143" s="44"/>
      <c r="AJ143" s="44"/>
      <c r="AK143" s="45"/>
    </row>
    <row r="144" spans="26:38" ht="12.75" customHeight="1" thickBot="1">
      <c r="Z144" s="43"/>
      <c r="AA144" s="44"/>
      <c r="AB144" s="661" t="s">
        <v>252</v>
      </c>
      <c r="AC144" s="662"/>
      <c r="AD144" s="662"/>
      <c r="AE144" s="662"/>
      <c r="AF144" s="662"/>
      <c r="AG144" s="663"/>
      <c r="AH144" s="59" t="s">
        <v>253</v>
      </c>
      <c r="AI144" s="44"/>
      <c r="AJ144" s="44"/>
      <c r="AK144" s="45"/>
    </row>
    <row r="145" spans="26:37" ht="13.5" thickBot="1">
      <c r="Z145" s="43"/>
      <c r="AA145" s="44"/>
      <c r="AB145" s="59" t="e">
        <f>#REF!</f>
        <v>#REF!</v>
      </c>
      <c r="AC145" s="44"/>
      <c r="AD145" s="44"/>
      <c r="AE145" s="44"/>
      <c r="AF145" s="44"/>
      <c r="AG145" s="44"/>
      <c r="AH145" s="44"/>
      <c r="AI145" s="44"/>
      <c r="AJ145" s="44"/>
      <c r="AK145" s="45"/>
    </row>
    <row r="146" spans="26:37" ht="13.5" thickBot="1">
      <c r="Z146" s="43"/>
      <c r="AA146" s="44"/>
      <c r="AB146" s="44"/>
      <c r="AC146" s="44"/>
      <c r="AD146" s="46" t="s">
        <v>254</v>
      </c>
      <c r="AE146" s="46"/>
      <c r="AF146" s="60" t="e">
        <f>IF(#REF!=#REF!,"correct","error")</f>
        <v>#REF!</v>
      </c>
      <c r="AG146" s="44"/>
      <c r="AH146" s="44"/>
      <c r="AI146" s="44"/>
      <c r="AJ146" s="44"/>
      <c r="AK146" s="45"/>
    </row>
    <row r="147" spans="26:37" ht="13.5" thickBot="1">
      <c r="Z147" s="61"/>
      <c r="AA147" s="62"/>
      <c r="AB147" s="62"/>
      <c r="AC147" s="62"/>
      <c r="AD147" s="63"/>
      <c r="AE147" s="63"/>
      <c r="AF147" s="62"/>
      <c r="AG147" s="62"/>
      <c r="AH147" s="62"/>
      <c r="AI147" s="62"/>
      <c r="AJ147" s="62"/>
      <c r="AK147" s="64"/>
    </row>
  </sheetData>
  <mergeCells count="91">
    <mergeCell ref="B80:H80"/>
    <mergeCell ref="B81:H81"/>
    <mergeCell ref="AB107:AG107"/>
    <mergeCell ref="AB144:AG144"/>
    <mergeCell ref="B82:H82"/>
    <mergeCell ref="A83:H85"/>
    <mergeCell ref="C86:H86"/>
    <mergeCell ref="C87:H87"/>
    <mergeCell ref="F79:H79"/>
    <mergeCell ref="B68:E68"/>
    <mergeCell ref="B70:E70"/>
    <mergeCell ref="B69:E69"/>
    <mergeCell ref="B71:E71"/>
    <mergeCell ref="B72:H72"/>
    <mergeCell ref="F73:H73"/>
    <mergeCell ref="F74:H74"/>
    <mergeCell ref="F75:H75"/>
    <mergeCell ref="F76:H76"/>
    <mergeCell ref="F77:H77"/>
    <mergeCell ref="F78:H78"/>
    <mergeCell ref="B61:E61"/>
    <mergeCell ref="B62:E62"/>
    <mergeCell ref="B63:E63"/>
    <mergeCell ref="B66:E66"/>
    <mergeCell ref="B67:E67"/>
    <mergeCell ref="B64:E64"/>
    <mergeCell ref="B65:E65"/>
    <mergeCell ref="B60:E60"/>
    <mergeCell ref="B49:E49"/>
    <mergeCell ref="B50:E50"/>
    <mergeCell ref="B51:E51"/>
    <mergeCell ref="B52:E52"/>
    <mergeCell ref="B53:E53"/>
    <mergeCell ref="B54:E54"/>
    <mergeCell ref="B56:E56"/>
    <mergeCell ref="B57:E57"/>
    <mergeCell ref="B55:E55"/>
    <mergeCell ref="B59:E59"/>
    <mergeCell ref="B58:E58"/>
    <mergeCell ref="B48:E48"/>
    <mergeCell ref="B37:E37"/>
    <mergeCell ref="B38:E38"/>
    <mergeCell ref="B39:E39"/>
    <mergeCell ref="B40:E40"/>
    <mergeCell ref="B41:E41"/>
    <mergeCell ref="B42:E42"/>
    <mergeCell ref="B43:E43"/>
    <mergeCell ref="B44:E44"/>
    <mergeCell ref="B45:E45"/>
    <mergeCell ref="B46:E46"/>
    <mergeCell ref="B47:E47"/>
    <mergeCell ref="B36:E36"/>
    <mergeCell ref="B25:E25"/>
    <mergeCell ref="B26:E26"/>
    <mergeCell ref="B27:E27"/>
    <mergeCell ref="B28:E28"/>
    <mergeCell ref="B29:E29"/>
    <mergeCell ref="B30:E30"/>
    <mergeCell ref="B31:E31"/>
    <mergeCell ref="B32:E32"/>
    <mergeCell ref="B33:E33"/>
    <mergeCell ref="B34:E34"/>
    <mergeCell ref="B35:E35"/>
    <mergeCell ref="B24:E24"/>
    <mergeCell ref="B11:C11"/>
    <mergeCell ref="F11:H11"/>
    <mergeCell ref="B12:C12"/>
    <mergeCell ref="F12:H12"/>
    <mergeCell ref="B13:H13"/>
    <mergeCell ref="B14:E14"/>
    <mergeCell ref="B19:E19"/>
    <mergeCell ref="B20:E20"/>
    <mergeCell ref="B21:E21"/>
    <mergeCell ref="B22:E22"/>
    <mergeCell ref="B23:E23"/>
    <mergeCell ref="E9:H9"/>
    <mergeCell ref="B7:D7"/>
    <mergeCell ref="B10:C10"/>
    <mergeCell ref="E10:H10"/>
    <mergeCell ref="E7:H7"/>
    <mergeCell ref="B8:D8"/>
    <mergeCell ref="E8:H8"/>
    <mergeCell ref="B9:C9"/>
    <mergeCell ref="B6:D6"/>
    <mergeCell ref="E6:H6"/>
    <mergeCell ref="A1:H1"/>
    <mergeCell ref="A2:H2"/>
    <mergeCell ref="A3:H3"/>
    <mergeCell ref="A4:H4"/>
    <mergeCell ref="B5:D5"/>
    <mergeCell ref="E5:H5"/>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dimension ref="A1:AL147"/>
  <sheetViews>
    <sheetView workbookViewId="0">
      <selection activeCell="B13" sqref="B13:H13"/>
    </sheetView>
  </sheetViews>
  <sheetFormatPr defaultColWidth="9.140625" defaultRowHeight="12.75"/>
  <cols>
    <col min="1" max="1" width="3.28515625" style="33" customWidth="1"/>
    <col min="2" max="2" width="10.28515625" style="33" customWidth="1"/>
    <col min="3" max="3" width="29.42578125" style="33" customWidth="1"/>
    <col min="4" max="4" width="10.140625" style="33" customWidth="1"/>
    <col min="5" max="5" width="22.28515625" style="33" customWidth="1"/>
    <col min="6" max="6" width="17.140625" style="33" customWidth="1"/>
    <col min="7" max="7" width="0.42578125" style="68" hidden="1" customWidth="1"/>
    <col min="8" max="14" width="12.85546875" style="33" customWidth="1"/>
    <col min="15" max="18" width="9.140625" style="33"/>
    <col min="19" max="19" width="8.140625" style="33" customWidth="1"/>
    <col min="20" max="20" width="11.7109375" style="33" customWidth="1"/>
    <col min="21" max="21" width="10.28515625" style="33" customWidth="1"/>
    <col min="22" max="24" width="9.140625" style="33"/>
    <col min="25" max="25" width="15.42578125" style="33" customWidth="1"/>
    <col min="26" max="26" width="2.85546875" style="33" customWidth="1"/>
    <col min="27" max="27" width="14.42578125" style="33" customWidth="1"/>
    <col min="28" max="31" width="9.140625" style="33"/>
    <col min="32" max="32" width="8.7109375" style="33" customWidth="1"/>
    <col min="33" max="33" width="6.5703125" style="33" customWidth="1"/>
    <col min="34" max="34" width="12.5703125" style="33" customWidth="1"/>
    <col min="35" max="35" width="11" style="33" customWidth="1"/>
    <col min="36" max="36" width="10.7109375" style="33" customWidth="1"/>
    <col min="37" max="16384" width="9.140625" style="33"/>
  </cols>
  <sheetData>
    <row r="1" spans="1:15" ht="23.25">
      <c r="A1" s="609" t="s">
        <v>355</v>
      </c>
      <c r="B1" s="610"/>
      <c r="C1" s="610"/>
      <c r="D1" s="610"/>
      <c r="E1" s="610"/>
      <c r="F1" s="610"/>
      <c r="G1" s="610"/>
      <c r="H1" s="611"/>
      <c r="I1" s="132"/>
      <c r="J1" s="132"/>
      <c r="K1" s="132"/>
      <c r="L1" s="132"/>
      <c r="M1" s="132"/>
      <c r="N1" s="132"/>
      <c r="O1" s="3"/>
    </row>
    <row r="2" spans="1:15">
      <c r="A2" s="612" t="s">
        <v>421</v>
      </c>
      <c r="B2" s="613"/>
      <c r="C2" s="613"/>
      <c r="D2" s="613"/>
      <c r="E2" s="613"/>
      <c r="F2" s="613"/>
      <c r="G2" s="613"/>
      <c r="H2" s="614"/>
      <c r="I2" s="133"/>
      <c r="J2" s="133"/>
      <c r="K2" s="133"/>
      <c r="L2" s="133"/>
      <c r="M2" s="133"/>
      <c r="N2" s="133"/>
      <c r="O2" s="3"/>
    </row>
    <row r="3" spans="1:15">
      <c r="A3" s="612" t="s">
        <v>422</v>
      </c>
      <c r="B3" s="613"/>
      <c r="C3" s="613"/>
      <c r="D3" s="613"/>
      <c r="E3" s="613"/>
      <c r="F3" s="613"/>
      <c r="G3" s="613"/>
      <c r="H3" s="614"/>
      <c r="I3" s="133"/>
      <c r="J3" s="133"/>
      <c r="K3" s="133"/>
      <c r="L3" s="133"/>
      <c r="M3" s="133"/>
      <c r="N3" s="133"/>
      <c r="O3" s="3"/>
    </row>
    <row r="4" spans="1:15">
      <c r="A4" s="615" t="s">
        <v>423</v>
      </c>
      <c r="B4" s="616"/>
      <c r="C4" s="616"/>
      <c r="D4" s="616"/>
      <c r="E4" s="616"/>
      <c r="F4" s="616"/>
      <c r="G4" s="616"/>
      <c r="H4" s="617"/>
      <c r="I4" s="133"/>
      <c r="J4" s="133"/>
      <c r="K4" s="133"/>
      <c r="L4" s="133"/>
      <c r="M4" s="133"/>
      <c r="N4" s="133"/>
      <c r="O4" s="3"/>
    </row>
    <row r="5" spans="1:15">
      <c r="A5" s="96"/>
      <c r="B5" s="618" t="s">
        <v>356</v>
      </c>
      <c r="C5" s="618"/>
      <c r="D5" s="618"/>
      <c r="E5" s="618" t="s">
        <v>387</v>
      </c>
      <c r="F5" s="618"/>
      <c r="G5" s="618"/>
      <c r="H5" s="618"/>
      <c r="I5" s="133"/>
      <c r="J5" s="133"/>
      <c r="K5" s="133"/>
      <c r="L5" s="133"/>
      <c r="M5" s="133"/>
      <c r="N5" s="133"/>
      <c r="O5" s="3"/>
    </row>
    <row r="6" spans="1:15">
      <c r="A6" s="96"/>
      <c r="B6" s="608"/>
      <c r="C6" s="608"/>
      <c r="D6" s="608"/>
      <c r="E6" s="608"/>
      <c r="F6" s="608"/>
      <c r="G6" s="608"/>
      <c r="H6" s="608"/>
      <c r="I6" s="101"/>
      <c r="J6" s="101"/>
      <c r="K6" s="101"/>
      <c r="L6" s="101"/>
      <c r="M6" s="101"/>
      <c r="N6" s="101"/>
      <c r="O6" s="3"/>
    </row>
    <row r="7" spans="1:15">
      <c r="A7" s="96"/>
      <c r="B7" s="608"/>
      <c r="C7" s="608"/>
      <c r="D7" s="608"/>
      <c r="E7" s="608"/>
      <c r="F7" s="608"/>
      <c r="G7" s="608"/>
      <c r="H7" s="608"/>
      <c r="I7" s="101"/>
      <c r="J7" s="101"/>
      <c r="K7" s="101"/>
      <c r="L7" s="101"/>
      <c r="M7" s="101"/>
      <c r="N7" s="101"/>
      <c r="O7" s="3"/>
    </row>
    <row r="8" spans="1:15" ht="15">
      <c r="A8" s="96"/>
      <c r="B8" s="608"/>
      <c r="C8" s="608"/>
      <c r="D8" s="608"/>
      <c r="E8" s="619"/>
      <c r="F8" s="619"/>
      <c r="G8" s="619"/>
      <c r="H8" s="619"/>
      <c r="I8" s="134"/>
      <c r="J8" s="134"/>
      <c r="K8" s="134"/>
      <c r="L8" s="134"/>
      <c r="M8" s="134"/>
      <c r="N8" s="134"/>
      <c r="O8" s="3"/>
    </row>
    <row r="9" spans="1:15" ht="15">
      <c r="A9" s="98"/>
      <c r="B9" s="618" t="s">
        <v>357</v>
      </c>
      <c r="C9" s="618"/>
      <c r="D9" s="97"/>
      <c r="E9" s="618" t="s">
        <v>358</v>
      </c>
      <c r="F9" s="618"/>
      <c r="G9" s="618"/>
      <c r="H9" s="618"/>
      <c r="I9" s="133"/>
      <c r="J9" s="133"/>
      <c r="K9" s="133"/>
      <c r="L9" s="133"/>
      <c r="M9" s="133"/>
      <c r="N9" s="133"/>
      <c r="O9" s="3"/>
    </row>
    <row r="10" spans="1:15" ht="16.5" customHeight="1">
      <c r="A10" s="96"/>
      <c r="B10" s="618"/>
      <c r="C10" s="618"/>
      <c r="D10" s="96"/>
      <c r="E10" s="608"/>
      <c r="F10" s="608"/>
      <c r="G10" s="608"/>
      <c r="H10" s="608"/>
      <c r="I10" s="101"/>
      <c r="J10" s="101"/>
      <c r="K10" s="101"/>
      <c r="L10" s="101"/>
      <c r="M10" s="101"/>
      <c r="N10" s="101"/>
      <c r="O10" s="3"/>
    </row>
    <row r="11" spans="1:15" ht="27" customHeight="1">
      <c r="A11" s="96"/>
      <c r="B11" s="623" t="s">
        <v>359</v>
      </c>
      <c r="C11" s="623"/>
      <c r="D11" s="99"/>
      <c r="E11" s="97" t="s">
        <v>360</v>
      </c>
      <c r="F11" s="624" t="s">
        <v>361</v>
      </c>
      <c r="G11" s="624"/>
      <c r="H11" s="624"/>
      <c r="I11" s="148"/>
      <c r="J11" s="148"/>
      <c r="K11" s="148"/>
      <c r="L11" s="148"/>
      <c r="M11" s="148"/>
      <c r="N11" s="148"/>
      <c r="O11" s="3"/>
    </row>
    <row r="12" spans="1:15" ht="15">
      <c r="A12" s="96"/>
      <c r="B12" s="515"/>
      <c r="C12" s="515"/>
      <c r="D12" s="125"/>
      <c r="E12" s="462" t="s">
        <v>501</v>
      </c>
      <c r="F12" s="515" t="s">
        <v>505</v>
      </c>
      <c r="G12" s="515"/>
      <c r="H12" s="515"/>
      <c r="I12" s="149"/>
      <c r="J12" s="149"/>
      <c r="K12" s="149"/>
      <c r="L12" s="149"/>
      <c r="M12" s="149"/>
      <c r="N12" s="149"/>
      <c r="O12" s="3"/>
    </row>
    <row r="13" spans="1:15" ht="15">
      <c r="A13" s="291"/>
      <c r="B13" s="625" t="s">
        <v>362</v>
      </c>
      <c r="C13" s="625"/>
      <c r="D13" s="625"/>
      <c r="E13" s="625"/>
      <c r="F13" s="625"/>
      <c r="G13" s="625"/>
      <c r="H13" s="626"/>
      <c r="I13" s="134"/>
      <c r="J13" s="134"/>
      <c r="K13" s="134"/>
      <c r="L13" s="134"/>
      <c r="M13" s="134"/>
      <c r="N13" s="134"/>
      <c r="O13" s="3"/>
    </row>
    <row r="14" spans="1:15">
      <c r="A14" s="102">
        <v>1</v>
      </c>
      <c r="B14" s="627" t="s">
        <v>395</v>
      </c>
      <c r="C14" s="627"/>
      <c r="D14" s="627"/>
      <c r="E14" s="627"/>
      <c r="F14" s="128"/>
      <c r="G14" s="103"/>
      <c r="H14" s="127"/>
      <c r="I14" s="150"/>
      <c r="J14" s="150"/>
      <c r="K14" s="150"/>
      <c r="L14" s="150"/>
      <c r="M14" s="150"/>
      <c r="N14" s="150"/>
      <c r="O14" s="3"/>
    </row>
    <row r="15" spans="1:15">
      <c r="A15" s="102"/>
      <c r="B15" s="631" t="s">
        <v>396</v>
      </c>
      <c r="C15" s="632"/>
      <c r="D15" s="632"/>
      <c r="E15" s="633"/>
      <c r="F15" s="128"/>
      <c r="G15" s="103"/>
      <c r="H15" s="127"/>
      <c r="I15" s="150"/>
      <c r="J15" s="150"/>
      <c r="K15" s="150"/>
      <c r="L15" s="150"/>
      <c r="M15" s="150"/>
      <c r="N15" s="150"/>
      <c r="O15" s="3"/>
    </row>
    <row r="16" spans="1:15" ht="15" customHeight="1">
      <c r="A16" s="102"/>
      <c r="B16" s="628" t="s">
        <v>397</v>
      </c>
      <c r="C16" s="629"/>
      <c r="D16" s="629"/>
      <c r="E16" s="630"/>
      <c r="F16" s="128"/>
      <c r="G16" s="103"/>
      <c r="H16" s="127"/>
      <c r="I16" s="150"/>
      <c r="J16" s="150"/>
      <c r="K16" s="150"/>
      <c r="L16" s="150"/>
      <c r="M16" s="150"/>
      <c r="N16" s="150"/>
      <c r="O16" s="3"/>
    </row>
    <row r="17" spans="1:15" ht="12.75" customHeight="1">
      <c r="A17" s="102"/>
      <c r="B17" s="628" t="s">
        <v>398</v>
      </c>
      <c r="C17" s="673"/>
      <c r="D17" s="673"/>
      <c r="E17" s="674"/>
      <c r="F17" s="128"/>
      <c r="G17" s="103"/>
      <c r="H17" s="127"/>
      <c r="I17" s="150"/>
      <c r="J17" s="150"/>
      <c r="K17" s="150"/>
      <c r="L17" s="150"/>
      <c r="M17" s="150"/>
      <c r="N17" s="150"/>
      <c r="O17" s="3"/>
    </row>
    <row r="18" spans="1:15" ht="12.75" customHeight="1">
      <c r="A18" s="102"/>
      <c r="B18" s="628" t="s">
        <v>399</v>
      </c>
      <c r="C18" s="629"/>
      <c r="D18" s="629"/>
      <c r="E18" s="630"/>
      <c r="F18" s="128"/>
      <c r="G18" s="103"/>
      <c r="H18" s="130"/>
      <c r="I18" s="151"/>
      <c r="J18" s="151"/>
      <c r="K18" s="151"/>
      <c r="L18" s="151"/>
      <c r="M18" s="151"/>
      <c r="N18" s="151"/>
      <c r="O18" s="3"/>
    </row>
    <row r="19" spans="1:15" ht="26.25" customHeight="1">
      <c r="A19" s="131">
        <v>2</v>
      </c>
      <c r="B19" s="628" t="s">
        <v>400</v>
      </c>
      <c r="C19" s="629"/>
      <c r="D19" s="629"/>
      <c r="E19" s="630"/>
      <c r="F19" s="128"/>
      <c r="G19" s="103"/>
      <c r="H19" s="127"/>
      <c r="I19" s="150"/>
      <c r="J19" s="150"/>
      <c r="K19" s="150"/>
      <c r="L19" s="150"/>
      <c r="M19" s="150"/>
      <c r="N19" s="150"/>
      <c r="O19" s="3"/>
    </row>
    <row r="20" spans="1:15">
      <c r="A20" s="102"/>
      <c r="B20" s="631" t="s">
        <v>401</v>
      </c>
      <c r="C20" s="632"/>
      <c r="D20" s="632"/>
      <c r="E20" s="633"/>
      <c r="F20" s="128"/>
      <c r="G20" s="103"/>
      <c r="H20" s="127"/>
      <c r="I20" s="150"/>
      <c r="J20" s="150"/>
      <c r="K20" s="150"/>
      <c r="L20" s="150"/>
      <c r="M20" s="150"/>
      <c r="N20" s="150"/>
      <c r="O20" s="3"/>
    </row>
    <row r="21" spans="1:15">
      <c r="A21" s="102"/>
      <c r="B21" s="631" t="s">
        <v>402</v>
      </c>
      <c r="C21" s="632"/>
      <c r="D21" s="632"/>
      <c r="E21" s="633"/>
      <c r="F21" s="128"/>
      <c r="G21" s="103"/>
      <c r="H21" s="127"/>
      <c r="I21" s="150"/>
      <c r="J21" s="150"/>
      <c r="K21" s="150"/>
      <c r="L21" s="150"/>
      <c r="M21" s="150"/>
      <c r="N21" s="150"/>
      <c r="O21" s="3"/>
    </row>
    <row r="22" spans="1:15">
      <c r="A22" s="102"/>
      <c r="B22" s="631" t="s">
        <v>430</v>
      </c>
      <c r="C22" s="632"/>
      <c r="D22" s="632"/>
      <c r="E22" s="633"/>
      <c r="F22" s="128"/>
      <c r="G22" s="103"/>
      <c r="H22" s="127"/>
      <c r="I22" s="150"/>
      <c r="J22" s="150"/>
      <c r="K22" s="150"/>
      <c r="L22" s="150"/>
      <c r="M22" s="150"/>
      <c r="N22" s="150"/>
      <c r="O22" s="3"/>
    </row>
    <row r="23" spans="1:15">
      <c r="A23" s="102"/>
      <c r="B23" s="631" t="s">
        <v>403</v>
      </c>
      <c r="C23" s="632"/>
      <c r="D23" s="632"/>
      <c r="E23" s="633"/>
      <c r="F23" s="128"/>
      <c r="G23" s="103"/>
      <c r="H23" s="130"/>
      <c r="I23" s="151"/>
      <c r="J23" s="151"/>
      <c r="K23" s="151"/>
      <c r="L23" s="151"/>
      <c r="M23" s="151"/>
      <c r="N23" s="151"/>
      <c r="O23" s="3"/>
    </row>
    <row r="24" spans="1:15">
      <c r="A24" s="102">
        <v>3</v>
      </c>
      <c r="B24" s="620" t="s">
        <v>374</v>
      </c>
      <c r="C24" s="621"/>
      <c r="D24" s="621"/>
      <c r="E24" s="622"/>
      <c r="F24" s="128"/>
      <c r="G24" s="104"/>
      <c r="H24" s="130"/>
      <c r="I24" s="151"/>
      <c r="J24" s="151"/>
      <c r="K24" s="151"/>
      <c r="L24" s="151"/>
      <c r="M24" s="151"/>
      <c r="N24" s="151"/>
      <c r="O24" s="3"/>
    </row>
    <row r="25" spans="1:15">
      <c r="A25" s="102">
        <v>4</v>
      </c>
      <c r="B25" s="634" t="s">
        <v>404</v>
      </c>
      <c r="C25" s="635"/>
      <c r="D25" s="635"/>
      <c r="E25" s="636"/>
      <c r="F25" s="128"/>
      <c r="G25" s="103"/>
      <c r="H25" s="127"/>
      <c r="I25" s="150"/>
      <c r="J25" s="150"/>
      <c r="K25" s="150"/>
      <c r="L25" s="150"/>
      <c r="M25" s="150"/>
      <c r="N25" s="150"/>
      <c r="O25" s="3"/>
    </row>
    <row r="26" spans="1:15">
      <c r="A26" s="102"/>
      <c r="B26" s="634" t="s">
        <v>405</v>
      </c>
      <c r="C26" s="635"/>
      <c r="D26" s="635"/>
      <c r="E26" s="636"/>
      <c r="F26" s="128"/>
      <c r="G26" s="103"/>
      <c r="H26" s="127"/>
      <c r="I26" s="150"/>
      <c r="J26" s="150"/>
      <c r="K26" s="150"/>
      <c r="L26" s="150"/>
      <c r="M26" s="150"/>
      <c r="N26" s="150"/>
      <c r="O26" s="3"/>
    </row>
    <row r="27" spans="1:15">
      <c r="A27" s="102"/>
      <c r="B27" s="631" t="s">
        <v>407</v>
      </c>
      <c r="C27" s="632"/>
      <c r="D27" s="632"/>
      <c r="E27" s="633"/>
      <c r="F27" s="128"/>
      <c r="G27" s="103"/>
      <c r="H27" s="127"/>
      <c r="I27" s="150"/>
      <c r="J27" s="150"/>
      <c r="K27" s="150"/>
      <c r="L27" s="150"/>
      <c r="M27" s="150"/>
      <c r="N27" s="150"/>
      <c r="O27" s="3"/>
    </row>
    <row r="28" spans="1:15">
      <c r="A28" s="102"/>
      <c r="B28" s="631" t="s">
        <v>406</v>
      </c>
      <c r="C28" s="632"/>
      <c r="D28" s="632"/>
      <c r="E28" s="633"/>
      <c r="F28" s="128"/>
      <c r="G28" s="103"/>
      <c r="H28" s="127"/>
      <c r="I28" s="150"/>
      <c r="J28" s="150"/>
      <c r="K28" s="150"/>
      <c r="L28" s="150"/>
      <c r="M28" s="150"/>
      <c r="N28" s="150"/>
      <c r="O28" s="3"/>
    </row>
    <row r="29" spans="1:15">
      <c r="A29" s="102">
        <v>5</v>
      </c>
      <c r="B29" s="620" t="s">
        <v>409</v>
      </c>
      <c r="C29" s="621"/>
      <c r="D29" s="621"/>
      <c r="E29" s="622"/>
      <c r="F29" s="128"/>
      <c r="G29" s="104"/>
      <c r="H29" s="130"/>
      <c r="I29" s="151"/>
      <c r="J29" s="151"/>
      <c r="K29" s="151"/>
      <c r="L29" s="151"/>
      <c r="M29" s="151"/>
      <c r="N29" s="151"/>
      <c r="O29" s="3"/>
    </row>
    <row r="30" spans="1:15">
      <c r="A30" s="102">
        <v>6</v>
      </c>
      <c r="B30" s="637" t="s">
        <v>389</v>
      </c>
      <c r="C30" s="637"/>
      <c r="D30" s="637"/>
      <c r="E30" s="637"/>
      <c r="F30" s="128"/>
      <c r="G30" s="104"/>
      <c r="H30" s="130"/>
      <c r="I30" s="151"/>
      <c r="J30" s="151"/>
      <c r="K30" s="151"/>
      <c r="L30" s="151"/>
      <c r="M30" s="151"/>
      <c r="N30" s="151"/>
      <c r="O30" s="3"/>
    </row>
    <row r="31" spans="1:15">
      <c r="A31" s="102">
        <v>7</v>
      </c>
      <c r="B31" s="627" t="s">
        <v>363</v>
      </c>
      <c r="C31" s="627"/>
      <c r="D31" s="627"/>
      <c r="E31" s="627"/>
      <c r="F31" s="128"/>
      <c r="G31" s="103"/>
      <c r="H31" s="127"/>
      <c r="I31" s="150"/>
      <c r="J31" s="150"/>
      <c r="K31" s="150"/>
      <c r="L31" s="150"/>
      <c r="M31" s="150"/>
      <c r="N31" s="150"/>
    </row>
    <row r="32" spans="1:15">
      <c r="A32" s="102">
        <v>8</v>
      </c>
      <c r="B32" s="627" t="s">
        <v>309</v>
      </c>
      <c r="C32" s="627"/>
      <c r="D32" s="627"/>
      <c r="E32" s="627"/>
      <c r="F32" s="128"/>
      <c r="G32" s="103"/>
      <c r="H32" s="127"/>
      <c r="I32" s="150"/>
      <c r="J32" s="150"/>
      <c r="K32" s="150"/>
      <c r="L32" s="150"/>
      <c r="M32" s="150"/>
      <c r="N32" s="150"/>
      <c r="O32" s="3"/>
    </row>
    <row r="33" spans="1:15">
      <c r="A33" s="102">
        <v>9</v>
      </c>
      <c r="B33" s="620" t="s">
        <v>413</v>
      </c>
      <c r="C33" s="621"/>
      <c r="D33" s="621"/>
      <c r="E33" s="622"/>
      <c r="F33" s="128"/>
      <c r="G33" s="104"/>
      <c r="H33" s="130"/>
      <c r="I33" s="151"/>
      <c r="J33" s="151"/>
      <c r="K33" s="151"/>
      <c r="L33" s="151"/>
      <c r="M33" s="151"/>
      <c r="N33" s="151"/>
      <c r="O33" s="3"/>
    </row>
    <row r="34" spans="1:15">
      <c r="A34" s="102">
        <v>10</v>
      </c>
      <c r="B34" s="637" t="s">
        <v>310</v>
      </c>
      <c r="C34" s="637"/>
      <c r="D34" s="637"/>
      <c r="E34" s="637"/>
      <c r="F34" s="129"/>
      <c r="G34" s="104"/>
      <c r="H34" s="135"/>
      <c r="I34" s="152"/>
      <c r="J34" s="152"/>
      <c r="K34" s="152"/>
      <c r="L34" s="152"/>
      <c r="M34" s="152"/>
      <c r="N34" s="152"/>
      <c r="O34" s="3"/>
    </row>
    <row r="35" spans="1:15">
      <c r="A35" s="102"/>
      <c r="B35" s="627" t="s">
        <v>375</v>
      </c>
      <c r="C35" s="627"/>
      <c r="D35" s="627"/>
      <c r="E35" s="627"/>
      <c r="F35" s="128"/>
      <c r="G35" s="103"/>
      <c r="H35" s="135"/>
      <c r="I35" s="152"/>
      <c r="J35" s="152"/>
      <c r="K35" s="152"/>
      <c r="L35" s="152"/>
      <c r="M35" s="152"/>
      <c r="N35" s="152"/>
      <c r="O35" s="3"/>
    </row>
    <row r="36" spans="1:15">
      <c r="A36" s="102"/>
      <c r="B36" s="627" t="s">
        <v>376</v>
      </c>
      <c r="C36" s="627"/>
      <c r="D36" s="627"/>
      <c r="E36" s="627"/>
      <c r="F36" s="128"/>
      <c r="G36" s="103"/>
      <c r="H36" s="135"/>
      <c r="I36" s="152"/>
      <c r="J36" s="152"/>
      <c r="K36" s="152"/>
      <c r="L36" s="152"/>
      <c r="M36" s="152"/>
      <c r="N36" s="152"/>
      <c r="O36" s="3"/>
    </row>
    <row r="37" spans="1:15">
      <c r="A37" s="102"/>
      <c r="B37" s="627" t="s">
        <v>377</v>
      </c>
      <c r="C37" s="627"/>
      <c r="D37" s="627"/>
      <c r="E37" s="627"/>
      <c r="F37" s="128"/>
      <c r="G37" s="103"/>
      <c r="H37" s="135"/>
      <c r="I37" s="152"/>
      <c r="J37" s="152"/>
      <c r="K37" s="152"/>
      <c r="L37" s="152"/>
      <c r="M37" s="152"/>
      <c r="N37" s="152"/>
      <c r="O37" s="3"/>
    </row>
    <row r="38" spans="1:15">
      <c r="A38" s="102"/>
      <c r="B38" s="627" t="s">
        <v>378</v>
      </c>
      <c r="C38" s="627"/>
      <c r="D38" s="627"/>
      <c r="E38" s="627"/>
      <c r="F38" s="128"/>
      <c r="G38" s="103"/>
      <c r="H38" s="135"/>
      <c r="I38" s="152"/>
      <c r="J38" s="152"/>
      <c r="K38" s="152"/>
      <c r="L38" s="152"/>
      <c r="M38" s="152"/>
      <c r="N38" s="152"/>
      <c r="O38" s="3"/>
    </row>
    <row r="39" spans="1:15">
      <c r="A39" s="102"/>
      <c r="B39" s="627" t="s">
        <v>379</v>
      </c>
      <c r="C39" s="627"/>
      <c r="D39" s="627"/>
      <c r="E39" s="627"/>
      <c r="F39" s="128"/>
      <c r="G39" s="103"/>
      <c r="H39" s="135"/>
      <c r="I39" s="152"/>
      <c r="J39" s="152"/>
      <c r="K39" s="152"/>
      <c r="L39" s="152"/>
      <c r="M39" s="152"/>
      <c r="N39" s="152"/>
      <c r="O39" s="3"/>
    </row>
    <row r="40" spans="1:15">
      <c r="A40" s="102"/>
      <c r="B40" s="627" t="s">
        <v>380</v>
      </c>
      <c r="C40" s="627"/>
      <c r="D40" s="627"/>
      <c r="E40" s="627"/>
      <c r="F40" s="128"/>
      <c r="G40" s="103"/>
      <c r="H40" s="135"/>
      <c r="I40" s="152"/>
      <c r="J40" s="152"/>
      <c r="K40" s="152"/>
      <c r="L40" s="152"/>
      <c r="M40" s="152"/>
      <c r="N40" s="152"/>
      <c r="O40" s="3"/>
    </row>
    <row r="41" spans="1:15">
      <c r="A41" s="102"/>
      <c r="B41" s="638" t="s">
        <v>381</v>
      </c>
      <c r="C41" s="638"/>
      <c r="D41" s="638"/>
      <c r="E41" s="638"/>
      <c r="F41" s="128"/>
      <c r="G41" s="104"/>
      <c r="H41" s="130"/>
      <c r="I41" s="151"/>
      <c r="J41" s="151"/>
      <c r="K41" s="151"/>
      <c r="L41" s="151"/>
      <c r="M41" s="151"/>
      <c r="N41" s="151"/>
      <c r="O41" s="3"/>
    </row>
    <row r="42" spans="1:15">
      <c r="A42" s="102">
        <v>11</v>
      </c>
      <c r="B42" s="638" t="s">
        <v>412</v>
      </c>
      <c r="C42" s="638"/>
      <c r="D42" s="638"/>
      <c r="E42" s="638"/>
      <c r="F42" s="114"/>
      <c r="G42" s="104"/>
      <c r="H42" s="130"/>
      <c r="I42" s="151"/>
      <c r="J42" s="151"/>
      <c r="K42" s="151"/>
      <c r="L42" s="151"/>
      <c r="M42" s="151"/>
      <c r="N42" s="151"/>
      <c r="O42" s="3"/>
    </row>
    <row r="43" spans="1:15">
      <c r="A43" s="102">
        <v>12</v>
      </c>
      <c r="B43" s="637" t="s">
        <v>364</v>
      </c>
      <c r="C43" s="637"/>
      <c r="D43" s="637"/>
      <c r="E43" s="637"/>
      <c r="F43" s="115"/>
      <c r="G43" s="104"/>
      <c r="H43" s="127"/>
      <c r="I43" s="150"/>
      <c r="J43" s="150"/>
      <c r="K43" s="150"/>
      <c r="L43" s="150"/>
      <c r="M43" s="150"/>
      <c r="N43" s="150"/>
      <c r="O43" s="3"/>
    </row>
    <row r="44" spans="1:15">
      <c r="A44" s="105"/>
      <c r="B44" s="627" t="s">
        <v>322</v>
      </c>
      <c r="C44" s="627"/>
      <c r="D44" s="627"/>
      <c r="E44" s="627"/>
      <c r="F44" s="128"/>
      <c r="G44" s="103"/>
      <c r="H44" s="127"/>
      <c r="I44" s="150"/>
      <c r="J44" s="150"/>
      <c r="K44" s="150"/>
      <c r="L44" s="150"/>
      <c r="M44" s="150"/>
      <c r="N44" s="150"/>
      <c r="O44" s="3"/>
    </row>
    <row r="45" spans="1:15">
      <c r="A45" s="105"/>
      <c r="B45" s="627" t="s">
        <v>323</v>
      </c>
      <c r="C45" s="627"/>
      <c r="D45" s="627"/>
      <c r="E45" s="627"/>
      <c r="F45" s="128"/>
      <c r="G45" s="103"/>
      <c r="H45" s="127"/>
      <c r="I45" s="150"/>
      <c r="J45" s="150"/>
      <c r="K45" s="150"/>
      <c r="L45" s="150"/>
      <c r="M45" s="150"/>
      <c r="N45" s="150"/>
      <c r="O45" s="3"/>
    </row>
    <row r="46" spans="1:15">
      <c r="A46" s="105"/>
      <c r="B46" s="627" t="s">
        <v>324</v>
      </c>
      <c r="C46" s="627"/>
      <c r="D46" s="627"/>
      <c r="E46" s="627"/>
      <c r="F46" s="128"/>
      <c r="G46" s="103"/>
      <c r="H46" s="127"/>
      <c r="I46" s="150"/>
      <c r="J46" s="150"/>
      <c r="K46" s="150"/>
      <c r="L46" s="150"/>
      <c r="M46" s="150"/>
      <c r="N46" s="150"/>
      <c r="O46" s="3"/>
    </row>
    <row r="47" spans="1:15">
      <c r="A47" s="105"/>
      <c r="B47" s="627" t="s">
        <v>325</v>
      </c>
      <c r="C47" s="627"/>
      <c r="D47" s="627"/>
      <c r="E47" s="627"/>
      <c r="F47" s="128"/>
      <c r="G47" s="103"/>
      <c r="H47" s="127"/>
      <c r="I47" s="150"/>
      <c r="J47" s="150"/>
      <c r="K47" s="150"/>
      <c r="L47" s="150"/>
      <c r="M47" s="150"/>
      <c r="N47" s="150"/>
      <c r="O47" s="3"/>
    </row>
    <row r="48" spans="1:15">
      <c r="A48" s="105"/>
      <c r="B48" s="627" t="s">
        <v>326</v>
      </c>
      <c r="C48" s="627"/>
      <c r="D48" s="627"/>
      <c r="E48" s="627"/>
      <c r="F48" s="128"/>
      <c r="G48" s="103"/>
      <c r="H48" s="127"/>
      <c r="I48" s="150"/>
      <c r="J48" s="150"/>
      <c r="K48" s="150"/>
      <c r="L48" s="150"/>
      <c r="M48" s="150"/>
      <c r="N48" s="150"/>
      <c r="O48" s="3"/>
    </row>
    <row r="49" spans="1:24">
      <c r="A49" s="105"/>
      <c r="B49" s="627" t="s">
        <v>327</v>
      </c>
      <c r="C49" s="627"/>
      <c r="D49" s="627"/>
      <c r="E49" s="627"/>
      <c r="F49" s="128"/>
      <c r="G49" s="103"/>
      <c r="H49" s="127"/>
      <c r="I49" s="150"/>
      <c r="J49" s="150"/>
      <c r="K49" s="150"/>
      <c r="L49" s="150"/>
      <c r="M49" s="150"/>
      <c r="N49" s="150"/>
      <c r="O49" s="3"/>
    </row>
    <row r="50" spans="1:24">
      <c r="A50" s="105"/>
      <c r="B50" s="627" t="s">
        <v>328</v>
      </c>
      <c r="C50" s="627"/>
      <c r="D50" s="627"/>
      <c r="E50" s="627"/>
      <c r="F50" s="128"/>
      <c r="G50" s="103"/>
      <c r="H50" s="127"/>
      <c r="I50" s="150"/>
      <c r="J50" s="150"/>
      <c r="K50" s="150"/>
      <c r="L50" s="150"/>
      <c r="M50" s="150"/>
      <c r="N50" s="150"/>
      <c r="O50" s="3"/>
    </row>
    <row r="51" spans="1:24" ht="12" customHeight="1">
      <c r="A51" s="105"/>
      <c r="B51" s="627" t="s">
        <v>329</v>
      </c>
      <c r="C51" s="627"/>
      <c r="D51" s="627"/>
      <c r="E51" s="627"/>
      <c r="F51" s="128"/>
      <c r="G51" s="103"/>
      <c r="H51" s="127"/>
      <c r="I51" s="150"/>
      <c r="J51" s="150"/>
      <c r="K51" s="150"/>
      <c r="L51" s="150"/>
      <c r="M51" s="150"/>
      <c r="N51" s="150"/>
      <c r="O51" s="3"/>
    </row>
    <row r="52" spans="1:24">
      <c r="A52" s="105"/>
      <c r="B52" s="640" t="s">
        <v>330</v>
      </c>
      <c r="C52" s="640"/>
      <c r="D52" s="640"/>
      <c r="E52" s="640"/>
      <c r="F52" s="128"/>
      <c r="G52" s="106"/>
      <c r="H52" s="127"/>
      <c r="I52" s="150"/>
      <c r="J52" s="150"/>
      <c r="K52" s="150"/>
      <c r="L52" s="150"/>
      <c r="M52" s="150"/>
      <c r="N52" s="150"/>
      <c r="O52" s="3"/>
    </row>
    <row r="53" spans="1:24">
      <c r="A53" s="105"/>
      <c r="B53" s="640" t="s">
        <v>331</v>
      </c>
      <c r="C53" s="640"/>
      <c r="D53" s="640"/>
      <c r="E53" s="640"/>
      <c r="F53" s="128"/>
      <c r="G53" s="106"/>
      <c r="H53" s="127"/>
      <c r="I53" s="150"/>
      <c r="J53" s="150"/>
      <c r="K53" s="150"/>
      <c r="L53" s="150"/>
      <c r="M53" s="150"/>
      <c r="N53" s="150"/>
      <c r="O53" s="3"/>
    </row>
    <row r="54" spans="1:24">
      <c r="A54" s="105"/>
      <c r="B54" s="640" t="s">
        <v>332</v>
      </c>
      <c r="C54" s="640"/>
      <c r="D54" s="640"/>
      <c r="E54" s="640"/>
      <c r="F54" s="128"/>
      <c r="G54" s="106"/>
      <c r="H54" s="127"/>
      <c r="I54" s="150"/>
      <c r="J54" s="150"/>
      <c r="K54" s="150"/>
      <c r="L54" s="150"/>
      <c r="M54" s="150"/>
      <c r="N54" s="150"/>
      <c r="O54" s="3"/>
    </row>
    <row r="55" spans="1:24">
      <c r="A55" s="105"/>
      <c r="B55" s="640" t="s">
        <v>420</v>
      </c>
      <c r="C55" s="640"/>
      <c r="D55" s="640"/>
      <c r="E55" s="640"/>
      <c r="F55" s="128"/>
      <c r="G55" s="106"/>
      <c r="H55" s="127"/>
      <c r="I55" s="150"/>
      <c r="J55" s="150"/>
      <c r="K55" s="150"/>
      <c r="L55" s="150"/>
      <c r="M55" s="150"/>
      <c r="N55" s="150"/>
      <c r="O55" s="3"/>
    </row>
    <row r="56" spans="1:24">
      <c r="A56" s="105"/>
      <c r="B56" s="640"/>
      <c r="C56" s="640"/>
      <c r="D56" s="640"/>
      <c r="E56" s="640"/>
      <c r="F56" s="128"/>
      <c r="G56" s="106"/>
      <c r="H56" s="127"/>
      <c r="I56" s="150"/>
      <c r="J56" s="150"/>
      <c r="K56" s="150"/>
      <c r="L56" s="150"/>
      <c r="M56" s="150"/>
      <c r="N56" s="150"/>
      <c r="O56" s="3"/>
    </row>
    <row r="57" spans="1:24">
      <c r="A57" s="105"/>
      <c r="B57" s="641" t="s">
        <v>483</v>
      </c>
      <c r="C57" s="642"/>
      <c r="D57" s="642"/>
      <c r="E57" s="643"/>
      <c r="F57" s="128"/>
      <c r="G57" s="106"/>
      <c r="H57" s="130"/>
      <c r="I57" s="151"/>
      <c r="J57" s="151"/>
      <c r="K57" s="151"/>
      <c r="L57" s="151"/>
      <c r="M57" s="151"/>
      <c r="N57" s="151"/>
      <c r="O57" s="3"/>
    </row>
    <row r="58" spans="1:24" s="200" customFormat="1">
      <c r="A58" s="235"/>
      <c r="B58" s="529" t="s">
        <v>437</v>
      </c>
      <c r="C58" s="529"/>
      <c r="D58" s="529"/>
      <c r="E58" s="529"/>
      <c r="F58" s="224"/>
      <c r="G58" s="238"/>
      <c r="H58" s="227"/>
      <c r="I58" s="164"/>
      <c r="J58" s="239"/>
      <c r="K58" s="239"/>
      <c r="L58" s="239"/>
      <c r="M58" s="239"/>
      <c r="N58" s="240"/>
      <c r="O58" s="240"/>
      <c r="P58" s="241"/>
      <c r="Q58" s="244"/>
      <c r="R58" s="240"/>
      <c r="S58" s="240"/>
      <c r="T58" s="240"/>
      <c r="U58" s="243"/>
      <c r="V58" s="237"/>
      <c r="W58" s="237"/>
      <c r="X58" s="221"/>
    </row>
    <row r="59" spans="1:24">
      <c r="A59" s="105"/>
      <c r="B59" s="641" t="s">
        <v>434</v>
      </c>
      <c r="C59" s="644"/>
      <c r="D59" s="644"/>
      <c r="E59" s="645"/>
      <c r="F59" s="128"/>
      <c r="G59" s="106"/>
      <c r="H59" s="130"/>
      <c r="I59" s="151"/>
      <c r="J59" s="151"/>
      <c r="K59" s="151"/>
      <c r="L59" s="151"/>
      <c r="M59" s="151"/>
      <c r="N59" s="151"/>
      <c r="O59" s="3"/>
    </row>
    <row r="60" spans="1:24">
      <c r="A60" s="102"/>
      <c r="B60" s="639" t="s">
        <v>438</v>
      </c>
      <c r="C60" s="639"/>
      <c r="D60" s="639"/>
      <c r="E60" s="639"/>
      <c r="F60" s="114"/>
      <c r="G60" s="104"/>
      <c r="H60" s="130"/>
      <c r="I60" s="151"/>
      <c r="J60" s="151"/>
      <c r="K60" s="151"/>
      <c r="L60" s="151"/>
      <c r="M60" s="151"/>
      <c r="N60" s="151"/>
      <c r="O60" s="3"/>
    </row>
    <row r="61" spans="1:24">
      <c r="A61" s="102">
        <v>13</v>
      </c>
      <c r="B61" s="646" t="s">
        <v>365</v>
      </c>
      <c r="C61" s="646"/>
      <c r="D61" s="646"/>
      <c r="E61" s="646"/>
      <c r="F61" s="126"/>
      <c r="G61" s="104"/>
      <c r="H61" s="139"/>
      <c r="I61" s="153"/>
      <c r="J61" s="153"/>
      <c r="K61" s="153"/>
      <c r="L61" s="153"/>
      <c r="M61" s="153"/>
      <c r="N61" s="153"/>
      <c r="O61" s="3"/>
    </row>
    <row r="62" spans="1:24">
      <c r="A62" s="102">
        <v>14</v>
      </c>
      <c r="B62" s="640" t="s">
        <v>291</v>
      </c>
      <c r="C62" s="640"/>
      <c r="D62" s="640"/>
      <c r="E62" s="640"/>
      <c r="F62" s="126"/>
      <c r="G62" s="104"/>
      <c r="H62" s="139"/>
      <c r="I62" s="153"/>
      <c r="J62" s="153"/>
      <c r="K62" s="153"/>
      <c r="L62" s="153"/>
      <c r="M62" s="153"/>
      <c r="N62" s="153"/>
      <c r="O62" s="3"/>
    </row>
    <row r="63" spans="1:24">
      <c r="A63" s="102">
        <v>15</v>
      </c>
      <c r="B63" s="640" t="s">
        <v>336</v>
      </c>
      <c r="C63" s="640"/>
      <c r="D63" s="640"/>
      <c r="E63" s="640"/>
      <c r="F63" s="126"/>
      <c r="G63" s="108"/>
      <c r="H63" s="139"/>
      <c r="I63" s="153"/>
      <c r="J63" s="153"/>
      <c r="K63" s="153"/>
      <c r="L63" s="153"/>
      <c r="M63" s="153"/>
      <c r="N63" s="153"/>
      <c r="O63" s="3"/>
    </row>
    <row r="64" spans="1:24" s="200" customFormat="1">
      <c r="A64" s="223">
        <v>16</v>
      </c>
      <c r="B64" s="529" t="s">
        <v>478</v>
      </c>
      <c r="C64" s="529"/>
      <c r="D64" s="529"/>
      <c r="E64" s="529"/>
      <c r="F64" s="245"/>
      <c r="G64" s="229"/>
      <c r="H64" s="246"/>
      <c r="I64" s="164"/>
      <c r="J64" s="207"/>
      <c r="K64" s="208"/>
      <c r="L64" s="208"/>
      <c r="M64" s="208"/>
      <c r="N64" s="207"/>
      <c r="O64" s="207"/>
      <c r="P64" s="207"/>
      <c r="Q64" s="207"/>
      <c r="R64" s="207"/>
      <c r="S64" s="207"/>
      <c r="T64" s="207"/>
      <c r="U64" s="209"/>
      <c r="X64" s="202"/>
    </row>
    <row r="65" spans="1:24" s="200" customFormat="1">
      <c r="A65" s="223">
        <v>17</v>
      </c>
      <c r="B65" s="529" t="s">
        <v>480</v>
      </c>
      <c r="C65" s="529"/>
      <c r="D65" s="529"/>
      <c r="E65" s="529"/>
      <c r="F65" s="245"/>
      <c r="G65" s="247"/>
      <c r="H65" s="246"/>
      <c r="I65" s="164"/>
      <c r="J65" s="207"/>
      <c r="K65" s="208"/>
      <c r="L65" s="208"/>
      <c r="M65" s="208"/>
      <c r="N65" s="207"/>
      <c r="O65" s="207"/>
      <c r="P65" s="207"/>
      <c r="Q65" s="207"/>
      <c r="R65" s="207"/>
      <c r="S65" s="248"/>
      <c r="T65" s="207"/>
      <c r="U65" s="209"/>
      <c r="X65" s="202"/>
    </row>
    <row r="66" spans="1:24">
      <c r="A66" s="102">
        <v>18</v>
      </c>
      <c r="B66" s="647" t="s">
        <v>496</v>
      </c>
      <c r="C66" s="647"/>
      <c r="D66" s="647"/>
      <c r="E66" s="647"/>
      <c r="F66" s="128"/>
      <c r="G66" s="109"/>
      <c r="H66" s="135"/>
      <c r="I66" s="152"/>
      <c r="J66" s="152"/>
      <c r="K66" s="152"/>
      <c r="L66" s="152"/>
      <c r="M66" s="152"/>
      <c r="N66" s="152"/>
      <c r="O66" s="3"/>
    </row>
    <row r="67" spans="1:24">
      <c r="A67" s="102"/>
      <c r="B67" s="647"/>
      <c r="C67" s="647"/>
      <c r="D67" s="647"/>
      <c r="E67" s="647"/>
      <c r="F67" s="128"/>
      <c r="G67" s="109"/>
      <c r="H67" s="135"/>
      <c r="I67" s="152"/>
      <c r="J67" s="152"/>
      <c r="K67" s="152"/>
      <c r="L67" s="152"/>
      <c r="M67" s="152"/>
      <c r="N67" s="152"/>
      <c r="O67" s="3"/>
    </row>
    <row r="68" spans="1:24">
      <c r="A68" s="102">
        <v>19</v>
      </c>
      <c r="B68" s="647" t="s">
        <v>499</v>
      </c>
      <c r="C68" s="647"/>
      <c r="D68" s="647"/>
      <c r="E68" s="647"/>
      <c r="F68" s="126"/>
      <c r="G68" s="109"/>
      <c r="H68" s="139"/>
      <c r="I68" s="153"/>
      <c r="J68" s="153"/>
      <c r="K68" s="153"/>
      <c r="L68" s="153"/>
      <c r="M68" s="153"/>
      <c r="N68" s="153"/>
      <c r="O68" s="3"/>
    </row>
    <row r="69" spans="1:24">
      <c r="A69" s="102">
        <v>20</v>
      </c>
      <c r="B69" s="647" t="s">
        <v>476</v>
      </c>
      <c r="C69" s="647"/>
      <c r="D69" s="647"/>
      <c r="E69" s="647"/>
      <c r="F69" s="126"/>
      <c r="G69" s="109"/>
      <c r="H69" s="139"/>
      <c r="I69" s="153"/>
      <c r="J69" s="153"/>
      <c r="K69" s="153"/>
      <c r="L69" s="153"/>
      <c r="M69" s="153"/>
      <c r="N69" s="153"/>
      <c r="O69" s="3"/>
    </row>
    <row r="70" spans="1:24">
      <c r="A70" s="102">
        <v>21</v>
      </c>
      <c r="B70" s="647" t="s">
        <v>292</v>
      </c>
      <c r="C70" s="647"/>
      <c r="D70" s="647"/>
      <c r="E70" s="647"/>
      <c r="F70" s="126"/>
      <c r="G70" s="109"/>
      <c r="H70" s="139"/>
      <c r="I70" s="153"/>
      <c r="J70" s="153"/>
      <c r="K70" s="153"/>
      <c r="L70" s="153"/>
      <c r="M70" s="153"/>
      <c r="N70" s="153"/>
      <c r="O70" s="3"/>
    </row>
    <row r="71" spans="1:24" s="67" customFormat="1">
      <c r="A71" s="102">
        <v>22</v>
      </c>
      <c r="B71" s="651" t="s">
        <v>337</v>
      </c>
      <c r="C71" s="651"/>
      <c r="D71" s="651"/>
      <c r="E71" s="651"/>
      <c r="F71" s="140"/>
      <c r="G71" s="136"/>
      <c r="H71" s="141"/>
      <c r="I71" s="153"/>
      <c r="J71" s="153"/>
      <c r="K71" s="153"/>
      <c r="L71" s="153"/>
      <c r="M71" s="153"/>
      <c r="N71" s="153"/>
      <c r="O71" s="3"/>
    </row>
    <row r="72" spans="1:24">
      <c r="A72" s="113"/>
      <c r="B72" s="652" t="s">
        <v>366</v>
      </c>
      <c r="C72" s="653"/>
      <c r="D72" s="653"/>
      <c r="E72" s="653"/>
      <c r="F72" s="653"/>
      <c r="G72" s="653"/>
      <c r="H72" s="654"/>
      <c r="I72" s="101"/>
      <c r="J72" s="101"/>
      <c r="K72" s="101"/>
      <c r="L72" s="101"/>
      <c r="M72" s="101"/>
      <c r="N72" s="101"/>
      <c r="O72" s="3"/>
    </row>
    <row r="73" spans="1:24">
      <c r="A73" s="107"/>
      <c r="B73" s="116"/>
      <c r="C73" s="117" t="s">
        <v>367</v>
      </c>
      <c r="D73" s="117"/>
      <c r="E73" s="117" t="s">
        <v>368</v>
      </c>
      <c r="F73" s="655" t="s">
        <v>369</v>
      </c>
      <c r="G73" s="656"/>
      <c r="H73" s="657"/>
      <c r="I73" s="154"/>
      <c r="J73" s="154"/>
      <c r="K73" s="154"/>
      <c r="L73" s="154"/>
      <c r="M73" s="154"/>
      <c r="N73" s="154"/>
      <c r="O73" s="3"/>
    </row>
    <row r="74" spans="1:24" ht="15.75">
      <c r="A74" s="96"/>
      <c r="B74" s="110"/>
      <c r="C74" s="119"/>
      <c r="D74" s="120"/>
      <c r="E74" s="120"/>
      <c r="F74" s="541"/>
      <c r="G74" s="542"/>
      <c r="H74" s="543"/>
      <c r="I74" s="155"/>
      <c r="J74" s="155"/>
      <c r="K74" s="155"/>
      <c r="L74" s="155"/>
      <c r="M74" s="155"/>
      <c r="N74" s="155"/>
      <c r="O74" s="3"/>
    </row>
    <row r="75" spans="1:24" ht="15.75">
      <c r="A75" s="96"/>
      <c r="B75" s="100"/>
      <c r="C75" s="121"/>
      <c r="D75" s="122"/>
      <c r="E75" s="121"/>
      <c r="F75" s="538"/>
      <c r="G75" s="539"/>
      <c r="H75" s="540"/>
      <c r="I75" s="156"/>
      <c r="J75" s="156"/>
      <c r="K75" s="156"/>
      <c r="L75" s="156"/>
      <c r="M75" s="156"/>
      <c r="N75" s="156"/>
      <c r="O75" s="3"/>
    </row>
    <row r="76" spans="1:24" ht="15.75">
      <c r="A76" s="96"/>
      <c r="B76" s="97"/>
      <c r="C76" s="97"/>
      <c r="D76" s="97"/>
      <c r="E76" s="97"/>
      <c r="F76" s="648"/>
      <c r="G76" s="649"/>
      <c r="H76" s="650"/>
      <c r="I76" s="157"/>
      <c r="J76" s="157"/>
      <c r="K76" s="157"/>
      <c r="L76" s="157"/>
      <c r="M76" s="157"/>
      <c r="N76" s="157"/>
      <c r="O76" s="3"/>
    </row>
    <row r="77" spans="1:24" ht="15.75">
      <c r="A77" s="96"/>
      <c r="B77" s="97"/>
      <c r="C77" s="97"/>
      <c r="D77" s="97"/>
      <c r="E77" s="97"/>
      <c r="F77" s="648"/>
      <c r="G77" s="649"/>
      <c r="H77" s="650"/>
      <c r="I77" s="157"/>
      <c r="J77" s="157"/>
      <c r="K77" s="157"/>
      <c r="L77" s="157"/>
      <c r="M77" s="157"/>
      <c r="N77" s="157"/>
      <c r="O77" s="3"/>
    </row>
    <row r="78" spans="1:24" ht="15.75">
      <c r="A78" s="96"/>
      <c r="B78" s="97"/>
      <c r="C78" s="97"/>
      <c r="D78" s="97"/>
      <c r="E78" s="97"/>
      <c r="F78" s="648"/>
      <c r="G78" s="649"/>
      <c r="H78" s="650"/>
      <c r="I78" s="157"/>
      <c r="J78" s="157"/>
      <c r="K78" s="157"/>
      <c r="L78" s="157"/>
      <c r="M78" s="157"/>
      <c r="N78" s="157"/>
      <c r="O78" s="3"/>
    </row>
    <row r="79" spans="1:24" ht="15.75">
      <c r="A79" s="96"/>
      <c r="B79" s="97"/>
      <c r="C79" s="111"/>
      <c r="D79" s="97"/>
      <c r="E79" s="97"/>
      <c r="F79" s="648"/>
      <c r="G79" s="649"/>
      <c r="H79" s="650"/>
      <c r="I79" s="157"/>
      <c r="J79" s="157"/>
      <c r="K79" s="157"/>
      <c r="L79" s="157"/>
      <c r="M79" s="157"/>
      <c r="N79" s="157"/>
      <c r="O79" s="3"/>
    </row>
    <row r="80" spans="1:24">
      <c r="A80" s="96"/>
      <c r="B80" s="652" t="s">
        <v>416</v>
      </c>
      <c r="C80" s="653"/>
      <c r="D80" s="653"/>
      <c r="E80" s="653"/>
      <c r="F80" s="653"/>
      <c r="G80" s="653"/>
      <c r="H80" s="654"/>
      <c r="I80" s="101"/>
      <c r="J80" s="101"/>
      <c r="K80" s="101"/>
      <c r="L80" s="101"/>
      <c r="M80" s="101"/>
      <c r="N80" s="101"/>
      <c r="O80" s="3"/>
    </row>
    <row r="81" spans="1:15">
      <c r="A81" s="96"/>
      <c r="B81" s="652" t="s">
        <v>370</v>
      </c>
      <c r="C81" s="653"/>
      <c r="D81" s="653"/>
      <c r="E81" s="653"/>
      <c r="F81" s="653"/>
      <c r="G81" s="653"/>
      <c r="H81" s="654"/>
      <c r="I81" s="101"/>
      <c r="J81" s="101"/>
      <c r="K81" s="101"/>
      <c r="L81" s="101"/>
      <c r="M81" s="101"/>
      <c r="N81" s="101"/>
      <c r="O81" s="3"/>
    </row>
    <row r="82" spans="1:15">
      <c r="A82" s="96"/>
      <c r="B82" s="652" t="s">
        <v>371</v>
      </c>
      <c r="C82" s="653"/>
      <c r="D82" s="653"/>
      <c r="E82" s="653"/>
      <c r="F82" s="653"/>
      <c r="G82" s="653"/>
      <c r="H82" s="654"/>
      <c r="I82" s="101"/>
      <c r="J82" s="101"/>
      <c r="K82" s="101"/>
      <c r="L82" s="101"/>
      <c r="M82" s="101"/>
      <c r="N82" s="101"/>
      <c r="O82" s="3"/>
    </row>
    <row r="83" spans="1:15">
      <c r="A83" s="664"/>
      <c r="B83" s="665"/>
      <c r="C83" s="665"/>
      <c r="D83" s="665"/>
      <c r="E83" s="665"/>
      <c r="F83" s="665"/>
      <c r="G83" s="665"/>
      <c r="H83" s="666"/>
      <c r="I83" s="101"/>
      <c r="J83" s="101"/>
      <c r="K83" s="101"/>
      <c r="L83" s="101"/>
      <c r="M83" s="101"/>
      <c r="N83" s="101"/>
      <c r="O83" s="3"/>
    </row>
    <row r="84" spans="1:15">
      <c r="A84" s="664"/>
      <c r="B84" s="665"/>
      <c r="C84" s="665"/>
      <c r="D84" s="665"/>
      <c r="E84" s="665"/>
      <c r="F84" s="665"/>
      <c r="G84" s="665"/>
      <c r="H84" s="666"/>
      <c r="I84" s="101"/>
      <c r="J84" s="101"/>
      <c r="K84" s="101"/>
      <c r="L84" s="101"/>
      <c r="M84" s="101"/>
      <c r="N84" s="101"/>
      <c r="O84" s="3"/>
    </row>
    <row r="85" spans="1:15">
      <c r="A85" s="667"/>
      <c r="B85" s="668"/>
      <c r="C85" s="668"/>
      <c r="D85" s="668"/>
      <c r="E85" s="668"/>
      <c r="F85" s="668"/>
      <c r="G85" s="668"/>
      <c r="H85" s="669"/>
      <c r="I85" s="101"/>
      <c r="J85" s="101"/>
      <c r="K85" s="101"/>
      <c r="L85" s="101"/>
      <c r="M85" s="101"/>
      <c r="N85" s="101"/>
      <c r="O85" s="3"/>
    </row>
    <row r="86" spans="1:15">
      <c r="A86" s="137"/>
      <c r="B86" s="138" t="s">
        <v>372</v>
      </c>
      <c r="C86" s="670" t="s">
        <v>391</v>
      </c>
      <c r="D86" s="671"/>
      <c r="E86" s="671"/>
      <c r="F86" s="671"/>
      <c r="G86" s="671"/>
      <c r="H86" s="672"/>
      <c r="I86" s="158"/>
      <c r="J86" s="158"/>
      <c r="K86" s="158"/>
      <c r="L86" s="158"/>
      <c r="M86" s="158"/>
      <c r="N86" s="158"/>
      <c r="O86" s="3"/>
    </row>
    <row r="87" spans="1:15">
      <c r="A87" s="96"/>
      <c r="B87" s="112" t="s">
        <v>373</v>
      </c>
      <c r="C87" s="615"/>
      <c r="D87" s="616"/>
      <c r="E87" s="616"/>
      <c r="F87" s="616"/>
      <c r="G87" s="616"/>
      <c r="H87" s="617"/>
      <c r="I87" s="133"/>
      <c r="J87" s="133"/>
      <c r="K87" s="133"/>
      <c r="L87" s="133"/>
      <c r="M87" s="133"/>
      <c r="N87" s="133"/>
      <c r="O87" s="3"/>
    </row>
    <row r="88" spans="1:15">
      <c r="A88" s="3"/>
      <c r="B88" s="3"/>
      <c r="C88" s="3"/>
      <c r="D88" s="3"/>
      <c r="E88" s="3"/>
      <c r="F88" s="3"/>
      <c r="G88" s="3"/>
      <c r="H88" s="3"/>
      <c r="I88" s="3"/>
      <c r="J88" s="3"/>
      <c r="K88" s="3"/>
      <c r="L88" s="3"/>
      <c r="M88" s="3"/>
      <c r="N88" s="3"/>
      <c r="O88" s="3"/>
    </row>
    <row r="89" spans="1:15">
      <c r="A89" s="3"/>
      <c r="B89" s="3"/>
      <c r="C89" s="3"/>
      <c r="D89" s="3"/>
      <c r="E89" s="3"/>
      <c r="F89" s="3"/>
      <c r="G89" s="3"/>
      <c r="H89" s="3"/>
      <c r="I89" s="3"/>
      <c r="J89" s="3"/>
      <c r="K89" s="3"/>
      <c r="L89" s="3"/>
      <c r="M89" s="3"/>
      <c r="N89" s="3"/>
      <c r="O89" s="3"/>
    </row>
    <row r="90" spans="1:15">
      <c r="A90" s="3"/>
      <c r="B90" s="3"/>
      <c r="C90" s="3"/>
      <c r="D90" s="3"/>
      <c r="E90" s="3"/>
      <c r="F90" s="3"/>
      <c r="G90" s="3"/>
      <c r="H90" s="3"/>
      <c r="I90" s="3"/>
      <c r="J90" s="3"/>
      <c r="K90" s="3"/>
      <c r="L90" s="3"/>
      <c r="M90" s="3"/>
      <c r="N90" s="3"/>
      <c r="O90" s="3"/>
    </row>
    <row r="91" spans="1:15">
      <c r="A91" s="3"/>
      <c r="B91" s="3"/>
      <c r="C91" s="3"/>
      <c r="D91" s="3"/>
      <c r="E91" s="3"/>
      <c r="F91" s="3"/>
      <c r="G91" s="3"/>
      <c r="H91" s="3"/>
      <c r="I91" s="3"/>
      <c r="J91" s="3"/>
      <c r="K91" s="3"/>
      <c r="L91" s="3"/>
      <c r="M91" s="3"/>
      <c r="N91" s="3"/>
      <c r="O91" s="3"/>
    </row>
    <row r="92" spans="1:15">
      <c r="A92" s="3"/>
      <c r="B92" s="3"/>
      <c r="C92" s="3"/>
      <c r="D92" s="3"/>
      <c r="E92" s="3"/>
      <c r="F92" s="3"/>
      <c r="G92" s="3"/>
      <c r="H92" s="3"/>
      <c r="I92" s="3"/>
      <c r="J92" s="3"/>
      <c r="K92" s="3"/>
      <c r="L92" s="3"/>
      <c r="M92" s="3"/>
      <c r="N92" s="3"/>
      <c r="O92" s="3"/>
    </row>
    <row r="105" spans="26:38" ht="12.75" customHeight="1" thickBot="1"/>
    <row r="106" spans="26:38" ht="8.25" customHeight="1" thickBot="1">
      <c r="Z106" s="40"/>
      <c r="AA106" s="41"/>
      <c r="AB106" s="41"/>
      <c r="AC106" s="41"/>
      <c r="AD106" s="41"/>
      <c r="AE106" s="41"/>
      <c r="AF106" s="41"/>
      <c r="AG106" s="41"/>
      <c r="AH106" s="41"/>
      <c r="AI106" s="41"/>
      <c r="AJ106" s="41"/>
      <c r="AK106" s="42"/>
    </row>
    <row r="107" spans="26:38" ht="16.5" thickBot="1">
      <c r="Z107" s="43"/>
      <c r="AA107" s="44"/>
      <c r="AB107" s="658" t="s">
        <v>250</v>
      </c>
      <c r="AC107" s="659"/>
      <c r="AD107" s="659"/>
      <c r="AE107" s="659"/>
      <c r="AF107" s="659"/>
      <c r="AG107" s="660"/>
      <c r="AH107" s="44"/>
      <c r="AI107" s="44"/>
      <c r="AJ107" s="44"/>
      <c r="AK107" s="45"/>
    </row>
    <row r="108" spans="26:38">
      <c r="Z108" s="43"/>
      <c r="AA108" s="44"/>
      <c r="AB108" s="44"/>
      <c r="AC108" s="44"/>
      <c r="AD108" s="44"/>
      <c r="AE108" s="44"/>
      <c r="AF108" s="44"/>
      <c r="AG108" s="44"/>
      <c r="AH108" s="44"/>
      <c r="AI108" s="44"/>
      <c r="AJ108" s="44"/>
      <c r="AK108" s="45"/>
    </row>
    <row r="109" spans="26:38">
      <c r="Z109" s="43"/>
      <c r="AA109" s="46" t="s">
        <v>251</v>
      </c>
      <c r="AB109" s="47" t="s">
        <v>258</v>
      </c>
      <c r="AC109" s="48"/>
      <c r="AD109" s="48"/>
      <c r="AE109" s="48"/>
      <c r="AF109" s="44"/>
      <c r="AG109" s="44"/>
      <c r="AH109" s="44"/>
      <c r="AI109" s="44"/>
      <c r="AJ109" s="44"/>
      <c r="AK109" s="45"/>
    </row>
    <row r="110" spans="26:38">
      <c r="Z110" s="43"/>
      <c r="AA110" s="46" t="s">
        <v>240</v>
      </c>
      <c r="AB110" s="47" t="s">
        <v>259</v>
      </c>
      <c r="AC110" s="48"/>
      <c r="AD110" s="48"/>
      <c r="AE110" s="48"/>
      <c r="AF110" s="44"/>
      <c r="AG110" s="44"/>
      <c r="AH110" s="44"/>
      <c r="AI110" s="44"/>
      <c r="AJ110" s="44"/>
      <c r="AK110" s="45"/>
    </row>
    <row r="111" spans="26:38">
      <c r="Z111" s="43"/>
      <c r="AA111" s="46" t="s">
        <v>257</v>
      </c>
      <c r="AB111" s="66" t="s">
        <v>260</v>
      </c>
      <c r="AC111" s="44"/>
      <c r="AD111" s="44"/>
      <c r="AE111" s="44"/>
      <c r="AF111" s="44"/>
      <c r="AG111" s="44"/>
      <c r="AH111" s="44"/>
      <c r="AI111" s="44"/>
      <c r="AJ111" s="44"/>
      <c r="AK111" s="45"/>
      <c r="AL111" s="65" t="s">
        <v>255</v>
      </c>
    </row>
    <row r="112" spans="26:38">
      <c r="Z112" s="43"/>
      <c r="AA112" s="49"/>
      <c r="AB112" s="49"/>
      <c r="AC112" s="49"/>
      <c r="AD112" s="49"/>
      <c r="AE112" s="49"/>
      <c r="AF112" s="50" t="s">
        <v>241</v>
      </c>
      <c r="AG112" s="49"/>
      <c r="AH112" s="51"/>
      <c r="AI112" s="52"/>
      <c r="AJ112" s="52"/>
      <c r="AK112" s="45"/>
      <c r="AL112" s="65" t="s">
        <v>256</v>
      </c>
    </row>
    <row r="113" spans="26:38">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c r="Z114" s="43"/>
      <c r="AA114" s="53"/>
      <c r="AB114" s="56"/>
      <c r="AC114" s="56"/>
      <c r="AD114" s="56"/>
      <c r="AE114" s="56"/>
      <c r="AF114" s="56"/>
      <c r="AG114" s="57"/>
      <c r="AH114" s="57"/>
      <c r="AI114" s="57"/>
      <c r="AJ114" s="58"/>
      <c r="AK114" s="45"/>
    </row>
    <row r="115" spans="26:38">
      <c r="Z115" s="43"/>
      <c r="AA115" s="53">
        <v>38353</v>
      </c>
      <c r="AB115" s="56">
        <v>8475</v>
      </c>
      <c r="AC115" s="56">
        <v>67</v>
      </c>
      <c r="AD115" s="56">
        <v>600</v>
      </c>
      <c r="AE115" s="56">
        <v>120</v>
      </c>
      <c r="AF115" s="56"/>
      <c r="AG115" s="57">
        <v>20006</v>
      </c>
      <c r="AH115" s="57">
        <v>7866</v>
      </c>
      <c r="AI115" s="56" t="s">
        <v>261</v>
      </c>
      <c r="AJ115" s="58">
        <v>38782</v>
      </c>
      <c r="AK115" s="45"/>
    </row>
    <row r="116" spans="26:38">
      <c r="Z116" s="43"/>
      <c r="AA116" s="53">
        <v>38384</v>
      </c>
      <c r="AB116" s="56">
        <v>8475</v>
      </c>
      <c r="AC116" s="56">
        <v>67</v>
      </c>
      <c r="AD116" s="56">
        <v>600</v>
      </c>
      <c r="AE116" s="56">
        <v>120</v>
      </c>
      <c r="AF116" s="56"/>
      <c r="AG116" s="57">
        <v>20006</v>
      </c>
      <c r="AH116" s="57">
        <v>7866</v>
      </c>
      <c r="AI116" s="56" t="s">
        <v>261</v>
      </c>
      <c r="AJ116" s="58">
        <v>38782</v>
      </c>
      <c r="AK116" s="45"/>
    </row>
    <row r="117" spans="26:38">
      <c r="Z117" s="43"/>
      <c r="AA117" s="53">
        <v>38412</v>
      </c>
      <c r="AB117" s="56">
        <v>8475</v>
      </c>
      <c r="AC117" s="56">
        <v>67</v>
      </c>
      <c r="AD117" s="56">
        <v>600</v>
      </c>
      <c r="AE117" s="56">
        <v>120</v>
      </c>
      <c r="AF117" s="56"/>
      <c r="AG117" s="57">
        <v>20006</v>
      </c>
      <c r="AH117" s="57">
        <v>7866</v>
      </c>
      <c r="AI117" s="56" t="s">
        <v>261</v>
      </c>
      <c r="AJ117" s="58">
        <v>38782</v>
      </c>
      <c r="AK117" s="45"/>
    </row>
    <row r="118" spans="26:38">
      <c r="Z118" s="43"/>
      <c r="AA118" s="53">
        <v>38443</v>
      </c>
      <c r="AB118" s="56">
        <v>8475</v>
      </c>
      <c r="AC118" s="56">
        <v>67</v>
      </c>
      <c r="AD118" s="56">
        <v>600</v>
      </c>
      <c r="AE118" s="56">
        <v>120</v>
      </c>
      <c r="AF118" s="56"/>
      <c r="AG118" s="57">
        <v>20006</v>
      </c>
      <c r="AH118" s="57">
        <v>7866</v>
      </c>
      <c r="AI118" s="56" t="s">
        <v>261</v>
      </c>
      <c r="AJ118" s="58">
        <v>38782</v>
      </c>
      <c r="AK118" s="45"/>
    </row>
    <row r="119" spans="26:38">
      <c r="Z119" s="43"/>
      <c r="AA119" s="53">
        <v>38473</v>
      </c>
      <c r="AB119" s="56">
        <v>15130</v>
      </c>
      <c r="AC119" s="56">
        <v>8</v>
      </c>
      <c r="AD119" s="56">
        <v>600</v>
      </c>
      <c r="AE119" s="56">
        <v>120</v>
      </c>
      <c r="AF119" s="56"/>
      <c r="AG119" s="57">
        <v>20864</v>
      </c>
      <c r="AH119" s="57">
        <v>5936</v>
      </c>
      <c r="AI119" s="56" t="s">
        <v>261</v>
      </c>
      <c r="AJ119" s="58">
        <v>38978</v>
      </c>
      <c r="AK119" s="45"/>
    </row>
    <row r="120" spans="26:38">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c r="Z121" s="43"/>
      <c r="AA121" s="53">
        <v>38534</v>
      </c>
      <c r="AB121" s="56">
        <v>15130</v>
      </c>
      <c r="AC121" s="56">
        <v>8</v>
      </c>
      <c r="AD121" s="56">
        <v>600</v>
      </c>
      <c r="AE121" s="56">
        <v>120</v>
      </c>
      <c r="AF121" s="56"/>
      <c r="AG121" s="57">
        <v>20864</v>
      </c>
      <c r="AH121" s="57">
        <v>5936</v>
      </c>
      <c r="AI121" s="56" t="s">
        <v>261</v>
      </c>
      <c r="AJ121" s="58">
        <v>38978</v>
      </c>
      <c r="AK121" s="45"/>
    </row>
    <row r="122" spans="26:38">
      <c r="Z122" s="43"/>
      <c r="AA122" s="53">
        <v>38565</v>
      </c>
      <c r="AB122" s="56">
        <v>15130</v>
      </c>
      <c r="AC122" s="56">
        <v>8</v>
      </c>
      <c r="AD122" s="56">
        <v>600</v>
      </c>
      <c r="AE122" s="56">
        <v>120</v>
      </c>
      <c r="AF122" s="56"/>
      <c r="AG122" s="57">
        <v>20864</v>
      </c>
      <c r="AH122" s="57">
        <v>5936</v>
      </c>
      <c r="AI122" s="56" t="s">
        <v>261</v>
      </c>
      <c r="AJ122" s="58">
        <v>38978</v>
      </c>
      <c r="AK122" s="45"/>
    </row>
    <row r="123" spans="26:38">
      <c r="Z123" s="43"/>
      <c r="AA123" s="53">
        <v>38596</v>
      </c>
      <c r="AB123" s="56">
        <v>15130</v>
      </c>
      <c r="AC123" s="56">
        <v>8</v>
      </c>
      <c r="AD123" s="56">
        <v>600</v>
      </c>
      <c r="AE123" s="56">
        <v>120</v>
      </c>
      <c r="AF123" s="56"/>
      <c r="AG123" s="57">
        <v>20864</v>
      </c>
      <c r="AH123" s="57">
        <v>5936</v>
      </c>
      <c r="AI123" s="56" t="s">
        <v>261</v>
      </c>
      <c r="AJ123" s="58">
        <v>38978</v>
      </c>
      <c r="AK123" s="45"/>
    </row>
    <row r="124" spans="26:38">
      <c r="Z124" s="43"/>
      <c r="AA124" s="53">
        <v>38626</v>
      </c>
      <c r="AB124" s="56">
        <v>15130</v>
      </c>
      <c r="AC124" s="56">
        <v>8</v>
      </c>
      <c r="AD124" s="56">
        <v>600</v>
      </c>
      <c r="AE124" s="56">
        <v>120</v>
      </c>
      <c r="AF124" s="56"/>
      <c r="AG124" s="57">
        <v>20864</v>
      </c>
      <c r="AH124" s="57">
        <v>5936</v>
      </c>
      <c r="AI124" s="56" t="s">
        <v>261</v>
      </c>
      <c r="AJ124" s="58">
        <v>38978</v>
      </c>
      <c r="AK124" s="45"/>
    </row>
    <row r="125" spans="26:38">
      <c r="Z125" s="43"/>
      <c r="AA125" s="53">
        <v>38657</v>
      </c>
      <c r="AB125" s="56">
        <v>15130</v>
      </c>
      <c r="AC125" s="56">
        <v>8</v>
      </c>
      <c r="AD125" s="56">
        <v>600</v>
      </c>
      <c r="AE125" s="56">
        <v>120</v>
      </c>
      <c r="AF125" s="56"/>
      <c r="AG125" s="57">
        <v>20864</v>
      </c>
      <c r="AH125" s="57">
        <v>5936</v>
      </c>
      <c r="AI125" s="56" t="s">
        <v>261</v>
      </c>
      <c r="AJ125" s="58">
        <v>38978</v>
      </c>
      <c r="AK125" s="45"/>
    </row>
    <row r="126" spans="26:38">
      <c r="Z126" s="43"/>
      <c r="AA126" s="53">
        <v>38687</v>
      </c>
      <c r="AB126" s="56">
        <v>15130</v>
      </c>
      <c r="AC126" s="56">
        <v>8</v>
      </c>
      <c r="AD126" s="56">
        <v>600</v>
      </c>
      <c r="AE126" s="56">
        <v>120</v>
      </c>
      <c r="AF126" s="56"/>
      <c r="AG126" s="57">
        <v>20864</v>
      </c>
      <c r="AH126" s="57">
        <v>5936</v>
      </c>
      <c r="AI126" s="56" t="s">
        <v>261</v>
      </c>
      <c r="AJ126" s="58">
        <v>38978</v>
      </c>
      <c r="AK126" s="45"/>
    </row>
    <row r="127" spans="26:38">
      <c r="Z127" s="43"/>
      <c r="AA127" s="53">
        <v>38718</v>
      </c>
      <c r="AB127" s="56">
        <v>15130</v>
      </c>
      <c r="AC127" s="56">
        <v>8</v>
      </c>
      <c r="AD127" s="56">
        <v>600</v>
      </c>
      <c r="AE127" s="56">
        <v>120</v>
      </c>
      <c r="AF127" s="56"/>
      <c r="AG127" s="57">
        <v>20864</v>
      </c>
      <c r="AH127" s="57">
        <v>5936</v>
      </c>
      <c r="AI127" s="56" t="s">
        <v>261</v>
      </c>
      <c r="AJ127" s="58">
        <v>38978</v>
      </c>
      <c r="AK127" s="45"/>
    </row>
    <row r="128" spans="26:38">
      <c r="Z128" s="43"/>
      <c r="AA128" s="53">
        <v>38749</v>
      </c>
      <c r="AB128" s="56">
        <v>14642</v>
      </c>
      <c r="AC128" s="56">
        <v>8</v>
      </c>
      <c r="AD128" s="56">
        <v>581</v>
      </c>
      <c r="AE128" s="56">
        <v>116</v>
      </c>
      <c r="AF128" s="56"/>
      <c r="AG128" s="57">
        <v>20864</v>
      </c>
      <c r="AH128" s="57">
        <v>5936</v>
      </c>
      <c r="AI128" s="56" t="s">
        <v>261</v>
      </c>
      <c r="AJ128" s="58">
        <v>38978</v>
      </c>
      <c r="AK128" s="45"/>
    </row>
    <row r="129" spans="26:38">
      <c r="Z129" s="43"/>
      <c r="AA129" s="53">
        <v>38777</v>
      </c>
      <c r="AB129" s="56">
        <v>15130</v>
      </c>
      <c r="AC129" s="56">
        <v>8</v>
      </c>
      <c r="AD129" s="56">
        <v>750</v>
      </c>
      <c r="AE129" s="56">
        <v>120</v>
      </c>
      <c r="AF129" s="56"/>
      <c r="AG129" s="57">
        <v>20864</v>
      </c>
      <c r="AH129" s="57">
        <v>5936</v>
      </c>
      <c r="AI129" s="56" t="s">
        <v>261</v>
      </c>
      <c r="AJ129" s="58">
        <v>38978</v>
      </c>
      <c r="AK129" s="45"/>
    </row>
    <row r="130" spans="26:38">
      <c r="Z130" s="43"/>
      <c r="AA130" s="53">
        <v>38808</v>
      </c>
      <c r="AB130" s="56">
        <v>15130</v>
      </c>
      <c r="AC130" s="56">
        <v>8</v>
      </c>
      <c r="AD130" s="56">
        <v>750</v>
      </c>
      <c r="AE130" s="56">
        <v>120</v>
      </c>
      <c r="AF130" s="56"/>
      <c r="AG130" s="57">
        <v>20864</v>
      </c>
      <c r="AH130" s="57">
        <v>5936</v>
      </c>
      <c r="AI130" s="56" t="s">
        <v>261</v>
      </c>
      <c r="AJ130" s="58">
        <v>38978</v>
      </c>
      <c r="AK130" s="45"/>
    </row>
    <row r="131" spans="26:38">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c r="Z134" s="43"/>
      <c r="AA134" s="53">
        <v>38930</v>
      </c>
      <c r="AB134" s="56">
        <v>15510</v>
      </c>
      <c r="AC134" s="56">
        <v>8</v>
      </c>
      <c r="AD134" s="56">
        <v>750</v>
      </c>
      <c r="AE134" s="56">
        <v>120</v>
      </c>
      <c r="AF134" s="56"/>
      <c r="AG134" s="57">
        <v>20864</v>
      </c>
      <c r="AH134" s="57">
        <v>5936</v>
      </c>
      <c r="AI134" s="56" t="s">
        <v>261</v>
      </c>
      <c r="AJ134" s="58">
        <v>38978</v>
      </c>
      <c r="AK134" s="45"/>
    </row>
    <row r="135" spans="26:38">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c r="Z136" s="43"/>
      <c r="AA136" s="53">
        <v>38991</v>
      </c>
      <c r="AB136" s="56">
        <v>15510</v>
      </c>
      <c r="AC136" s="56">
        <v>8</v>
      </c>
      <c r="AD136" s="56">
        <v>750</v>
      </c>
      <c r="AE136" s="56">
        <v>120</v>
      </c>
      <c r="AF136" s="56"/>
      <c r="AG136" s="57">
        <v>17156</v>
      </c>
      <c r="AH136" s="57">
        <v>9898</v>
      </c>
      <c r="AI136" s="56" t="s">
        <v>261</v>
      </c>
      <c r="AJ136" s="58">
        <v>39009</v>
      </c>
      <c r="AK136" s="45"/>
    </row>
    <row r="137" spans="26:38">
      <c r="Z137" s="43"/>
      <c r="AA137" s="53">
        <v>39022</v>
      </c>
      <c r="AB137" s="56">
        <v>15510</v>
      </c>
      <c r="AC137" s="56">
        <v>8</v>
      </c>
      <c r="AD137" s="56">
        <v>750</v>
      </c>
      <c r="AE137" s="56">
        <v>120</v>
      </c>
      <c r="AF137" s="56"/>
      <c r="AG137" s="57">
        <v>17156</v>
      </c>
      <c r="AH137" s="57">
        <v>9898</v>
      </c>
      <c r="AI137" s="56" t="s">
        <v>261</v>
      </c>
      <c r="AJ137" s="58">
        <v>39055</v>
      </c>
      <c r="AK137" s="45"/>
    </row>
    <row r="138" spans="26:38">
      <c r="Z138" s="43"/>
      <c r="AA138" s="53">
        <v>39052</v>
      </c>
      <c r="AB138" s="56">
        <v>15510</v>
      </c>
      <c r="AC138" s="56">
        <v>8</v>
      </c>
      <c r="AD138" s="56">
        <v>750</v>
      </c>
      <c r="AE138" s="56">
        <v>120</v>
      </c>
      <c r="AF138" s="56"/>
      <c r="AG138" s="57">
        <v>17156</v>
      </c>
      <c r="AH138" s="57">
        <v>9898</v>
      </c>
      <c r="AI138" s="56" t="s">
        <v>261</v>
      </c>
      <c r="AJ138" s="58">
        <v>39074</v>
      </c>
      <c r="AK138" s="45"/>
    </row>
    <row r="139" spans="26:38">
      <c r="Z139" s="43"/>
      <c r="AA139" s="53">
        <v>39083</v>
      </c>
      <c r="AB139" s="56">
        <v>15510</v>
      </c>
      <c r="AC139" s="56">
        <v>8</v>
      </c>
      <c r="AD139" s="56">
        <v>750</v>
      </c>
      <c r="AE139" s="56">
        <v>120</v>
      </c>
      <c r="AF139" s="56"/>
      <c r="AG139" s="57">
        <v>17156</v>
      </c>
      <c r="AH139" s="57">
        <v>9898</v>
      </c>
      <c r="AI139" s="56" t="s">
        <v>261</v>
      </c>
      <c r="AJ139" s="58">
        <v>39122</v>
      </c>
      <c r="AK139" s="45"/>
    </row>
    <row r="140" spans="26:38">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c r="Z141" s="43"/>
      <c r="AA141" s="53" t="s">
        <v>262</v>
      </c>
      <c r="AB141" s="56">
        <v>10087</v>
      </c>
      <c r="AC141" s="56">
        <v>8</v>
      </c>
      <c r="AD141" s="56">
        <v>400</v>
      </c>
      <c r="AE141" s="56">
        <v>80</v>
      </c>
      <c r="AF141" s="56"/>
      <c r="AG141" s="57">
        <v>20864</v>
      </c>
      <c r="AH141" s="57">
        <v>5936</v>
      </c>
      <c r="AI141" s="56" t="s">
        <v>261</v>
      </c>
      <c r="AJ141" s="58">
        <v>38978</v>
      </c>
      <c r="AK141" s="45"/>
    </row>
    <row r="142" spans="26:38">
      <c r="Z142" s="43"/>
      <c r="AA142" s="53" t="s">
        <v>265</v>
      </c>
      <c r="AB142" s="56">
        <v>15510</v>
      </c>
      <c r="AC142" s="56">
        <v>8</v>
      </c>
      <c r="AD142" s="56">
        <v>750</v>
      </c>
      <c r="AE142" s="56">
        <v>120</v>
      </c>
      <c r="AF142" s="56"/>
      <c r="AG142" s="57">
        <v>17156</v>
      </c>
      <c r="AH142" s="57">
        <v>17156</v>
      </c>
      <c r="AI142" s="56" t="s">
        <v>261</v>
      </c>
      <c r="AJ142" s="58">
        <v>39122</v>
      </c>
      <c r="AK142" s="45"/>
    </row>
    <row r="143" spans="26:38" ht="13.5" thickBot="1">
      <c r="Z143" s="43"/>
      <c r="AA143" s="47"/>
      <c r="AB143" s="44"/>
      <c r="AC143" s="44"/>
      <c r="AD143" s="44"/>
      <c r="AE143" s="44"/>
      <c r="AF143" s="44"/>
      <c r="AG143" s="44"/>
      <c r="AH143" s="44"/>
      <c r="AI143" s="44"/>
      <c r="AJ143" s="44"/>
      <c r="AK143" s="45"/>
    </row>
    <row r="144" spans="26:38" ht="12.75" customHeight="1" thickBot="1">
      <c r="Z144" s="43"/>
      <c r="AA144" s="44"/>
      <c r="AB144" s="661" t="s">
        <v>252</v>
      </c>
      <c r="AC144" s="662"/>
      <c r="AD144" s="662"/>
      <c r="AE144" s="662"/>
      <c r="AF144" s="662"/>
      <c r="AG144" s="663"/>
      <c r="AH144" s="59" t="s">
        <v>253</v>
      </c>
      <c r="AI144" s="44"/>
      <c r="AJ144" s="44"/>
      <c r="AK144" s="45"/>
    </row>
    <row r="145" spans="26:37" ht="13.5" thickBot="1">
      <c r="Z145" s="43"/>
      <c r="AA145" s="44"/>
      <c r="AB145" s="59" t="e">
        <f>#REF!</f>
        <v>#REF!</v>
      </c>
      <c r="AC145" s="44"/>
      <c r="AD145" s="44"/>
      <c r="AE145" s="44"/>
      <c r="AF145" s="44"/>
      <c r="AG145" s="44"/>
      <c r="AH145" s="44"/>
      <c r="AI145" s="44"/>
      <c r="AJ145" s="44"/>
      <c r="AK145" s="45"/>
    </row>
    <row r="146" spans="26:37" ht="13.5" thickBot="1">
      <c r="Z146" s="43"/>
      <c r="AA146" s="44"/>
      <c r="AB146" s="44"/>
      <c r="AC146" s="44"/>
      <c r="AD146" s="46" t="s">
        <v>254</v>
      </c>
      <c r="AE146" s="46"/>
      <c r="AF146" s="60" t="e">
        <f>IF(#REF!=#REF!,"correct","error")</f>
        <v>#REF!</v>
      </c>
      <c r="AG146" s="44"/>
      <c r="AH146" s="44"/>
      <c r="AI146" s="44"/>
      <c r="AJ146" s="44"/>
      <c r="AK146" s="45"/>
    </row>
    <row r="147" spans="26:37" ht="13.5" thickBot="1">
      <c r="Z147" s="61"/>
      <c r="AA147" s="62"/>
      <c r="AB147" s="62"/>
      <c r="AC147" s="62"/>
      <c r="AD147" s="63"/>
      <c r="AE147" s="63"/>
      <c r="AF147" s="62"/>
      <c r="AG147" s="62"/>
      <c r="AH147" s="62"/>
      <c r="AI147" s="62"/>
      <c r="AJ147" s="62"/>
      <c r="AK147" s="64"/>
    </row>
  </sheetData>
  <mergeCells count="95">
    <mergeCell ref="A1:H1"/>
    <mergeCell ref="A2:H2"/>
    <mergeCell ref="A3:H3"/>
    <mergeCell ref="A4:H4"/>
    <mergeCell ref="B8:D8"/>
    <mergeCell ref="E8:H8"/>
    <mergeCell ref="B5:D5"/>
    <mergeCell ref="E5:H5"/>
    <mergeCell ref="B6:D6"/>
    <mergeCell ref="E6:H6"/>
    <mergeCell ref="B7:D7"/>
    <mergeCell ref="E7:H7"/>
    <mergeCell ref="B11:C11"/>
    <mergeCell ref="F11:H11"/>
    <mergeCell ref="B12:C12"/>
    <mergeCell ref="F12:H12"/>
    <mergeCell ref="B9:C9"/>
    <mergeCell ref="E9:H9"/>
    <mergeCell ref="B10:C10"/>
    <mergeCell ref="E10:H10"/>
    <mergeCell ref="B17:E17"/>
    <mergeCell ref="B18:E18"/>
    <mergeCell ref="B19:E19"/>
    <mergeCell ref="B20:E20"/>
    <mergeCell ref="B13:H13"/>
    <mergeCell ref="B14:E14"/>
    <mergeCell ref="B15:E15"/>
    <mergeCell ref="B16:E16"/>
    <mergeCell ref="B25:E25"/>
    <mergeCell ref="B26:E26"/>
    <mergeCell ref="B27:E27"/>
    <mergeCell ref="B28:E28"/>
    <mergeCell ref="B21:E21"/>
    <mergeCell ref="B22:E22"/>
    <mergeCell ref="B23:E23"/>
    <mergeCell ref="B24:E24"/>
    <mergeCell ref="B33:E33"/>
    <mergeCell ref="B34:E34"/>
    <mergeCell ref="B35:E35"/>
    <mergeCell ref="B36:E36"/>
    <mergeCell ref="B29:E29"/>
    <mergeCell ref="B30:E30"/>
    <mergeCell ref="B31:E31"/>
    <mergeCell ref="B32:E32"/>
    <mergeCell ref="B41:E41"/>
    <mergeCell ref="B42:E42"/>
    <mergeCell ref="B43:E43"/>
    <mergeCell ref="B44:E44"/>
    <mergeCell ref="B37:E37"/>
    <mergeCell ref="B38:E38"/>
    <mergeCell ref="B39:E39"/>
    <mergeCell ref="B40:E40"/>
    <mergeCell ref="B49:E49"/>
    <mergeCell ref="B50:E50"/>
    <mergeCell ref="B51:E51"/>
    <mergeCell ref="B52:E52"/>
    <mergeCell ref="B45:E45"/>
    <mergeCell ref="B46:E46"/>
    <mergeCell ref="B47:E47"/>
    <mergeCell ref="B48:E48"/>
    <mergeCell ref="B59:E59"/>
    <mergeCell ref="B60:E60"/>
    <mergeCell ref="B61:E61"/>
    <mergeCell ref="B62:E62"/>
    <mergeCell ref="B53:E53"/>
    <mergeCell ref="B54:E54"/>
    <mergeCell ref="B56:E56"/>
    <mergeCell ref="B57:E57"/>
    <mergeCell ref="B55:E55"/>
    <mergeCell ref="B58:E58"/>
    <mergeCell ref="B69:E69"/>
    <mergeCell ref="F73:H73"/>
    <mergeCell ref="B63:E63"/>
    <mergeCell ref="B66:E66"/>
    <mergeCell ref="B67:E67"/>
    <mergeCell ref="B68:E68"/>
    <mergeCell ref="B64:E64"/>
    <mergeCell ref="B65:E65"/>
    <mergeCell ref="B70:E70"/>
    <mergeCell ref="B71:E71"/>
    <mergeCell ref="B72:H72"/>
    <mergeCell ref="B80:H80"/>
    <mergeCell ref="B81:H81"/>
    <mergeCell ref="F74:H74"/>
    <mergeCell ref="AB107:AG107"/>
    <mergeCell ref="AB144:AG144"/>
    <mergeCell ref="B82:H82"/>
    <mergeCell ref="A83:H85"/>
    <mergeCell ref="C86:H86"/>
    <mergeCell ref="C87:H87"/>
    <mergeCell ref="F75:H75"/>
    <mergeCell ref="F76:H76"/>
    <mergeCell ref="F77:H77"/>
    <mergeCell ref="F78:H78"/>
    <mergeCell ref="F79:H79"/>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dimension ref="B1:T42"/>
  <sheetViews>
    <sheetView workbookViewId="0">
      <selection activeCell="C15" sqref="C15"/>
    </sheetView>
  </sheetViews>
  <sheetFormatPr defaultColWidth="9.140625" defaultRowHeight="12.75"/>
  <cols>
    <col min="1" max="1" width="3.7109375" style="383" customWidth="1"/>
    <col min="2" max="2" width="9.140625" style="383"/>
    <col min="3" max="3" width="18.42578125" style="383" customWidth="1"/>
    <col min="4" max="4" width="11" style="383" customWidth="1"/>
    <col min="5" max="5" width="9.85546875" style="383" customWidth="1"/>
    <col min="6" max="6" width="9.7109375" style="383" customWidth="1"/>
    <col min="7" max="7" width="8.42578125" style="383" customWidth="1"/>
    <col min="8" max="8" width="8.140625" style="383" customWidth="1"/>
    <col min="9" max="9" width="10.85546875" style="383" customWidth="1"/>
    <col min="10" max="11" width="9.28515625" style="383" bestFit="1" customWidth="1"/>
    <col min="12" max="12" width="12.28515625" style="202" customWidth="1"/>
    <col min="13" max="13" width="11" style="383" customWidth="1"/>
    <col min="14" max="16384" width="9.140625" style="383"/>
  </cols>
  <sheetData>
    <row r="1" spans="2:20" ht="16.5" thickBot="1">
      <c r="B1" s="675" t="s">
        <v>503</v>
      </c>
      <c r="C1" s="676"/>
      <c r="D1" s="676"/>
      <c r="E1" s="676"/>
      <c r="F1" s="676"/>
      <c r="G1" s="676"/>
      <c r="H1" s="676"/>
      <c r="I1" s="676"/>
      <c r="J1" s="676"/>
      <c r="K1" s="676"/>
      <c r="L1" s="677"/>
    </row>
    <row r="2" spans="2:20" ht="18">
      <c r="B2" s="384"/>
      <c r="C2" s="678" t="s">
        <v>507</v>
      </c>
      <c r="D2" s="678"/>
      <c r="E2" s="678"/>
      <c r="F2" s="678"/>
      <c r="G2" s="678"/>
      <c r="H2" s="678"/>
      <c r="I2" s="678"/>
      <c r="J2" s="679"/>
      <c r="K2" s="679"/>
      <c r="L2" s="385"/>
    </row>
    <row r="3" spans="2:20">
      <c r="B3" s="386"/>
      <c r="C3" s="387"/>
      <c r="D3" s="387"/>
      <c r="E3" s="387"/>
      <c r="F3" s="387"/>
      <c r="G3" s="387"/>
      <c r="H3" s="387"/>
      <c r="I3" s="680" t="s">
        <v>392</v>
      </c>
      <c r="J3" s="680"/>
      <c r="K3" s="680"/>
      <c r="L3" s="681"/>
      <c r="N3" s="390"/>
    </row>
    <row r="4" spans="2:20">
      <c r="B4" s="391"/>
      <c r="C4" s="392" t="s">
        <v>266</v>
      </c>
      <c r="D4" s="393"/>
      <c r="E4" s="394"/>
      <c r="F4" s="395"/>
      <c r="G4" s="396" t="s">
        <v>267</v>
      </c>
      <c r="H4" s="393"/>
      <c r="I4" s="395"/>
      <c r="J4" s="396" t="s">
        <v>268</v>
      </c>
      <c r="K4" s="397"/>
      <c r="L4" s="398"/>
      <c r="M4" s="399"/>
    </row>
    <row r="5" spans="2:20" ht="13.5" customHeight="1">
      <c r="B5" s="391"/>
      <c r="C5" s="392" t="s">
        <v>270</v>
      </c>
      <c r="D5" s="393"/>
      <c r="E5" s="394"/>
      <c r="F5" s="395"/>
      <c r="G5" s="396"/>
      <c r="H5" s="400"/>
      <c r="I5" s="387"/>
      <c r="J5" s="396"/>
      <c r="K5" s="400"/>
      <c r="L5" s="389"/>
      <c r="N5" s="302"/>
    </row>
    <row r="6" spans="2:20">
      <c r="B6" s="386"/>
      <c r="C6" s="392" t="s">
        <v>271</v>
      </c>
      <c r="D6" s="393"/>
      <c r="E6" s="394"/>
      <c r="F6" s="395"/>
      <c r="G6" s="400"/>
      <c r="H6" s="400"/>
      <c r="I6" s="387"/>
      <c r="J6" s="396"/>
      <c r="K6" s="400"/>
      <c r="L6" s="389"/>
      <c r="N6" s="401"/>
    </row>
    <row r="7" spans="2:20">
      <c r="B7" s="386"/>
      <c r="C7" s="392" t="s">
        <v>272</v>
      </c>
      <c r="D7" s="393"/>
      <c r="E7" s="394"/>
      <c r="F7" s="395"/>
      <c r="G7" s="400"/>
      <c r="H7" s="400"/>
      <c r="I7" s="387"/>
      <c r="J7" s="396"/>
      <c r="K7" s="400"/>
      <c r="L7" s="389"/>
      <c r="N7" s="306"/>
    </row>
    <row r="8" spans="2:20">
      <c r="B8" s="386"/>
      <c r="C8" s="402" t="s">
        <v>273</v>
      </c>
      <c r="D8" s="403" t="s">
        <v>274</v>
      </c>
      <c r="E8" s="403"/>
      <c r="F8" s="388"/>
      <c r="G8" s="388" t="s">
        <v>275</v>
      </c>
      <c r="H8" s="388" t="s">
        <v>276</v>
      </c>
      <c r="I8" s="388" t="s">
        <v>277</v>
      </c>
      <c r="J8" s="388" t="s">
        <v>278</v>
      </c>
      <c r="K8" s="388" t="s">
        <v>279</v>
      </c>
      <c r="L8" s="389" t="s">
        <v>280</v>
      </c>
      <c r="N8" s="401"/>
    </row>
    <row r="9" spans="2:20">
      <c r="B9" s="386"/>
      <c r="C9" s="404">
        <v>43556</v>
      </c>
      <c r="D9" s="405"/>
      <c r="E9" s="387"/>
      <c r="F9" s="406"/>
      <c r="G9" s="407"/>
      <c r="H9" s="407"/>
      <c r="I9" s="407"/>
      <c r="J9" s="407"/>
      <c r="K9" s="407"/>
      <c r="L9" s="447"/>
      <c r="N9" s="401"/>
    </row>
    <row r="10" spans="2:20">
      <c r="B10" s="386"/>
      <c r="C10" s="404">
        <v>43586</v>
      </c>
      <c r="D10" s="405"/>
      <c r="E10" s="387"/>
      <c r="F10" s="406"/>
      <c r="G10" s="407"/>
      <c r="H10" s="407"/>
      <c r="I10" s="407"/>
      <c r="J10" s="407"/>
      <c r="K10" s="407"/>
      <c r="L10" s="447"/>
      <c r="N10" s="401"/>
    </row>
    <row r="11" spans="2:20">
      <c r="B11" s="386"/>
      <c r="C11" s="404">
        <v>43617</v>
      </c>
      <c r="D11" s="405"/>
      <c r="E11" s="387"/>
      <c r="F11" s="406"/>
      <c r="G11" s="407"/>
      <c r="H11" s="407"/>
      <c r="I11" s="407"/>
      <c r="J11" s="407"/>
      <c r="K11" s="407"/>
      <c r="L11" s="447"/>
      <c r="N11" s="401"/>
    </row>
    <row r="12" spans="2:20">
      <c r="B12" s="386"/>
      <c r="C12" s="404">
        <v>43647</v>
      </c>
      <c r="D12" s="405"/>
      <c r="E12" s="387"/>
      <c r="F12" s="406"/>
      <c r="G12" s="407"/>
      <c r="H12" s="407"/>
      <c r="I12" s="407"/>
      <c r="J12" s="407"/>
      <c r="K12" s="407"/>
      <c r="L12" s="447"/>
      <c r="N12" s="401"/>
    </row>
    <row r="13" spans="2:20">
      <c r="B13" s="386"/>
      <c r="C13" s="404">
        <v>43678</v>
      </c>
      <c r="D13" s="405"/>
      <c r="E13" s="387"/>
      <c r="F13" s="406"/>
      <c r="G13" s="407"/>
      <c r="H13" s="407"/>
      <c r="I13" s="407"/>
      <c r="J13" s="407"/>
      <c r="K13" s="407"/>
      <c r="L13" s="447"/>
      <c r="M13" s="399"/>
      <c r="N13" s="401"/>
      <c r="T13" s="383" t="s">
        <v>269</v>
      </c>
    </row>
    <row r="14" spans="2:20">
      <c r="B14" s="386"/>
      <c r="C14" s="404">
        <v>43709</v>
      </c>
      <c r="D14" s="405"/>
      <c r="E14" s="387"/>
      <c r="F14" s="406"/>
      <c r="G14" s="407"/>
      <c r="H14" s="407"/>
      <c r="I14" s="407"/>
      <c r="J14" s="407"/>
      <c r="K14" s="407"/>
      <c r="L14" s="447"/>
      <c r="M14" s="399"/>
      <c r="N14" s="401"/>
      <c r="T14" s="383" t="s">
        <v>439</v>
      </c>
    </row>
    <row r="15" spans="2:20">
      <c r="B15" s="386"/>
      <c r="C15" s="404">
        <v>43739</v>
      </c>
      <c r="D15" s="405"/>
      <c r="E15" s="387"/>
      <c r="F15" s="406"/>
      <c r="G15" s="407"/>
      <c r="H15" s="407"/>
      <c r="I15" s="407"/>
      <c r="J15" s="407"/>
      <c r="K15" s="407"/>
      <c r="L15" s="447"/>
      <c r="N15" s="401"/>
    </row>
    <row r="16" spans="2:20">
      <c r="B16" s="386"/>
      <c r="C16" s="404">
        <v>43770</v>
      </c>
      <c r="D16" s="405"/>
      <c r="E16" s="387"/>
      <c r="F16" s="406"/>
      <c r="G16" s="407"/>
      <c r="H16" s="407"/>
      <c r="I16" s="407"/>
      <c r="J16" s="407"/>
      <c r="K16" s="407"/>
      <c r="L16" s="447"/>
      <c r="N16" s="401"/>
    </row>
    <row r="17" spans="2:14" ht="12.75" customHeight="1">
      <c r="B17" s="386"/>
      <c r="C17" s="404">
        <v>43800</v>
      </c>
      <c r="D17" s="405"/>
      <c r="E17" s="387"/>
      <c r="F17" s="406"/>
      <c r="G17" s="407"/>
      <c r="H17" s="407"/>
      <c r="I17" s="407"/>
      <c r="J17" s="407"/>
      <c r="K17" s="407"/>
      <c r="L17" s="447"/>
      <c r="N17" s="401"/>
    </row>
    <row r="18" spans="2:14">
      <c r="B18" s="386"/>
      <c r="C18" s="404">
        <v>43831</v>
      </c>
      <c r="D18" s="405"/>
      <c r="E18" s="387"/>
      <c r="F18" s="406"/>
      <c r="G18" s="407"/>
      <c r="H18" s="407"/>
      <c r="I18" s="407"/>
      <c r="J18" s="407"/>
      <c r="K18" s="407"/>
      <c r="L18" s="447"/>
      <c r="N18" s="401"/>
    </row>
    <row r="19" spans="2:14" ht="12.75" customHeight="1">
      <c r="B19" s="386"/>
      <c r="C19" s="404">
        <v>43862</v>
      </c>
      <c r="D19" s="405"/>
      <c r="E19" s="387"/>
      <c r="F19" s="406"/>
      <c r="G19" s="407"/>
      <c r="H19" s="407"/>
      <c r="I19" s="407"/>
      <c r="J19" s="407"/>
      <c r="K19" s="407"/>
      <c r="L19" s="447"/>
      <c r="N19" s="408"/>
    </row>
    <row r="20" spans="2:14" ht="12.75" customHeight="1">
      <c r="B20" s="386"/>
      <c r="C20" s="404">
        <v>43891</v>
      </c>
      <c r="D20" s="405"/>
      <c r="E20" s="409"/>
      <c r="F20" s="406"/>
      <c r="G20" s="407"/>
      <c r="H20" s="407"/>
      <c r="I20" s="407"/>
      <c r="J20" s="407"/>
      <c r="K20" s="407"/>
      <c r="L20" s="447"/>
      <c r="N20" s="401"/>
    </row>
    <row r="21" spans="2:14" ht="12" customHeight="1">
      <c r="B21" s="386"/>
      <c r="C21" s="404" t="s">
        <v>281</v>
      </c>
      <c r="D21" s="405"/>
      <c r="E21" s="387"/>
      <c r="F21" s="406"/>
      <c r="G21" s="410"/>
      <c r="H21" s="410"/>
      <c r="I21" s="410"/>
      <c r="J21" s="410"/>
      <c r="K21" s="411"/>
      <c r="L21" s="448"/>
      <c r="N21" s="412"/>
    </row>
    <row r="22" spans="2:14">
      <c r="B22" s="386"/>
      <c r="C22" s="404" t="s">
        <v>282</v>
      </c>
      <c r="D22" s="405"/>
      <c r="E22" s="387"/>
      <c r="F22" s="406" t="s">
        <v>283</v>
      </c>
      <c r="G22" s="410"/>
      <c r="H22" s="410"/>
      <c r="I22" s="410"/>
      <c r="J22" s="410"/>
      <c r="K22" s="411"/>
      <c r="L22" s="447"/>
      <c r="N22" s="401"/>
    </row>
    <row r="23" spans="2:14">
      <c r="B23" s="386"/>
      <c r="C23" s="413" t="s">
        <v>284</v>
      </c>
      <c r="D23" s="405"/>
      <c r="E23" s="387"/>
      <c r="F23" s="406"/>
      <c r="G23" s="410"/>
      <c r="H23" s="410"/>
      <c r="I23" s="410"/>
      <c r="J23" s="410"/>
      <c r="K23" s="411"/>
      <c r="L23" s="447"/>
      <c r="N23" s="414"/>
    </row>
    <row r="24" spans="2:14">
      <c r="B24" s="386"/>
      <c r="C24" s="413" t="s">
        <v>285</v>
      </c>
      <c r="D24" s="405"/>
      <c r="E24" s="387"/>
      <c r="F24" s="406"/>
      <c r="G24" s="410"/>
      <c r="H24" s="410"/>
      <c r="I24" s="410"/>
      <c r="J24" s="410"/>
      <c r="K24" s="411"/>
      <c r="L24" s="447"/>
      <c r="N24" s="401"/>
    </row>
    <row r="25" spans="2:14" ht="13.5" thickBot="1">
      <c r="B25" s="386"/>
      <c r="C25" s="415" t="s">
        <v>286</v>
      </c>
      <c r="D25" s="416"/>
      <c r="E25" s="387"/>
      <c r="F25" s="417"/>
      <c r="G25" s="416"/>
      <c r="H25" s="416"/>
      <c r="I25" s="416"/>
      <c r="J25" s="416"/>
      <c r="K25" s="416"/>
      <c r="L25" s="449"/>
      <c r="N25" s="401"/>
    </row>
    <row r="26" spans="2:14">
      <c r="B26" s="384"/>
      <c r="C26" s="418"/>
      <c r="D26" s="419"/>
      <c r="E26" s="420"/>
      <c r="F26" s="420"/>
      <c r="G26" s="387"/>
      <c r="H26" s="387"/>
      <c r="I26" s="406"/>
      <c r="J26" s="406"/>
      <c r="K26" s="387"/>
      <c r="L26" s="421"/>
      <c r="N26" s="401"/>
    </row>
    <row r="27" spans="2:14">
      <c r="B27" s="422" t="s">
        <v>461</v>
      </c>
      <c r="C27" s="404" t="s">
        <v>287</v>
      </c>
      <c r="D27" s="404"/>
      <c r="E27" s="387"/>
      <c r="F27" s="405"/>
      <c r="G27" s="388" t="s">
        <v>469</v>
      </c>
      <c r="H27" s="387" t="s">
        <v>474</v>
      </c>
      <c r="I27" s="387"/>
      <c r="J27" s="387"/>
      <c r="K27" s="387"/>
      <c r="L27" s="450"/>
    </row>
    <row r="28" spans="2:14">
      <c r="B28" s="422"/>
      <c r="C28" s="404" t="s">
        <v>289</v>
      </c>
      <c r="D28" s="404"/>
      <c r="E28" s="387"/>
      <c r="F28" s="423"/>
      <c r="G28" s="424" t="s">
        <v>470</v>
      </c>
      <c r="H28" s="425" t="s">
        <v>291</v>
      </c>
      <c r="I28" s="409"/>
      <c r="J28" s="409"/>
      <c r="K28" s="409"/>
      <c r="L28" s="450"/>
    </row>
    <row r="29" spans="2:14">
      <c r="B29" s="422" t="s">
        <v>464</v>
      </c>
      <c r="C29" s="406" t="s">
        <v>462</v>
      </c>
      <c r="D29" s="406"/>
      <c r="E29" s="406"/>
      <c r="F29" s="423"/>
      <c r="G29" s="424" t="s">
        <v>475</v>
      </c>
      <c r="H29" s="406" t="s">
        <v>292</v>
      </c>
      <c r="I29" s="406"/>
      <c r="J29" s="406"/>
      <c r="K29" s="409"/>
      <c r="L29" s="450"/>
    </row>
    <row r="30" spans="2:14">
      <c r="B30" s="422"/>
      <c r="C30" s="404" t="s">
        <v>293</v>
      </c>
      <c r="D30" s="419"/>
      <c r="E30" s="387"/>
      <c r="F30" s="405"/>
      <c r="G30" s="406"/>
      <c r="H30" s="426"/>
      <c r="I30" s="387"/>
      <c r="J30" s="387"/>
      <c r="K30" s="406"/>
      <c r="L30" s="427"/>
    </row>
    <row r="31" spans="2:14">
      <c r="B31" s="422"/>
      <c r="C31" s="404" t="s">
        <v>294</v>
      </c>
      <c r="D31" s="404"/>
      <c r="E31" s="404"/>
      <c r="F31" s="405"/>
      <c r="G31" s="406"/>
      <c r="H31" s="387"/>
      <c r="I31" s="428"/>
      <c r="J31" s="387"/>
      <c r="K31" s="406"/>
      <c r="L31" s="427"/>
    </row>
    <row r="32" spans="2:14">
      <c r="B32" s="422"/>
      <c r="C32" s="404" t="s">
        <v>429</v>
      </c>
      <c r="D32" s="419"/>
      <c r="E32" s="387"/>
      <c r="F32" s="405"/>
      <c r="G32" s="406"/>
      <c r="H32" s="387"/>
      <c r="I32" s="428"/>
      <c r="J32" s="387"/>
      <c r="K32" s="406"/>
      <c r="L32" s="427"/>
    </row>
    <row r="33" spans="2:12">
      <c r="B33" s="429" t="s">
        <v>463</v>
      </c>
      <c r="C33" s="406" t="s">
        <v>288</v>
      </c>
      <c r="D33" s="404"/>
      <c r="E33" s="406"/>
      <c r="F33" s="405"/>
      <c r="G33" s="406"/>
      <c r="H33" s="406"/>
      <c r="I33" s="430"/>
      <c r="J33" s="387"/>
      <c r="K33" s="406"/>
      <c r="L33" s="427"/>
    </row>
    <row r="34" spans="2:12">
      <c r="B34" s="422" t="s">
        <v>465</v>
      </c>
      <c r="C34" s="406" t="s">
        <v>390</v>
      </c>
      <c r="D34" s="406"/>
      <c r="E34" s="406"/>
      <c r="F34" s="431"/>
      <c r="G34" s="406"/>
      <c r="H34" s="432"/>
      <c r="I34" s="428"/>
      <c r="J34" s="433"/>
      <c r="K34" s="434"/>
      <c r="L34" s="435"/>
    </row>
    <row r="35" spans="2:12">
      <c r="B35" s="422" t="s">
        <v>466</v>
      </c>
      <c r="C35" s="425" t="s">
        <v>460</v>
      </c>
      <c r="D35" s="436"/>
      <c r="E35" s="387"/>
      <c r="F35" s="405"/>
      <c r="G35" s="406"/>
      <c r="H35" s="406"/>
      <c r="I35" s="406"/>
      <c r="J35" s="406"/>
      <c r="K35" s="406"/>
      <c r="L35" s="427"/>
    </row>
    <row r="36" spans="2:12">
      <c r="B36" s="422" t="s">
        <v>467</v>
      </c>
      <c r="C36" s="425" t="s">
        <v>459</v>
      </c>
      <c r="D36" s="419"/>
      <c r="E36" s="387"/>
      <c r="F36" s="405"/>
      <c r="G36" s="406"/>
      <c r="H36" s="387"/>
      <c r="I36" s="436"/>
      <c r="J36" s="436"/>
      <c r="K36" s="436"/>
      <c r="L36" s="421"/>
    </row>
    <row r="37" spans="2:12" ht="13.5" thickBot="1">
      <c r="B37" s="437" t="s">
        <v>468</v>
      </c>
      <c r="C37" s="438" t="s">
        <v>290</v>
      </c>
      <c r="D37" s="439"/>
      <c r="E37" s="439"/>
      <c r="F37" s="451"/>
      <c r="G37" s="440"/>
      <c r="H37" s="441"/>
      <c r="I37" s="440"/>
      <c r="J37" s="440"/>
      <c r="K37" s="442"/>
      <c r="L37" s="443"/>
    </row>
    <row r="39" spans="2:12" s="444" customFormat="1">
      <c r="D39" s="445"/>
      <c r="L39" s="68"/>
    </row>
    <row r="40" spans="2:12" s="444" customFormat="1">
      <c r="D40" s="446"/>
      <c r="L40" s="68"/>
    </row>
    <row r="41" spans="2:12" s="444" customFormat="1">
      <c r="D41" s="446"/>
      <c r="L41" s="68"/>
    </row>
    <row r="42" spans="2:12" s="444" customFormat="1">
      <c r="D42" s="446"/>
      <c r="L42" s="68"/>
    </row>
  </sheetData>
  <mergeCells count="4">
    <mergeCell ref="B1:L1"/>
    <mergeCell ref="C2:I2"/>
    <mergeCell ref="J2:K2"/>
    <mergeCell ref="I3:L3"/>
  </mergeCells>
  <phoneticPr fontId="32" type="noConversion"/>
  <dataValidations count="1">
    <dataValidation type="list" allowBlank="1" showInputMessage="1" showErrorMessage="1" sqref="K4:L4">
      <formula1>$T$13:$T$14</formula1>
    </dataValidation>
  </dataValidations>
  <pageMargins left="0.75" right="0.75" top="1" bottom="1" header="0.5" footer="0.5"/>
  <pageSetup scale="99" orientation="landscape" r:id="rId1"/>
  <headerFooter alignWithMargins="0"/>
</worksheet>
</file>

<file path=xl/worksheets/sheet9.xml><?xml version="1.0" encoding="utf-8"?>
<worksheet xmlns="http://schemas.openxmlformats.org/spreadsheetml/2006/main" xmlns:r="http://schemas.openxmlformats.org/officeDocument/2006/relationships">
  <sheetPr codeName="Sheet2"/>
  <dimension ref="A1:AB165"/>
  <sheetViews>
    <sheetView zoomScale="80" workbookViewId="0">
      <selection activeCell="B3" sqref="B3"/>
    </sheetView>
  </sheetViews>
  <sheetFormatPr defaultColWidth="9.140625" defaultRowHeight="12.75"/>
  <cols>
    <col min="1" max="1" width="19.5703125" style="3" customWidth="1"/>
    <col min="2" max="2" width="4.85546875" style="3" customWidth="1"/>
    <col min="3" max="3" width="4.7109375" style="3" customWidth="1"/>
    <col min="4" max="4" width="5.5703125" style="3" customWidth="1"/>
    <col min="5" max="7" width="36" style="3" customWidth="1"/>
    <col min="8" max="8" width="11.140625" style="3" bestFit="1" customWidth="1"/>
    <col min="9" max="9" width="10" style="3" bestFit="1" customWidth="1"/>
    <col min="10" max="16384" width="9.140625" style="3"/>
  </cols>
  <sheetData>
    <row r="1" spans="1:10">
      <c r="A1" s="3">
        <v>0</v>
      </c>
      <c r="B1" s="3" t="str">
        <f>TEXT(MyF2W,"000000000000")</f>
        <v>000000159890</v>
      </c>
      <c r="I1" s="22" t="s">
        <v>228</v>
      </c>
      <c r="J1" s="5"/>
    </row>
    <row r="2" spans="1:10">
      <c r="A2" s="3">
        <v>1</v>
      </c>
      <c r="B2" s="3" t="str">
        <f>TEXT(MyF2W,"000000000000.0")</f>
        <v>000000159890.0</v>
      </c>
      <c r="F2" s="6" t="str">
        <f>IF('Form 16AA'!AE78=0,"",IF(B10=1,'Form 16AA'!AE78,'Form 16AA'!AE79))</f>
        <v/>
      </c>
      <c r="I2" s="23" t="s">
        <v>223</v>
      </c>
      <c r="J2" s="29" t="str">
        <f>IF('Form 16AA'!AE84=1," ","Other languages available on request.")</f>
        <v xml:space="preserve"> </v>
      </c>
    </row>
    <row r="3" spans="1:10">
      <c r="A3" s="3">
        <v>2</v>
      </c>
      <c r="B3" s="3" t="str">
        <f>TEXT(MyF2W,"000000000000.00")</f>
        <v>000000159890.00</v>
      </c>
      <c r="F3" s="6" t="str">
        <f>IF('Form 16AA'!AE80=0,"",IF(D11=1,'Form 16AA'!AE80,'Form 16AA'!AE81))</f>
        <v/>
      </c>
      <c r="I3" s="23" t="s">
        <v>224</v>
      </c>
      <c r="J3" s="5"/>
    </row>
    <row r="4" spans="1:10">
      <c r="A4" s="3">
        <v>3</v>
      </c>
      <c r="B4" s="3" t="str">
        <f>TEXT(MyF2W,"000000000000.000")</f>
        <v>000000159890.000</v>
      </c>
      <c r="I4" s="23" t="s">
        <v>225</v>
      </c>
    </row>
    <row r="5" spans="1:10">
      <c r="A5" s="3">
        <v>4</v>
      </c>
      <c r="B5" s="3" t="str">
        <f>TEXT(MyF2W,"000000000000.0000")</f>
        <v>000000159890.0000</v>
      </c>
      <c r="C5" s="2"/>
      <c r="D5" s="2"/>
      <c r="E5" s="1"/>
      <c r="F5" s="1"/>
      <c r="G5" s="4"/>
      <c r="I5" s="23" t="s">
        <v>226</v>
      </c>
    </row>
    <row r="6" spans="1:10" s="5" customFormat="1">
      <c r="A6" s="685" t="str">
        <f>VLOOKUP(1,B30:C33,2,FALSE)</f>
        <v>One Hundred and Fifty Nine Thousand Eight Hundred and Ninety  only</v>
      </c>
      <c r="B6" s="686"/>
      <c r="C6" s="686"/>
      <c r="D6" s="686"/>
      <c r="E6" s="686"/>
      <c r="F6" s="686"/>
      <c r="G6" s="686"/>
      <c r="I6" s="24" t="s">
        <v>227</v>
      </c>
    </row>
    <row r="7" spans="1:10" s="5" customFormat="1">
      <c r="A7" s="686"/>
      <c r="B7" s="686"/>
      <c r="C7" s="686"/>
      <c r="D7" s="686"/>
      <c r="E7" s="686"/>
      <c r="F7" s="686"/>
      <c r="G7" s="686"/>
    </row>
    <row r="8" spans="1:10" s="5" customFormat="1">
      <c r="A8" s="7"/>
      <c r="B8" s="15"/>
      <c r="C8" s="13"/>
      <c r="D8" s="13"/>
      <c r="E8" s="13"/>
      <c r="G8" s="16" t="s">
        <v>229</v>
      </c>
      <c r="H8" s="21"/>
    </row>
    <row r="9" spans="1:10" s="5" customFormat="1">
      <c r="A9" s="5" t="s">
        <v>220</v>
      </c>
      <c r="B9" s="684" t="str">
        <f>VLOOKUP((H9-1),tables!A1:B5,2,FALSE)</f>
        <v>000000159890</v>
      </c>
      <c r="C9" s="684"/>
      <c r="D9" s="684"/>
      <c r="E9" s="684"/>
      <c r="G9" s="17" t="s">
        <v>230</v>
      </c>
      <c r="H9" s="18">
        <v>1</v>
      </c>
    </row>
    <row r="10" spans="1:10" s="5" customFormat="1">
      <c r="A10" s="5" t="s">
        <v>221</v>
      </c>
      <c r="B10" s="682">
        <f>VALUE(B9)</f>
        <v>159890</v>
      </c>
      <c r="C10" s="683"/>
      <c r="D10" s="683"/>
      <c r="E10" s="683"/>
      <c r="G10" s="17" t="s">
        <v>232</v>
      </c>
      <c r="H10" s="18"/>
    </row>
    <row r="11" spans="1:10" s="5" customFormat="1">
      <c r="A11" s="30" t="s">
        <v>0</v>
      </c>
      <c r="B11" s="31" t="e">
        <f>RIGHT(B9,((LEN(B9))-(FIND(".",B9))))</f>
        <v>#VALUE!</v>
      </c>
      <c r="C11" s="14"/>
      <c r="D11" s="26" t="str">
        <f>IF(ISERROR(B11),"None",VALUE(B11))</f>
        <v>None</v>
      </c>
      <c r="E11" s="5" t="e">
        <f>VLOOKUP((H9-1),A162:B165,2,FALSE)</f>
        <v>#N/A</v>
      </c>
      <c r="F11" s="30" t="str">
        <f>IF(H18=1,E11,D11)</f>
        <v>None</v>
      </c>
      <c r="G11" s="17" t="s">
        <v>231</v>
      </c>
      <c r="H11" s="18"/>
    </row>
    <row r="12" spans="1:10" s="5" customFormat="1">
      <c r="A12" s="32" t="s">
        <v>1</v>
      </c>
      <c r="B12" s="30" t="str">
        <f>MID($B$9,10,3)</f>
        <v>890</v>
      </c>
      <c r="C12" s="30" t="str">
        <f>LEFT(B12,1)</f>
        <v>8</v>
      </c>
      <c r="D12" s="30" t="str">
        <f>RIGHT(B12,2)</f>
        <v>90</v>
      </c>
      <c r="E12" s="30" t="str">
        <f t="shared" ref="E12:F14" si="0">VLOOKUP(C12,Words,2,FALSE)</f>
        <v xml:space="preserve">Eight </v>
      </c>
      <c r="F12" s="30" t="str">
        <f t="shared" si="0"/>
        <v xml:space="preserve">Ninety </v>
      </c>
      <c r="G12" s="19" t="s">
        <v>233</v>
      </c>
      <c r="H12" s="20"/>
    </row>
    <row r="13" spans="1:10" s="5" customFormat="1">
      <c r="A13" s="32" t="s">
        <v>2</v>
      </c>
      <c r="B13" s="30" t="str">
        <f>MID($B$9,7,3)</f>
        <v>159</v>
      </c>
      <c r="C13" s="30" t="str">
        <f>LEFT(B13,1)</f>
        <v>1</v>
      </c>
      <c r="D13" s="30" t="str">
        <f>RIGHT(B13,2)</f>
        <v>59</v>
      </c>
      <c r="E13" s="30" t="str">
        <f t="shared" si="0"/>
        <v xml:space="preserve">One </v>
      </c>
      <c r="F13" s="30" t="str">
        <f t="shared" si="0"/>
        <v xml:space="preserve">Fifty Nine </v>
      </c>
    </row>
    <row r="14" spans="1:10" s="5" customFormat="1">
      <c r="A14" s="30" t="s">
        <v>3</v>
      </c>
      <c r="B14" s="30" t="str">
        <f>MID($B$9,4,3)</f>
        <v>000</v>
      </c>
      <c r="C14" s="30" t="str">
        <f>LEFT(B14,1)</f>
        <v>0</v>
      </c>
      <c r="D14" s="30" t="str">
        <f>RIGHT(B14,2)</f>
        <v>00</v>
      </c>
      <c r="E14" s="30" t="str">
        <f t="shared" si="0"/>
        <v xml:space="preserve">Zero </v>
      </c>
      <c r="F14" s="30" t="str">
        <f t="shared" si="0"/>
        <v xml:space="preserve">Zero </v>
      </c>
      <c r="G14" s="16" t="s">
        <v>234</v>
      </c>
      <c r="H14" s="25">
        <v>2</v>
      </c>
    </row>
    <row r="15" spans="1:10" s="5" customFormat="1">
      <c r="A15" s="30" t="s">
        <v>219</v>
      </c>
      <c r="B15" s="30" t="str">
        <f>MID($B$9,1,3)</f>
        <v>000</v>
      </c>
      <c r="C15" s="30" t="str">
        <f>LEFT(B15,1)</f>
        <v>0</v>
      </c>
      <c r="D15" s="30" t="str">
        <f>RIGHT(B15,2)</f>
        <v>00</v>
      </c>
      <c r="E15" s="30" t="str">
        <f>VLOOKUP(C15,Words,2,FALSE)</f>
        <v xml:space="preserve">Zero </v>
      </c>
      <c r="F15" s="30" t="str">
        <f>VLOOKUP(D15,Words,2,FALSE)</f>
        <v xml:space="preserve">Zero </v>
      </c>
      <c r="G15" s="23" t="s">
        <v>235</v>
      </c>
    </row>
    <row r="16" spans="1:10" s="5" customFormat="1">
      <c r="A16" s="5" t="s">
        <v>0</v>
      </c>
      <c r="E16" s="5" t="str">
        <f>IF(OR((D11=0),(D11="None")),"only",(IF(OR((F3="point"),(F3="Point"),(F3="pt"),(F3="Pt")),(IF(MyF2W&lt;1,"","")&amp;F3&amp;" "&amp;F11&amp;" only"),(IF(MyF2W&lt;1,"","and ")&amp;F3&amp;" "&amp;F11&amp;" only"))))</f>
        <v>only</v>
      </c>
      <c r="F16" s="5" t="str">
        <f>IF(OR((D11=0),(D11="None")),F2&amp;" only",(IF(OR((F3="point"),(F3="Point"),(F3="pt"),(F3="Pt")),(IF(MyF2W&lt;1,"","")&amp;F2&amp;" "&amp;F11&amp;" "&amp;F3&amp;" only"),(IF(MyF2W&lt;1,"",(F2&amp;" and "))&amp;F11&amp;" "&amp;F3&amp;" only"))))</f>
        <v xml:space="preserve"> only</v>
      </c>
      <c r="G16" s="24" t="s">
        <v>236</v>
      </c>
    </row>
    <row r="17" spans="1:8" s="5" customFormat="1">
      <c r="A17" s="5" t="s">
        <v>1</v>
      </c>
      <c r="E17" s="5" t="str">
        <f>IF(E12="Zero ","",E12&amp;"Hundred ")</f>
        <v xml:space="preserve">Eight Hundred </v>
      </c>
      <c r="F17" s="5" t="str">
        <f>IF(F12="Zero ","",F12)</f>
        <v xml:space="preserve">Ninety </v>
      </c>
    </row>
    <row r="18" spans="1:8" s="5" customFormat="1">
      <c r="A18" s="5" t="s">
        <v>2</v>
      </c>
      <c r="E18" s="5" t="str">
        <f>IF(E13="Zero ","",E13&amp;"Hundred ")</f>
        <v xml:space="preserve">One Hundred </v>
      </c>
      <c r="F18" s="5" t="str">
        <f>IF(F13="Zero ","",F13)</f>
        <v xml:space="preserve">Fifty Nine </v>
      </c>
      <c r="G18" s="16" t="s">
        <v>237</v>
      </c>
      <c r="H18" s="25">
        <v>2</v>
      </c>
    </row>
    <row r="19" spans="1:8" s="5" customFormat="1">
      <c r="A19" s="5" t="s">
        <v>3</v>
      </c>
      <c r="E19" s="5" t="str">
        <f>IF(E14="Zero ","",E14&amp;"Hundred ")</f>
        <v/>
      </c>
      <c r="F19" s="5" t="str">
        <f>IF(F14="Zero ","",F14)</f>
        <v/>
      </c>
      <c r="G19" s="23" t="s">
        <v>238</v>
      </c>
    </row>
    <row r="20" spans="1:8" s="5" customFormat="1">
      <c r="A20" s="28" t="s">
        <v>219</v>
      </c>
      <c r="B20" s="28"/>
      <c r="C20" s="28"/>
      <c r="D20" s="28"/>
      <c r="E20" s="28" t="str">
        <f>IF(E15="Zero ","",E15&amp;"Hundred ")</f>
        <v/>
      </c>
      <c r="F20" s="28" t="str">
        <f>IF(F15="Zero ","",F15)</f>
        <v/>
      </c>
      <c r="G20" s="24" t="s">
        <v>239</v>
      </c>
      <c r="H20" s="28"/>
    </row>
    <row r="21" spans="1:8" s="5" customFormat="1">
      <c r="A21" s="5" t="s">
        <v>0</v>
      </c>
    </row>
    <row r="22" spans="1:8" s="5" customFormat="1">
      <c r="A22" s="5" t="s">
        <v>1</v>
      </c>
      <c r="E22" s="5" t="str">
        <f>IF(F17="",E17,E17&amp;"and ")</f>
        <v xml:space="preserve">Eight Hundred and </v>
      </c>
    </row>
    <row r="23" spans="1:8" s="5" customFormat="1">
      <c r="A23" s="5" t="s">
        <v>2</v>
      </c>
      <c r="E23" s="5" t="str">
        <f>IF(F18="",E18,E18&amp;"and ")</f>
        <v xml:space="preserve">One Hundred and </v>
      </c>
    </row>
    <row r="24" spans="1:8" s="5" customFormat="1">
      <c r="A24" s="5" t="s">
        <v>3</v>
      </c>
      <c r="E24" s="5" t="str">
        <f>IF(F19="",E19,E19&amp;"and ")</f>
        <v/>
      </c>
    </row>
    <row r="25" spans="1:8" s="5" customFormat="1">
      <c r="A25" s="28" t="s">
        <v>219</v>
      </c>
      <c r="B25" s="28"/>
      <c r="C25" s="28"/>
      <c r="D25" s="28"/>
      <c r="E25" s="28" t="str">
        <f>IF(F20="",E20,E20&amp;"and ")</f>
        <v/>
      </c>
      <c r="F25" s="28"/>
      <c r="G25" s="28"/>
      <c r="H25" s="28"/>
    </row>
    <row r="26" spans="1:8" s="5" customFormat="1">
      <c r="A26" s="11" t="s">
        <v>4</v>
      </c>
      <c r="E26" s="5" t="str">
        <f>IF(H14=1,E22&amp;F17&amp;E16,E22&amp;F17&amp;F16)</f>
        <v>Eight Hundred and Ninety  only</v>
      </c>
      <c r="F26" s="5" t="str">
        <f>IF((LEFT(E26,3))="and",REPLACE(E26,1,4,""),E26)</f>
        <v>Eight Hundred and Ninety  only</v>
      </c>
    </row>
    <row r="27" spans="1:8" s="5" customFormat="1">
      <c r="A27" s="9" t="s">
        <v>2</v>
      </c>
      <c r="B27" s="5">
        <f>IF(B10&lt;1000000,(IF(B10&gt;=1000,1,0)),0)</f>
        <v>1</v>
      </c>
      <c r="E27" s="5" t="str">
        <f>E23&amp;F18&amp;A27</f>
        <v xml:space="preserve">One Hundred and Fifty Nine Thousand </v>
      </c>
      <c r="F27" s="5" t="str">
        <f>IF((LEFT(E27,3))="and",REPLACE(E27,1,4,""),E27)</f>
        <v xml:space="preserve">One Hundred and Fifty Nine Thousand </v>
      </c>
    </row>
    <row r="28" spans="1:8" s="5" customFormat="1">
      <c r="A28" s="9" t="s">
        <v>3</v>
      </c>
      <c r="B28" s="5">
        <f>IF(AND((B10&gt;=1000000),(B10&lt;1000000000)),1,0)</f>
        <v>0</v>
      </c>
      <c r="E28" s="5" t="str">
        <f>E24&amp;F19&amp;A28</f>
        <v xml:space="preserve">Million </v>
      </c>
      <c r="F28" s="5" t="str">
        <f>IF((LEFT(E28,3))="and",REPLACE(E28,1,4,""),E28)</f>
        <v xml:space="preserve">Million </v>
      </c>
      <c r="G28" s="5" t="str">
        <f>IF(F27="Thousand ","",F27)</f>
        <v xml:space="preserve">One Hundred and Fifty Nine Thousand </v>
      </c>
    </row>
    <row r="29" spans="1:8" s="5" customFormat="1">
      <c r="A29" s="27" t="s">
        <v>219</v>
      </c>
      <c r="B29" s="28">
        <f>IF(B10&gt;=1000000000,1,0)</f>
        <v>0</v>
      </c>
      <c r="C29" s="28"/>
      <c r="D29" s="28"/>
      <c r="E29" s="28" t="str">
        <f>E25&amp;F20&amp;A29</f>
        <v xml:space="preserve">Billion </v>
      </c>
      <c r="F29" s="28" t="str">
        <f>IF((LEFT(E29,3))="and",REPLACE(E29,1,4,""),E29)</f>
        <v xml:space="preserve">Billion </v>
      </c>
      <c r="G29" s="28" t="str">
        <f>IF(F28="Million ","",F28)</f>
        <v/>
      </c>
      <c r="H29" s="28"/>
    </row>
    <row r="30" spans="1:8" s="5" customFormat="1">
      <c r="A30" s="11" t="s">
        <v>4</v>
      </c>
      <c r="B30" s="5">
        <f>IF(SUM(B31:B33)&lt;1,1,0)</f>
        <v>0</v>
      </c>
      <c r="C30" s="5" t="str">
        <f>IF(H14=1,(IF(MyF2W&lt;1,"",F2&amp;" ")&amp;F26),F26)</f>
        <v>Eight Hundred and Ninety  only</v>
      </c>
    </row>
    <row r="31" spans="1:8" s="5" customFormat="1">
      <c r="A31" s="9" t="s">
        <v>5</v>
      </c>
      <c r="B31" s="5">
        <f>B27</f>
        <v>1</v>
      </c>
      <c r="C31" s="5" t="str">
        <f>IF(H14=1,(IF(MyF2W&lt;1,"",F2&amp;" ")&amp;F27&amp;F26),F27&amp;F26)</f>
        <v>One Hundred and Fifty Nine Thousand Eight Hundred and Ninety  only</v>
      </c>
    </row>
    <row r="32" spans="1:8" s="5" customFormat="1">
      <c r="A32" s="9" t="s">
        <v>6</v>
      </c>
      <c r="B32" s="5">
        <f>B28</f>
        <v>0</v>
      </c>
      <c r="C32" s="5" t="str">
        <f>IF(H14=1,(IF(MyF2W&lt;1,"",F2&amp;" ")&amp;F28&amp;G28&amp;F26),F28&amp;G28&amp;F26)</f>
        <v>Million One Hundred and Fifty Nine Thousand Eight Hundred and Ninety  only</v>
      </c>
    </row>
    <row r="33" spans="1:28" s="5" customFormat="1">
      <c r="A33" s="27" t="s">
        <v>219</v>
      </c>
      <c r="B33" s="28">
        <f>B29</f>
        <v>0</v>
      </c>
      <c r="C33" s="28" t="str">
        <f>IF(H14=1,(IF(MyF2W&lt;1,"",F2&amp;" ")&amp;F29&amp;G29&amp;G28&amp;F26),F29&amp;G29&amp;G28&amp;F26)</f>
        <v>Billion One Hundred and Fifty Nine Thousand Eight Hundred and Ninety  only</v>
      </c>
      <c r="D33" s="28"/>
      <c r="E33" s="28"/>
      <c r="F33" s="28"/>
      <c r="G33" s="28"/>
      <c r="H33" s="28"/>
    </row>
    <row r="34" spans="1:28" s="5" customFormat="1">
      <c r="A34" s="8"/>
    </row>
    <row r="35" spans="1:28" ht="17.25" customHeight="1">
      <c r="A35" s="8" t="s">
        <v>222</v>
      </c>
      <c r="B35" s="5" t="s">
        <v>223</v>
      </c>
      <c r="C35" s="5" t="s">
        <v>224</v>
      </c>
      <c r="D35" s="5" t="s">
        <v>225</v>
      </c>
      <c r="E35" s="5" t="s">
        <v>226</v>
      </c>
      <c r="F35" s="5" t="s">
        <v>227</v>
      </c>
    </row>
    <row r="36" spans="1:28">
      <c r="A36" s="8" t="s">
        <v>7</v>
      </c>
      <c r="B36" s="8" t="s">
        <v>8</v>
      </c>
      <c r="C36" s="5"/>
      <c r="D36" s="5"/>
      <c r="E36" s="5"/>
    </row>
    <row r="37" spans="1:28">
      <c r="A37" s="9" t="s">
        <v>9</v>
      </c>
      <c r="B37" s="9" t="s">
        <v>10</v>
      </c>
      <c r="C37" s="5"/>
      <c r="D37" s="5"/>
      <c r="E37" s="5"/>
    </row>
    <row r="38" spans="1:28">
      <c r="A38" s="9" t="s">
        <v>11</v>
      </c>
      <c r="B38" s="9" t="s">
        <v>10</v>
      </c>
      <c r="C38" s="5"/>
      <c r="D38" s="5"/>
      <c r="E38" s="5"/>
    </row>
    <row r="39" spans="1:28">
      <c r="A39" s="9" t="s">
        <v>12</v>
      </c>
      <c r="B39" s="9" t="s">
        <v>13</v>
      </c>
      <c r="C39" s="5"/>
      <c r="D39" s="5"/>
      <c r="E39" s="5"/>
    </row>
    <row r="40" spans="1:28">
      <c r="A40" s="9" t="s">
        <v>14</v>
      </c>
      <c r="B40" s="9" t="s">
        <v>13</v>
      </c>
      <c r="C40" s="5"/>
      <c r="D40" s="5"/>
      <c r="E40" s="5"/>
    </row>
    <row r="41" spans="1:28">
      <c r="A41" s="9" t="s">
        <v>15</v>
      </c>
      <c r="B41" s="9" t="s">
        <v>16</v>
      </c>
      <c r="C41" s="5"/>
      <c r="D41" s="5"/>
      <c r="E41" s="5"/>
    </row>
    <row r="42" spans="1:28">
      <c r="A42" s="9" t="s">
        <v>17</v>
      </c>
      <c r="B42" s="9" t="s">
        <v>16</v>
      </c>
      <c r="C42" s="5"/>
      <c r="D42" s="5"/>
      <c r="E42" s="5"/>
      <c r="AB42" s="12"/>
    </row>
    <row r="43" spans="1:28">
      <c r="A43" s="9" t="s">
        <v>18</v>
      </c>
      <c r="B43" s="9" t="s">
        <v>19</v>
      </c>
      <c r="C43" s="5"/>
      <c r="D43" s="5"/>
      <c r="E43" s="5"/>
    </row>
    <row r="44" spans="1:28">
      <c r="A44" s="9" t="s">
        <v>20</v>
      </c>
      <c r="B44" s="9" t="s">
        <v>19</v>
      </c>
      <c r="C44" s="5"/>
      <c r="D44" s="5"/>
      <c r="E44" s="5"/>
    </row>
    <row r="45" spans="1:28">
      <c r="A45" s="9" t="s">
        <v>21</v>
      </c>
      <c r="B45" s="9" t="s">
        <v>22</v>
      </c>
      <c r="C45" s="5"/>
      <c r="D45" s="5"/>
      <c r="E45" s="5"/>
    </row>
    <row r="46" spans="1:28">
      <c r="A46" s="9" t="s">
        <v>23</v>
      </c>
      <c r="B46" s="9" t="s">
        <v>22</v>
      </c>
      <c r="C46" s="5"/>
      <c r="D46" s="5"/>
      <c r="E46" s="5"/>
    </row>
    <row r="47" spans="1:28">
      <c r="A47" s="9" t="s">
        <v>24</v>
      </c>
      <c r="B47" s="9" t="s">
        <v>25</v>
      </c>
      <c r="C47" s="5"/>
      <c r="D47" s="5"/>
      <c r="E47" s="5"/>
    </row>
    <row r="48" spans="1:28">
      <c r="A48" s="9" t="s">
        <v>26</v>
      </c>
      <c r="B48" s="9" t="s">
        <v>25</v>
      </c>
      <c r="C48" s="5"/>
      <c r="D48" s="5"/>
      <c r="E48" s="5"/>
    </row>
    <row r="49" spans="1:5">
      <c r="A49" s="9" t="s">
        <v>27</v>
      </c>
      <c r="B49" s="9" t="s">
        <v>28</v>
      </c>
      <c r="C49" s="5"/>
      <c r="D49" s="5"/>
      <c r="E49" s="5"/>
    </row>
    <row r="50" spans="1:5">
      <c r="A50" s="9" t="s">
        <v>29</v>
      </c>
      <c r="B50" s="9" t="s">
        <v>28</v>
      </c>
      <c r="C50" s="5"/>
      <c r="D50" s="5"/>
      <c r="E50" s="5"/>
    </row>
    <row r="51" spans="1:5">
      <c r="A51" s="9" t="s">
        <v>30</v>
      </c>
      <c r="B51" s="9" t="s">
        <v>31</v>
      </c>
      <c r="C51" s="5"/>
      <c r="D51" s="5"/>
      <c r="E51" s="5"/>
    </row>
    <row r="52" spans="1:5">
      <c r="A52" s="9" t="s">
        <v>32</v>
      </c>
      <c r="B52" s="9" t="s">
        <v>31</v>
      </c>
      <c r="C52" s="5"/>
      <c r="D52" s="5"/>
      <c r="E52" s="5"/>
    </row>
    <row r="53" spans="1:5">
      <c r="A53" s="9" t="s">
        <v>33</v>
      </c>
      <c r="B53" s="9" t="s">
        <v>34</v>
      </c>
      <c r="C53" s="5"/>
      <c r="D53" s="5"/>
      <c r="E53" s="5"/>
    </row>
    <row r="54" spans="1:5">
      <c r="A54" s="9" t="s">
        <v>35</v>
      </c>
      <c r="B54" s="9" t="s">
        <v>34</v>
      </c>
      <c r="C54" s="5"/>
      <c r="D54" s="5"/>
      <c r="E54" s="5"/>
    </row>
    <row r="55" spans="1:5">
      <c r="A55" s="9" t="s">
        <v>36</v>
      </c>
      <c r="B55" s="9" t="s">
        <v>37</v>
      </c>
      <c r="C55" s="5"/>
      <c r="D55" s="5"/>
      <c r="E55" s="5"/>
    </row>
    <row r="56" spans="1:5">
      <c r="A56" s="9" t="s">
        <v>38</v>
      </c>
      <c r="B56" s="9" t="s">
        <v>37</v>
      </c>
      <c r="C56" s="5"/>
      <c r="D56" s="5"/>
      <c r="E56" s="5"/>
    </row>
    <row r="57" spans="1:5">
      <c r="A57" s="9" t="s">
        <v>39</v>
      </c>
      <c r="B57" s="9" t="s">
        <v>40</v>
      </c>
      <c r="C57" s="5"/>
      <c r="D57" s="5"/>
      <c r="E57" s="5"/>
    </row>
    <row r="58" spans="1:5">
      <c r="A58" s="9" t="s">
        <v>41</v>
      </c>
      <c r="B58" s="9" t="s">
        <v>42</v>
      </c>
      <c r="C58" s="5"/>
      <c r="D58" s="5"/>
      <c r="E58" s="5"/>
    </row>
    <row r="59" spans="1:5">
      <c r="A59" s="9" t="s">
        <v>43</v>
      </c>
      <c r="B59" s="5" t="s">
        <v>44</v>
      </c>
      <c r="C59" s="5"/>
      <c r="D59" s="5"/>
      <c r="E59" s="5"/>
    </row>
    <row r="60" spans="1:5">
      <c r="A60" s="9" t="s">
        <v>45</v>
      </c>
      <c r="B60" s="5" t="s">
        <v>46</v>
      </c>
      <c r="C60" s="5"/>
      <c r="D60" s="5"/>
      <c r="E60" s="5"/>
    </row>
    <row r="61" spans="1:5">
      <c r="A61" s="9" t="s">
        <v>47</v>
      </c>
      <c r="B61" s="5" t="s">
        <v>48</v>
      </c>
      <c r="C61" s="5"/>
      <c r="D61" s="5"/>
      <c r="E61" s="5"/>
    </row>
    <row r="62" spans="1:5">
      <c r="A62" s="9" t="s">
        <v>49</v>
      </c>
      <c r="B62" s="5" t="s">
        <v>50</v>
      </c>
      <c r="C62" s="5"/>
      <c r="D62" s="5"/>
      <c r="E62" s="5"/>
    </row>
    <row r="63" spans="1:5">
      <c r="A63" s="9" t="s">
        <v>51</v>
      </c>
      <c r="B63" s="5" t="s">
        <v>52</v>
      </c>
      <c r="C63" s="5"/>
      <c r="D63" s="5"/>
      <c r="E63" s="5"/>
    </row>
    <row r="64" spans="1:5">
      <c r="A64" s="9" t="s">
        <v>53</v>
      </c>
      <c r="B64" s="5" t="s">
        <v>54</v>
      </c>
      <c r="C64" s="5"/>
      <c r="D64" s="5"/>
      <c r="E64" s="5"/>
    </row>
    <row r="65" spans="1:5">
      <c r="A65" s="9" t="s">
        <v>55</v>
      </c>
      <c r="B65" s="5" t="s">
        <v>56</v>
      </c>
      <c r="C65" s="5"/>
      <c r="D65" s="5"/>
      <c r="E65" s="5"/>
    </row>
    <row r="66" spans="1:5">
      <c r="A66" s="9" t="s">
        <v>57</v>
      </c>
      <c r="B66" s="5" t="s">
        <v>58</v>
      </c>
      <c r="C66" s="5"/>
      <c r="D66" s="5"/>
      <c r="E66" s="5"/>
    </row>
    <row r="67" spans="1:5">
      <c r="A67" s="9" t="s">
        <v>59</v>
      </c>
      <c r="B67" s="5" t="s">
        <v>60</v>
      </c>
      <c r="C67" s="5"/>
      <c r="D67" s="5"/>
      <c r="E67" s="5"/>
    </row>
    <row r="68" spans="1:5">
      <c r="A68" s="9" t="s">
        <v>61</v>
      </c>
      <c r="B68" s="9" t="s">
        <v>62</v>
      </c>
      <c r="C68" s="5"/>
      <c r="D68" s="5"/>
      <c r="E68" s="5"/>
    </row>
    <row r="69" spans="1:5">
      <c r="A69" s="9" t="s">
        <v>63</v>
      </c>
      <c r="B69" s="5" t="s">
        <v>64</v>
      </c>
      <c r="C69" s="5"/>
      <c r="D69" s="5"/>
      <c r="E69" s="5"/>
    </row>
    <row r="70" spans="1:5">
      <c r="A70" s="9" t="s">
        <v>65</v>
      </c>
      <c r="B70" s="5" t="s">
        <v>66</v>
      </c>
      <c r="C70" s="5"/>
      <c r="D70" s="5"/>
      <c r="E70" s="5"/>
    </row>
    <row r="71" spans="1:5">
      <c r="A71" s="9" t="s">
        <v>67</v>
      </c>
      <c r="B71" s="5" t="s">
        <v>68</v>
      </c>
      <c r="C71" s="5"/>
      <c r="D71" s="5"/>
      <c r="E71" s="5"/>
    </row>
    <row r="72" spans="1:5">
      <c r="A72" s="9" t="s">
        <v>69</v>
      </c>
      <c r="B72" s="5" t="s">
        <v>70</v>
      </c>
      <c r="C72" s="5"/>
      <c r="D72" s="5"/>
      <c r="E72" s="5"/>
    </row>
    <row r="73" spans="1:5">
      <c r="A73" s="9" t="s">
        <v>71</v>
      </c>
      <c r="B73" s="5" t="s">
        <v>72</v>
      </c>
      <c r="C73" s="5"/>
      <c r="D73" s="5"/>
      <c r="E73" s="5"/>
    </row>
    <row r="74" spans="1:5">
      <c r="A74" s="9" t="s">
        <v>73</v>
      </c>
      <c r="B74" s="5" t="s">
        <v>74</v>
      </c>
      <c r="C74" s="5"/>
      <c r="D74" s="5"/>
      <c r="E74" s="5"/>
    </row>
    <row r="75" spans="1:5">
      <c r="A75" s="9" t="s">
        <v>75</v>
      </c>
      <c r="B75" s="5" t="s">
        <v>76</v>
      </c>
      <c r="C75" s="5"/>
      <c r="D75" s="5"/>
      <c r="E75" s="5"/>
    </row>
    <row r="76" spans="1:5">
      <c r="A76" s="9" t="s">
        <v>77</v>
      </c>
      <c r="B76" s="5" t="s">
        <v>78</v>
      </c>
      <c r="C76" s="5"/>
      <c r="D76" s="5"/>
      <c r="E76" s="5"/>
    </row>
    <row r="77" spans="1:5">
      <c r="A77" s="9" t="s">
        <v>79</v>
      </c>
      <c r="B77" s="5" t="s">
        <v>80</v>
      </c>
      <c r="C77" s="5"/>
      <c r="D77" s="5"/>
      <c r="E77" s="5"/>
    </row>
    <row r="78" spans="1:5">
      <c r="A78" s="9" t="s">
        <v>81</v>
      </c>
      <c r="B78" s="9" t="s">
        <v>82</v>
      </c>
      <c r="C78" s="5"/>
      <c r="D78" s="5"/>
      <c r="E78" s="5"/>
    </row>
    <row r="79" spans="1:5">
      <c r="A79" s="9" t="s">
        <v>83</v>
      </c>
      <c r="B79" s="5" t="s">
        <v>84</v>
      </c>
      <c r="C79" s="5"/>
      <c r="D79" s="5"/>
      <c r="E79" s="5"/>
    </row>
    <row r="80" spans="1:5">
      <c r="A80" s="9" t="s">
        <v>85</v>
      </c>
      <c r="B80" s="5" t="s">
        <v>86</v>
      </c>
      <c r="C80" s="5"/>
      <c r="D80" s="5"/>
      <c r="E80" s="5"/>
    </row>
    <row r="81" spans="1:5">
      <c r="A81" s="9" t="s">
        <v>87</v>
      </c>
      <c r="B81" s="5" t="s">
        <v>88</v>
      </c>
      <c r="C81" s="5"/>
      <c r="D81" s="5"/>
      <c r="E81" s="5"/>
    </row>
    <row r="82" spans="1:5">
      <c r="A82" s="9" t="s">
        <v>89</v>
      </c>
      <c r="B82" s="5" t="s">
        <v>90</v>
      </c>
      <c r="C82" s="5"/>
      <c r="D82" s="5"/>
      <c r="E82" s="5"/>
    </row>
    <row r="83" spans="1:5">
      <c r="A83" s="9" t="s">
        <v>91</v>
      </c>
      <c r="B83" s="5" t="s">
        <v>92</v>
      </c>
      <c r="C83" s="5"/>
      <c r="D83" s="5"/>
      <c r="E83" s="5"/>
    </row>
    <row r="84" spans="1:5">
      <c r="A84" s="9" t="s">
        <v>93</v>
      </c>
      <c r="B84" s="5" t="s">
        <v>94</v>
      </c>
      <c r="C84" s="5"/>
      <c r="D84" s="5"/>
      <c r="E84" s="5"/>
    </row>
    <row r="85" spans="1:5">
      <c r="A85" s="9" t="s">
        <v>95</v>
      </c>
      <c r="B85" s="5" t="s">
        <v>96</v>
      </c>
      <c r="C85" s="5"/>
      <c r="D85" s="5"/>
      <c r="E85" s="5"/>
    </row>
    <row r="86" spans="1:5">
      <c r="A86" s="9" t="s">
        <v>97</v>
      </c>
      <c r="B86" s="5" t="s">
        <v>98</v>
      </c>
      <c r="C86" s="5"/>
      <c r="D86" s="5"/>
      <c r="E86" s="5"/>
    </row>
    <row r="87" spans="1:5">
      <c r="A87" s="9" t="s">
        <v>99</v>
      </c>
      <c r="B87" s="5" t="s">
        <v>100</v>
      </c>
      <c r="C87" s="5"/>
      <c r="D87" s="5"/>
      <c r="E87" s="5"/>
    </row>
    <row r="88" spans="1:5">
      <c r="A88" s="9" t="s">
        <v>101</v>
      </c>
      <c r="B88" s="9" t="s">
        <v>102</v>
      </c>
      <c r="C88" s="5"/>
      <c r="D88" s="5"/>
      <c r="E88" s="5"/>
    </row>
    <row r="89" spans="1:5">
      <c r="A89" s="9" t="s">
        <v>103</v>
      </c>
      <c r="B89" s="5" t="s">
        <v>104</v>
      </c>
      <c r="C89" s="5"/>
      <c r="D89" s="5"/>
      <c r="E89" s="5"/>
    </row>
    <row r="90" spans="1:5">
      <c r="A90" s="9" t="s">
        <v>105</v>
      </c>
      <c r="B90" s="5" t="s">
        <v>106</v>
      </c>
      <c r="C90" s="5"/>
      <c r="D90" s="5"/>
      <c r="E90" s="5"/>
    </row>
    <row r="91" spans="1:5">
      <c r="A91" s="9" t="s">
        <v>107</v>
      </c>
      <c r="B91" s="5" t="s">
        <v>108</v>
      </c>
      <c r="C91" s="5"/>
      <c r="D91" s="5"/>
      <c r="E91" s="5"/>
    </row>
    <row r="92" spans="1:5">
      <c r="A92" s="9" t="s">
        <v>109</v>
      </c>
      <c r="B92" s="5" t="s">
        <v>110</v>
      </c>
      <c r="C92" s="5"/>
      <c r="D92" s="5"/>
      <c r="E92" s="5"/>
    </row>
    <row r="93" spans="1:5">
      <c r="A93" s="9" t="s">
        <v>111</v>
      </c>
      <c r="B93" s="5" t="s">
        <v>112</v>
      </c>
      <c r="C93" s="5"/>
      <c r="D93" s="5"/>
      <c r="E93" s="5"/>
    </row>
    <row r="94" spans="1:5">
      <c r="A94" s="9" t="s">
        <v>113</v>
      </c>
      <c r="B94" s="5" t="s">
        <v>114</v>
      </c>
      <c r="C94" s="5"/>
      <c r="D94" s="5"/>
      <c r="E94" s="5"/>
    </row>
    <row r="95" spans="1:5">
      <c r="A95" s="9" t="s">
        <v>115</v>
      </c>
      <c r="B95" s="5" t="s">
        <v>116</v>
      </c>
      <c r="C95" s="5"/>
      <c r="D95" s="5"/>
      <c r="E95" s="5"/>
    </row>
    <row r="96" spans="1:5">
      <c r="A96" s="9" t="s">
        <v>117</v>
      </c>
      <c r="B96" s="5" t="s">
        <v>118</v>
      </c>
      <c r="C96" s="5"/>
      <c r="D96" s="5"/>
      <c r="E96" s="5"/>
    </row>
    <row r="97" spans="1:5">
      <c r="A97" s="9" t="s">
        <v>119</v>
      </c>
      <c r="B97" s="5" t="s">
        <v>120</v>
      </c>
      <c r="C97" s="5"/>
      <c r="D97" s="5"/>
      <c r="E97" s="5"/>
    </row>
    <row r="98" spans="1:5">
      <c r="A98" s="9" t="s">
        <v>121</v>
      </c>
      <c r="B98" s="9" t="s">
        <v>122</v>
      </c>
      <c r="C98" s="5"/>
      <c r="D98" s="5"/>
      <c r="E98" s="5"/>
    </row>
    <row r="99" spans="1:5">
      <c r="A99" s="9" t="s">
        <v>123</v>
      </c>
      <c r="B99" s="5" t="s">
        <v>124</v>
      </c>
      <c r="C99" s="5"/>
      <c r="D99" s="5"/>
      <c r="E99" s="5"/>
    </row>
    <row r="100" spans="1:5">
      <c r="A100" s="9" t="s">
        <v>125</v>
      </c>
      <c r="B100" s="5" t="s">
        <v>126</v>
      </c>
      <c r="C100" s="5"/>
      <c r="D100" s="5"/>
      <c r="E100" s="5"/>
    </row>
    <row r="101" spans="1:5">
      <c r="A101" s="9" t="s">
        <v>127</v>
      </c>
      <c r="B101" s="5" t="s">
        <v>128</v>
      </c>
      <c r="C101" s="5"/>
      <c r="D101" s="5"/>
      <c r="E101" s="5"/>
    </row>
    <row r="102" spans="1:5">
      <c r="A102" s="9" t="s">
        <v>129</v>
      </c>
      <c r="B102" s="5" t="s">
        <v>130</v>
      </c>
      <c r="C102" s="5"/>
      <c r="D102" s="5"/>
      <c r="E102" s="5"/>
    </row>
    <row r="103" spans="1:5">
      <c r="A103" s="9" t="s">
        <v>131</v>
      </c>
      <c r="B103" s="5" t="s">
        <v>132</v>
      </c>
      <c r="C103" s="5"/>
      <c r="D103" s="5"/>
      <c r="E103" s="5"/>
    </row>
    <row r="104" spans="1:5">
      <c r="A104" s="9" t="s">
        <v>133</v>
      </c>
      <c r="B104" s="5" t="s">
        <v>134</v>
      </c>
      <c r="C104" s="5"/>
      <c r="D104" s="5"/>
      <c r="E104" s="5"/>
    </row>
    <row r="105" spans="1:5">
      <c r="A105" s="9" t="s">
        <v>135</v>
      </c>
      <c r="B105" s="5" t="s">
        <v>136</v>
      </c>
      <c r="C105" s="5"/>
      <c r="D105" s="5"/>
      <c r="E105" s="5"/>
    </row>
    <row r="106" spans="1:5">
      <c r="A106" s="9" t="s">
        <v>137</v>
      </c>
      <c r="B106" s="5" t="s">
        <v>138</v>
      </c>
      <c r="C106" s="5"/>
      <c r="D106" s="5"/>
      <c r="E106" s="5"/>
    </row>
    <row r="107" spans="1:5">
      <c r="A107" s="9" t="s">
        <v>139</v>
      </c>
      <c r="B107" s="5" t="s">
        <v>140</v>
      </c>
      <c r="C107" s="5"/>
      <c r="D107" s="5"/>
      <c r="E107" s="5"/>
    </row>
    <row r="108" spans="1:5">
      <c r="A108" s="9" t="s">
        <v>141</v>
      </c>
      <c r="B108" s="9" t="s">
        <v>142</v>
      </c>
      <c r="C108" s="5"/>
      <c r="D108" s="5"/>
      <c r="E108" s="5"/>
    </row>
    <row r="109" spans="1:5">
      <c r="A109" s="9" t="s">
        <v>143</v>
      </c>
      <c r="B109" s="5" t="s">
        <v>144</v>
      </c>
      <c r="C109" s="5"/>
      <c r="D109" s="5"/>
      <c r="E109" s="5"/>
    </row>
    <row r="110" spans="1:5">
      <c r="A110" s="9" t="s">
        <v>145</v>
      </c>
      <c r="B110" s="5" t="s">
        <v>146</v>
      </c>
      <c r="C110" s="5"/>
      <c r="D110" s="5"/>
      <c r="E110" s="5"/>
    </row>
    <row r="111" spans="1:5">
      <c r="A111" s="9" t="s">
        <v>147</v>
      </c>
      <c r="B111" s="5" t="s">
        <v>148</v>
      </c>
      <c r="C111" s="5"/>
      <c r="D111" s="5"/>
      <c r="E111" s="5"/>
    </row>
    <row r="112" spans="1:5">
      <c r="A112" s="9" t="s">
        <v>149</v>
      </c>
      <c r="B112" s="5" t="s">
        <v>150</v>
      </c>
      <c r="C112" s="5"/>
      <c r="D112" s="5"/>
      <c r="E112" s="5"/>
    </row>
    <row r="113" spans="1:5">
      <c r="A113" s="9" t="s">
        <v>151</v>
      </c>
      <c r="B113" s="5" t="s">
        <v>152</v>
      </c>
      <c r="C113" s="5"/>
      <c r="D113" s="5"/>
      <c r="E113" s="5"/>
    </row>
    <row r="114" spans="1:5">
      <c r="A114" s="9" t="s">
        <v>153</v>
      </c>
      <c r="B114" s="5" t="s">
        <v>154</v>
      </c>
      <c r="C114" s="5"/>
      <c r="D114" s="5"/>
      <c r="E114" s="5"/>
    </row>
    <row r="115" spans="1:5">
      <c r="A115" s="9" t="s">
        <v>155</v>
      </c>
      <c r="B115" s="5" t="s">
        <v>156</v>
      </c>
      <c r="C115" s="5"/>
      <c r="D115" s="5"/>
      <c r="E115" s="5"/>
    </row>
    <row r="116" spans="1:5">
      <c r="A116" s="9" t="s">
        <v>157</v>
      </c>
      <c r="B116" s="5" t="s">
        <v>158</v>
      </c>
      <c r="C116" s="5"/>
      <c r="D116" s="5"/>
      <c r="E116" s="5"/>
    </row>
    <row r="117" spans="1:5">
      <c r="A117" s="9" t="s">
        <v>159</v>
      </c>
      <c r="B117" s="5" t="s">
        <v>160</v>
      </c>
      <c r="C117" s="5"/>
      <c r="D117" s="5"/>
      <c r="E117" s="5"/>
    </row>
    <row r="118" spans="1:5">
      <c r="A118" s="9" t="s">
        <v>161</v>
      </c>
      <c r="B118" s="9" t="s">
        <v>162</v>
      </c>
      <c r="C118" s="5"/>
      <c r="D118" s="5"/>
      <c r="E118" s="5"/>
    </row>
    <row r="119" spans="1:5">
      <c r="A119" s="9" t="s">
        <v>163</v>
      </c>
      <c r="B119" s="5" t="s">
        <v>164</v>
      </c>
      <c r="C119" s="5"/>
      <c r="D119" s="5"/>
      <c r="E119" s="5"/>
    </row>
    <row r="120" spans="1:5">
      <c r="A120" s="9" t="s">
        <v>165</v>
      </c>
      <c r="B120" s="5" t="s">
        <v>166</v>
      </c>
      <c r="C120" s="5"/>
      <c r="D120" s="5"/>
      <c r="E120" s="5"/>
    </row>
    <row r="121" spans="1:5">
      <c r="A121" s="9" t="s">
        <v>167</v>
      </c>
      <c r="B121" s="5" t="s">
        <v>168</v>
      </c>
      <c r="C121" s="5"/>
      <c r="D121" s="5"/>
      <c r="E121" s="5"/>
    </row>
    <row r="122" spans="1:5">
      <c r="A122" s="9" t="s">
        <v>169</v>
      </c>
      <c r="B122" s="5" t="s">
        <v>170</v>
      </c>
      <c r="C122" s="5"/>
      <c r="D122" s="5"/>
      <c r="E122" s="5"/>
    </row>
    <row r="123" spans="1:5">
      <c r="A123" s="9" t="s">
        <v>171</v>
      </c>
      <c r="B123" s="5" t="s">
        <v>172</v>
      </c>
      <c r="C123" s="5"/>
      <c r="D123" s="5"/>
      <c r="E123" s="5"/>
    </row>
    <row r="124" spans="1:5">
      <c r="A124" s="9" t="s">
        <v>173</v>
      </c>
      <c r="B124" s="5" t="s">
        <v>174</v>
      </c>
      <c r="C124" s="5"/>
      <c r="D124" s="5"/>
      <c r="E124" s="5"/>
    </row>
    <row r="125" spans="1:5">
      <c r="A125" s="9" t="s">
        <v>175</v>
      </c>
      <c r="B125" s="5" t="s">
        <v>176</v>
      </c>
      <c r="C125" s="5"/>
      <c r="D125" s="5"/>
      <c r="E125" s="5"/>
    </row>
    <row r="126" spans="1:5">
      <c r="A126" s="9" t="s">
        <v>177</v>
      </c>
      <c r="B126" s="5" t="s">
        <v>178</v>
      </c>
      <c r="C126" s="5"/>
      <c r="D126" s="5"/>
      <c r="E126" s="5"/>
    </row>
    <row r="127" spans="1:5">
      <c r="A127" s="9" t="s">
        <v>179</v>
      </c>
      <c r="B127" s="5" t="s">
        <v>180</v>
      </c>
      <c r="C127" s="5"/>
      <c r="D127" s="5"/>
      <c r="E127" s="5"/>
    </row>
    <row r="128" spans="1:5">
      <c r="A128" s="9" t="s">
        <v>181</v>
      </c>
      <c r="B128" s="9" t="s">
        <v>182</v>
      </c>
      <c r="C128" s="5"/>
      <c r="D128" s="5"/>
      <c r="E128" s="5"/>
    </row>
    <row r="129" spans="1:5">
      <c r="A129" s="9" t="s">
        <v>183</v>
      </c>
      <c r="B129" s="5" t="s">
        <v>184</v>
      </c>
      <c r="C129" s="5"/>
      <c r="D129" s="5"/>
      <c r="E129" s="5"/>
    </row>
    <row r="130" spans="1:5">
      <c r="A130" s="9" t="s">
        <v>185</v>
      </c>
      <c r="B130" s="5" t="s">
        <v>186</v>
      </c>
      <c r="C130" s="5"/>
      <c r="D130" s="5"/>
      <c r="E130" s="5"/>
    </row>
    <row r="131" spans="1:5">
      <c r="A131" s="9" t="s">
        <v>187</v>
      </c>
      <c r="B131" s="5" t="s">
        <v>188</v>
      </c>
      <c r="C131" s="5"/>
      <c r="D131" s="5"/>
      <c r="E131" s="5"/>
    </row>
    <row r="132" spans="1:5">
      <c r="A132" s="9" t="s">
        <v>189</v>
      </c>
      <c r="B132" s="5" t="s">
        <v>190</v>
      </c>
      <c r="C132" s="5"/>
      <c r="D132" s="5"/>
      <c r="E132" s="5"/>
    </row>
    <row r="133" spans="1:5">
      <c r="A133" s="9" t="s">
        <v>191</v>
      </c>
      <c r="B133" s="5" t="s">
        <v>192</v>
      </c>
      <c r="C133" s="5"/>
      <c r="D133" s="5"/>
      <c r="E133" s="5"/>
    </row>
    <row r="134" spans="1:5">
      <c r="A134" s="9" t="s">
        <v>193</v>
      </c>
      <c r="B134" s="5" t="s">
        <v>194</v>
      </c>
      <c r="C134" s="5"/>
      <c r="D134" s="5"/>
      <c r="E134" s="5"/>
    </row>
    <row r="135" spans="1:5">
      <c r="A135" s="9" t="s">
        <v>195</v>
      </c>
      <c r="B135" s="5" t="s">
        <v>196</v>
      </c>
      <c r="C135" s="5"/>
      <c r="D135" s="5"/>
      <c r="E135" s="5"/>
    </row>
    <row r="136" spans="1:5">
      <c r="A136" s="9" t="s">
        <v>197</v>
      </c>
      <c r="B136" s="5" t="s">
        <v>198</v>
      </c>
      <c r="C136" s="5"/>
      <c r="D136" s="5"/>
      <c r="E136" s="5"/>
    </row>
    <row r="137" spans="1:5">
      <c r="A137" s="9" t="s">
        <v>199</v>
      </c>
      <c r="B137" s="5" t="s">
        <v>200</v>
      </c>
      <c r="C137" s="5"/>
      <c r="D137" s="5"/>
      <c r="E137" s="5"/>
    </row>
    <row r="138" spans="1:5">
      <c r="A138" s="9" t="s">
        <v>201</v>
      </c>
      <c r="B138" s="9" t="s">
        <v>202</v>
      </c>
      <c r="C138" s="5"/>
      <c r="D138" s="5"/>
      <c r="E138" s="5"/>
    </row>
    <row r="139" spans="1:5">
      <c r="A139" s="9" t="s">
        <v>203</v>
      </c>
      <c r="B139" s="5" t="s">
        <v>204</v>
      </c>
      <c r="C139" s="5"/>
      <c r="D139" s="5"/>
      <c r="E139" s="5"/>
    </row>
    <row r="140" spans="1:5">
      <c r="A140" s="9" t="s">
        <v>205</v>
      </c>
      <c r="B140" s="5" t="s">
        <v>206</v>
      </c>
      <c r="C140" s="5"/>
      <c r="D140" s="5"/>
      <c r="E140" s="5"/>
    </row>
    <row r="141" spans="1:5">
      <c r="A141" s="9" t="s">
        <v>207</v>
      </c>
      <c r="B141" s="5" t="s">
        <v>208</v>
      </c>
      <c r="C141" s="5"/>
      <c r="D141" s="5"/>
      <c r="E141" s="5"/>
    </row>
    <row r="142" spans="1:5">
      <c r="A142" s="9" t="s">
        <v>209</v>
      </c>
      <c r="B142" s="5" t="s">
        <v>210</v>
      </c>
      <c r="C142" s="5"/>
      <c r="D142" s="5"/>
      <c r="E142" s="5"/>
    </row>
    <row r="143" spans="1:5">
      <c r="A143" s="9" t="s">
        <v>211</v>
      </c>
      <c r="B143" s="5" t="s">
        <v>212</v>
      </c>
      <c r="C143" s="5"/>
      <c r="D143" s="5"/>
      <c r="E143" s="5"/>
    </row>
    <row r="144" spans="1:5">
      <c r="A144" s="9" t="s">
        <v>213</v>
      </c>
      <c r="B144" s="5" t="s">
        <v>214</v>
      </c>
      <c r="C144" s="5"/>
      <c r="D144" s="5"/>
      <c r="E144" s="5"/>
    </row>
    <row r="145" spans="1:5">
      <c r="A145" s="9" t="s">
        <v>215</v>
      </c>
      <c r="B145" s="5" t="s">
        <v>216</v>
      </c>
      <c r="C145" s="5"/>
      <c r="D145" s="5"/>
      <c r="E145" s="5"/>
    </row>
    <row r="146" spans="1:5">
      <c r="A146" s="9" t="s">
        <v>217</v>
      </c>
      <c r="B146" s="5" t="s">
        <v>218</v>
      </c>
      <c r="C146" s="5"/>
      <c r="D146" s="5"/>
      <c r="E146" s="5"/>
    </row>
    <row r="147" spans="1:5" ht="45" customHeight="1"/>
    <row r="148" spans="1:5">
      <c r="A148" s="10"/>
    </row>
    <row r="150" spans="1:5">
      <c r="A150" s="9" t="s">
        <v>11</v>
      </c>
      <c r="B150" s="9" t="s">
        <v>10</v>
      </c>
    </row>
    <row r="151" spans="1:5">
      <c r="A151" s="9" t="s">
        <v>12</v>
      </c>
      <c r="B151" s="9" t="s">
        <v>13</v>
      </c>
    </row>
    <row r="152" spans="1:5">
      <c r="A152" s="9" t="s">
        <v>15</v>
      </c>
      <c r="B152" s="9" t="s">
        <v>16</v>
      </c>
    </row>
    <row r="153" spans="1:5">
      <c r="A153" s="9" t="s">
        <v>18</v>
      </c>
      <c r="B153" s="9" t="s">
        <v>19</v>
      </c>
    </row>
    <row r="154" spans="1:5">
      <c r="A154" s="9" t="s">
        <v>21</v>
      </c>
      <c r="B154" s="9" t="s">
        <v>22</v>
      </c>
    </row>
    <row r="155" spans="1:5">
      <c r="A155" s="9" t="s">
        <v>24</v>
      </c>
      <c r="B155" s="9" t="s">
        <v>25</v>
      </c>
    </row>
    <row r="156" spans="1:5">
      <c r="A156" s="9" t="s">
        <v>27</v>
      </c>
      <c r="B156" s="9" t="s">
        <v>28</v>
      </c>
    </row>
    <row r="157" spans="1:5">
      <c r="A157" s="9" t="s">
        <v>30</v>
      </c>
      <c r="B157" s="9" t="s">
        <v>31</v>
      </c>
    </row>
    <row r="158" spans="1:5">
      <c r="A158" s="9" t="s">
        <v>33</v>
      </c>
      <c r="B158" s="9" t="s">
        <v>34</v>
      </c>
    </row>
    <row r="159" spans="1:5">
      <c r="A159" s="9" t="s">
        <v>36</v>
      </c>
      <c r="B159" s="9" t="s">
        <v>37</v>
      </c>
    </row>
    <row r="162" spans="1:2">
      <c r="A162" s="3">
        <v>1</v>
      </c>
      <c r="B162" s="3" t="e">
        <f>(VLOOKUP((MID(B11,1,1)),DecimalWords,2,FALSE))</f>
        <v>#VALUE!</v>
      </c>
    </row>
    <row r="163" spans="1:2">
      <c r="A163" s="3">
        <v>2</v>
      </c>
      <c r="B163" s="3" t="e">
        <f>(VLOOKUP((MID(B11,1,1)),DecimalWords,2,FALSE))&amp;(VLOOKUP((MID(B11,2,1)),DecimalWords,2,FALSE))</f>
        <v>#VALUE!</v>
      </c>
    </row>
    <row r="164" spans="1:2">
      <c r="A164" s="3">
        <v>3</v>
      </c>
      <c r="B164" s="3" t="e">
        <f>(VLOOKUP((MID(B11,1,1)),DecimalWords,2,FALSE))&amp;(VLOOKUP((MID(B11,2,1)),DecimalWords,2,FALSE))&amp;(VLOOKUP((MID(B11,3,1)),DecimalWords,2,FALSE))</f>
        <v>#VALUE!</v>
      </c>
    </row>
    <row r="165" spans="1:2">
      <c r="A165" s="3">
        <v>4</v>
      </c>
      <c r="B165" s="5" t="e">
        <f>(VLOOKUP((MID(B11,1,1)),DecimalWords,2,FALSE))&amp;(VLOOKUP((MID(B11,2,1)),DecimalWords,2,FALSE))&amp;(VLOOKUP((MID(B11,3,1)),DecimalWords,2,FALSE))&amp;(VLOOKUP((MID(B11,4,1)),DecimalWords,2,FALSE))</f>
        <v>#VALUE!</v>
      </c>
    </row>
  </sheetData>
  <mergeCells count="3">
    <mergeCell ref="B10:E10"/>
    <mergeCell ref="B9:E9"/>
    <mergeCell ref="A6:G7"/>
  </mergeCells>
  <phoneticPr fontId="0"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Data Sheet</vt:lpstr>
      <vt:lpstr>IT Statement</vt:lpstr>
      <vt:lpstr>Form 16</vt:lpstr>
      <vt:lpstr>Form 16AA</vt:lpstr>
      <vt:lpstr>IT Statement_blank</vt:lpstr>
      <vt:lpstr>Form16-Blank</vt:lpstr>
      <vt:lpstr>Form16AA-Blank</vt:lpstr>
      <vt:lpstr>Blank Data Sheet</vt:lpstr>
      <vt:lpstr>tables</vt:lpstr>
      <vt:lpstr>DecimalWords</vt:lpstr>
      <vt:lpstr>LanguageComment</vt:lpstr>
      <vt:lpstr>'Form 16'!MyF2W</vt:lpstr>
      <vt:lpstr>MyF2W</vt:lpstr>
      <vt:lpstr>MyWord2Go</vt:lpstr>
      <vt:lpstr>'Form 16'!MyWords</vt:lpstr>
      <vt:lpstr>MyWords</vt:lpstr>
      <vt:lpstr>'Blank Data Sheet'!Print_Area</vt:lpstr>
      <vt:lpstr>'Form 16'!Print_Area</vt:lpstr>
      <vt:lpstr>'Form 16AA'!Print_Area</vt:lpstr>
      <vt:lpstr>'Form16AA-Blank'!Print_Area</vt:lpstr>
      <vt:lpstr>'Form16-Blank'!Print_Area</vt:lpstr>
      <vt:lpstr>'IT Statement'!Print_Area</vt:lpstr>
      <vt:lpstr>'IT Statement_blank'!Print_Area</vt:lpstr>
      <vt:lpstr>wordings</vt:lpstr>
      <vt:lpstr>Words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Calculation sheet for 2009-10</dc:title>
  <dc:creator>Jameskutty</dc:creator>
  <dc:description>From http://jameskutty.info</dc:description>
  <cp:lastModifiedBy>A</cp:lastModifiedBy>
  <cp:lastPrinted>2018-04-04T13:01:58Z</cp:lastPrinted>
  <dcterms:created xsi:type="dcterms:W3CDTF">2001-01-09T23:06:57Z</dcterms:created>
  <dcterms:modified xsi:type="dcterms:W3CDTF">2019-03-09T13:07:32Z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N2W</vt:lpwstr>
  </property>
  <property fmtid="{D5CDD505-2E9C-101B-9397-08002B2CF9AE}" pid="3" name="Owner">
    <vt:lpwstr>Raza Jaffri</vt:lpwstr>
  </property>
  <property fmtid="{D5CDD505-2E9C-101B-9397-08002B2CF9AE}" pid="4" name="Language">
    <vt:lpwstr>English</vt:lpwstr>
  </property>
</Properties>
</file>