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Meu Drive\PLANILHAS MEDUP\"/>
    </mc:Choice>
  </mc:AlternateContent>
  <xr:revisionPtr revIDLastSave="0" documentId="13_ncr:1_{BBEC7F26-EB67-4DE0-8785-D1ECC71762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mples Nacional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4" l="1"/>
  <c r="H8" i="4"/>
  <c r="D4" i="4" l="1"/>
  <c r="Q10" i="4" l="1"/>
  <c r="P10" i="4" l="1"/>
  <c r="Q9" i="4"/>
  <c r="P9" i="4"/>
  <c r="Q8" i="4"/>
  <c r="P8" i="4"/>
  <c r="C8" i="4"/>
  <c r="Q7" i="4"/>
  <c r="P7" i="4"/>
  <c r="C7" i="4"/>
  <c r="Q6" i="4"/>
  <c r="P6" i="4"/>
  <c r="L8" i="4" s="1"/>
  <c r="Q5" i="4"/>
  <c r="P5" i="4"/>
  <c r="C6" i="4" l="1"/>
  <c r="F4" i="4"/>
  <c r="L4" i="4" s="1"/>
  <c r="J8" i="4"/>
  <c r="I8" i="4"/>
  <c r="K8" i="4"/>
  <c r="M4" i="4" l="1"/>
  <c r="H4" i="4"/>
  <c r="I4" i="4"/>
  <c r="K4" i="4"/>
  <c r="J4" i="4"/>
</calcChain>
</file>

<file path=xl/sharedStrings.xml><?xml version="1.0" encoding="utf-8"?>
<sst xmlns="http://schemas.openxmlformats.org/spreadsheetml/2006/main" count="46" uniqueCount="29">
  <si>
    <t>RECEITA BRUTA ACUMULADA</t>
  </si>
  <si>
    <t>ALÍQUOTA EFETIVA</t>
  </si>
  <si>
    <t>IRPJ</t>
  </si>
  <si>
    <t>CSLL</t>
  </si>
  <si>
    <t>Cofins</t>
  </si>
  <si>
    <t>PIS/Pasep</t>
  </si>
  <si>
    <t>CPP</t>
  </si>
  <si>
    <t>ISS</t>
  </si>
  <si>
    <t>DIGITE O RBT12</t>
  </si>
  <si>
    <t>FAT</t>
  </si>
  <si>
    <t xml:space="preserve"> </t>
  </si>
  <si>
    <t>Receita Bruta em 12 Meses (em R$)</t>
  </si>
  <si>
    <t>Alíquota</t>
  </si>
  <si>
    <t>Valor a Deduzir (em R$)</t>
  </si>
  <si>
    <t>Faixas</t>
  </si>
  <si>
    <t>Percentual de Repartição dos Tributos</t>
  </si>
  <si>
    <t>ISS (*)</t>
  </si>
  <si>
    <t>(*) O percentual efetivo máximo devido ao ISS será de 5%, transferindo-se a diferença, de forma proporcional, aos tributos federais da mesma faixa de receita bruta anual. Sendo assim, na 5ª faixa, quando a alíquota efetiva for superior a 14,92537%, a repartição será:</t>
  </si>
  <si>
    <t>Faixa</t>
  </si>
  <si>
    <t>5ª Faixa, com alíquota efetiva superior a 14,92537%</t>
  </si>
  <si>
    <t>(Alíquota efetiva - 5%) x6,02%</t>
  </si>
  <si>
    <t>(Alíquota efetiva - 5%) x5,26%</t>
  </si>
  <si>
    <t>(Alíquota efetiva - 5%) x19,28%</t>
  </si>
  <si>
    <t>(Alíquota efetiva - 5%) x4,18%</t>
  </si>
  <si>
    <t>(Alíquota efetiva - 5%) x 65,26%</t>
  </si>
  <si>
    <t>Percentual de ISS fixo em 5 %</t>
  </si>
  <si>
    <t>Valor a deduzir</t>
  </si>
  <si>
    <t>COFINS</t>
  </si>
  <si>
    <t>PIS/PASEP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</si>
</sst>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&quot;R$&quot;\ #,##0.00"/>
    <numFmt numFmtId="165" formatCode="&quot;R$&quot;\ #,##0.000"/>
    <numFmt numFmtId="166" formatCode="0.000000000000000%"/>
    <numFmt numFmtId="167" formatCode="0.000000%"/>
    <numFmt numFmtId="168" formatCode="0.00000%"/>
    <numFmt numFmtId="169" formatCode="0.0000%"/>
  </numFmts>
  <fonts count="11">
    <font>
      <sz val="11"/>
      <color theme="1"/>
      <name val="Gotham"/>
      <family val="2"/>
      <scheme val="minor"/>
    </font>
    <font>
      <sz val="11"/>
      <color theme="1"/>
      <name val="Gotham"/>
      <family val="2"/>
      <scheme val="minor"/>
    </font>
    <font>
      <sz val="11"/>
      <color theme="1"/>
      <name val="Gotham"/>
      <scheme val="minor"/>
    </font>
    <font>
      <b/>
      <sz val="11"/>
      <color theme="0"/>
      <name val="Gotham"/>
      <scheme val="minor"/>
    </font>
    <font>
      <b/>
      <sz val="10"/>
      <color theme="0"/>
      <name val="Gotham"/>
      <scheme val="minor"/>
    </font>
    <font>
      <b/>
      <sz val="11"/>
      <color theme="1"/>
      <name val="Gotham"/>
      <scheme val="minor"/>
    </font>
    <font>
      <sz val="10"/>
      <color theme="1"/>
      <name val="Gotham"/>
      <scheme val="minor"/>
    </font>
    <font>
      <b/>
      <sz val="20"/>
      <color theme="1"/>
      <name val="Gotham"/>
      <scheme val="minor"/>
    </font>
    <font>
      <sz val="14"/>
      <color theme="1"/>
      <name val="Gotham"/>
      <scheme val="minor"/>
    </font>
    <font>
      <sz val="11"/>
      <color theme="3" tint="0.79998168889431442"/>
      <name val="Gotham"/>
      <scheme val="minor"/>
    </font>
    <font>
      <b/>
      <sz val="10"/>
      <color theme="1"/>
      <name val="Gotham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9F0CE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2" fillId="2" borderId="0" xfId="0" applyFont="1" applyFill="1"/>
    <xf numFmtId="164" fontId="2" fillId="2" borderId="0" xfId="0" applyNumberFormat="1" applyFont="1" applyFill="1"/>
    <xf numFmtId="165" fontId="2" fillId="2" borderId="0" xfId="0" applyNumberFormat="1" applyFont="1" applyFill="1"/>
    <xf numFmtId="0" fontId="2" fillId="2" borderId="1" xfId="0" applyFont="1" applyFill="1" applyBorder="1"/>
    <xf numFmtId="164" fontId="2" fillId="2" borderId="1" xfId="1" applyNumberFormat="1" applyFont="1" applyFill="1" applyBorder="1"/>
    <xf numFmtId="10" fontId="2" fillId="2" borderId="0" xfId="0" applyNumberFormat="1" applyFont="1" applyFill="1"/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10" fontId="5" fillId="0" borderId="8" xfId="0" applyNumberFormat="1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44" fontId="6" fillId="2" borderId="10" xfId="2" applyFont="1" applyFill="1" applyBorder="1" applyAlignment="1">
      <alignment horizontal="center" vertical="center" wrapText="1"/>
    </xf>
    <xf numFmtId="44" fontId="6" fillId="2" borderId="11" xfId="2" applyFont="1" applyFill="1" applyBorder="1" applyAlignment="1">
      <alignment horizontal="center" vertical="center" wrapText="1"/>
    </xf>
    <xf numFmtId="10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vertical="center"/>
    </xf>
    <xf numFmtId="44" fontId="7" fillId="5" borderId="0" xfId="2" applyFont="1" applyFill="1" applyAlignment="1">
      <alignment vertical="center"/>
    </xf>
    <xf numFmtId="10" fontId="2" fillId="5" borderId="0" xfId="0" applyNumberFormat="1" applyFont="1" applyFill="1"/>
    <xf numFmtId="0" fontId="2" fillId="5" borderId="0" xfId="0" applyFont="1" applyFill="1"/>
    <xf numFmtId="164" fontId="5" fillId="5" borderId="0" xfId="0" applyNumberFormat="1" applyFont="1" applyFill="1"/>
    <xf numFmtId="44" fontId="6" fillId="2" borderId="18" xfId="0" applyNumberFormat="1" applyFont="1" applyFill="1" applyBorder="1" applyAlignment="1">
      <alignment horizontal="center" vertical="center" wrapText="1"/>
    </xf>
    <xf numFmtId="10" fontId="6" fillId="2" borderId="10" xfId="0" applyNumberFormat="1" applyFont="1" applyFill="1" applyBorder="1" applyAlignment="1">
      <alignment vertical="center" wrapText="1"/>
    </xf>
    <xf numFmtId="10" fontId="6" fillId="2" borderId="12" xfId="0" applyNumberFormat="1" applyFont="1" applyFill="1" applyBorder="1" applyAlignment="1">
      <alignment vertical="center" wrapText="1"/>
    </xf>
    <xf numFmtId="44" fontId="6" fillId="2" borderId="12" xfId="2" applyFont="1" applyFill="1" applyBorder="1" applyAlignment="1">
      <alignment horizontal="center" vertical="center" wrapText="1"/>
    </xf>
    <xf numFmtId="4" fontId="6" fillId="2" borderId="14" xfId="0" applyNumberFormat="1" applyFont="1" applyFill="1" applyBorder="1" applyAlignment="1">
      <alignment horizontal="center" vertical="center" wrapText="1"/>
    </xf>
    <xf numFmtId="0" fontId="5" fillId="6" borderId="0" xfId="0" applyFont="1" applyFill="1"/>
    <xf numFmtId="0" fontId="8" fillId="6" borderId="0" xfId="1" applyNumberFormat="1" applyFont="1" applyFill="1" applyBorder="1"/>
    <xf numFmtId="0" fontId="2" fillId="6" borderId="0" xfId="0" applyFont="1" applyFill="1"/>
    <xf numFmtId="164" fontId="2" fillId="6" borderId="0" xfId="0" applyNumberFormat="1" applyFont="1" applyFill="1"/>
    <xf numFmtId="165" fontId="2" fillId="6" borderId="0" xfId="0" applyNumberFormat="1" applyFont="1" applyFill="1"/>
    <xf numFmtId="0" fontId="9" fillId="6" borderId="0" xfId="1" applyNumberFormat="1" applyFont="1" applyFill="1"/>
    <xf numFmtId="0" fontId="5" fillId="6" borderId="0" xfId="0" applyFont="1" applyFill="1" applyAlignment="1">
      <alignment horizontal="left"/>
    </xf>
    <xf numFmtId="10" fontId="8" fillId="6" borderId="0" xfId="1" applyNumberFormat="1" applyFont="1" applyFill="1" applyBorder="1"/>
    <xf numFmtId="168" fontId="2" fillId="6" borderId="0" xfId="1" applyNumberFormat="1" applyFont="1" applyFill="1"/>
    <xf numFmtId="10" fontId="5" fillId="6" borderId="0" xfId="1" applyNumberFormat="1" applyFont="1" applyFill="1" applyAlignment="1">
      <alignment horizontal="center"/>
    </xf>
    <xf numFmtId="166" fontId="5" fillId="6" borderId="0" xfId="0" applyNumberFormat="1" applyFont="1" applyFill="1" applyAlignment="1">
      <alignment horizontal="center"/>
    </xf>
    <xf numFmtId="16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44" fontId="2" fillId="2" borderId="0" xfId="0" applyNumberFormat="1" applyFont="1" applyFill="1"/>
    <xf numFmtId="44" fontId="5" fillId="6" borderId="0" xfId="0" applyNumberFormat="1" applyFont="1" applyFill="1" applyAlignment="1">
      <alignment vertical="center"/>
    </xf>
    <xf numFmtId="44" fontId="8" fillId="6" borderId="0" xfId="2" applyFont="1" applyFill="1" applyBorder="1"/>
    <xf numFmtId="167" fontId="2" fillId="6" borderId="0" xfId="0" applyNumberFormat="1" applyFont="1" applyFill="1"/>
    <xf numFmtId="10" fontId="2" fillId="6" borderId="0" xfId="0" applyNumberFormat="1" applyFont="1" applyFill="1"/>
    <xf numFmtId="4" fontId="5" fillId="0" borderId="0" xfId="0" applyNumberFormat="1" applyFont="1" applyAlignment="1">
      <alignment horizontal="right" vertical="center" wrapText="1"/>
    </xf>
    <xf numFmtId="4" fontId="6" fillId="0" borderId="0" xfId="0" applyNumberFormat="1" applyFont="1"/>
    <xf numFmtId="10" fontId="6" fillId="5" borderId="14" xfId="0" applyNumberFormat="1" applyFont="1" applyFill="1" applyBorder="1" applyAlignment="1">
      <alignment horizontal="center" vertical="center" wrapText="1"/>
    </xf>
    <xf numFmtId="4" fontId="2" fillId="2" borderId="0" xfId="0" applyNumberFormat="1" applyFont="1" applyFill="1"/>
    <xf numFmtId="0" fontId="6" fillId="2" borderId="10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 wrapText="1"/>
    </xf>
    <xf numFmtId="0" fontId="6" fillId="5" borderId="13" xfId="0" applyFont="1" applyFill="1" applyBorder="1" applyAlignment="1">
      <alignment horizontal="center" vertical="center" wrapText="1"/>
    </xf>
    <xf numFmtId="10" fontId="2" fillId="6" borderId="0" xfId="1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44" fontId="6" fillId="2" borderId="14" xfId="2" applyFont="1" applyFill="1" applyBorder="1" applyAlignment="1">
      <alignment horizontal="center" vertical="center" wrapText="1"/>
    </xf>
    <xf numFmtId="44" fontId="6" fillId="2" borderId="18" xfId="2" applyFont="1" applyFill="1" applyBorder="1" applyAlignment="1">
      <alignment horizontal="center" vertical="center" wrapText="1"/>
    </xf>
    <xf numFmtId="44" fontId="6" fillId="2" borderId="21" xfId="2" applyFont="1" applyFill="1" applyBorder="1" applyAlignment="1">
      <alignment horizontal="center" vertical="center" wrapText="1"/>
    </xf>
    <xf numFmtId="169" fontId="5" fillId="0" borderId="9" xfId="0" applyNumberFormat="1" applyFont="1" applyBorder="1" applyAlignment="1">
      <alignment horizontal="center" vertical="center"/>
    </xf>
    <xf numFmtId="0" fontId="2" fillId="2" borderId="0" xfId="2" applyNumberFormat="1" applyFont="1" applyFill="1"/>
    <xf numFmtId="0" fontId="2" fillId="2" borderId="0" xfId="1" applyNumberFormat="1" applyFont="1" applyFill="1"/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6" fontId="5" fillId="0" borderId="6" xfId="1" applyNumberFormat="1" applyFont="1" applyFill="1" applyBorder="1" applyAlignment="1">
      <alignment horizontal="center" vertical="center"/>
    </xf>
    <xf numFmtId="166" fontId="5" fillId="0" borderId="7" xfId="1" applyNumberFormat="1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ersonalizada 1">
      <a:majorFont>
        <a:latin typeface="Gotham"/>
        <a:ea typeface=""/>
        <a:cs typeface=""/>
      </a:majorFont>
      <a:minorFont>
        <a:latin typeface="Gotha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"/>
  <sheetViews>
    <sheetView tabSelected="1" zoomScale="80" zoomScaleNormal="80" workbookViewId="0">
      <selection activeCell="C6" sqref="C6"/>
    </sheetView>
  </sheetViews>
  <sheetFormatPr defaultColWidth="15.09765625" defaultRowHeight="13.8"/>
  <cols>
    <col min="1" max="1" width="4.5" style="1" customWidth="1"/>
    <col min="2" max="2" width="15.8984375" style="1" customWidth="1"/>
    <col min="3" max="3" width="34" style="1" customWidth="1"/>
    <col min="4" max="4" width="12.5" style="1" customWidth="1"/>
    <col min="5" max="5" width="17.3984375" style="1" customWidth="1"/>
    <col min="6" max="6" width="12" style="1" bestFit="1" customWidth="1"/>
    <col min="7" max="7" width="11.19921875" style="1" customWidth="1"/>
    <col min="8" max="8" width="9.8984375" style="1" bestFit="1" customWidth="1"/>
    <col min="9" max="9" width="8.59765625" style="1" customWidth="1"/>
    <col min="10" max="10" width="9" style="1" customWidth="1"/>
    <col min="11" max="11" width="10.796875" style="1" customWidth="1"/>
    <col min="12" max="12" width="7.8984375" style="1" customWidth="1"/>
    <col min="13" max="13" width="10.19921875" style="1" customWidth="1"/>
    <col min="14" max="14" width="4.09765625" style="1" customWidth="1"/>
    <col min="15" max="15" width="6.8984375" style="1" customWidth="1"/>
    <col min="16" max="16" width="15.09765625" style="1"/>
    <col min="17" max="17" width="20.5" style="1" customWidth="1"/>
    <col min="18" max="18" width="7.3984375" style="1" customWidth="1"/>
    <col min="19" max="19" width="3.5" style="1" customWidth="1"/>
    <col min="20" max="20" width="11.69921875" style="1" customWidth="1"/>
    <col min="21" max="21" width="12.09765625" style="1" customWidth="1"/>
    <col min="22" max="22" width="11.69921875" style="1" customWidth="1"/>
    <col min="23" max="23" width="11.8984375" style="1" customWidth="1"/>
    <col min="24" max="24" width="10.09765625" style="1" customWidth="1"/>
    <col min="25" max="25" width="3.8984375" style="1" customWidth="1"/>
    <col min="26" max="26" width="6.3984375" style="1" customWidth="1"/>
    <col min="27" max="27" width="15.09765625" style="1"/>
    <col min="28" max="28" width="5" style="1" customWidth="1"/>
    <col min="29" max="29" width="15.09765625" style="1"/>
    <col min="30" max="30" width="8.5" style="1" customWidth="1"/>
    <col min="31" max="31" width="11.19921875" style="1" customWidth="1"/>
    <col min="32" max="16384" width="15.09765625" style="1"/>
  </cols>
  <sheetData>
    <row r="1" spans="1:31"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</row>
    <row r="2" spans="1:31" ht="3.75" customHeight="1" thickBot="1">
      <c r="D2" s="4"/>
      <c r="E2" s="4"/>
      <c r="F2" s="4"/>
      <c r="G2" s="4"/>
      <c r="H2" s="5"/>
      <c r="I2" s="5"/>
      <c r="J2" s="5"/>
      <c r="K2" s="5"/>
      <c r="L2" s="5"/>
      <c r="M2" s="5"/>
      <c r="N2" s="6"/>
    </row>
    <row r="3" spans="1:31" ht="48" customHeight="1" thickTop="1" thickBot="1">
      <c r="B3" s="67"/>
      <c r="C3" s="68"/>
      <c r="D3" s="69" t="s">
        <v>0</v>
      </c>
      <c r="E3" s="70"/>
      <c r="F3" s="71" t="s">
        <v>1</v>
      </c>
      <c r="G3" s="72"/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8" t="s">
        <v>7</v>
      </c>
      <c r="O3" s="73" t="s">
        <v>14</v>
      </c>
      <c r="P3" s="74"/>
      <c r="Q3" s="75"/>
      <c r="R3" s="79" t="s">
        <v>15</v>
      </c>
      <c r="S3" s="80"/>
      <c r="T3" s="80"/>
      <c r="U3" s="80"/>
      <c r="V3" s="80"/>
      <c r="W3" s="80"/>
      <c r="X3" s="81"/>
      <c r="Z3" s="79" t="s">
        <v>11</v>
      </c>
      <c r="AA3" s="80"/>
      <c r="AB3" s="80"/>
      <c r="AC3" s="81"/>
      <c r="AD3" s="9" t="s">
        <v>12</v>
      </c>
      <c r="AE3" s="9" t="s">
        <v>13</v>
      </c>
    </row>
    <row r="4" spans="1:31" ht="28.5" customHeight="1" thickTop="1" thickBot="1">
      <c r="B4" s="82" t="s">
        <v>8</v>
      </c>
      <c r="C4" s="83"/>
      <c r="D4" s="84">
        <f>C5</f>
        <v>222079.26</v>
      </c>
      <c r="E4" s="85"/>
      <c r="F4" s="86">
        <f>((D4*C7)-C8)/D4</f>
        <v>6.985288549682668E-2</v>
      </c>
      <c r="G4" s="87"/>
      <c r="H4" s="10">
        <f>H8*F4</f>
        <v>2.7941154198730671E-3</v>
      </c>
      <c r="I4" s="10">
        <f>I8*F4</f>
        <v>2.4448509923889342E-3</v>
      </c>
      <c r="J4" s="10">
        <f>J8*F4</f>
        <v>9.8143304123041487E-3</v>
      </c>
      <c r="K4" s="10">
        <f>K8*F4</f>
        <v>2.1305130076532137E-3</v>
      </c>
      <c r="L4" s="10">
        <f>L8*F4</f>
        <v>3.031615230562278E-2</v>
      </c>
      <c r="M4" s="61">
        <f>M8*F4</f>
        <v>2.2352923358984537E-2</v>
      </c>
      <c r="O4" s="76"/>
      <c r="P4" s="77"/>
      <c r="Q4" s="78"/>
      <c r="R4" s="79" t="s">
        <v>2</v>
      </c>
      <c r="S4" s="81"/>
      <c r="T4" s="11" t="s">
        <v>3</v>
      </c>
      <c r="U4" s="11" t="s">
        <v>4</v>
      </c>
      <c r="V4" s="11" t="s">
        <v>5</v>
      </c>
      <c r="W4" s="11" t="s">
        <v>6</v>
      </c>
      <c r="X4" s="11" t="s">
        <v>16</v>
      </c>
      <c r="Z4" s="12">
        <v>1</v>
      </c>
      <c r="AA4" s="13">
        <v>0</v>
      </c>
      <c r="AB4" s="14"/>
      <c r="AC4" s="25">
        <v>180000</v>
      </c>
      <c r="AD4" s="15">
        <v>0.06</v>
      </c>
      <c r="AE4" s="16">
        <v>0</v>
      </c>
    </row>
    <row r="5" spans="1:31" ht="31.5" customHeight="1" thickTop="1" thickBot="1">
      <c r="B5" s="17" t="s">
        <v>9</v>
      </c>
      <c r="C5" s="18">
        <v>222079.26</v>
      </c>
      <c r="D5" s="19"/>
      <c r="E5" s="20"/>
      <c r="F5" s="21"/>
      <c r="G5" s="20"/>
      <c r="H5" s="20"/>
      <c r="I5" s="20"/>
      <c r="J5" s="20"/>
      <c r="K5" s="20"/>
      <c r="L5" s="20"/>
      <c r="M5" s="20"/>
      <c r="O5" s="12">
        <v>1</v>
      </c>
      <c r="P5" s="22">
        <f t="shared" ref="P5:P10" si="0">AA4</f>
        <v>0</v>
      </c>
      <c r="Q5" s="22">
        <f t="shared" ref="Q5:Q9" si="1">AC4</f>
        <v>180000</v>
      </c>
      <c r="R5" s="23">
        <v>0.04</v>
      </c>
      <c r="S5" s="24"/>
      <c r="T5" s="15">
        <v>3.5000000000000003E-2</v>
      </c>
      <c r="U5" s="15">
        <v>0.12820000000000001</v>
      </c>
      <c r="V5" s="15">
        <v>2.7799999999999998E-2</v>
      </c>
      <c r="W5" s="15">
        <v>0.434</v>
      </c>
      <c r="X5" s="15">
        <v>0.33500000000000002</v>
      </c>
      <c r="Z5" s="12">
        <v>2</v>
      </c>
      <c r="AA5" s="59">
        <v>180000.01</v>
      </c>
      <c r="AB5" s="60"/>
      <c r="AC5" s="58">
        <v>360000</v>
      </c>
      <c r="AD5" s="15">
        <v>0.112</v>
      </c>
      <c r="AE5" s="26">
        <v>9360</v>
      </c>
    </row>
    <row r="6" spans="1:31" ht="18" thickBot="1">
      <c r="B6" s="27" t="s">
        <v>18</v>
      </c>
      <c r="C6" s="28">
        <f>MATCH(C7,$AD$4:$AD$9,0)</f>
        <v>2</v>
      </c>
      <c r="D6" s="29"/>
      <c r="E6" s="29"/>
      <c r="F6" s="30"/>
      <c r="G6" s="31"/>
      <c r="H6" s="32"/>
      <c r="I6" s="32"/>
      <c r="J6" s="32"/>
      <c r="K6" s="32"/>
      <c r="L6" s="32"/>
      <c r="M6" s="32"/>
      <c r="O6" s="12">
        <v>2</v>
      </c>
      <c r="P6" s="22">
        <f t="shared" si="0"/>
        <v>180000.01</v>
      </c>
      <c r="Q6" s="22">
        <f t="shared" si="1"/>
        <v>360000</v>
      </c>
      <c r="R6" s="23">
        <v>0.04</v>
      </c>
      <c r="S6" s="24"/>
      <c r="T6" s="15">
        <v>3.5000000000000003E-2</v>
      </c>
      <c r="U6" s="15">
        <v>0.14050000000000001</v>
      </c>
      <c r="V6" s="15">
        <v>3.0499999999999999E-2</v>
      </c>
      <c r="W6" s="15">
        <v>0.434</v>
      </c>
      <c r="X6" s="15">
        <v>0.32</v>
      </c>
      <c r="Z6" s="12">
        <v>3</v>
      </c>
      <c r="AA6" s="13">
        <v>360000.01</v>
      </c>
      <c r="AB6" s="14"/>
      <c r="AC6" s="25">
        <v>720000</v>
      </c>
      <c r="AD6" s="15">
        <v>0.13500000000000001</v>
      </c>
      <c r="AE6" s="26">
        <v>17640</v>
      </c>
    </row>
    <row r="7" spans="1:31" ht="18" thickBot="1">
      <c r="B7" s="33" t="s">
        <v>12</v>
      </c>
      <c r="C7" s="34">
        <f>VLOOKUP($C$5,$AA$4:$AD$9,4)</f>
        <v>0.112</v>
      </c>
      <c r="D7" s="30"/>
      <c r="E7" s="29"/>
      <c r="F7" s="35"/>
      <c r="G7" s="31"/>
      <c r="H7" s="36" t="s">
        <v>2</v>
      </c>
      <c r="I7" s="37" t="s">
        <v>3</v>
      </c>
      <c r="J7" s="38" t="s">
        <v>27</v>
      </c>
      <c r="K7" s="39" t="s">
        <v>28</v>
      </c>
      <c r="L7" s="38" t="s">
        <v>6</v>
      </c>
      <c r="M7" s="39" t="s">
        <v>7</v>
      </c>
      <c r="O7" s="12">
        <v>3</v>
      </c>
      <c r="P7" s="22">
        <f t="shared" si="0"/>
        <v>360000.01</v>
      </c>
      <c r="Q7" s="22">
        <f t="shared" si="1"/>
        <v>720000</v>
      </c>
      <c r="R7" s="23">
        <v>0.04</v>
      </c>
      <c r="S7" s="24"/>
      <c r="T7" s="15">
        <v>3.5000000000000003E-2</v>
      </c>
      <c r="U7" s="15">
        <v>0.13639999999999999</v>
      </c>
      <c r="V7" s="15">
        <v>2.9600000000000001E-2</v>
      </c>
      <c r="W7" s="15">
        <v>0.434</v>
      </c>
      <c r="X7" s="15">
        <v>0.32500000000000001</v>
      </c>
      <c r="Z7" s="12">
        <v>4</v>
      </c>
      <c r="AA7" s="13">
        <v>720000.01</v>
      </c>
      <c r="AB7" s="14"/>
      <c r="AC7" s="25">
        <v>1800000</v>
      </c>
      <c r="AD7" s="15">
        <v>0.16</v>
      </c>
      <c r="AE7" s="26">
        <v>35640</v>
      </c>
    </row>
    <row r="8" spans="1:31" ht="18" thickBot="1">
      <c r="A8" s="40"/>
      <c r="B8" s="41" t="s">
        <v>26</v>
      </c>
      <c r="C8" s="42">
        <f>VLOOKUP($C$5,$AA$4:$AE$9,5)</f>
        <v>9360</v>
      </c>
      <c r="D8" s="30"/>
      <c r="E8" s="29"/>
      <c r="F8" s="43"/>
      <c r="G8" s="44"/>
      <c r="H8" s="54">
        <f>VLOOKUP($C$5,$P$5:$S$10,3)</f>
        <v>0.04</v>
      </c>
      <c r="I8" s="54">
        <f>VLOOKUP($C$5,$P$5:$T$10,5)</f>
        <v>3.5000000000000003E-2</v>
      </c>
      <c r="J8" s="54">
        <f>VLOOKUP($C$5,$P$5:$U$10,6)</f>
        <v>0.14050000000000001</v>
      </c>
      <c r="K8" s="54">
        <f>VLOOKUP($C$5,$P$5:$V$10,7)</f>
        <v>3.0499999999999999E-2</v>
      </c>
      <c r="L8" s="54">
        <f>VLOOKUP($C$5,$P$5:$W$10,8)</f>
        <v>0.434</v>
      </c>
      <c r="M8" s="54">
        <f>VLOOKUP($C$5,$P$5:$X$10,9)</f>
        <v>0.32</v>
      </c>
      <c r="O8" s="12">
        <v>4</v>
      </c>
      <c r="P8" s="22">
        <f t="shared" si="0"/>
        <v>720000.01</v>
      </c>
      <c r="Q8" s="22">
        <f t="shared" si="1"/>
        <v>1800000</v>
      </c>
      <c r="R8" s="23">
        <v>0.04</v>
      </c>
      <c r="S8" s="24"/>
      <c r="T8" s="15">
        <v>3.5000000000000003E-2</v>
      </c>
      <c r="U8" s="15">
        <v>0.13639999999999999</v>
      </c>
      <c r="V8" s="15">
        <v>2.9600000000000001E-2</v>
      </c>
      <c r="W8" s="15">
        <v>0.434</v>
      </c>
      <c r="X8" s="15">
        <v>0.32500000000000001</v>
      </c>
      <c r="Z8" s="12">
        <v>5</v>
      </c>
      <c r="AA8" s="13">
        <v>1800000.01</v>
      </c>
      <c r="AB8" s="14"/>
      <c r="AC8" s="25">
        <v>3600000</v>
      </c>
      <c r="AD8" s="15">
        <v>0.21</v>
      </c>
      <c r="AE8" s="26">
        <v>125640</v>
      </c>
    </row>
    <row r="9" spans="1:31" ht="14.4" thickBot="1">
      <c r="A9" s="45"/>
      <c r="B9" s="46"/>
      <c r="I9" s="2"/>
      <c r="O9" s="12">
        <v>5</v>
      </c>
      <c r="P9" s="22">
        <f t="shared" si="0"/>
        <v>1800000.01</v>
      </c>
      <c r="Q9" s="22">
        <f t="shared" si="1"/>
        <v>3600000</v>
      </c>
      <c r="R9" s="23">
        <v>0.04</v>
      </c>
      <c r="S9" s="24"/>
      <c r="T9" s="15">
        <v>3.5000000000000003E-2</v>
      </c>
      <c r="U9" s="15">
        <v>0.12820000000000001</v>
      </c>
      <c r="V9" s="15">
        <v>2.7799999999999998E-2</v>
      </c>
      <c r="W9" s="15">
        <v>0.434</v>
      </c>
      <c r="X9" s="47">
        <v>0.33500000000000002</v>
      </c>
      <c r="Z9" s="12">
        <v>6</v>
      </c>
      <c r="AA9" s="13">
        <v>3600000.01</v>
      </c>
      <c r="AB9" s="14"/>
      <c r="AC9" s="25">
        <v>4800000</v>
      </c>
      <c r="AD9" s="15">
        <v>0.33</v>
      </c>
      <c r="AE9" s="26">
        <v>648000</v>
      </c>
    </row>
    <row r="10" spans="1:31" ht="39" customHeight="1" thickBot="1">
      <c r="A10" s="40"/>
      <c r="B10" s="48"/>
      <c r="K10" s="1" t="s">
        <v>10</v>
      </c>
      <c r="O10" s="12">
        <v>6</v>
      </c>
      <c r="P10" s="22">
        <f t="shared" si="0"/>
        <v>3600000.01</v>
      </c>
      <c r="Q10" s="22">
        <f>AC9</f>
        <v>4800000</v>
      </c>
      <c r="R10" s="23">
        <v>0.35</v>
      </c>
      <c r="S10" s="24"/>
      <c r="T10" s="15">
        <v>0.15</v>
      </c>
      <c r="U10" s="15">
        <v>0.1603</v>
      </c>
      <c r="V10" s="15">
        <v>3.4700000000000002E-2</v>
      </c>
      <c r="W10" s="15">
        <v>0.30499999999999999</v>
      </c>
      <c r="X10" s="16"/>
    </row>
    <row r="11" spans="1:31" ht="69.75" customHeight="1" thickBot="1">
      <c r="B11" s="40"/>
      <c r="E11" s="62"/>
      <c r="O11" s="64" t="s">
        <v>17</v>
      </c>
      <c r="P11" s="65"/>
      <c r="Q11" s="65"/>
      <c r="R11" s="65"/>
      <c r="S11" s="65"/>
      <c r="T11" s="65"/>
      <c r="U11" s="65"/>
      <c r="V11" s="65"/>
      <c r="W11" s="65"/>
      <c r="X11" s="66"/>
    </row>
    <row r="12" spans="1:31" ht="31.5" customHeight="1" thickBot="1">
      <c r="B12" s="40"/>
      <c r="E12" s="62"/>
      <c r="O12" s="55"/>
      <c r="P12" s="51" t="s">
        <v>18</v>
      </c>
      <c r="Q12" s="52" t="s">
        <v>2</v>
      </c>
      <c r="R12" s="56" t="s">
        <v>3</v>
      </c>
      <c r="S12" s="57"/>
      <c r="T12" s="52" t="s">
        <v>4</v>
      </c>
      <c r="U12" s="52" t="s">
        <v>5</v>
      </c>
      <c r="V12" s="52" t="s">
        <v>6</v>
      </c>
      <c r="W12" s="52" t="s">
        <v>7</v>
      </c>
      <c r="X12" s="55"/>
    </row>
    <row r="13" spans="1:31" ht="78.75" customHeight="1" thickBot="1">
      <c r="O13" s="55"/>
      <c r="P13" s="53" t="s">
        <v>19</v>
      </c>
      <c r="Q13" s="16" t="s">
        <v>20</v>
      </c>
      <c r="R13" s="49" t="s">
        <v>21</v>
      </c>
      <c r="S13" s="50"/>
      <c r="T13" s="16" t="s">
        <v>22</v>
      </c>
      <c r="U13" s="16" t="s">
        <v>23</v>
      </c>
      <c r="V13" s="16" t="s">
        <v>24</v>
      </c>
      <c r="W13" s="16" t="s">
        <v>25</v>
      </c>
      <c r="X13" s="55"/>
    </row>
    <row r="14" spans="1:31" ht="15.75" customHeight="1">
      <c r="B14" s="40"/>
    </row>
    <row r="15" spans="1:31" ht="15.75" customHeight="1"/>
    <row r="16" spans="1:31" ht="26.25" customHeight="1">
      <c r="H16" s="63"/>
    </row>
  </sheetData>
  <mergeCells count="11">
    <mergeCell ref="Z3:AC3"/>
    <mergeCell ref="B4:C4"/>
    <mergeCell ref="D4:E4"/>
    <mergeCell ref="F4:G4"/>
    <mergeCell ref="R4:S4"/>
    <mergeCell ref="O11:X11"/>
    <mergeCell ref="B3:C3"/>
    <mergeCell ref="D3:E3"/>
    <mergeCell ref="F3:G3"/>
    <mergeCell ref="O3:Q4"/>
    <mergeCell ref="R3:X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Simples 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Vieira Fernandes Pinheiro Vieira</dc:creator>
  <cp:lastModifiedBy>Tiago Vieira Fernandes Pinheiro Vieira</cp:lastModifiedBy>
  <dcterms:created xsi:type="dcterms:W3CDTF">2023-11-08T20:22:13Z</dcterms:created>
  <dcterms:modified xsi:type="dcterms:W3CDTF">2024-09-09T21:13:16Z</dcterms:modified>
</cp:coreProperties>
</file>