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ndgenetics-my.sharepoint.com/personal/ottentim_bendgenetics_onmicrosoft_com/Documents/Bend Genetics/Customers/SFEI/2023/QPCR/"/>
    </mc:Choice>
  </mc:AlternateContent>
  <xr:revisionPtr revIDLastSave="460" documentId="8_{C1176558-62E3-4A0E-AB09-9480376A8809}" xr6:coauthVersionLast="47" xr6:coauthVersionMax="47" xr10:uidLastSave="{9DB74F81-25A5-4A96-956D-87573A84528A}"/>
  <bookViews>
    <workbookView xWindow="11040" yWindow="360" windowWidth="14760" windowHeight="13455" xr2:uid="{A71ABEA5-9747-4324-A571-4E8E3EDC84E6}"/>
  </bookViews>
  <sheets>
    <sheet name="Data" sheetId="2" r:id="rId1"/>
    <sheet name="QPCR calculations" sheetId="1" r:id="rId2"/>
  </sheets>
  <definedNames>
    <definedName name="_xlnm._FilterDatabase" localSheetId="1" hidden="1">'QPCR calculations'!$A$1:$Q$76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1" l="1"/>
  <c r="K44" i="1"/>
  <c r="J44" i="1"/>
  <c r="G45" i="1"/>
  <c r="F45" i="1"/>
  <c r="H45" i="1" s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J45" i="1" s="1"/>
  <c r="G44" i="1"/>
  <c r="F44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H44" i="1" l="1"/>
  <c r="D54" i="1" l="1"/>
  <c r="D55" i="1"/>
  <c r="D56" i="1"/>
  <c r="D57" i="1"/>
  <c r="D53" i="1"/>
  <c r="F3" i="1"/>
  <c r="G3" i="1"/>
  <c r="M3" i="1"/>
  <c r="N3" i="1"/>
  <c r="F4" i="1"/>
  <c r="G4" i="1"/>
  <c r="M4" i="1"/>
  <c r="N4" i="1"/>
  <c r="F5" i="1"/>
  <c r="G5" i="1"/>
  <c r="M5" i="1"/>
  <c r="N5" i="1"/>
  <c r="F6" i="1"/>
  <c r="G6" i="1"/>
  <c r="M6" i="1"/>
  <c r="N6" i="1"/>
  <c r="F7" i="1"/>
  <c r="G7" i="1"/>
  <c r="M7" i="1"/>
  <c r="N7" i="1"/>
  <c r="F8" i="1"/>
  <c r="G8" i="1"/>
  <c r="M8" i="1"/>
  <c r="N8" i="1"/>
  <c r="F9" i="1"/>
  <c r="G9" i="1"/>
  <c r="M9" i="1"/>
  <c r="N9" i="1"/>
  <c r="F10" i="1"/>
  <c r="G10" i="1"/>
  <c r="M10" i="1"/>
  <c r="N10" i="1"/>
  <c r="F11" i="1"/>
  <c r="G11" i="1"/>
  <c r="M11" i="1"/>
  <c r="N11" i="1"/>
  <c r="F12" i="1"/>
  <c r="G12" i="1"/>
  <c r="M12" i="1"/>
  <c r="N12" i="1"/>
  <c r="F13" i="1"/>
  <c r="G13" i="1"/>
  <c r="M13" i="1"/>
  <c r="N13" i="1"/>
  <c r="F14" i="1"/>
  <c r="G14" i="1"/>
  <c r="N14" i="1"/>
  <c r="M14" i="1"/>
  <c r="O14" i="1" s="1"/>
  <c r="F15" i="1"/>
  <c r="G15" i="1"/>
  <c r="M15" i="1"/>
  <c r="N15" i="1"/>
  <c r="F16" i="1"/>
  <c r="G16" i="1"/>
  <c r="M16" i="1"/>
  <c r="N16" i="1"/>
  <c r="F17" i="1"/>
  <c r="G17" i="1"/>
  <c r="M17" i="1"/>
  <c r="N17" i="1"/>
  <c r="F18" i="1"/>
  <c r="G18" i="1"/>
  <c r="M18" i="1"/>
  <c r="N18" i="1"/>
  <c r="F19" i="1"/>
  <c r="G19" i="1"/>
  <c r="M19" i="1"/>
  <c r="N19" i="1"/>
  <c r="F20" i="1"/>
  <c r="G20" i="1"/>
  <c r="M20" i="1"/>
  <c r="N20" i="1"/>
  <c r="F21" i="1"/>
  <c r="G21" i="1"/>
  <c r="N21" i="1"/>
  <c r="M21" i="1"/>
  <c r="O21" i="1" s="1"/>
  <c r="F22" i="1"/>
  <c r="G22" i="1"/>
  <c r="M22" i="1"/>
  <c r="N22" i="1"/>
  <c r="F23" i="1"/>
  <c r="G23" i="1"/>
  <c r="N23" i="1"/>
  <c r="M23" i="1"/>
  <c r="P23" i="1" s="1"/>
  <c r="Q23" i="1" s="1"/>
  <c r="F24" i="1"/>
  <c r="G24" i="1"/>
  <c r="M24" i="1"/>
  <c r="N24" i="1"/>
  <c r="F25" i="1"/>
  <c r="G25" i="1"/>
  <c r="M25" i="1"/>
  <c r="N25" i="1"/>
  <c r="F26" i="1"/>
  <c r="G26" i="1"/>
  <c r="M26" i="1"/>
  <c r="O26" i="1" s="1"/>
  <c r="N26" i="1"/>
  <c r="F27" i="1"/>
  <c r="G27" i="1"/>
  <c r="M27" i="1"/>
  <c r="N27" i="1"/>
  <c r="F28" i="1"/>
  <c r="G28" i="1"/>
  <c r="M28" i="1"/>
  <c r="N28" i="1"/>
  <c r="F29" i="1"/>
  <c r="G29" i="1"/>
  <c r="M29" i="1"/>
  <c r="N29" i="1"/>
  <c r="F30" i="1"/>
  <c r="G30" i="1"/>
  <c r="M30" i="1"/>
  <c r="N30" i="1"/>
  <c r="F31" i="1"/>
  <c r="G31" i="1"/>
  <c r="M31" i="1"/>
  <c r="O31" i="1" s="1"/>
  <c r="N31" i="1"/>
  <c r="F32" i="1"/>
  <c r="G32" i="1"/>
  <c r="M32" i="1"/>
  <c r="N32" i="1"/>
  <c r="F33" i="1"/>
  <c r="G33" i="1"/>
  <c r="M33" i="1"/>
  <c r="N33" i="1"/>
  <c r="F34" i="1"/>
  <c r="G34" i="1"/>
  <c r="N34" i="1"/>
  <c r="F35" i="1"/>
  <c r="G35" i="1"/>
  <c r="M35" i="1"/>
  <c r="N35" i="1"/>
  <c r="F36" i="1"/>
  <c r="G36" i="1"/>
  <c r="M36" i="1"/>
  <c r="P36" i="1" s="1"/>
  <c r="Q36" i="1" s="1"/>
  <c r="N36" i="1"/>
  <c r="F37" i="1"/>
  <c r="G37" i="1"/>
  <c r="M37" i="1"/>
  <c r="O37" i="1" s="1"/>
  <c r="N37" i="1"/>
  <c r="F38" i="1"/>
  <c r="G38" i="1"/>
  <c r="M38" i="1"/>
  <c r="N38" i="1"/>
  <c r="F39" i="1"/>
  <c r="G39" i="1"/>
  <c r="M39" i="1"/>
  <c r="N39" i="1"/>
  <c r="F40" i="1"/>
  <c r="G40" i="1"/>
  <c r="M40" i="1"/>
  <c r="N40" i="1"/>
  <c r="F41" i="1"/>
  <c r="G41" i="1"/>
  <c r="M41" i="1"/>
  <c r="N41" i="1"/>
  <c r="O30" i="1" l="1"/>
  <c r="O36" i="1"/>
  <c r="O23" i="1"/>
  <c r="P31" i="1"/>
  <c r="Q31" i="1" s="1"/>
  <c r="P30" i="1"/>
  <c r="Q30" i="1" s="1"/>
  <c r="O11" i="1"/>
  <c r="P39" i="1"/>
  <c r="Q39" i="1" s="1"/>
  <c r="O39" i="1"/>
  <c r="P27" i="1"/>
  <c r="Q27" i="1" s="1"/>
  <c r="O27" i="1"/>
  <c r="P18" i="1"/>
  <c r="Q18" i="1" s="1"/>
  <c r="O18" i="1"/>
  <c r="M34" i="1"/>
  <c r="O34" i="1" s="1"/>
  <c r="P14" i="1"/>
  <c r="Q14" i="1" s="1"/>
  <c r="O5" i="1"/>
  <c r="P34" i="1"/>
  <c r="Q34" i="1" s="1"/>
  <c r="O29" i="1"/>
  <c r="O28" i="1"/>
  <c r="P28" i="1"/>
  <c r="Q28" i="1" s="1"/>
  <c r="P26" i="1"/>
  <c r="Q26" i="1" s="1"/>
  <c r="O22" i="1"/>
  <c r="O20" i="1"/>
  <c r="P20" i="1"/>
  <c r="Q20" i="1" s="1"/>
  <c r="O19" i="1"/>
  <c r="O13" i="1"/>
  <c r="P11" i="1"/>
  <c r="Q11" i="1" s="1"/>
  <c r="O6" i="1"/>
  <c r="P6" i="1"/>
  <c r="Q6" i="1" s="1"/>
  <c r="P3" i="1"/>
  <c r="Q3" i="1" s="1"/>
  <c r="O3" i="1"/>
  <c r="P10" i="1"/>
  <c r="Q10" i="1" s="1"/>
  <c r="O10" i="1"/>
  <c r="P12" i="1"/>
  <c r="Q12" i="1" s="1"/>
  <c r="O12" i="1"/>
  <c r="O35" i="1"/>
  <c r="P35" i="1"/>
  <c r="Q35" i="1" s="1"/>
  <c r="O38" i="1"/>
  <c r="P38" i="1"/>
  <c r="Q38" i="1" s="1"/>
  <c r="O7" i="1"/>
  <c r="P7" i="1"/>
  <c r="Q7" i="1" s="1"/>
  <c r="P15" i="1"/>
  <c r="Q15" i="1" s="1"/>
  <c r="O15" i="1"/>
  <c r="P22" i="1"/>
  <c r="Q22" i="1" s="1"/>
  <c r="P19" i="1"/>
  <c r="Q19" i="1" s="1"/>
  <c r="P25" i="1"/>
  <c r="Q25" i="1" s="1"/>
  <c r="O25" i="1"/>
  <c r="O9" i="1"/>
  <c r="P9" i="1"/>
  <c r="Q9" i="1" s="1"/>
  <c r="P24" i="1"/>
  <c r="Q24" i="1" s="1"/>
  <c r="O24" i="1"/>
  <c r="O41" i="1"/>
  <c r="P41" i="1"/>
  <c r="Q41" i="1" s="1"/>
  <c r="P40" i="1"/>
  <c r="Q40" i="1" s="1"/>
  <c r="O40" i="1"/>
  <c r="P4" i="1"/>
  <c r="Q4" i="1" s="1"/>
  <c r="O4" i="1"/>
  <c r="P8" i="1"/>
  <c r="Q8" i="1" s="1"/>
  <c r="O8" i="1"/>
  <c r="P33" i="1"/>
  <c r="Q33" i="1" s="1"/>
  <c r="O33" i="1"/>
  <c r="O17" i="1"/>
  <c r="P17" i="1"/>
  <c r="Q17" i="1" s="1"/>
  <c r="P32" i="1"/>
  <c r="Q32" i="1" s="1"/>
  <c r="O32" i="1"/>
  <c r="O16" i="1"/>
  <c r="P16" i="1"/>
  <c r="Q16" i="1" s="1"/>
  <c r="P29" i="1"/>
  <c r="Q29" i="1" s="1"/>
  <c r="P21" i="1"/>
  <c r="Q21" i="1" s="1"/>
  <c r="P13" i="1"/>
  <c r="Q13" i="1" s="1"/>
  <c r="P5" i="1"/>
  <c r="Q5" i="1" s="1"/>
  <c r="P37" i="1"/>
  <c r="Q37" i="1" s="1"/>
  <c r="N2" i="1" l="1"/>
  <c r="M2" i="1"/>
  <c r="G2" i="1"/>
  <c r="F2" i="1"/>
  <c r="P2" i="1" l="1"/>
  <c r="Q2" i="1" s="1"/>
  <c r="O2" i="1"/>
</calcChain>
</file>

<file path=xl/sharedStrings.xml><?xml version="1.0" encoding="utf-8"?>
<sst xmlns="http://schemas.openxmlformats.org/spreadsheetml/2006/main" count="556" uniqueCount="106">
  <si>
    <t>Sample ID</t>
  </si>
  <si>
    <t>Station</t>
  </si>
  <si>
    <t>Gene</t>
  </si>
  <si>
    <t>Ct-1</t>
  </si>
  <si>
    <t>Ct-2</t>
  </si>
  <si>
    <t>Average Ct</t>
  </si>
  <si>
    <t>Ct SD</t>
  </si>
  <si>
    <t>Ct copies 1</t>
  </si>
  <si>
    <t>Ct copies 2</t>
  </si>
  <si>
    <t>Vol. filtered (mL)</t>
  </si>
  <si>
    <t>Sample Dil.</t>
  </si>
  <si>
    <t>2.5 uL/75 ul EB</t>
  </si>
  <si>
    <t>Ct1 (copies/mL)</t>
  </si>
  <si>
    <t>Ct2 (copies/mL)</t>
  </si>
  <si>
    <t>Mean (copies/mL)</t>
  </si>
  <si>
    <t>SD</t>
  </si>
  <si>
    <t>95% CI</t>
  </si>
  <si>
    <t>ND</t>
  </si>
  <si>
    <t>SB386</t>
  </si>
  <si>
    <t>Dinophysis</t>
  </si>
  <si>
    <t>Detected</t>
  </si>
  <si>
    <t>Central Bay</t>
  </si>
  <si>
    <t>NA</t>
  </si>
  <si>
    <t>Y</t>
  </si>
  <si>
    <t>SB78</t>
  </si>
  <si>
    <t>SB437</t>
  </si>
  <si>
    <t>SB179</t>
  </si>
  <si>
    <t>SB440</t>
  </si>
  <si>
    <t>SB277</t>
  </si>
  <si>
    <t>SB117</t>
  </si>
  <si>
    <t>SB85</t>
  </si>
  <si>
    <t>SB335</t>
  </si>
  <si>
    <t>SB242</t>
  </si>
  <si>
    <t>SB84</t>
  </si>
  <si>
    <t>SB1</t>
  </si>
  <si>
    <t>SB91</t>
  </si>
  <si>
    <t>SB419</t>
  </si>
  <si>
    <t>SB168</t>
  </si>
  <si>
    <t>SB124</t>
  </si>
  <si>
    <t>SB192</t>
  </si>
  <si>
    <t>SB266</t>
  </si>
  <si>
    <t>SB27</t>
  </si>
  <si>
    <t>SB431</t>
  </si>
  <si>
    <t>SB72</t>
  </si>
  <si>
    <t>SB71</t>
  </si>
  <si>
    <t>SB348</t>
  </si>
  <si>
    <t>SB19</t>
  </si>
  <si>
    <t>SB167</t>
  </si>
  <si>
    <t>SB125</t>
  </si>
  <si>
    <t>South Bay</t>
  </si>
  <si>
    <t>SB292</t>
  </si>
  <si>
    <t>SB371</t>
  </si>
  <si>
    <t>SB135</t>
  </si>
  <si>
    <t>SB233</t>
  </si>
  <si>
    <t>SB13</t>
  </si>
  <si>
    <t>Nondetect</t>
  </si>
  <si>
    <t>SB213</t>
  </si>
  <si>
    <t>SB231</t>
  </si>
  <si>
    <t>SB57</t>
  </si>
  <si>
    <t>SB105</t>
  </si>
  <si>
    <t>SB155</t>
  </si>
  <si>
    <t>SB178</t>
  </si>
  <si>
    <t>SB272</t>
  </si>
  <si>
    <t>SB324</t>
  </si>
  <si>
    <t>SB404</t>
  </si>
  <si>
    <t>Date</t>
  </si>
  <si>
    <t>BG_ID</t>
  </si>
  <si>
    <t>TotalPhytoReads</t>
  </si>
  <si>
    <t>Taxon</t>
  </si>
  <si>
    <t>Count.18s</t>
  </si>
  <si>
    <t>TotalCount</t>
  </si>
  <si>
    <t>Proportion</t>
  </si>
  <si>
    <t>Presence</t>
  </si>
  <si>
    <t>Dayofyear</t>
  </si>
  <si>
    <t>Region</t>
  </si>
  <si>
    <t>qpcr</t>
  </si>
  <si>
    <t>dens</t>
  </si>
  <si>
    <t>sxtA</t>
  </si>
  <si>
    <t>domA</t>
  </si>
  <si>
    <t>run for qpcr?</t>
  </si>
  <si>
    <t>VolFiltered</t>
  </si>
  <si>
    <t>Date Analyzed</t>
  </si>
  <si>
    <t>Dino</t>
  </si>
  <si>
    <t>Ct1</t>
  </si>
  <si>
    <t>Ct2</t>
  </si>
  <si>
    <t>SPC</t>
  </si>
  <si>
    <t>Psn</t>
  </si>
  <si>
    <t>NTC</t>
  </si>
  <si>
    <t>LUNA MIXES</t>
  </si>
  <si>
    <t>20231031_DINO_run1</t>
  </si>
  <si>
    <t>20231101_DINO_run2</t>
  </si>
  <si>
    <t>Avg</t>
  </si>
  <si>
    <t>Y-int</t>
  </si>
  <si>
    <t>Slope</t>
  </si>
  <si>
    <t>from report</t>
  </si>
  <si>
    <t>from Origin from Tim</t>
  </si>
  <si>
    <t>Sample Control Spike</t>
  </si>
  <si>
    <t>Run</t>
  </si>
  <si>
    <t>SPC Mean copies</t>
  </si>
  <si>
    <t>Native sample</t>
  </si>
  <si>
    <t>Native sample mean copies</t>
  </si>
  <si>
    <t>SPC Percent recovery</t>
  </si>
  <si>
    <t>SB01</t>
  </si>
  <si>
    <t>-</t>
  </si>
  <si>
    <t>notes</t>
  </si>
  <si>
    <t>unable to find 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</si>
</sst>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14" fontId="5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2" borderId="0" xfId="1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8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11" fillId="0" borderId="0" xfId="1" applyFont="1" applyFill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" fontId="8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0" fontId="0" fillId="0" borderId="0" xfId="0" applyAlignment="1">
      <alignment horizontal="left"/>
    </xf>
    <xf numFmtId="1" fontId="10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/>
    </xf>
  </cellXfs>
  <cellStyles count="2">
    <cellStyle name="Good" xfId="1" builtinId="26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ED63-6888-43BC-80BC-44C69835406B}">
  <dimension ref="A1:S41"/>
  <sheetViews>
    <sheetView tabSelected="1" workbookViewId="0">
      <selection activeCell="C40" sqref="C40"/>
    </sheetView>
  </sheetViews>
  <sheetFormatPr defaultRowHeight="15" x14ac:dyDescent="0.25"/>
  <cols>
    <col min="2" max="2" width="14.85546875" style="7" customWidth="1"/>
    <col min="3" max="3" width="9.140625" style="2"/>
    <col min="4" max="4" width="19.140625" style="2" customWidth="1"/>
    <col min="5" max="5" width="15.42578125" style="2" customWidth="1"/>
    <col min="6" max="6" width="14.28515625" style="2" bestFit="1" customWidth="1"/>
    <col min="7" max="7" width="12.5703125" style="2" customWidth="1"/>
    <col min="8" max="8" width="17" style="2" customWidth="1"/>
    <col min="9" max="9" width="16.7109375" style="2" customWidth="1"/>
    <col min="10" max="10" width="12.5703125" style="2" customWidth="1"/>
    <col min="11" max="11" width="14.85546875" style="2" customWidth="1"/>
    <col min="12" max="12" width="14.5703125" style="2" customWidth="1"/>
    <col min="13" max="16" width="9.140625" style="2" customWidth="1"/>
    <col min="17" max="17" width="12.28515625" style="2" customWidth="1"/>
    <col min="18" max="18" width="12.28515625" style="3" customWidth="1"/>
    <col min="19" max="19" width="9.140625" style="39"/>
  </cols>
  <sheetData>
    <row r="1" spans="1:19" ht="30" x14ac:dyDescent="0.25">
      <c r="A1" t="s">
        <v>1</v>
      </c>
      <c r="B1" s="7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80</v>
      </c>
      <c r="M1" s="2" t="s">
        <v>75</v>
      </c>
      <c r="N1" s="2" t="s">
        <v>76</v>
      </c>
      <c r="O1" s="2" t="s">
        <v>77</v>
      </c>
      <c r="P1" s="2" t="s">
        <v>78</v>
      </c>
      <c r="Q1" s="2" t="s">
        <v>79</v>
      </c>
      <c r="R1" s="40" t="s">
        <v>14</v>
      </c>
      <c r="S1" s="39" t="s">
        <v>104</v>
      </c>
    </row>
    <row r="2" spans="1:19" x14ac:dyDescent="0.25">
      <c r="A2">
        <v>18</v>
      </c>
      <c r="B2" s="7">
        <v>42076</v>
      </c>
      <c r="C2" s="6" t="s">
        <v>34</v>
      </c>
      <c r="D2" s="2">
        <v>48934</v>
      </c>
      <c r="E2" s="2" t="s">
        <v>19</v>
      </c>
      <c r="F2" s="2">
        <v>35</v>
      </c>
      <c r="G2" s="2">
        <v>90184</v>
      </c>
      <c r="H2" s="2">
        <v>3.8809544930364602E-4</v>
      </c>
      <c r="I2" s="2" t="s">
        <v>20</v>
      </c>
      <c r="J2" s="2">
        <v>72</v>
      </c>
      <c r="K2" s="2" t="s">
        <v>21</v>
      </c>
      <c r="L2" s="2">
        <v>499.1</v>
      </c>
      <c r="M2" s="2" t="s">
        <v>22</v>
      </c>
      <c r="N2" s="2" t="s">
        <v>22</v>
      </c>
      <c r="O2" s="2" t="s">
        <v>22</v>
      </c>
      <c r="P2" s="2" t="s">
        <v>22</v>
      </c>
      <c r="Q2" s="2" t="s">
        <v>23</v>
      </c>
      <c r="R2" s="3">
        <v>17.629426628826707</v>
      </c>
    </row>
    <row r="3" spans="1:19" x14ac:dyDescent="0.25">
      <c r="A3">
        <v>18</v>
      </c>
      <c r="B3" s="7">
        <v>42143</v>
      </c>
      <c r="C3" s="6" t="s">
        <v>54</v>
      </c>
      <c r="D3" s="2">
        <v>33543</v>
      </c>
      <c r="E3" s="2" t="s">
        <v>19</v>
      </c>
      <c r="F3" s="2">
        <v>1</v>
      </c>
      <c r="G3" s="2">
        <v>91268</v>
      </c>
      <c r="H3" s="2">
        <v>0</v>
      </c>
      <c r="I3" s="2" t="s">
        <v>55</v>
      </c>
      <c r="J3" s="2">
        <v>139</v>
      </c>
      <c r="K3" s="2" t="s">
        <v>21</v>
      </c>
      <c r="L3" s="2">
        <v>499.1</v>
      </c>
      <c r="M3" s="2" t="s">
        <v>22</v>
      </c>
      <c r="N3" s="2" t="s">
        <v>22</v>
      </c>
      <c r="O3" s="2" t="s">
        <v>22</v>
      </c>
      <c r="P3" s="2" t="s">
        <v>22</v>
      </c>
      <c r="Q3" s="2" t="s">
        <v>23</v>
      </c>
      <c r="R3" s="3" t="s">
        <v>17</v>
      </c>
    </row>
    <row r="4" spans="1:19" x14ac:dyDescent="0.25">
      <c r="A4">
        <v>18</v>
      </c>
      <c r="B4" s="7">
        <v>42151</v>
      </c>
      <c r="C4" s="6" t="s">
        <v>46</v>
      </c>
      <c r="D4" s="2">
        <v>37693</v>
      </c>
      <c r="E4" s="2" t="s">
        <v>19</v>
      </c>
      <c r="F4" s="2">
        <v>6</v>
      </c>
      <c r="G4" s="2">
        <v>106200</v>
      </c>
      <c r="H4" s="2">
        <v>5.6497175141242903E-5</v>
      </c>
      <c r="I4" s="2" t="s">
        <v>20</v>
      </c>
      <c r="J4" s="2">
        <v>147</v>
      </c>
      <c r="K4" s="2" t="s">
        <v>21</v>
      </c>
      <c r="L4" s="2">
        <v>499.1</v>
      </c>
      <c r="M4" s="2" t="s">
        <v>22</v>
      </c>
      <c r="N4" s="2" t="s">
        <v>22</v>
      </c>
      <c r="O4" s="2" t="s">
        <v>22</v>
      </c>
      <c r="P4" s="2" t="s">
        <v>22</v>
      </c>
      <c r="Q4" s="2" t="s">
        <v>23</v>
      </c>
      <c r="R4" s="3" t="s">
        <v>17</v>
      </c>
    </row>
    <row r="5" spans="1:19" x14ac:dyDescent="0.25">
      <c r="A5">
        <v>18</v>
      </c>
      <c r="B5" s="7">
        <v>42208</v>
      </c>
      <c r="C5" s="6" t="s">
        <v>41</v>
      </c>
      <c r="D5" s="2">
        <v>15418</v>
      </c>
      <c r="E5" s="2" t="s">
        <v>19</v>
      </c>
      <c r="F5" s="2">
        <v>11</v>
      </c>
      <c r="G5" s="2">
        <v>98244</v>
      </c>
      <c r="H5" s="2">
        <v>1.1196612515777E-4</v>
      </c>
      <c r="I5" s="2" t="s">
        <v>20</v>
      </c>
      <c r="J5" s="2">
        <v>204</v>
      </c>
      <c r="K5" s="2" t="s">
        <v>21</v>
      </c>
      <c r="L5" s="2">
        <v>499.1</v>
      </c>
      <c r="M5" s="2" t="s">
        <v>22</v>
      </c>
      <c r="N5" s="2" t="s">
        <v>22</v>
      </c>
      <c r="O5" s="2" t="s">
        <v>22</v>
      </c>
      <c r="P5" s="2" t="s">
        <v>22</v>
      </c>
      <c r="Q5" s="2" t="s">
        <v>23</v>
      </c>
      <c r="R5" s="3">
        <v>7.2404893190026289</v>
      </c>
    </row>
    <row r="6" spans="1:19" x14ac:dyDescent="0.25">
      <c r="A6">
        <v>18</v>
      </c>
      <c r="B6" s="7">
        <v>42600</v>
      </c>
      <c r="C6" s="6" t="s">
        <v>58</v>
      </c>
      <c r="D6" s="2">
        <v>1279</v>
      </c>
      <c r="E6" s="2" t="s">
        <v>19</v>
      </c>
      <c r="F6" s="2">
        <v>1</v>
      </c>
      <c r="G6" s="2">
        <v>69225</v>
      </c>
      <c r="H6" s="2">
        <v>0</v>
      </c>
      <c r="I6" s="2" t="s">
        <v>55</v>
      </c>
      <c r="J6" s="2">
        <v>231</v>
      </c>
      <c r="K6" s="2" t="s">
        <v>21</v>
      </c>
      <c r="L6" s="2">
        <v>498.5</v>
      </c>
      <c r="M6" s="2" t="s">
        <v>22</v>
      </c>
      <c r="N6" s="2" t="s">
        <v>22</v>
      </c>
      <c r="O6" s="2" t="s">
        <v>22</v>
      </c>
      <c r="P6" s="2" t="s">
        <v>22</v>
      </c>
      <c r="Q6" s="2" t="s">
        <v>23</v>
      </c>
      <c r="R6" s="3" t="s">
        <v>17</v>
      </c>
    </row>
    <row r="7" spans="1:19" x14ac:dyDescent="0.25">
      <c r="A7">
        <v>18</v>
      </c>
      <c r="B7" s="7">
        <v>42622</v>
      </c>
      <c r="C7" s="6" t="s">
        <v>44</v>
      </c>
      <c r="D7" s="2">
        <v>1420</v>
      </c>
      <c r="E7" s="2" t="s">
        <v>19</v>
      </c>
      <c r="F7" s="2">
        <v>8</v>
      </c>
      <c r="G7" s="2">
        <v>67986</v>
      </c>
      <c r="H7" s="2">
        <v>1.17671285264613E-4</v>
      </c>
      <c r="I7" s="2" t="s">
        <v>20</v>
      </c>
      <c r="J7" s="2">
        <v>253</v>
      </c>
      <c r="K7" s="2" t="s">
        <v>21</v>
      </c>
      <c r="L7" s="2">
        <v>498.5</v>
      </c>
      <c r="M7" s="2" t="s">
        <v>22</v>
      </c>
      <c r="N7" s="2" t="s">
        <v>22</v>
      </c>
      <c r="O7" s="2" t="s">
        <v>22</v>
      </c>
      <c r="P7" s="2" t="s">
        <v>22</v>
      </c>
      <c r="Q7" s="2" t="s">
        <v>23</v>
      </c>
      <c r="R7" s="3">
        <v>13.04964812847037</v>
      </c>
    </row>
    <row r="8" spans="1:19" x14ac:dyDescent="0.25">
      <c r="A8">
        <v>22</v>
      </c>
      <c r="B8" s="7">
        <v>42622</v>
      </c>
      <c r="C8" s="6" t="s">
        <v>43</v>
      </c>
      <c r="D8" s="2">
        <v>1711</v>
      </c>
      <c r="E8" s="2" t="s">
        <v>19</v>
      </c>
      <c r="F8" s="2">
        <v>10</v>
      </c>
      <c r="G8" s="2">
        <v>67986</v>
      </c>
      <c r="H8" s="2">
        <v>1.4708910658076701E-4</v>
      </c>
      <c r="I8" s="2" t="s">
        <v>20</v>
      </c>
      <c r="J8" s="2">
        <v>253</v>
      </c>
      <c r="K8" s="2" t="s">
        <v>21</v>
      </c>
      <c r="L8" s="2">
        <v>498.5</v>
      </c>
      <c r="M8" s="2" t="s">
        <v>22</v>
      </c>
      <c r="N8" s="2" t="s">
        <v>22</v>
      </c>
      <c r="O8" s="2" t="s">
        <v>22</v>
      </c>
      <c r="P8" s="2" t="s">
        <v>22</v>
      </c>
      <c r="Q8" s="2" t="s">
        <v>23</v>
      </c>
      <c r="R8" s="3" t="s">
        <v>17</v>
      </c>
    </row>
    <row r="9" spans="1:19" x14ac:dyDescent="0.25">
      <c r="A9">
        <v>18</v>
      </c>
      <c r="B9" s="7">
        <v>42633</v>
      </c>
      <c r="C9" s="22" t="s">
        <v>24</v>
      </c>
      <c r="D9" s="2">
        <v>62652</v>
      </c>
      <c r="E9" s="2" t="s">
        <v>19</v>
      </c>
      <c r="F9" s="2">
        <v>115</v>
      </c>
      <c r="G9" s="2">
        <v>132431</v>
      </c>
      <c r="H9" s="2">
        <v>8.6837673958514196E-4</v>
      </c>
      <c r="I9" s="2" t="s">
        <v>20</v>
      </c>
      <c r="J9" s="2">
        <v>264</v>
      </c>
      <c r="K9" s="2" t="s">
        <v>21</v>
      </c>
      <c r="L9" s="2">
        <v>498.5</v>
      </c>
      <c r="M9" s="2" t="s">
        <v>22</v>
      </c>
      <c r="N9" s="2" t="s">
        <v>22</v>
      </c>
      <c r="O9" s="2" t="s">
        <v>22</v>
      </c>
      <c r="P9" s="2" t="s">
        <v>22</v>
      </c>
      <c r="Q9" s="2" t="s">
        <v>23</v>
      </c>
      <c r="R9" s="41" t="s">
        <v>103</v>
      </c>
      <c r="S9" s="39" t="s">
        <v>105</v>
      </c>
    </row>
    <row r="10" spans="1:19" x14ac:dyDescent="0.25">
      <c r="A10">
        <v>18</v>
      </c>
      <c r="B10" s="7">
        <v>42654</v>
      </c>
      <c r="C10" s="6" t="s">
        <v>33</v>
      </c>
      <c r="D10" s="2">
        <v>10637</v>
      </c>
      <c r="E10" s="2" t="s">
        <v>19</v>
      </c>
      <c r="F10" s="2">
        <v>39</v>
      </c>
      <c r="G10" s="2">
        <v>90971</v>
      </c>
      <c r="H10" s="2">
        <v>4.2870804981807401E-4</v>
      </c>
      <c r="I10" s="2" t="s">
        <v>20</v>
      </c>
      <c r="J10" s="2">
        <v>285</v>
      </c>
      <c r="K10" s="2" t="s">
        <v>21</v>
      </c>
      <c r="L10" s="2">
        <v>498.5</v>
      </c>
      <c r="M10" s="2" t="s">
        <v>22</v>
      </c>
      <c r="N10" s="2" t="s">
        <v>22</v>
      </c>
      <c r="O10" s="2" t="s">
        <v>22</v>
      </c>
      <c r="P10" s="2" t="s">
        <v>22</v>
      </c>
      <c r="Q10" s="2" t="s">
        <v>23</v>
      </c>
      <c r="R10" s="3">
        <v>10.900011474877626</v>
      </c>
    </row>
    <row r="11" spans="1:19" x14ac:dyDescent="0.25">
      <c r="A11">
        <v>22</v>
      </c>
      <c r="B11" s="7">
        <v>42654</v>
      </c>
      <c r="C11" s="6" t="s">
        <v>30</v>
      </c>
      <c r="D11" s="2">
        <v>11313</v>
      </c>
      <c r="E11" s="2" t="s">
        <v>19</v>
      </c>
      <c r="F11" s="2">
        <v>63</v>
      </c>
      <c r="G11" s="2">
        <v>90971</v>
      </c>
      <c r="H11" s="2">
        <v>6.9252838816765804E-4</v>
      </c>
      <c r="I11" s="2" t="s">
        <v>20</v>
      </c>
      <c r="J11" s="2">
        <v>285</v>
      </c>
      <c r="K11" s="2" t="s">
        <v>21</v>
      </c>
      <c r="L11" s="2">
        <v>498.5</v>
      </c>
      <c r="M11" s="2" t="s">
        <v>22</v>
      </c>
      <c r="N11" s="2" t="s">
        <v>22</v>
      </c>
      <c r="O11" s="2" t="s">
        <v>22</v>
      </c>
      <c r="P11" s="2" t="s">
        <v>22</v>
      </c>
      <c r="Q11" s="2" t="s">
        <v>23</v>
      </c>
      <c r="R11" s="3">
        <v>6.8615150274505616</v>
      </c>
    </row>
    <row r="12" spans="1:19" x14ac:dyDescent="0.25">
      <c r="A12">
        <v>18</v>
      </c>
      <c r="B12" s="7">
        <v>42661</v>
      </c>
      <c r="C12" s="6" t="s">
        <v>35</v>
      </c>
      <c r="D12" s="2">
        <v>7903</v>
      </c>
      <c r="E12" s="2" t="s">
        <v>19</v>
      </c>
      <c r="F12" s="2">
        <v>28</v>
      </c>
      <c r="G12" s="2">
        <v>49035</v>
      </c>
      <c r="H12" s="2">
        <v>5.7102069950035704E-4</v>
      </c>
      <c r="I12" s="2" t="s">
        <v>20</v>
      </c>
      <c r="J12" s="2">
        <v>292</v>
      </c>
      <c r="K12" s="2" t="s">
        <v>21</v>
      </c>
      <c r="L12" s="2">
        <v>498.5</v>
      </c>
      <c r="M12" s="2" t="s">
        <v>22</v>
      </c>
      <c r="N12" s="2" t="s">
        <v>22</v>
      </c>
      <c r="O12" s="2" t="s">
        <v>22</v>
      </c>
      <c r="P12" s="2" t="s">
        <v>22</v>
      </c>
      <c r="Q12" s="2" t="s">
        <v>23</v>
      </c>
      <c r="R12" s="3">
        <v>6.5743293279687975</v>
      </c>
    </row>
    <row r="13" spans="1:19" x14ac:dyDescent="0.25">
      <c r="A13">
        <v>18</v>
      </c>
      <c r="B13" s="7">
        <v>42717</v>
      </c>
      <c r="C13" s="6" t="s">
        <v>59</v>
      </c>
      <c r="D13" s="2">
        <v>1754</v>
      </c>
      <c r="E13" s="2" t="s">
        <v>19</v>
      </c>
      <c r="F13" s="2">
        <v>1</v>
      </c>
      <c r="G13" s="2">
        <v>35851</v>
      </c>
      <c r="H13" s="2">
        <v>0</v>
      </c>
      <c r="I13" s="2" t="s">
        <v>55</v>
      </c>
      <c r="J13" s="2">
        <v>348</v>
      </c>
      <c r="K13" s="2" t="s">
        <v>21</v>
      </c>
      <c r="L13" s="2">
        <v>498.5</v>
      </c>
      <c r="M13" s="2" t="s">
        <v>22</v>
      </c>
      <c r="N13" s="2" t="s">
        <v>22</v>
      </c>
      <c r="O13" s="2" t="s">
        <v>22</v>
      </c>
      <c r="P13" s="2" t="s">
        <v>22</v>
      </c>
      <c r="Q13" s="2" t="s">
        <v>23</v>
      </c>
      <c r="R13" s="3" t="s">
        <v>17</v>
      </c>
    </row>
    <row r="14" spans="1:19" x14ac:dyDescent="0.25">
      <c r="A14">
        <v>22</v>
      </c>
      <c r="B14" s="7">
        <v>42758</v>
      </c>
      <c r="C14" s="6" t="s">
        <v>29</v>
      </c>
      <c r="D14" s="2">
        <v>32530</v>
      </c>
      <c r="E14" s="2" t="s">
        <v>19</v>
      </c>
      <c r="F14" s="2">
        <v>67</v>
      </c>
      <c r="G14" s="2">
        <v>117986</v>
      </c>
      <c r="H14" s="2">
        <v>5.6786398386249196E-4</v>
      </c>
      <c r="I14" s="2" t="s">
        <v>20</v>
      </c>
      <c r="J14" s="2">
        <v>23</v>
      </c>
      <c r="K14" s="2" t="s">
        <v>21</v>
      </c>
      <c r="L14" s="2">
        <v>498.5</v>
      </c>
      <c r="M14" s="2" t="s">
        <v>22</v>
      </c>
      <c r="N14" s="2" t="s">
        <v>22</v>
      </c>
      <c r="O14" s="2" t="s">
        <v>22</v>
      </c>
      <c r="P14" s="2" t="s">
        <v>22</v>
      </c>
      <c r="Q14" s="2" t="s">
        <v>23</v>
      </c>
      <c r="R14" s="3">
        <v>35.170299169226894</v>
      </c>
    </row>
    <row r="15" spans="1:19" x14ac:dyDescent="0.25">
      <c r="A15">
        <v>18</v>
      </c>
      <c r="B15" s="7">
        <v>42774</v>
      </c>
      <c r="C15" s="6" t="s">
        <v>38</v>
      </c>
      <c r="D15" s="2">
        <v>2735</v>
      </c>
      <c r="E15" s="2" t="s">
        <v>19</v>
      </c>
      <c r="F15" s="2">
        <v>14</v>
      </c>
      <c r="G15" s="2">
        <v>20177</v>
      </c>
      <c r="H15" s="2">
        <v>6.9385934479853305E-4</v>
      </c>
      <c r="I15" s="2" t="s">
        <v>20</v>
      </c>
      <c r="J15" s="2">
        <v>39</v>
      </c>
      <c r="K15" s="2" t="s">
        <v>21</v>
      </c>
      <c r="L15" s="2">
        <v>499.1</v>
      </c>
      <c r="M15" s="2" t="s">
        <v>22</v>
      </c>
      <c r="N15" s="2" t="s">
        <v>22</v>
      </c>
      <c r="O15" s="2" t="s">
        <v>22</v>
      </c>
      <c r="P15" s="2" t="s">
        <v>22</v>
      </c>
      <c r="Q15" s="2" t="s">
        <v>23</v>
      </c>
      <c r="R15" s="3">
        <v>3.6886250795218718</v>
      </c>
    </row>
    <row r="16" spans="1:19" x14ac:dyDescent="0.25">
      <c r="A16">
        <v>27</v>
      </c>
      <c r="B16" s="7">
        <v>42783</v>
      </c>
      <c r="C16" s="6" t="s">
        <v>48</v>
      </c>
      <c r="D16" s="2">
        <v>14801</v>
      </c>
      <c r="E16" s="2" t="s">
        <v>19</v>
      </c>
      <c r="F16" s="2">
        <v>5</v>
      </c>
      <c r="G16" s="2">
        <v>131273</v>
      </c>
      <c r="H16" s="2">
        <v>3.8088563527915099E-5</v>
      </c>
      <c r="I16" s="2" t="s">
        <v>20</v>
      </c>
      <c r="J16" s="2">
        <v>48</v>
      </c>
      <c r="K16" s="2" t="s">
        <v>49</v>
      </c>
      <c r="L16" s="2">
        <v>498.5</v>
      </c>
      <c r="M16" s="2" t="s">
        <v>22</v>
      </c>
      <c r="N16" s="2" t="s">
        <v>22</v>
      </c>
      <c r="O16" s="2" t="s">
        <v>22</v>
      </c>
      <c r="P16" s="2" t="s">
        <v>22</v>
      </c>
      <c r="Q16" s="2" t="s">
        <v>23</v>
      </c>
      <c r="R16" s="3">
        <v>18.621231978424063</v>
      </c>
    </row>
    <row r="17" spans="1:18" x14ac:dyDescent="0.25">
      <c r="A17">
        <v>22</v>
      </c>
      <c r="B17" s="7">
        <v>42829</v>
      </c>
      <c r="C17" s="6" t="s">
        <v>52</v>
      </c>
      <c r="D17" s="2">
        <v>3634</v>
      </c>
      <c r="E17" s="2" t="s">
        <v>19</v>
      </c>
      <c r="F17" s="2">
        <v>2</v>
      </c>
      <c r="G17" s="2">
        <v>117304</v>
      </c>
      <c r="H17" s="2">
        <v>1.7049716974698201E-5</v>
      </c>
      <c r="I17" s="2" t="s">
        <v>20</v>
      </c>
      <c r="J17" s="2">
        <v>94</v>
      </c>
      <c r="K17" s="2" t="s">
        <v>21</v>
      </c>
      <c r="L17" s="2">
        <v>498.5</v>
      </c>
      <c r="M17" s="2" t="s">
        <v>22</v>
      </c>
      <c r="N17" s="2" t="s">
        <v>22</v>
      </c>
      <c r="O17" s="2" t="s">
        <v>22</v>
      </c>
      <c r="P17" s="2" t="s">
        <v>22</v>
      </c>
      <c r="Q17" s="2" t="s">
        <v>23</v>
      </c>
      <c r="R17" s="3" t="s">
        <v>17</v>
      </c>
    </row>
    <row r="18" spans="1:18" x14ac:dyDescent="0.25">
      <c r="A18">
        <v>18</v>
      </c>
      <c r="B18" s="7">
        <v>42908</v>
      </c>
      <c r="C18" s="6" t="s">
        <v>60</v>
      </c>
      <c r="D18" s="2">
        <v>4189</v>
      </c>
      <c r="E18" s="2" t="s">
        <v>19</v>
      </c>
      <c r="F18" s="2">
        <v>1</v>
      </c>
      <c r="G18" s="2">
        <v>181532</v>
      </c>
      <c r="H18" s="2">
        <v>0</v>
      </c>
      <c r="I18" s="2" t="s">
        <v>55</v>
      </c>
      <c r="J18" s="2">
        <v>173</v>
      </c>
      <c r="K18" s="2" t="s">
        <v>21</v>
      </c>
      <c r="L18" s="2">
        <v>498.5</v>
      </c>
      <c r="M18" s="2" t="s">
        <v>22</v>
      </c>
      <c r="N18" s="2" t="s">
        <v>22</v>
      </c>
      <c r="O18" s="2" t="s">
        <v>22</v>
      </c>
      <c r="P18" s="2" t="s">
        <v>22</v>
      </c>
      <c r="Q18" s="2" t="s">
        <v>23</v>
      </c>
      <c r="R18" s="3" t="s">
        <v>17</v>
      </c>
    </row>
    <row r="19" spans="1:18" x14ac:dyDescent="0.25">
      <c r="A19">
        <v>18</v>
      </c>
      <c r="B19" s="7">
        <v>42969</v>
      </c>
      <c r="C19" s="6" t="s">
        <v>47</v>
      </c>
      <c r="D19" s="2">
        <v>1364</v>
      </c>
      <c r="E19" s="2" t="s">
        <v>19</v>
      </c>
      <c r="F19" s="2">
        <v>5</v>
      </c>
      <c r="G19" s="2">
        <v>94796</v>
      </c>
      <c r="H19" s="2">
        <v>5.2744841554496E-5</v>
      </c>
      <c r="I19" s="2" t="s">
        <v>20</v>
      </c>
      <c r="J19" s="2">
        <v>234</v>
      </c>
      <c r="K19" s="2" t="s">
        <v>21</v>
      </c>
      <c r="L19" s="2">
        <v>499.1</v>
      </c>
      <c r="M19" s="2" t="s">
        <v>22</v>
      </c>
      <c r="N19" s="2" t="s">
        <v>22</v>
      </c>
      <c r="O19" s="2" t="s">
        <v>22</v>
      </c>
      <c r="P19" s="2" t="s">
        <v>22</v>
      </c>
      <c r="Q19" s="2" t="s">
        <v>23</v>
      </c>
      <c r="R19" s="3">
        <v>58.200148508334337</v>
      </c>
    </row>
    <row r="20" spans="1:18" x14ac:dyDescent="0.25">
      <c r="A20">
        <v>22</v>
      </c>
      <c r="B20" s="7">
        <v>42969</v>
      </c>
      <c r="C20" s="6" t="s">
        <v>37</v>
      </c>
      <c r="D20" s="2">
        <v>13411</v>
      </c>
      <c r="E20" s="2" t="s">
        <v>19</v>
      </c>
      <c r="F20" s="2">
        <v>21</v>
      </c>
      <c r="G20" s="2">
        <v>94796</v>
      </c>
      <c r="H20" s="2">
        <v>2.21528334528883E-4</v>
      </c>
      <c r="I20" s="2" t="s">
        <v>20</v>
      </c>
      <c r="J20" s="2">
        <v>234</v>
      </c>
      <c r="K20" s="2" t="s">
        <v>21</v>
      </c>
      <c r="L20" s="2">
        <v>499.1</v>
      </c>
      <c r="M20" s="2" t="s">
        <v>22</v>
      </c>
      <c r="N20" s="2" t="s">
        <v>22</v>
      </c>
      <c r="O20" s="2" t="s">
        <v>22</v>
      </c>
      <c r="P20" s="2" t="s">
        <v>22</v>
      </c>
      <c r="Q20" s="2" t="s">
        <v>23</v>
      </c>
      <c r="R20" s="3">
        <v>31.539533153536851</v>
      </c>
    </row>
    <row r="21" spans="1:18" x14ac:dyDescent="0.25">
      <c r="A21">
        <v>18</v>
      </c>
      <c r="B21" s="7">
        <v>43006</v>
      </c>
      <c r="C21" s="6" t="s">
        <v>61</v>
      </c>
      <c r="D21" s="2">
        <v>168</v>
      </c>
      <c r="E21" s="2" t="s">
        <v>19</v>
      </c>
      <c r="F21" s="2">
        <v>1</v>
      </c>
      <c r="G21" s="2">
        <v>185489</v>
      </c>
      <c r="H21" s="2">
        <v>0</v>
      </c>
      <c r="I21" s="2" t="s">
        <v>55</v>
      </c>
      <c r="J21" s="2">
        <v>271</v>
      </c>
      <c r="K21" s="2" t="s">
        <v>21</v>
      </c>
      <c r="L21" s="2">
        <v>499.1</v>
      </c>
      <c r="M21" s="2" t="s">
        <v>22</v>
      </c>
      <c r="N21" s="2" t="s">
        <v>22</v>
      </c>
      <c r="O21" s="2" t="s">
        <v>22</v>
      </c>
      <c r="P21" s="2" t="s">
        <v>22</v>
      </c>
      <c r="Q21" s="2" t="s">
        <v>23</v>
      </c>
      <c r="R21" s="3" t="s">
        <v>17</v>
      </c>
    </row>
    <row r="22" spans="1:18" x14ac:dyDescent="0.25">
      <c r="A22">
        <v>22</v>
      </c>
      <c r="B22" s="7">
        <v>43006</v>
      </c>
      <c r="C22" s="6" t="s">
        <v>26</v>
      </c>
      <c r="D22" s="2">
        <v>47859</v>
      </c>
      <c r="E22" s="2" t="s">
        <v>19</v>
      </c>
      <c r="F22" s="2">
        <v>87</v>
      </c>
      <c r="G22" s="2">
        <v>185489</v>
      </c>
      <c r="H22" s="2">
        <v>4.6903050854767701E-4</v>
      </c>
      <c r="I22" s="2" t="s">
        <v>20</v>
      </c>
      <c r="J22" s="2">
        <v>271</v>
      </c>
      <c r="K22" s="2" t="s">
        <v>21</v>
      </c>
      <c r="L22" s="2">
        <v>499.1</v>
      </c>
      <c r="M22" s="2" t="s">
        <v>22</v>
      </c>
      <c r="N22" s="2" t="s">
        <v>22</v>
      </c>
      <c r="O22" s="2" t="s">
        <v>22</v>
      </c>
      <c r="P22" s="2" t="s">
        <v>22</v>
      </c>
      <c r="Q22" s="2" t="s">
        <v>23</v>
      </c>
      <c r="R22" s="3">
        <v>401.35580986051878</v>
      </c>
    </row>
    <row r="23" spans="1:18" x14ac:dyDescent="0.25">
      <c r="A23">
        <v>22</v>
      </c>
      <c r="B23" s="7">
        <v>43035</v>
      </c>
      <c r="C23" s="6" t="s">
        <v>39</v>
      </c>
      <c r="D23" s="2">
        <v>2615</v>
      </c>
      <c r="E23" s="2" t="s">
        <v>19</v>
      </c>
      <c r="F23" s="2">
        <v>13</v>
      </c>
      <c r="G23" s="2">
        <v>85292</v>
      </c>
      <c r="H23" s="2">
        <v>1.5241757726398701E-4</v>
      </c>
      <c r="I23" s="2" t="s">
        <v>20</v>
      </c>
      <c r="J23" s="2">
        <v>300</v>
      </c>
      <c r="K23" s="2" t="s">
        <v>21</v>
      </c>
      <c r="L23" s="2">
        <v>499.1</v>
      </c>
      <c r="M23" s="2" t="s">
        <v>22</v>
      </c>
      <c r="N23" s="2" t="s">
        <v>22</v>
      </c>
      <c r="O23" s="2" t="s">
        <v>22</v>
      </c>
      <c r="P23" s="2" t="s">
        <v>22</v>
      </c>
      <c r="Q23" s="2" t="s">
        <v>23</v>
      </c>
      <c r="R23" s="3">
        <v>20.433246202658033</v>
      </c>
    </row>
    <row r="24" spans="1:18" x14ac:dyDescent="0.25">
      <c r="A24">
        <v>18</v>
      </c>
      <c r="B24" s="7">
        <v>42354</v>
      </c>
      <c r="C24" s="6" t="s">
        <v>56</v>
      </c>
      <c r="D24" s="2">
        <v>17441</v>
      </c>
      <c r="E24" s="2" t="s">
        <v>19</v>
      </c>
      <c r="F24" s="2">
        <v>1</v>
      </c>
      <c r="G24" s="2">
        <v>118590</v>
      </c>
      <c r="H24" s="2">
        <v>8.4324142001855093E-6</v>
      </c>
      <c r="I24" s="2" t="s">
        <v>20</v>
      </c>
      <c r="J24" s="2">
        <v>350</v>
      </c>
      <c r="K24" s="2" t="s">
        <v>21</v>
      </c>
      <c r="L24" s="8">
        <v>499.1</v>
      </c>
      <c r="M24" s="2" t="s">
        <v>22</v>
      </c>
      <c r="N24" s="2" t="s">
        <v>22</v>
      </c>
      <c r="O24" s="2" t="s">
        <v>22</v>
      </c>
      <c r="P24" s="2" t="s">
        <v>22</v>
      </c>
      <c r="Q24" s="2" t="s">
        <v>23</v>
      </c>
      <c r="R24" s="3" t="s">
        <v>17</v>
      </c>
    </row>
    <row r="25" spans="1:18" x14ac:dyDescent="0.25">
      <c r="A25">
        <v>18</v>
      </c>
      <c r="B25" s="7">
        <v>42445</v>
      </c>
      <c r="C25" s="6" t="s">
        <v>57</v>
      </c>
      <c r="D25" s="2">
        <v>15826</v>
      </c>
      <c r="E25" s="2" t="s">
        <v>19</v>
      </c>
      <c r="F25" s="2">
        <v>1</v>
      </c>
      <c r="G25" s="2">
        <v>83836</v>
      </c>
      <c r="H25" s="2">
        <v>0</v>
      </c>
      <c r="I25" s="2" t="s">
        <v>55</v>
      </c>
      <c r="J25" s="2">
        <v>76</v>
      </c>
      <c r="K25" s="2" t="s">
        <v>21</v>
      </c>
      <c r="L25" s="8">
        <v>499.1</v>
      </c>
      <c r="M25" s="2" t="s">
        <v>22</v>
      </c>
      <c r="N25" s="2" t="s">
        <v>22</v>
      </c>
      <c r="O25" s="2" t="s">
        <v>22</v>
      </c>
      <c r="P25" s="2" t="s">
        <v>22</v>
      </c>
      <c r="Q25" s="2" t="s">
        <v>23</v>
      </c>
      <c r="R25" s="3" t="s">
        <v>17</v>
      </c>
    </row>
    <row r="26" spans="1:18" x14ac:dyDescent="0.25">
      <c r="A26">
        <v>27</v>
      </c>
      <c r="B26" s="7">
        <v>42445</v>
      </c>
      <c r="C26" s="6" t="s">
        <v>53</v>
      </c>
      <c r="D26" s="2">
        <v>14956</v>
      </c>
      <c r="E26" s="2" t="s">
        <v>19</v>
      </c>
      <c r="F26" s="2">
        <v>2</v>
      </c>
      <c r="G26" s="2">
        <v>83836</v>
      </c>
      <c r="H26" s="2">
        <v>2.3856100004771201E-5</v>
      </c>
      <c r="I26" s="2" t="s">
        <v>20</v>
      </c>
      <c r="J26" s="2">
        <v>76</v>
      </c>
      <c r="K26" s="2" t="s">
        <v>49</v>
      </c>
      <c r="L26" s="8">
        <v>499.1</v>
      </c>
      <c r="M26" s="2" t="s">
        <v>22</v>
      </c>
      <c r="N26" s="2" t="s">
        <v>22</v>
      </c>
      <c r="O26" s="2" t="s">
        <v>22</v>
      </c>
      <c r="P26" s="2" t="s">
        <v>22</v>
      </c>
      <c r="Q26" s="2" t="s">
        <v>23</v>
      </c>
      <c r="R26" s="3">
        <v>9.6480252722825401</v>
      </c>
    </row>
    <row r="27" spans="1:18" x14ac:dyDescent="0.25">
      <c r="A27">
        <v>18</v>
      </c>
      <c r="B27" s="7">
        <v>42487</v>
      </c>
      <c r="C27" s="6" t="s">
        <v>32</v>
      </c>
      <c r="D27" s="2">
        <v>24552</v>
      </c>
      <c r="E27" s="2" t="s">
        <v>19</v>
      </c>
      <c r="F27" s="2">
        <v>45</v>
      </c>
      <c r="G27" s="2">
        <v>172175</v>
      </c>
      <c r="H27" s="2">
        <v>2.6136198635109601E-4</v>
      </c>
      <c r="I27" s="2" t="s">
        <v>20</v>
      </c>
      <c r="J27" s="2">
        <v>118</v>
      </c>
      <c r="K27" s="2" t="s">
        <v>21</v>
      </c>
      <c r="L27" s="8">
        <v>499.1</v>
      </c>
      <c r="M27" s="2" t="s">
        <v>22</v>
      </c>
      <c r="N27" s="2" t="s">
        <v>22</v>
      </c>
      <c r="O27" s="2" t="s">
        <v>22</v>
      </c>
      <c r="P27" s="2" t="s">
        <v>22</v>
      </c>
      <c r="Q27" s="2" t="s">
        <v>23</v>
      </c>
      <c r="R27" s="3">
        <v>54.551949622905852</v>
      </c>
    </row>
    <row r="28" spans="1:18" x14ac:dyDescent="0.25">
      <c r="A28">
        <v>18</v>
      </c>
      <c r="B28" s="7">
        <v>43138</v>
      </c>
      <c r="C28" s="6" t="s">
        <v>40</v>
      </c>
      <c r="D28" s="2">
        <v>31053</v>
      </c>
      <c r="E28" s="2" t="s">
        <v>19</v>
      </c>
      <c r="F28" s="2">
        <v>12</v>
      </c>
      <c r="G28" s="2">
        <v>160176</v>
      </c>
      <c r="H28" s="2">
        <v>7.4917590650284705E-5</v>
      </c>
      <c r="I28" s="2" t="s">
        <v>20</v>
      </c>
      <c r="J28" s="2">
        <v>38</v>
      </c>
      <c r="K28" s="2" t="s">
        <v>21</v>
      </c>
      <c r="L28" s="8">
        <v>499.1</v>
      </c>
      <c r="M28" s="2" t="s">
        <v>22</v>
      </c>
      <c r="N28" s="2" t="s">
        <v>22</v>
      </c>
      <c r="O28" s="2" t="s">
        <v>22</v>
      </c>
      <c r="P28" s="2" t="s">
        <v>22</v>
      </c>
      <c r="Q28" s="2" t="s">
        <v>23</v>
      </c>
      <c r="R28" s="3" t="s">
        <v>17</v>
      </c>
    </row>
    <row r="29" spans="1:18" x14ac:dyDescent="0.25">
      <c r="A29">
        <v>18</v>
      </c>
      <c r="B29" s="7">
        <v>43154</v>
      </c>
      <c r="C29" s="6" t="s">
        <v>62</v>
      </c>
      <c r="D29" s="2">
        <v>21202</v>
      </c>
      <c r="E29" s="2" t="s">
        <v>19</v>
      </c>
      <c r="F29" s="2">
        <v>1</v>
      </c>
      <c r="G29" s="2">
        <v>85261</v>
      </c>
      <c r="H29" s="2">
        <v>0</v>
      </c>
      <c r="I29" s="2" t="s">
        <v>55</v>
      </c>
      <c r="J29" s="2">
        <v>54</v>
      </c>
      <c r="K29" s="2" t="s">
        <v>21</v>
      </c>
      <c r="L29" s="8">
        <v>499.1</v>
      </c>
      <c r="M29" s="2" t="s">
        <v>22</v>
      </c>
      <c r="N29" s="2" t="s">
        <v>22</v>
      </c>
      <c r="O29" s="2" t="s">
        <v>22</v>
      </c>
      <c r="P29" s="2" t="s">
        <v>22</v>
      </c>
      <c r="Q29" s="2" t="s">
        <v>23</v>
      </c>
      <c r="R29" s="3">
        <v>8.8157032710139038</v>
      </c>
    </row>
    <row r="30" spans="1:18" x14ac:dyDescent="0.25">
      <c r="A30">
        <v>18</v>
      </c>
      <c r="B30" s="7">
        <v>43168</v>
      </c>
      <c r="C30" s="6" t="s">
        <v>28</v>
      </c>
      <c r="D30" s="2">
        <v>26826</v>
      </c>
      <c r="E30" s="2" t="s">
        <v>19</v>
      </c>
      <c r="F30" s="2">
        <v>73</v>
      </c>
      <c r="G30" s="2">
        <v>60391</v>
      </c>
      <c r="H30" s="2">
        <v>1.2087893891473899E-3</v>
      </c>
      <c r="I30" s="2" t="s">
        <v>20</v>
      </c>
      <c r="J30" s="2">
        <v>68</v>
      </c>
      <c r="K30" s="2" t="s">
        <v>21</v>
      </c>
      <c r="L30" s="8">
        <v>499.1</v>
      </c>
      <c r="M30" s="2" t="s">
        <v>22</v>
      </c>
      <c r="N30" s="2" t="s">
        <v>22</v>
      </c>
      <c r="O30" s="2" t="s">
        <v>22</v>
      </c>
      <c r="P30" s="2" t="s">
        <v>22</v>
      </c>
      <c r="Q30" s="2" t="s">
        <v>23</v>
      </c>
      <c r="R30" s="3">
        <v>43.737409488830409</v>
      </c>
    </row>
    <row r="31" spans="1:18" x14ac:dyDescent="0.25">
      <c r="A31">
        <v>18</v>
      </c>
      <c r="B31" s="7">
        <v>43199</v>
      </c>
      <c r="C31" s="6" t="s">
        <v>50</v>
      </c>
      <c r="D31" s="2">
        <v>19439</v>
      </c>
      <c r="E31" s="2" t="s">
        <v>19</v>
      </c>
      <c r="F31" s="2">
        <v>4</v>
      </c>
      <c r="G31" s="2">
        <v>73844</v>
      </c>
      <c r="H31" s="2">
        <v>5.4168246573858398E-5</v>
      </c>
      <c r="I31" s="2" t="s">
        <v>20</v>
      </c>
      <c r="J31" s="2">
        <v>99</v>
      </c>
      <c r="K31" s="2" t="s">
        <v>21</v>
      </c>
      <c r="L31" s="8">
        <v>499.1</v>
      </c>
      <c r="M31" s="2" t="s">
        <v>22</v>
      </c>
      <c r="N31" s="2" t="s">
        <v>22</v>
      </c>
      <c r="O31" s="2" t="s">
        <v>22</v>
      </c>
      <c r="P31" s="2" t="s">
        <v>22</v>
      </c>
      <c r="Q31" s="2" t="s">
        <v>23</v>
      </c>
      <c r="R31" s="3">
        <v>22.460098830423849</v>
      </c>
    </row>
    <row r="32" spans="1:18" x14ac:dyDescent="0.25">
      <c r="A32">
        <v>18</v>
      </c>
      <c r="B32" s="7">
        <v>43293</v>
      </c>
      <c r="C32" s="6" t="s">
        <v>63</v>
      </c>
      <c r="D32" s="2">
        <v>19958</v>
      </c>
      <c r="E32" s="2" t="s">
        <v>19</v>
      </c>
      <c r="F32" s="2">
        <v>1</v>
      </c>
      <c r="G32" s="2">
        <v>121985</v>
      </c>
      <c r="H32" s="2">
        <v>0</v>
      </c>
      <c r="I32" s="2" t="s">
        <v>55</v>
      </c>
      <c r="J32" s="2">
        <v>193</v>
      </c>
      <c r="K32" s="2" t="s">
        <v>21</v>
      </c>
      <c r="L32" s="8">
        <v>499.1</v>
      </c>
      <c r="M32" s="2" t="s">
        <v>22</v>
      </c>
      <c r="N32" s="2" t="s">
        <v>22</v>
      </c>
      <c r="O32" s="2" t="s">
        <v>22</v>
      </c>
      <c r="P32" s="2" t="s">
        <v>22</v>
      </c>
      <c r="Q32" s="2" t="s">
        <v>23</v>
      </c>
      <c r="R32" s="3">
        <v>12.540958141623195</v>
      </c>
    </row>
    <row r="33" spans="1:19" x14ac:dyDescent="0.25">
      <c r="A33">
        <v>18</v>
      </c>
      <c r="B33" s="7">
        <v>43315</v>
      </c>
      <c r="C33" s="6" t="s">
        <v>31</v>
      </c>
      <c r="D33" s="2">
        <v>19637</v>
      </c>
      <c r="E33" s="2" t="s">
        <v>19</v>
      </c>
      <c r="F33" s="2">
        <v>61</v>
      </c>
      <c r="G33" s="2">
        <v>78844</v>
      </c>
      <c r="H33" s="2">
        <v>7.7367967124955604E-4</v>
      </c>
      <c r="I33" s="2" t="s">
        <v>20</v>
      </c>
      <c r="J33" s="2">
        <v>215</v>
      </c>
      <c r="K33" s="2" t="s">
        <v>21</v>
      </c>
      <c r="L33" s="8">
        <v>499.1</v>
      </c>
      <c r="M33" s="2" t="s">
        <v>22</v>
      </c>
      <c r="N33" s="2" t="s">
        <v>22</v>
      </c>
      <c r="O33" s="2" t="s">
        <v>22</v>
      </c>
      <c r="P33" s="2" t="s">
        <v>22</v>
      </c>
      <c r="Q33" s="2" t="s">
        <v>23</v>
      </c>
      <c r="R33" s="3">
        <v>262.70313494753907</v>
      </c>
    </row>
    <row r="34" spans="1:19" x14ac:dyDescent="0.25">
      <c r="A34">
        <v>22</v>
      </c>
      <c r="B34" s="7">
        <v>42487</v>
      </c>
      <c r="C34" s="22" t="s">
        <v>45</v>
      </c>
      <c r="D34" s="2">
        <v>20222</v>
      </c>
      <c r="E34" s="2" t="s">
        <v>19</v>
      </c>
      <c r="F34" s="2">
        <v>8</v>
      </c>
      <c r="G34" s="2">
        <v>172175</v>
      </c>
      <c r="H34" s="2">
        <v>4.6464353129083803E-5</v>
      </c>
      <c r="I34" s="2" t="s">
        <v>20</v>
      </c>
      <c r="J34" s="2">
        <v>118</v>
      </c>
      <c r="K34" s="2" t="s">
        <v>21</v>
      </c>
      <c r="L34" s="8">
        <v>499.1</v>
      </c>
      <c r="M34" s="2" t="s">
        <v>22</v>
      </c>
      <c r="N34" s="2" t="s">
        <v>22</v>
      </c>
      <c r="O34" s="2" t="s">
        <v>22</v>
      </c>
      <c r="P34" s="2" t="s">
        <v>22</v>
      </c>
      <c r="Q34" s="2" t="s">
        <v>23</v>
      </c>
      <c r="R34" s="41" t="s">
        <v>103</v>
      </c>
      <c r="S34" s="39" t="s">
        <v>105</v>
      </c>
    </row>
    <row r="35" spans="1:19" x14ac:dyDescent="0.25">
      <c r="A35">
        <v>22</v>
      </c>
      <c r="B35" s="7">
        <v>43227</v>
      </c>
      <c r="C35" s="6" t="s">
        <v>51</v>
      </c>
      <c r="D35" s="2">
        <v>18855</v>
      </c>
      <c r="E35" s="2" t="s">
        <v>19</v>
      </c>
      <c r="F35" s="2">
        <v>4</v>
      </c>
      <c r="G35" s="2">
        <v>123734</v>
      </c>
      <c r="H35" s="2">
        <v>3.2327412029029999E-5</v>
      </c>
      <c r="I35" s="2" t="s">
        <v>20</v>
      </c>
      <c r="J35" s="2">
        <v>127</v>
      </c>
      <c r="K35" s="2" t="s">
        <v>21</v>
      </c>
      <c r="L35" s="2">
        <v>499.1</v>
      </c>
      <c r="M35" s="2" t="s">
        <v>22</v>
      </c>
      <c r="N35" s="2" t="s">
        <v>22</v>
      </c>
      <c r="O35" s="2" t="s">
        <v>22</v>
      </c>
      <c r="P35" s="2" t="s">
        <v>22</v>
      </c>
      <c r="Q35" s="2" t="s">
        <v>23</v>
      </c>
      <c r="R35" s="3">
        <v>9.0618323548083772</v>
      </c>
    </row>
    <row r="36" spans="1:19" x14ac:dyDescent="0.25">
      <c r="A36">
        <v>18</v>
      </c>
      <c r="B36" s="7">
        <v>43439</v>
      </c>
      <c r="C36" s="6" t="s">
        <v>18</v>
      </c>
      <c r="D36" s="2">
        <v>15809</v>
      </c>
      <c r="E36" s="2" t="s">
        <v>19</v>
      </c>
      <c r="F36" s="2">
        <v>360</v>
      </c>
      <c r="G36" s="2">
        <v>73412</v>
      </c>
      <c r="H36" s="2">
        <v>4.90383043644091E-3</v>
      </c>
      <c r="I36" s="2" t="s">
        <v>20</v>
      </c>
      <c r="J36" s="2">
        <v>339</v>
      </c>
      <c r="K36" s="2" t="s">
        <v>21</v>
      </c>
      <c r="L36" s="2">
        <v>499.1</v>
      </c>
      <c r="M36" s="2" t="s">
        <v>22</v>
      </c>
      <c r="N36" s="2" t="s">
        <v>22</v>
      </c>
      <c r="O36" s="2" t="s">
        <v>22</v>
      </c>
      <c r="P36" s="2" t="s">
        <v>22</v>
      </c>
      <c r="Q36" s="2" t="s">
        <v>23</v>
      </c>
      <c r="R36" s="3" t="s">
        <v>17</v>
      </c>
    </row>
    <row r="37" spans="1:19" x14ac:dyDescent="0.25">
      <c r="A37">
        <v>18</v>
      </c>
      <c r="B37" s="7">
        <v>43538</v>
      </c>
      <c r="C37" s="6" t="s">
        <v>64</v>
      </c>
      <c r="D37" s="2">
        <v>12273</v>
      </c>
      <c r="E37" s="2" t="s">
        <v>19</v>
      </c>
      <c r="F37" s="2">
        <v>1</v>
      </c>
      <c r="G37" s="2">
        <v>27015</v>
      </c>
      <c r="H37" s="2">
        <v>0</v>
      </c>
      <c r="I37" s="2" t="s">
        <v>55</v>
      </c>
      <c r="J37" s="2">
        <v>73</v>
      </c>
      <c r="K37" s="2" t="s">
        <v>21</v>
      </c>
      <c r="L37" s="2">
        <v>499.1</v>
      </c>
      <c r="M37" s="2" t="s">
        <v>22</v>
      </c>
      <c r="N37" s="2" t="s">
        <v>22</v>
      </c>
      <c r="O37" s="2" t="s">
        <v>22</v>
      </c>
      <c r="P37" s="2" t="s">
        <v>22</v>
      </c>
      <c r="Q37" s="2" t="s">
        <v>23</v>
      </c>
      <c r="R37" s="3" t="s">
        <v>17</v>
      </c>
    </row>
    <row r="38" spans="1:19" x14ac:dyDescent="0.25">
      <c r="A38">
        <v>18</v>
      </c>
      <c r="B38" s="7">
        <v>43580</v>
      </c>
      <c r="C38" s="6" t="s">
        <v>36</v>
      </c>
      <c r="D38" s="2">
        <v>20844</v>
      </c>
      <c r="E38" s="2" t="s">
        <v>19</v>
      </c>
      <c r="F38" s="2">
        <v>23</v>
      </c>
      <c r="G38" s="2">
        <v>93572</v>
      </c>
      <c r="H38" s="2">
        <v>2.4580002564869802E-4</v>
      </c>
      <c r="I38" s="2" t="s">
        <v>20</v>
      </c>
      <c r="J38" s="2">
        <v>115</v>
      </c>
      <c r="K38" s="2" t="s">
        <v>21</v>
      </c>
      <c r="L38" s="2">
        <v>499.1</v>
      </c>
      <c r="M38" s="2" t="s">
        <v>22</v>
      </c>
      <c r="N38" s="2" t="s">
        <v>22</v>
      </c>
      <c r="O38" s="2" t="s">
        <v>22</v>
      </c>
      <c r="P38" s="2" t="s">
        <v>22</v>
      </c>
      <c r="Q38" s="2" t="s">
        <v>23</v>
      </c>
      <c r="R38" s="3">
        <v>17.616835503164442</v>
      </c>
    </row>
    <row r="39" spans="1:19" x14ac:dyDescent="0.25">
      <c r="A39">
        <v>18</v>
      </c>
      <c r="B39" s="7">
        <v>43620</v>
      </c>
      <c r="C39" s="6" t="s">
        <v>42</v>
      </c>
      <c r="D39" s="2">
        <v>12358</v>
      </c>
      <c r="E39" s="2" t="s">
        <v>19</v>
      </c>
      <c r="F39" s="2">
        <v>11</v>
      </c>
      <c r="G39" s="2">
        <v>68694</v>
      </c>
      <c r="H39" s="2">
        <v>1.6013043351675499E-4</v>
      </c>
      <c r="I39" s="2" t="s">
        <v>20</v>
      </c>
      <c r="J39" s="2">
        <v>155</v>
      </c>
      <c r="K39" s="2" t="s">
        <v>21</v>
      </c>
      <c r="L39" s="2">
        <v>499.1</v>
      </c>
      <c r="M39" s="2" t="s">
        <v>22</v>
      </c>
      <c r="N39" s="2" t="s">
        <v>22</v>
      </c>
      <c r="O39" s="2" t="s">
        <v>22</v>
      </c>
      <c r="P39" s="2" t="s">
        <v>22</v>
      </c>
      <c r="Q39" s="2" t="s">
        <v>23</v>
      </c>
      <c r="R39" s="3">
        <v>21.631480227797685</v>
      </c>
    </row>
    <row r="40" spans="1:19" x14ac:dyDescent="0.25">
      <c r="A40">
        <v>18</v>
      </c>
      <c r="B40" s="7">
        <v>43641</v>
      </c>
      <c r="C40" s="6" t="s">
        <v>25</v>
      </c>
      <c r="D40" s="2">
        <v>11756</v>
      </c>
      <c r="E40" s="2" t="s">
        <v>19</v>
      </c>
      <c r="F40" s="2">
        <v>111</v>
      </c>
      <c r="G40" s="2">
        <v>34301</v>
      </c>
      <c r="H40" s="2">
        <v>3.23605725780589E-3</v>
      </c>
      <c r="I40" s="2" t="s">
        <v>20</v>
      </c>
      <c r="J40" s="2">
        <v>176</v>
      </c>
      <c r="K40" s="2" t="s">
        <v>21</v>
      </c>
      <c r="L40" s="2">
        <v>499.1</v>
      </c>
      <c r="M40" s="2" t="s">
        <v>22</v>
      </c>
      <c r="N40" s="2" t="s">
        <v>22</v>
      </c>
      <c r="O40" s="2" t="s">
        <v>22</v>
      </c>
      <c r="P40" s="2" t="s">
        <v>22</v>
      </c>
      <c r="Q40" s="2" t="s">
        <v>23</v>
      </c>
      <c r="R40" s="3">
        <v>86.297292987588037</v>
      </c>
    </row>
    <row r="41" spans="1:19" x14ac:dyDescent="0.25">
      <c r="A41">
        <v>18</v>
      </c>
      <c r="B41" s="7">
        <v>43647</v>
      </c>
      <c r="C41" s="6" t="s">
        <v>27</v>
      </c>
      <c r="D41" s="2">
        <v>10919</v>
      </c>
      <c r="E41" s="2" t="s">
        <v>19</v>
      </c>
      <c r="F41" s="2">
        <v>81</v>
      </c>
      <c r="G41" s="2">
        <v>63083</v>
      </c>
      <c r="H41" s="2">
        <v>1.2840226368435201E-3</v>
      </c>
      <c r="I41" s="2" t="s">
        <v>20</v>
      </c>
      <c r="J41" s="2">
        <v>182</v>
      </c>
      <c r="K41" s="2" t="s">
        <v>21</v>
      </c>
      <c r="L41" s="2">
        <v>499.1</v>
      </c>
      <c r="M41" s="2" t="s">
        <v>22</v>
      </c>
      <c r="N41" s="2" t="s">
        <v>22</v>
      </c>
      <c r="O41" s="2" t="s">
        <v>22</v>
      </c>
      <c r="P41" s="2" t="s">
        <v>22</v>
      </c>
      <c r="Q41" s="2" t="s">
        <v>23</v>
      </c>
      <c r="R41" s="3" t="s">
        <v>17</v>
      </c>
    </row>
  </sheetData>
  <sortState xmlns:xlrd2="http://schemas.microsoft.com/office/spreadsheetml/2017/richdata2" ref="A2:Q48">
    <sortCondition ref="C2:C48"/>
  </sortState>
  <conditionalFormatting sqref="S1 Q1:Q41">
    <cfRule type="cellIs" dxfId="0" priority="1" operator="equal">
      <formula>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C4B59-00F4-490D-B8F1-6BD29E952572}">
  <dimension ref="A1:Q76"/>
  <sheetViews>
    <sheetView topLeftCell="A39" workbookViewId="0">
      <selection activeCell="K44" sqref="K44"/>
    </sheetView>
  </sheetViews>
  <sheetFormatPr defaultRowHeight="15" x14ac:dyDescent="0.25"/>
  <cols>
    <col min="2" max="2" width="20" bestFit="1" customWidth="1"/>
    <col min="4" max="4" width="9.5703125" bestFit="1" customWidth="1"/>
    <col min="6" max="6" width="9" customWidth="1"/>
    <col min="10" max="10" width="13" customWidth="1"/>
    <col min="11" max="11" width="12.140625" customWidth="1"/>
    <col min="12" max="12" width="12.7109375" customWidth="1"/>
    <col min="13" max="13" width="11.7109375" customWidth="1"/>
    <col min="14" max="14" width="11.42578125" customWidth="1"/>
    <col min="15" max="15" width="12" customWidth="1"/>
  </cols>
  <sheetData>
    <row r="1" spans="1:17" ht="45.75" thickBot="1" x14ac:dyDescent="0.3">
      <c r="A1" s="36" t="s">
        <v>0</v>
      </c>
      <c r="B1" s="36" t="s">
        <v>81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8" t="s">
        <v>16</v>
      </c>
    </row>
    <row r="2" spans="1:17" ht="15.75" thickBot="1" x14ac:dyDescent="0.3">
      <c r="A2" s="6" t="s">
        <v>34</v>
      </c>
      <c r="B2" s="1">
        <v>45230</v>
      </c>
      <c r="C2" s="2" t="s">
        <v>82</v>
      </c>
      <c r="D2">
        <v>31.697881916649798</v>
      </c>
      <c r="E2">
        <v>31.732766338412901</v>
      </c>
      <c r="F2" s="2">
        <f t="shared" ref="F2" si="0">AVERAGE(D2:E2)</f>
        <v>31.71532412753135</v>
      </c>
      <c r="G2" s="2">
        <f t="shared" ref="G2" si="1">STDEV(D2:E2)</f>
        <v>2.4667011186461415E-2</v>
      </c>
      <c r="H2" s="3">
        <f t="shared" ref="H2:H18" si="2">10^((D2-40.0946)/-3.8681)</f>
        <v>148.17002124552636</v>
      </c>
      <c r="I2" s="3">
        <f t="shared" ref="I2:I18" si="3">10^((E2-40.0946)/-3.8681)</f>
        <v>145.12487310272064</v>
      </c>
      <c r="J2" s="4">
        <v>249.55</v>
      </c>
      <c r="K2" s="2">
        <v>1</v>
      </c>
      <c r="L2" s="2">
        <v>30</v>
      </c>
      <c r="M2" s="3">
        <f t="shared" ref="M2" si="4">(H2*K2*L2)/J2</f>
        <v>17.812464986438751</v>
      </c>
      <c r="N2" s="3">
        <f t="shared" ref="N2" si="5">(I2*K2*L2)/J2</f>
        <v>17.446388271214662</v>
      </c>
      <c r="O2" s="5">
        <f t="shared" ref="O2" si="6">AVERAGE(M2:N2)</f>
        <v>17.629426628826707</v>
      </c>
      <c r="P2" s="3">
        <f t="shared" ref="P2" si="7">STDEV(M2:N2)</f>
        <v>0.25885532776945019</v>
      </c>
      <c r="Q2" s="5">
        <f t="shared" ref="Q2" si="8">CONFIDENCE(0.05, P2, COUNT(H2:I2))</f>
        <v>0.35874858870897031</v>
      </c>
    </row>
    <row r="3" spans="1:17" ht="15.75" thickBot="1" x14ac:dyDescent="0.3">
      <c r="A3" s="6" t="s">
        <v>54</v>
      </c>
      <c r="B3" s="1">
        <v>45230</v>
      </c>
      <c r="C3" s="2" t="s">
        <v>82</v>
      </c>
      <c r="D3" s="2" t="s">
        <v>17</v>
      </c>
      <c r="E3" s="2" t="s">
        <v>17</v>
      </c>
      <c r="F3" s="2" t="e">
        <f t="shared" ref="F3:F41" si="9">AVERAGE(D3:E3)</f>
        <v>#DIV/0!</v>
      </c>
      <c r="G3" s="2" t="e">
        <f t="shared" ref="G3:G41" si="10">STDEV(D3:E3)</f>
        <v>#DIV/0!</v>
      </c>
      <c r="H3" s="3" t="e">
        <f t="shared" si="2"/>
        <v>#VALUE!</v>
      </c>
      <c r="I3" s="3" t="e">
        <f t="shared" si="3"/>
        <v>#VALUE!</v>
      </c>
      <c r="J3" s="4">
        <v>249.55</v>
      </c>
      <c r="K3" s="2">
        <v>1</v>
      </c>
      <c r="L3" s="2">
        <v>30</v>
      </c>
      <c r="M3" s="3" t="e">
        <f t="shared" ref="M3:M41" si="11">(H3*K3*L3)/J3</f>
        <v>#VALUE!</v>
      </c>
      <c r="N3" s="3" t="e">
        <f t="shared" ref="N3:N41" si="12">(I3*K3*L3)/J3</f>
        <v>#VALUE!</v>
      </c>
      <c r="O3" s="5" t="e">
        <f t="shared" ref="O3:O41" si="13">AVERAGE(M3:N3)</f>
        <v>#VALUE!</v>
      </c>
      <c r="P3" s="3" t="e">
        <f t="shared" ref="P3:P41" si="14">STDEV(M3:N3)</f>
        <v>#VALUE!</v>
      </c>
      <c r="Q3" s="5" t="e">
        <f t="shared" ref="Q3:Q41" si="15">CONFIDENCE(0.05, P3, COUNT(H3:I3))</f>
        <v>#VALUE!</v>
      </c>
    </row>
    <row r="4" spans="1:17" ht="15.75" thickBot="1" x14ac:dyDescent="0.3">
      <c r="A4" s="6" t="s">
        <v>46</v>
      </c>
      <c r="B4" s="1">
        <v>45230</v>
      </c>
      <c r="C4" s="2" t="s">
        <v>82</v>
      </c>
      <c r="D4" s="2" t="s">
        <v>17</v>
      </c>
      <c r="E4" s="2" t="s">
        <v>17</v>
      </c>
      <c r="F4" s="2" t="e">
        <f t="shared" si="9"/>
        <v>#DIV/0!</v>
      </c>
      <c r="G4" s="2" t="e">
        <f t="shared" si="10"/>
        <v>#DIV/0!</v>
      </c>
      <c r="H4" s="3" t="e">
        <f t="shared" si="2"/>
        <v>#VALUE!</v>
      </c>
      <c r="I4" s="3" t="e">
        <f t="shared" si="3"/>
        <v>#VALUE!</v>
      </c>
      <c r="J4" s="4">
        <v>249.55</v>
      </c>
      <c r="K4" s="2">
        <v>1</v>
      </c>
      <c r="L4" s="2">
        <v>30</v>
      </c>
      <c r="M4" s="3" t="e">
        <f t="shared" si="11"/>
        <v>#VALUE!</v>
      </c>
      <c r="N4" s="3" t="e">
        <f t="shared" si="12"/>
        <v>#VALUE!</v>
      </c>
      <c r="O4" s="5" t="e">
        <f t="shared" si="13"/>
        <v>#VALUE!</v>
      </c>
      <c r="P4" s="3" t="e">
        <f t="shared" si="14"/>
        <v>#VALUE!</v>
      </c>
      <c r="Q4" s="5" t="e">
        <f t="shared" si="15"/>
        <v>#VALUE!</v>
      </c>
    </row>
    <row r="5" spans="1:17" ht="15.75" thickBot="1" x14ac:dyDescent="0.3">
      <c r="A5" s="6" t="s">
        <v>41</v>
      </c>
      <c r="B5" s="1">
        <v>45230</v>
      </c>
      <c r="C5" s="2" t="s">
        <v>82</v>
      </c>
      <c r="D5">
        <v>32.9520651889531</v>
      </c>
      <c r="E5">
        <v>33.515185021353098</v>
      </c>
      <c r="F5" s="2">
        <f t="shared" si="9"/>
        <v>33.233625105153095</v>
      </c>
      <c r="G5" s="2">
        <f t="shared" si="10"/>
        <v>0.39818585211067087</v>
      </c>
      <c r="H5" s="3">
        <f t="shared" si="2"/>
        <v>70.230019956018012</v>
      </c>
      <c r="I5" s="3">
        <f t="shared" si="3"/>
        <v>50.227587347789054</v>
      </c>
      <c r="J5" s="4">
        <v>249.55</v>
      </c>
      <c r="K5" s="2">
        <v>1</v>
      </c>
      <c r="L5" s="2">
        <v>30</v>
      </c>
      <c r="M5" s="3">
        <f t="shared" si="11"/>
        <v>8.4427994337028274</v>
      </c>
      <c r="N5" s="3">
        <f t="shared" si="12"/>
        <v>6.0381792043024305</v>
      </c>
      <c r="O5" s="5">
        <f t="shared" si="13"/>
        <v>7.2404893190026289</v>
      </c>
      <c r="P5" s="3">
        <f t="shared" si="14"/>
        <v>1.7003232703873745</v>
      </c>
      <c r="Q5" s="5">
        <f t="shared" si="15"/>
        <v>2.3564845230606131</v>
      </c>
    </row>
    <row r="6" spans="1:17" ht="15.75" thickBot="1" x14ac:dyDescent="0.3">
      <c r="A6" s="6" t="s">
        <v>58</v>
      </c>
      <c r="B6" s="1">
        <v>45230</v>
      </c>
      <c r="C6" s="2" t="s">
        <v>82</v>
      </c>
      <c r="D6" s="2" t="s">
        <v>17</v>
      </c>
      <c r="E6" s="2" t="s">
        <v>17</v>
      </c>
      <c r="F6" s="2" t="e">
        <f t="shared" si="9"/>
        <v>#DIV/0!</v>
      </c>
      <c r="G6" s="2" t="e">
        <f t="shared" si="10"/>
        <v>#DIV/0!</v>
      </c>
      <c r="H6" s="3" t="e">
        <f t="shared" si="2"/>
        <v>#VALUE!</v>
      </c>
      <c r="I6" s="3" t="e">
        <f t="shared" si="3"/>
        <v>#VALUE!</v>
      </c>
      <c r="J6" s="4">
        <v>249.55</v>
      </c>
      <c r="K6" s="2">
        <v>1</v>
      </c>
      <c r="L6" s="2">
        <v>30</v>
      </c>
      <c r="M6" s="3" t="e">
        <f t="shared" si="11"/>
        <v>#VALUE!</v>
      </c>
      <c r="N6" s="3" t="e">
        <f t="shared" si="12"/>
        <v>#VALUE!</v>
      </c>
      <c r="O6" s="5" t="e">
        <f t="shared" si="13"/>
        <v>#VALUE!</v>
      </c>
      <c r="P6" s="3" t="e">
        <f t="shared" si="14"/>
        <v>#VALUE!</v>
      </c>
      <c r="Q6" s="5" t="e">
        <f t="shared" si="15"/>
        <v>#VALUE!</v>
      </c>
    </row>
    <row r="7" spans="1:17" ht="15.75" thickBot="1" x14ac:dyDescent="0.3">
      <c r="A7" s="6" t="s">
        <v>44</v>
      </c>
      <c r="B7" s="1">
        <v>45230</v>
      </c>
      <c r="C7" s="2" t="s">
        <v>82</v>
      </c>
      <c r="D7">
        <v>32.134162186514402</v>
      </c>
      <c r="E7">
        <v>32.3116429187615</v>
      </c>
      <c r="F7" s="2">
        <f t="shared" si="9"/>
        <v>32.222902552637947</v>
      </c>
      <c r="G7" s="2">
        <f t="shared" si="10"/>
        <v>0.12549782930187675</v>
      </c>
      <c r="H7" s="3">
        <f t="shared" si="2"/>
        <v>114.28021498291594</v>
      </c>
      <c r="I7" s="3">
        <f t="shared" si="3"/>
        <v>102.82243104773609</v>
      </c>
      <c r="J7" s="4">
        <v>249.55</v>
      </c>
      <c r="K7" s="2">
        <v>1</v>
      </c>
      <c r="L7" s="2">
        <v>30</v>
      </c>
      <c r="M7" s="3">
        <f t="shared" si="11"/>
        <v>13.738354836655894</v>
      </c>
      <c r="N7" s="3">
        <f t="shared" si="12"/>
        <v>12.360941420284844</v>
      </c>
      <c r="O7" s="5">
        <f t="shared" si="13"/>
        <v>13.04964812847037</v>
      </c>
      <c r="P7" s="3">
        <f t="shared" si="14"/>
        <v>0.97397836721329911</v>
      </c>
      <c r="Q7" s="5">
        <f t="shared" si="15"/>
        <v>1.3498403439547657</v>
      </c>
    </row>
    <row r="8" spans="1:17" ht="15.75" thickBot="1" x14ac:dyDescent="0.3">
      <c r="A8" s="6" t="s">
        <v>43</v>
      </c>
      <c r="B8" s="1">
        <v>45230</v>
      </c>
      <c r="C8" s="2" t="s">
        <v>82</v>
      </c>
      <c r="D8" s="2" t="s">
        <v>17</v>
      </c>
      <c r="E8" s="2" t="s">
        <v>17</v>
      </c>
      <c r="F8" s="2" t="e">
        <f t="shared" si="9"/>
        <v>#DIV/0!</v>
      </c>
      <c r="G8" s="2" t="e">
        <f t="shared" si="10"/>
        <v>#DIV/0!</v>
      </c>
      <c r="H8" s="3" t="e">
        <f t="shared" si="2"/>
        <v>#VALUE!</v>
      </c>
      <c r="I8" s="3" t="e">
        <f t="shared" si="3"/>
        <v>#VALUE!</v>
      </c>
      <c r="J8" s="4">
        <v>249.55</v>
      </c>
      <c r="K8" s="2">
        <v>1</v>
      </c>
      <c r="L8" s="2">
        <v>30</v>
      </c>
      <c r="M8" s="3" t="e">
        <f t="shared" si="11"/>
        <v>#VALUE!</v>
      </c>
      <c r="N8" s="3" t="e">
        <f t="shared" si="12"/>
        <v>#VALUE!</v>
      </c>
      <c r="O8" s="5" t="e">
        <f t="shared" si="13"/>
        <v>#VALUE!</v>
      </c>
      <c r="P8" s="3" t="e">
        <f t="shared" si="14"/>
        <v>#VALUE!</v>
      </c>
      <c r="Q8" s="5" t="e">
        <f t="shared" si="15"/>
        <v>#VALUE!</v>
      </c>
    </row>
    <row r="9" spans="1:17" ht="15.75" thickBot="1" x14ac:dyDescent="0.3">
      <c r="A9" s="22" t="s">
        <v>24</v>
      </c>
      <c r="B9" s="1">
        <v>45230</v>
      </c>
      <c r="C9" s="2" t="s">
        <v>82</v>
      </c>
      <c r="D9" s="2"/>
      <c r="E9" s="2"/>
      <c r="F9" s="2" t="e">
        <f t="shared" si="9"/>
        <v>#DIV/0!</v>
      </c>
      <c r="G9" s="2" t="e">
        <f t="shared" si="10"/>
        <v>#DIV/0!</v>
      </c>
      <c r="H9" s="3">
        <f t="shared" si="2"/>
        <v>23198010362.097458</v>
      </c>
      <c r="I9" s="3">
        <f t="shared" si="3"/>
        <v>23198010362.097458</v>
      </c>
      <c r="J9" s="4">
        <v>249.55</v>
      </c>
      <c r="K9" s="2">
        <v>1</v>
      </c>
      <c r="L9" s="2">
        <v>30</v>
      </c>
      <c r="M9" s="3">
        <f t="shared" si="11"/>
        <v>2788781049.3405075</v>
      </c>
      <c r="N9" s="3">
        <f t="shared" si="12"/>
        <v>2788781049.3405075</v>
      </c>
      <c r="O9" s="5">
        <f t="shared" si="13"/>
        <v>2788781049.3405075</v>
      </c>
      <c r="P9" s="3">
        <f t="shared" si="14"/>
        <v>0</v>
      </c>
      <c r="Q9" s="5" t="e">
        <f t="shared" si="15"/>
        <v>#NUM!</v>
      </c>
    </row>
    <row r="10" spans="1:17" ht="15.75" thickBot="1" x14ac:dyDescent="0.3">
      <c r="A10" s="6" t="s">
        <v>33</v>
      </c>
      <c r="B10" s="1">
        <v>45230</v>
      </c>
      <c r="C10" s="2" t="s">
        <v>82</v>
      </c>
      <c r="D10">
        <v>35.141227332965599</v>
      </c>
      <c r="E10">
        <v>31.545278656304799</v>
      </c>
      <c r="F10" s="2">
        <f t="shared" si="9"/>
        <v>33.343252994635201</v>
      </c>
      <c r="G10" s="2">
        <f t="shared" si="10"/>
        <v>2.5427196940656436</v>
      </c>
      <c r="H10" s="3">
        <f t="shared" si="2"/>
        <v>19.079630562199835</v>
      </c>
      <c r="I10" s="3">
        <f t="shared" si="3"/>
        <v>162.26022700818095</v>
      </c>
      <c r="J10" s="4">
        <v>249.55</v>
      </c>
      <c r="K10" s="2">
        <v>1</v>
      </c>
      <c r="L10" s="2">
        <v>30</v>
      </c>
      <c r="M10" s="3">
        <f t="shared" si="11"/>
        <v>2.2936842992025448</v>
      </c>
      <c r="N10" s="3">
        <f t="shared" si="12"/>
        <v>19.506338650552706</v>
      </c>
      <c r="O10" s="5">
        <f t="shared" si="13"/>
        <v>10.900011474877626</v>
      </c>
      <c r="P10" s="3">
        <f t="shared" si="14"/>
        <v>12.171184614059833</v>
      </c>
      <c r="Q10" s="5">
        <f t="shared" si="15"/>
        <v>16.868091303491475</v>
      </c>
    </row>
    <row r="11" spans="1:17" ht="15.75" thickBot="1" x14ac:dyDescent="0.3">
      <c r="A11" s="6" t="s">
        <v>30</v>
      </c>
      <c r="B11" s="1">
        <v>45230</v>
      </c>
      <c r="C11" s="2" t="s">
        <v>82</v>
      </c>
      <c r="D11">
        <v>33.6547241330519</v>
      </c>
      <c r="E11">
        <v>33.008034891225797</v>
      </c>
      <c r="F11" s="2">
        <f t="shared" si="9"/>
        <v>33.331379512138852</v>
      </c>
      <c r="G11" s="2">
        <f t="shared" si="10"/>
        <v>0.45727834821562419</v>
      </c>
      <c r="H11" s="3">
        <f t="shared" si="2"/>
        <v>46.224049403080642</v>
      </c>
      <c r="I11" s="3">
        <f t="shared" si="3"/>
        <v>67.928688936938556</v>
      </c>
      <c r="J11" s="4">
        <v>249.55</v>
      </c>
      <c r="K11" s="2">
        <v>1</v>
      </c>
      <c r="L11" s="2">
        <v>30</v>
      </c>
      <c r="M11" s="3">
        <f t="shared" si="11"/>
        <v>5.556888327358922</v>
      </c>
      <c r="N11" s="3">
        <f t="shared" si="12"/>
        <v>8.1661417275422021</v>
      </c>
      <c r="O11" s="5">
        <f t="shared" si="13"/>
        <v>6.8615150274505616</v>
      </c>
      <c r="P11" s="3">
        <f t="shared" si="14"/>
        <v>1.8450207731036565</v>
      </c>
      <c r="Q11" s="5">
        <f t="shared" si="15"/>
        <v>2.5570213454489559</v>
      </c>
    </row>
    <row r="12" spans="1:17" ht="15.75" thickBot="1" x14ac:dyDescent="0.3">
      <c r="A12" s="6" t="s">
        <v>35</v>
      </c>
      <c r="B12" s="1">
        <v>45230</v>
      </c>
      <c r="C12" s="2" t="s">
        <v>82</v>
      </c>
      <c r="D12">
        <v>33.544638329777897</v>
      </c>
      <c r="E12">
        <v>33.2159650189462</v>
      </c>
      <c r="F12" s="2">
        <f t="shared" si="9"/>
        <v>33.380301674362045</v>
      </c>
      <c r="G12" s="2">
        <f t="shared" si="10"/>
        <v>0.23240712688412662</v>
      </c>
      <c r="H12" s="3">
        <f t="shared" si="2"/>
        <v>49.354630542918862</v>
      </c>
      <c r="I12" s="3">
        <f t="shared" si="3"/>
        <v>60.020295043388714</v>
      </c>
      <c r="J12" s="4">
        <v>249.55</v>
      </c>
      <c r="K12" s="2">
        <v>1</v>
      </c>
      <c r="L12" s="2">
        <v>30</v>
      </c>
      <c r="M12" s="3">
        <f t="shared" si="11"/>
        <v>5.9332354890305181</v>
      </c>
      <c r="N12" s="3">
        <f t="shared" si="12"/>
        <v>7.2154231669070779</v>
      </c>
      <c r="O12" s="5">
        <f t="shared" si="13"/>
        <v>6.5743293279687975</v>
      </c>
      <c r="P12" s="3">
        <f t="shared" si="14"/>
        <v>0.90664360178034809</v>
      </c>
      <c r="Q12" s="5">
        <f t="shared" si="15"/>
        <v>1.2565208350295505</v>
      </c>
    </row>
    <row r="13" spans="1:17" ht="15.75" thickBot="1" x14ac:dyDescent="0.3">
      <c r="A13" s="6" t="s">
        <v>59</v>
      </c>
      <c r="B13" s="1">
        <v>45230</v>
      </c>
      <c r="C13" s="2" t="s">
        <v>82</v>
      </c>
      <c r="D13" s="2" t="s">
        <v>17</v>
      </c>
      <c r="E13" s="2" t="s">
        <v>17</v>
      </c>
      <c r="F13" s="2" t="e">
        <f t="shared" si="9"/>
        <v>#DIV/0!</v>
      </c>
      <c r="G13" s="2" t="e">
        <f t="shared" si="10"/>
        <v>#DIV/0!</v>
      </c>
      <c r="H13" s="3" t="e">
        <f t="shared" si="2"/>
        <v>#VALUE!</v>
      </c>
      <c r="I13" s="3" t="e">
        <f t="shared" si="3"/>
        <v>#VALUE!</v>
      </c>
      <c r="J13" s="4">
        <v>249.55</v>
      </c>
      <c r="K13" s="2">
        <v>1</v>
      </c>
      <c r="L13" s="2">
        <v>30</v>
      </c>
      <c r="M13" s="3" t="e">
        <f t="shared" si="11"/>
        <v>#VALUE!</v>
      </c>
      <c r="N13" s="3" t="e">
        <f t="shared" si="12"/>
        <v>#VALUE!</v>
      </c>
      <c r="O13" s="5" t="e">
        <f t="shared" si="13"/>
        <v>#VALUE!</v>
      </c>
      <c r="P13" s="3" t="e">
        <f t="shared" si="14"/>
        <v>#VALUE!</v>
      </c>
      <c r="Q13" s="5" t="e">
        <f t="shared" si="15"/>
        <v>#VALUE!</v>
      </c>
    </row>
    <row r="14" spans="1:17" ht="15.75" thickBot="1" x14ac:dyDescent="0.3">
      <c r="A14" s="6" t="s">
        <v>29</v>
      </c>
      <c r="B14" s="1">
        <v>45230</v>
      </c>
      <c r="C14" s="2" t="s">
        <v>82</v>
      </c>
      <c r="D14">
        <v>30.597452799873299</v>
      </c>
      <c r="E14">
        <v>30.5136792732585</v>
      </c>
      <c r="F14" s="2">
        <f t="shared" si="9"/>
        <v>30.555566036565899</v>
      </c>
      <c r="G14" s="2">
        <f t="shared" si="10"/>
        <v>5.9236828753235916E-2</v>
      </c>
      <c r="H14" s="3">
        <f t="shared" si="2"/>
        <v>285.26508757526506</v>
      </c>
      <c r="I14" s="3">
        <f t="shared" si="3"/>
        <v>299.85145627010644</v>
      </c>
      <c r="J14" s="4">
        <v>249.55</v>
      </c>
      <c r="K14" s="2">
        <v>1</v>
      </c>
      <c r="L14" s="2">
        <v>30</v>
      </c>
      <c r="M14" s="3">
        <f t="shared" si="11"/>
        <v>34.293538879014029</v>
      </c>
      <c r="N14" s="3">
        <f t="shared" si="12"/>
        <v>36.047059459439758</v>
      </c>
      <c r="O14" s="5">
        <f t="shared" si="13"/>
        <v>35.170299169226894</v>
      </c>
      <c r="P14" s="3">
        <f t="shared" si="14"/>
        <v>1.2399262933692037</v>
      </c>
      <c r="Q14" s="5">
        <f t="shared" si="15"/>
        <v>1.7184185918920996</v>
      </c>
    </row>
    <row r="15" spans="1:17" ht="15.75" thickBot="1" x14ac:dyDescent="0.3">
      <c r="A15" s="6" t="s">
        <v>38</v>
      </c>
      <c r="B15" s="1">
        <v>45230</v>
      </c>
      <c r="C15" s="2" t="s">
        <v>82</v>
      </c>
      <c r="D15">
        <v>34.325796422184503</v>
      </c>
      <c r="E15">
        <v>34.360621829556102</v>
      </c>
      <c r="F15" s="2">
        <f t="shared" si="9"/>
        <v>34.343209125870303</v>
      </c>
      <c r="G15" s="2">
        <f t="shared" si="10"/>
        <v>2.4625281710041795E-2</v>
      </c>
      <c r="H15" s="3">
        <f t="shared" si="2"/>
        <v>31.001243976151788</v>
      </c>
      <c r="I15" s="3">
        <f t="shared" si="3"/>
        <v>30.365181930160418</v>
      </c>
      <c r="J15" s="4">
        <v>249.55</v>
      </c>
      <c r="K15" s="2">
        <v>1</v>
      </c>
      <c r="L15" s="2">
        <v>30</v>
      </c>
      <c r="M15" s="3">
        <f t="shared" si="11"/>
        <v>3.7268576208557547</v>
      </c>
      <c r="N15" s="3">
        <f t="shared" si="12"/>
        <v>3.6503925381879885</v>
      </c>
      <c r="O15" s="5">
        <f t="shared" si="13"/>
        <v>3.6886250795218718</v>
      </c>
      <c r="P15" s="3">
        <f t="shared" si="14"/>
        <v>5.4068978478367419E-2</v>
      </c>
      <c r="Q15" s="5">
        <f t="shared" si="15"/>
        <v>7.4934404051849812E-2</v>
      </c>
    </row>
    <row r="16" spans="1:17" ht="15.75" thickBot="1" x14ac:dyDescent="0.3">
      <c r="A16" s="6" t="s">
        <v>48</v>
      </c>
      <c r="B16" s="1">
        <v>45230</v>
      </c>
      <c r="C16" s="2" t="s">
        <v>82</v>
      </c>
      <c r="D16">
        <v>31.704682906703599</v>
      </c>
      <c r="E16">
        <v>31.545655247913999</v>
      </c>
      <c r="F16" s="2">
        <f t="shared" si="9"/>
        <v>31.625169077308797</v>
      </c>
      <c r="G16" s="2">
        <f t="shared" si="10"/>
        <v>0.11244953592634711</v>
      </c>
      <c r="H16" s="3">
        <f t="shared" si="2"/>
        <v>147.57137307103866</v>
      </c>
      <c r="I16" s="3">
        <f t="shared" si="3"/>
        <v>162.22385627667637</v>
      </c>
      <c r="J16" s="4">
        <v>249.55</v>
      </c>
      <c r="K16" s="2">
        <v>1</v>
      </c>
      <c r="L16" s="2">
        <v>30</v>
      </c>
      <c r="M16" s="3">
        <f t="shared" si="11"/>
        <v>17.740497664320415</v>
      </c>
      <c r="N16" s="3">
        <f t="shared" si="12"/>
        <v>19.501966292527712</v>
      </c>
      <c r="O16" s="5">
        <f t="shared" si="13"/>
        <v>18.621231978424063</v>
      </c>
      <c r="P16" s="3">
        <f t="shared" si="14"/>
        <v>1.2455464118527448</v>
      </c>
      <c r="Q16" s="5">
        <f t="shared" si="15"/>
        <v>1.7262075355917375</v>
      </c>
    </row>
    <row r="17" spans="1:17" ht="15.75" thickBot="1" x14ac:dyDescent="0.3">
      <c r="A17" s="6" t="s">
        <v>52</v>
      </c>
      <c r="B17" s="1">
        <v>45230</v>
      </c>
      <c r="C17" s="2" t="s">
        <v>82</v>
      </c>
      <c r="D17">
        <v>35.932416701076903</v>
      </c>
      <c r="E17">
        <v>35.346297470464897</v>
      </c>
      <c r="F17" s="2">
        <f t="shared" si="9"/>
        <v>35.639357085770897</v>
      </c>
      <c r="G17" s="2">
        <f t="shared" si="10"/>
        <v>0.41444888254959134</v>
      </c>
      <c r="H17" s="3">
        <f t="shared" si="2"/>
        <v>11.913183816300968</v>
      </c>
      <c r="I17" s="3">
        <f t="shared" si="3"/>
        <v>16.887067262982136</v>
      </c>
      <c r="J17" s="4">
        <v>249.55</v>
      </c>
      <c r="K17" s="2">
        <v>1</v>
      </c>
      <c r="L17" s="2">
        <v>30</v>
      </c>
      <c r="M17" s="3">
        <f t="shared" si="11"/>
        <v>1.4321599458586616</v>
      </c>
      <c r="N17" s="3">
        <f t="shared" si="12"/>
        <v>2.0301022556179684</v>
      </c>
      <c r="O17" s="5">
        <f t="shared" si="13"/>
        <v>1.731131100738315</v>
      </c>
      <c r="P17" s="3">
        <f t="shared" si="14"/>
        <v>0.42280906198915247</v>
      </c>
      <c r="Q17" s="5">
        <f t="shared" si="15"/>
        <v>0.5859726959804662</v>
      </c>
    </row>
    <row r="18" spans="1:17" ht="15.75" thickBot="1" x14ac:dyDescent="0.3">
      <c r="A18" s="6" t="s">
        <v>60</v>
      </c>
      <c r="B18" s="1">
        <v>45230</v>
      </c>
      <c r="C18" s="2" t="s">
        <v>82</v>
      </c>
      <c r="D18">
        <v>34.282215039213199</v>
      </c>
      <c r="E18" s="2" t="s">
        <v>17</v>
      </c>
      <c r="F18" s="2">
        <f t="shared" si="9"/>
        <v>34.282215039213199</v>
      </c>
      <c r="G18" s="2" t="e">
        <f t="shared" si="10"/>
        <v>#DIV/0!</v>
      </c>
      <c r="H18" s="3">
        <f t="shared" si="2"/>
        <v>31.81603031443046</v>
      </c>
      <c r="I18" s="3" t="e">
        <f t="shared" si="3"/>
        <v>#VALUE!</v>
      </c>
      <c r="J18" s="4">
        <v>249.55</v>
      </c>
      <c r="K18" s="2">
        <v>1</v>
      </c>
      <c r="L18" s="2">
        <v>30</v>
      </c>
      <c r="M18" s="3">
        <f t="shared" si="11"/>
        <v>3.8248082926584401</v>
      </c>
      <c r="N18" s="3" t="e">
        <f t="shared" si="12"/>
        <v>#VALUE!</v>
      </c>
      <c r="O18" s="5" t="e">
        <f t="shared" si="13"/>
        <v>#VALUE!</v>
      </c>
      <c r="P18" s="3" t="e">
        <f t="shared" si="14"/>
        <v>#VALUE!</v>
      </c>
      <c r="Q18" s="5" t="e">
        <f t="shared" si="15"/>
        <v>#VALUE!</v>
      </c>
    </row>
    <row r="19" spans="1:17" ht="15.75" thickBot="1" x14ac:dyDescent="0.3">
      <c r="A19" s="6" t="s">
        <v>47</v>
      </c>
      <c r="B19" s="25">
        <v>45231</v>
      </c>
      <c r="C19" s="2" t="s">
        <v>82</v>
      </c>
      <c r="D19">
        <v>30.781595272446999</v>
      </c>
      <c r="E19">
        <v>30.445565164678101</v>
      </c>
      <c r="F19" s="2">
        <f t="shared" si="9"/>
        <v>30.61358021856255</v>
      </c>
      <c r="G19" s="2">
        <f t="shared" si="10"/>
        <v>0.23760916788623468</v>
      </c>
      <c r="H19" s="3">
        <f t="shared" ref="H19:H41" si="16">10^((D19-41.88)/-4.199)</f>
        <v>439.64954413888523</v>
      </c>
      <c r="I19" s="3">
        <f t="shared" ref="I19:I41" si="17">10^((E19-41.88)/-4.199)</f>
        <v>528.60692654477043</v>
      </c>
      <c r="J19" s="4">
        <v>249.55</v>
      </c>
      <c r="K19" s="2">
        <v>1</v>
      </c>
      <c r="L19" s="2">
        <v>30</v>
      </c>
      <c r="M19" s="3">
        <f t="shared" si="11"/>
        <v>52.853080842182152</v>
      </c>
      <c r="N19" s="3">
        <f t="shared" si="12"/>
        <v>63.547216174486522</v>
      </c>
      <c r="O19" s="5">
        <f t="shared" si="13"/>
        <v>58.200148508334337</v>
      </c>
      <c r="P19" s="3">
        <f t="shared" si="14"/>
        <v>7.5618956123990726</v>
      </c>
      <c r="Q19" s="5">
        <f t="shared" si="15"/>
        <v>10.48006004855692</v>
      </c>
    </row>
    <row r="20" spans="1:17" ht="15.75" thickBot="1" x14ac:dyDescent="0.3">
      <c r="A20" s="6" t="s">
        <v>37</v>
      </c>
      <c r="B20" s="25">
        <v>45231</v>
      </c>
      <c r="C20" s="2" t="s">
        <v>82</v>
      </c>
      <c r="D20">
        <v>32.132638692023299</v>
      </c>
      <c r="E20">
        <v>31.388834794453501</v>
      </c>
      <c r="F20" s="2">
        <f t="shared" si="9"/>
        <v>31.7607367432384</v>
      </c>
      <c r="G20" s="2">
        <f t="shared" si="10"/>
        <v>0.52594877984458821</v>
      </c>
      <c r="H20" s="3">
        <f t="shared" si="16"/>
        <v>209.58153387294939</v>
      </c>
      <c r="I20" s="3">
        <f t="shared" si="17"/>
        <v>315.13116602472542</v>
      </c>
      <c r="J20" s="4">
        <v>249.55</v>
      </c>
      <c r="K20" s="2">
        <v>1</v>
      </c>
      <c r="L20" s="2">
        <v>30</v>
      </c>
      <c r="M20" s="3">
        <f t="shared" si="11"/>
        <v>25.195135308308881</v>
      </c>
      <c r="N20" s="3">
        <f t="shared" si="12"/>
        <v>37.883930998764825</v>
      </c>
      <c r="O20" s="5">
        <f t="shared" si="13"/>
        <v>31.539533153536851</v>
      </c>
      <c r="P20" s="3">
        <f t="shared" si="14"/>
        <v>8.9723334778120556</v>
      </c>
      <c r="Q20" s="5">
        <f t="shared" si="15"/>
        <v>12.434791280240368</v>
      </c>
    </row>
    <row r="21" spans="1:17" ht="15.75" thickBot="1" x14ac:dyDescent="0.3">
      <c r="A21" s="6" t="s">
        <v>61</v>
      </c>
      <c r="B21" s="25">
        <v>45231</v>
      </c>
      <c r="C21" s="2" t="s">
        <v>82</v>
      </c>
      <c r="D21" s="2" t="s">
        <v>17</v>
      </c>
      <c r="E21">
        <v>35.4425044789567</v>
      </c>
      <c r="F21" s="2">
        <f t="shared" si="9"/>
        <v>35.4425044789567</v>
      </c>
      <c r="G21" s="2" t="e">
        <f t="shared" si="10"/>
        <v>#DIV/0!</v>
      </c>
      <c r="H21" s="3" t="e">
        <f t="shared" si="16"/>
        <v>#VALUE!</v>
      </c>
      <c r="I21" s="3">
        <f t="shared" si="17"/>
        <v>34.127309659639046</v>
      </c>
      <c r="J21" s="4">
        <v>249.55</v>
      </c>
      <c r="K21" s="2">
        <v>1</v>
      </c>
      <c r="L21" s="2">
        <v>30</v>
      </c>
      <c r="M21" s="3" t="e">
        <f t="shared" si="11"/>
        <v>#VALUE!</v>
      </c>
      <c r="N21" s="3">
        <f t="shared" si="12"/>
        <v>4.1026619506678879</v>
      </c>
      <c r="O21" s="5" t="e">
        <f t="shared" si="13"/>
        <v>#VALUE!</v>
      </c>
      <c r="P21" s="3" t="e">
        <f t="shared" si="14"/>
        <v>#VALUE!</v>
      </c>
      <c r="Q21" s="5" t="e">
        <f t="shared" si="15"/>
        <v>#VALUE!</v>
      </c>
    </row>
    <row r="22" spans="1:17" ht="15.75" thickBot="1" x14ac:dyDescent="0.3">
      <c r="A22" s="6" t="s">
        <v>26</v>
      </c>
      <c r="B22" s="25">
        <v>45231</v>
      </c>
      <c r="C22" s="2" t="s">
        <v>82</v>
      </c>
      <c r="D22">
        <v>27.018596055545501</v>
      </c>
      <c r="E22">
        <v>27.1529726453821</v>
      </c>
      <c r="F22" s="2">
        <f t="shared" si="9"/>
        <v>27.085784350463801</v>
      </c>
      <c r="G22" s="2">
        <f t="shared" si="10"/>
        <v>9.5018597906182264E-2</v>
      </c>
      <c r="H22" s="3">
        <f t="shared" si="16"/>
        <v>3461.5626358841014</v>
      </c>
      <c r="I22" s="3">
        <f t="shared" si="17"/>
        <v>3215.6601874953963</v>
      </c>
      <c r="J22" s="4">
        <v>249.55</v>
      </c>
      <c r="K22" s="2">
        <v>1</v>
      </c>
      <c r="L22" s="2">
        <v>30</v>
      </c>
      <c r="M22" s="3">
        <f t="shared" si="11"/>
        <v>416.13656211790436</v>
      </c>
      <c r="N22" s="3">
        <f t="shared" si="12"/>
        <v>386.57505760313313</v>
      </c>
      <c r="O22" s="5">
        <f t="shared" si="13"/>
        <v>401.35580986051878</v>
      </c>
      <c r="P22" s="3">
        <f t="shared" si="14"/>
        <v>20.903140304471478</v>
      </c>
      <c r="Q22" s="5">
        <f t="shared" si="15"/>
        <v>28.969742088884903</v>
      </c>
    </row>
    <row r="23" spans="1:17" ht="15.75" thickBot="1" x14ac:dyDescent="0.3">
      <c r="A23" s="6" t="s">
        <v>39</v>
      </c>
      <c r="B23" s="25">
        <v>45231</v>
      </c>
      <c r="C23" s="2" t="s">
        <v>82</v>
      </c>
      <c r="D23">
        <v>34.177743478627598</v>
      </c>
      <c r="E23">
        <v>31.659533270601901</v>
      </c>
      <c r="F23" s="2">
        <f t="shared" si="9"/>
        <v>32.918638374614751</v>
      </c>
      <c r="G23" s="2">
        <f t="shared" si="10"/>
        <v>1.7806435145481561</v>
      </c>
      <c r="H23" s="3">
        <f t="shared" si="16"/>
        <v>68.282174036897601</v>
      </c>
      <c r="I23" s="3">
        <f t="shared" si="17"/>
        <v>271.65893195465651</v>
      </c>
      <c r="J23" s="4">
        <v>249.55</v>
      </c>
      <c r="K23" s="2">
        <v>1</v>
      </c>
      <c r="L23" s="2">
        <v>30</v>
      </c>
      <c r="M23" s="3">
        <f t="shared" si="11"/>
        <v>8.2086364300017145</v>
      </c>
      <c r="N23" s="3">
        <f t="shared" si="12"/>
        <v>32.657855975314348</v>
      </c>
      <c r="O23" s="5">
        <f t="shared" si="13"/>
        <v>20.433246202658033</v>
      </c>
      <c r="P23" s="3">
        <f t="shared" si="14"/>
        <v>17.28820893520923</v>
      </c>
      <c r="Q23" s="5">
        <f t="shared" si="15"/>
        <v>23.959794879462738</v>
      </c>
    </row>
    <row r="24" spans="1:17" ht="15.75" thickBot="1" x14ac:dyDescent="0.3">
      <c r="A24" s="6" t="s">
        <v>56</v>
      </c>
      <c r="B24" s="25">
        <v>45231</v>
      </c>
      <c r="C24" s="2" t="s">
        <v>82</v>
      </c>
      <c r="D24" s="2" t="s">
        <v>17</v>
      </c>
      <c r="E24" s="2" t="s">
        <v>17</v>
      </c>
      <c r="F24" s="2" t="e">
        <f t="shared" si="9"/>
        <v>#DIV/0!</v>
      </c>
      <c r="G24" s="2" t="e">
        <f t="shared" si="10"/>
        <v>#DIV/0!</v>
      </c>
      <c r="H24" s="3" t="e">
        <f t="shared" si="16"/>
        <v>#VALUE!</v>
      </c>
      <c r="I24" s="3" t="e">
        <f t="shared" si="17"/>
        <v>#VALUE!</v>
      </c>
      <c r="J24" s="4">
        <v>249.55</v>
      </c>
      <c r="K24" s="2">
        <v>1</v>
      </c>
      <c r="L24" s="2">
        <v>30</v>
      </c>
      <c r="M24" s="3" t="e">
        <f t="shared" si="11"/>
        <v>#VALUE!</v>
      </c>
      <c r="N24" s="3" t="e">
        <f t="shared" si="12"/>
        <v>#VALUE!</v>
      </c>
      <c r="O24" s="5" t="e">
        <f t="shared" si="13"/>
        <v>#VALUE!</v>
      </c>
      <c r="P24" s="3" t="e">
        <f t="shared" si="14"/>
        <v>#VALUE!</v>
      </c>
      <c r="Q24" s="5" t="e">
        <f t="shared" si="15"/>
        <v>#VALUE!</v>
      </c>
    </row>
    <row r="25" spans="1:17" ht="15.75" thickBot="1" x14ac:dyDescent="0.3">
      <c r="A25" s="6" t="s">
        <v>57</v>
      </c>
      <c r="B25" s="25">
        <v>45231</v>
      </c>
      <c r="C25" s="2" t="s">
        <v>82</v>
      </c>
      <c r="D25" s="2" t="s">
        <v>17</v>
      </c>
      <c r="E25">
        <v>35.039914693860297</v>
      </c>
      <c r="F25" s="2">
        <f t="shared" si="9"/>
        <v>35.039914693860297</v>
      </c>
      <c r="G25" s="2" t="e">
        <f t="shared" si="10"/>
        <v>#DIV/0!</v>
      </c>
      <c r="H25" s="3" t="e">
        <f t="shared" si="16"/>
        <v>#VALUE!</v>
      </c>
      <c r="I25" s="3">
        <f t="shared" si="17"/>
        <v>42.557841408600034</v>
      </c>
      <c r="J25" s="4">
        <v>249.55</v>
      </c>
      <c r="K25" s="2">
        <v>1</v>
      </c>
      <c r="L25" s="2">
        <v>30</v>
      </c>
      <c r="M25" s="3" t="e">
        <f t="shared" si="11"/>
        <v>#VALUE!</v>
      </c>
      <c r="N25" s="3">
        <f t="shared" si="12"/>
        <v>5.1161500391023882</v>
      </c>
      <c r="O25" s="5" t="e">
        <f t="shared" si="13"/>
        <v>#VALUE!</v>
      </c>
      <c r="P25" s="3" t="e">
        <f t="shared" si="14"/>
        <v>#VALUE!</v>
      </c>
      <c r="Q25" s="5" t="e">
        <f t="shared" si="15"/>
        <v>#VALUE!</v>
      </c>
    </row>
    <row r="26" spans="1:17" ht="15.75" thickBot="1" x14ac:dyDescent="0.3">
      <c r="A26" s="6" t="s">
        <v>53</v>
      </c>
      <c r="B26" s="25">
        <v>45231</v>
      </c>
      <c r="C26" s="2" t="s">
        <v>82</v>
      </c>
      <c r="D26">
        <v>34.063178001673997</v>
      </c>
      <c r="E26">
        <v>33.719236379746498</v>
      </c>
      <c r="F26" s="2">
        <f t="shared" si="9"/>
        <v>33.891207190710247</v>
      </c>
      <c r="G26" s="2">
        <f t="shared" si="10"/>
        <v>0.24320345319723422</v>
      </c>
      <c r="H26" s="3">
        <f t="shared" si="16"/>
        <v>72.709528916913129</v>
      </c>
      <c r="I26" s="3">
        <f t="shared" si="17"/>
        <v>87.801451529627414</v>
      </c>
      <c r="J26" s="4">
        <v>249.55</v>
      </c>
      <c r="K26" s="2">
        <v>1</v>
      </c>
      <c r="L26" s="2">
        <v>30</v>
      </c>
      <c r="M26" s="3">
        <f t="shared" si="11"/>
        <v>8.740877048717266</v>
      </c>
      <c r="N26" s="3">
        <f t="shared" si="12"/>
        <v>10.555173495847814</v>
      </c>
      <c r="O26" s="5">
        <f t="shared" si="13"/>
        <v>9.6480252722825401</v>
      </c>
      <c r="P26" s="3">
        <f t="shared" si="14"/>
        <v>1.2829013208486713</v>
      </c>
      <c r="Q26" s="5">
        <f t="shared" si="15"/>
        <v>1.7779778468274261</v>
      </c>
    </row>
    <row r="27" spans="1:17" ht="15.75" thickBot="1" x14ac:dyDescent="0.3">
      <c r="A27" s="6" t="s">
        <v>32</v>
      </c>
      <c r="B27" s="25">
        <v>45231</v>
      </c>
      <c r="C27" s="2" t="s">
        <v>82</v>
      </c>
      <c r="D27">
        <v>30.4056012601209</v>
      </c>
      <c r="E27">
        <v>31.109757718718001</v>
      </c>
      <c r="F27" s="2">
        <f t="shared" si="9"/>
        <v>30.757679489419452</v>
      </c>
      <c r="G27" s="2">
        <f t="shared" si="10"/>
        <v>0.49791380689031445</v>
      </c>
      <c r="H27" s="3">
        <f t="shared" si="16"/>
        <v>540.31911381872158</v>
      </c>
      <c r="I27" s="3">
        <f t="shared" si="17"/>
        <v>367.24348807435553</v>
      </c>
      <c r="J27" s="4">
        <v>249.55</v>
      </c>
      <c r="K27" s="2">
        <v>1</v>
      </c>
      <c r="L27" s="2">
        <v>30</v>
      </c>
      <c r="M27" s="3">
        <f t="shared" si="11"/>
        <v>64.955213041721692</v>
      </c>
      <c r="N27" s="3">
        <f t="shared" si="12"/>
        <v>44.148686204090019</v>
      </c>
      <c r="O27" s="5">
        <f t="shared" si="13"/>
        <v>54.551949622905852</v>
      </c>
      <c r="P27" s="3">
        <f t="shared" si="14"/>
        <v>14.712436219829286</v>
      </c>
      <c r="Q27" s="5">
        <f t="shared" si="15"/>
        <v>20.39002162256212</v>
      </c>
    </row>
    <row r="28" spans="1:17" ht="15.75" thickBot="1" x14ac:dyDescent="0.3">
      <c r="A28" s="6" t="s">
        <v>40</v>
      </c>
      <c r="B28" s="25">
        <v>45231</v>
      </c>
      <c r="C28" s="2" t="s">
        <v>82</v>
      </c>
      <c r="D28">
        <v>34.883384312648403</v>
      </c>
      <c r="E28">
        <v>35.170267853629198</v>
      </c>
      <c r="F28" s="2">
        <f t="shared" si="9"/>
        <v>35.026826083138801</v>
      </c>
      <c r="G28" s="2">
        <f t="shared" si="10"/>
        <v>0.20285729723832946</v>
      </c>
      <c r="H28" s="3">
        <f t="shared" si="16"/>
        <v>46.372189927231211</v>
      </c>
      <c r="I28" s="3">
        <f t="shared" si="17"/>
        <v>39.621939803828646</v>
      </c>
      <c r="J28" s="4">
        <v>249.55</v>
      </c>
      <c r="K28" s="2">
        <v>1</v>
      </c>
      <c r="L28" s="2">
        <v>30</v>
      </c>
      <c r="M28" s="3">
        <f t="shared" si="11"/>
        <v>5.5746972463111044</v>
      </c>
      <c r="N28" s="3">
        <f t="shared" si="12"/>
        <v>4.7632065482462798</v>
      </c>
      <c r="O28" s="5">
        <f t="shared" si="13"/>
        <v>5.1689518972786921</v>
      </c>
      <c r="P28" s="3">
        <f t="shared" si="14"/>
        <v>0.57381057547144265</v>
      </c>
      <c r="Q28" s="5">
        <f t="shared" si="15"/>
        <v>0.79524627099816159</v>
      </c>
    </row>
    <row r="29" spans="1:17" ht="15.75" thickBot="1" x14ac:dyDescent="0.3">
      <c r="A29" s="6" t="s">
        <v>62</v>
      </c>
      <c r="B29" s="25">
        <v>45231</v>
      </c>
      <c r="C29" s="2" t="s">
        <v>82</v>
      </c>
      <c r="D29">
        <v>34.353357427894501</v>
      </c>
      <c r="E29">
        <v>33.785880158755504</v>
      </c>
      <c r="F29" s="2">
        <f t="shared" si="9"/>
        <v>34.069618793325006</v>
      </c>
      <c r="G29" s="2">
        <f t="shared" si="10"/>
        <v>0.4012670251774087</v>
      </c>
      <c r="H29" s="3">
        <f t="shared" si="16"/>
        <v>62.013256394188289</v>
      </c>
      <c r="I29" s="3">
        <f t="shared" si="17"/>
        <v>84.650660357913026</v>
      </c>
      <c r="J29" s="4">
        <v>249.55</v>
      </c>
      <c r="K29" s="2">
        <v>1</v>
      </c>
      <c r="L29" s="2">
        <v>30</v>
      </c>
      <c r="M29" s="3">
        <f t="shared" si="11"/>
        <v>7.4550097849154424</v>
      </c>
      <c r="N29" s="3">
        <f t="shared" si="12"/>
        <v>10.176396757112364</v>
      </c>
      <c r="O29" s="5">
        <f t="shared" si="13"/>
        <v>8.8157032710139038</v>
      </c>
      <c r="P29" s="3">
        <f t="shared" si="14"/>
        <v>1.9243111822731711</v>
      </c>
      <c r="Q29" s="5">
        <f t="shared" si="15"/>
        <v>2.666910226751237</v>
      </c>
    </row>
    <row r="30" spans="1:17" ht="15.75" thickBot="1" x14ac:dyDescent="0.3">
      <c r="A30" s="6" t="s">
        <v>28</v>
      </c>
      <c r="B30" s="25">
        <v>45231</v>
      </c>
      <c r="C30" s="2" t="s">
        <v>82</v>
      </c>
      <c r="D30">
        <v>31.008321868672599</v>
      </c>
      <c r="E30">
        <v>31.253568417596</v>
      </c>
      <c r="F30" s="2">
        <f t="shared" si="9"/>
        <v>31.130945143134298</v>
      </c>
      <c r="G30" s="2">
        <f t="shared" si="10"/>
        <v>0.17341549780633508</v>
      </c>
      <c r="H30" s="3">
        <f t="shared" si="16"/>
        <v>388.24980675019896</v>
      </c>
      <c r="I30" s="3">
        <f t="shared" si="17"/>
        <v>339.39489577897638</v>
      </c>
      <c r="J30" s="4">
        <v>249.55</v>
      </c>
      <c r="K30" s="2">
        <v>1</v>
      </c>
      <c r="L30" s="2">
        <v>30</v>
      </c>
      <c r="M30" s="3">
        <f t="shared" si="11"/>
        <v>46.673989992009489</v>
      </c>
      <c r="N30" s="3">
        <f t="shared" si="12"/>
        <v>40.800828985651336</v>
      </c>
      <c r="O30" s="5">
        <f t="shared" si="13"/>
        <v>43.737409488830409</v>
      </c>
      <c r="P30" s="3">
        <f t="shared" si="14"/>
        <v>4.1529519745962578</v>
      </c>
      <c r="Q30" s="5">
        <f t="shared" si="15"/>
        <v>5.7555920239334979</v>
      </c>
    </row>
    <row r="31" spans="1:17" ht="15.75" thickBot="1" x14ac:dyDescent="0.3">
      <c r="A31" s="6" t="s">
        <v>50</v>
      </c>
      <c r="B31" s="25">
        <v>45231</v>
      </c>
      <c r="C31" s="2" t="s">
        <v>82</v>
      </c>
      <c r="D31">
        <v>32.216097991687299</v>
      </c>
      <c r="E31">
        <v>32.477652330659801</v>
      </c>
      <c r="F31" s="2">
        <f t="shared" si="9"/>
        <v>32.34687516117355</v>
      </c>
      <c r="G31" s="2">
        <f t="shared" si="10"/>
        <v>0.184946846736221</v>
      </c>
      <c r="H31" s="3">
        <f t="shared" si="16"/>
        <v>200.20596844536868</v>
      </c>
      <c r="I31" s="3">
        <f t="shared" si="17"/>
        <v>173.45520909678277</v>
      </c>
      <c r="J31" s="4">
        <v>249.55</v>
      </c>
      <c r="K31" s="2">
        <v>1</v>
      </c>
      <c r="L31" s="2">
        <v>30</v>
      </c>
      <c r="M31" s="3">
        <f t="shared" si="11"/>
        <v>24.068038683073773</v>
      </c>
      <c r="N31" s="3">
        <f t="shared" si="12"/>
        <v>20.852158977773925</v>
      </c>
      <c r="O31" s="5">
        <f t="shared" si="13"/>
        <v>22.460098830423849</v>
      </c>
      <c r="P31" s="3">
        <f t="shared" si="14"/>
        <v>2.2739703470977184</v>
      </c>
      <c r="Q31" s="5">
        <f t="shared" si="15"/>
        <v>3.1515042005004914</v>
      </c>
    </row>
    <row r="32" spans="1:17" ht="15.75" thickBot="1" x14ac:dyDescent="0.3">
      <c r="A32" s="6" t="s">
        <v>63</v>
      </c>
      <c r="B32" s="25">
        <v>45231</v>
      </c>
      <c r="C32" s="2" t="s">
        <v>82</v>
      </c>
      <c r="D32">
        <v>33.485939197702599</v>
      </c>
      <c r="E32">
        <v>33.327264948787303</v>
      </c>
      <c r="F32" s="2">
        <f t="shared" si="9"/>
        <v>33.406602073244954</v>
      </c>
      <c r="G32" s="2">
        <f t="shared" si="10"/>
        <v>0.11219963740768854</v>
      </c>
      <c r="H32" s="3">
        <f t="shared" si="16"/>
        <v>99.78422127993089</v>
      </c>
      <c r="I32" s="3">
        <f t="shared" si="17"/>
        <v>108.85551900287368</v>
      </c>
      <c r="J32" s="4">
        <v>249.55</v>
      </c>
      <c r="K32" s="2">
        <v>1</v>
      </c>
      <c r="L32" s="2">
        <v>30</v>
      </c>
      <c r="M32" s="3">
        <f t="shared" si="11"/>
        <v>11.99569881145232</v>
      </c>
      <c r="N32" s="3">
        <f t="shared" si="12"/>
        <v>13.08621747179407</v>
      </c>
      <c r="O32" s="5">
        <f t="shared" si="13"/>
        <v>12.540958141623195</v>
      </c>
      <c r="P32" s="3">
        <f t="shared" si="14"/>
        <v>0.77111313973812112</v>
      </c>
      <c r="Q32" s="5">
        <f t="shared" si="15"/>
        <v>1.0686886493693493</v>
      </c>
    </row>
    <row r="33" spans="1:17" ht="15.75" thickBot="1" x14ac:dyDescent="0.3">
      <c r="A33" s="6" t="s">
        <v>31</v>
      </c>
      <c r="B33" s="25">
        <v>45231</v>
      </c>
      <c r="C33" s="2" t="s">
        <v>82</v>
      </c>
      <c r="D33">
        <v>27.697605142913101</v>
      </c>
      <c r="E33">
        <v>28.0326260280229</v>
      </c>
      <c r="F33" s="2">
        <f t="shared" si="9"/>
        <v>27.865115585468001</v>
      </c>
      <c r="G33" s="2">
        <f t="shared" si="10"/>
        <v>0.23689553970025803</v>
      </c>
      <c r="H33" s="3">
        <f t="shared" si="16"/>
        <v>2385.4200340246261</v>
      </c>
      <c r="I33" s="3">
        <f t="shared" si="17"/>
        <v>1985.0844543859316</v>
      </c>
      <c r="J33" s="4">
        <v>249.55</v>
      </c>
      <c r="K33" s="2">
        <v>1</v>
      </c>
      <c r="L33" s="2">
        <v>30</v>
      </c>
      <c r="M33" s="3">
        <f t="shared" si="11"/>
        <v>286.76658393403642</v>
      </c>
      <c r="N33" s="3">
        <f t="shared" si="12"/>
        <v>238.63968596104166</v>
      </c>
      <c r="O33" s="5">
        <f t="shared" si="13"/>
        <v>262.70313494753907</v>
      </c>
      <c r="P33" s="3">
        <f t="shared" si="14"/>
        <v>34.0308559141777</v>
      </c>
      <c r="Q33" s="5">
        <f t="shared" si="15"/>
        <v>47.163493357351712</v>
      </c>
    </row>
    <row r="34" spans="1:17" ht="15.75" thickBot="1" x14ac:dyDescent="0.3">
      <c r="A34" s="22" t="s">
        <v>45</v>
      </c>
      <c r="B34" s="25"/>
      <c r="C34" s="2" t="s">
        <v>82</v>
      </c>
      <c r="D34" s="2"/>
      <c r="E34" s="2"/>
      <c r="F34" s="2" t="e">
        <f t="shared" si="9"/>
        <v>#DIV/0!</v>
      </c>
      <c r="G34" s="2" t="e">
        <f t="shared" si="10"/>
        <v>#DIV/0!</v>
      </c>
      <c r="H34" s="3">
        <f t="shared" si="16"/>
        <v>9414630646.3161774</v>
      </c>
      <c r="I34" s="3">
        <f t="shared" si="17"/>
        <v>9414630646.3161774</v>
      </c>
      <c r="J34" s="4">
        <v>249.55</v>
      </c>
      <c r="K34" s="2">
        <v>1</v>
      </c>
      <c r="L34" s="2">
        <v>30</v>
      </c>
      <c r="M34" s="3">
        <f t="shared" si="11"/>
        <v>1131792904.7865572</v>
      </c>
      <c r="N34" s="3">
        <f t="shared" si="12"/>
        <v>1131792904.7865572</v>
      </c>
      <c r="O34" s="5">
        <f t="shared" si="13"/>
        <v>1131792904.7865572</v>
      </c>
      <c r="P34" s="3">
        <f t="shared" si="14"/>
        <v>0</v>
      </c>
      <c r="Q34" s="5" t="e">
        <f t="shared" si="15"/>
        <v>#NUM!</v>
      </c>
    </row>
    <row r="35" spans="1:17" ht="15.75" thickBot="1" x14ac:dyDescent="0.3">
      <c r="A35" s="6" t="s">
        <v>51</v>
      </c>
      <c r="B35" s="25">
        <v>45231</v>
      </c>
      <c r="C35" s="2" t="s">
        <v>82</v>
      </c>
      <c r="D35">
        <v>33.9293804342581</v>
      </c>
      <c r="E35">
        <v>34.068091494632199</v>
      </c>
      <c r="F35" s="2">
        <f t="shared" si="9"/>
        <v>33.998735964445146</v>
      </c>
      <c r="G35" s="2">
        <f t="shared" si="10"/>
        <v>9.8083531416102224E-2</v>
      </c>
      <c r="H35" s="3">
        <f t="shared" si="16"/>
        <v>78.244799360066892</v>
      </c>
      <c r="I35" s="3">
        <f t="shared" si="17"/>
        <v>72.513884916095137</v>
      </c>
      <c r="J35" s="4">
        <v>249.55</v>
      </c>
      <c r="K35" s="2">
        <v>1</v>
      </c>
      <c r="L35" s="2">
        <v>30</v>
      </c>
      <c r="M35" s="3">
        <f t="shared" si="11"/>
        <v>9.406307276305375</v>
      </c>
      <c r="N35" s="3">
        <f t="shared" si="12"/>
        <v>8.7173574333113777</v>
      </c>
      <c r="O35" s="5">
        <f t="shared" si="13"/>
        <v>9.0618323548083772</v>
      </c>
      <c r="P35" s="3">
        <f t="shared" si="14"/>
        <v>0.48716110587846273</v>
      </c>
      <c r="Q35" s="5">
        <f t="shared" si="15"/>
        <v>0.67515843971137968</v>
      </c>
    </row>
    <row r="36" spans="1:17" ht="15.75" thickBot="1" x14ac:dyDescent="0.3">
      <c r="A36" s="6" t="s">
        <v>18</v>
      </c>
      <c r="B36" s="25">
        <v>45231</v>
      </c>
      <c r="C36" s="2" t="s">
        <v>82</v>
      </c>
      <c r="D36" s="2" t="s">
        <v>17</v>
      </c>
      <c r="E36" s="2" t="s">
        <v>17</v>
      </c>
      <c r="F36" s="2" t="e">
        <f t="shared" si="9"/>
        <v>#DIV/0!</v>
      </c>
      <c r="G36" s="2" t="e">
        <f t="shared" si="10"/>
        <v>#DIV/0!</v>
      </c>
      <c r="H36" s="3" t="e">
        <f t="shared" si="16"/>
        <v>#VALUE!</v>
      </c>
      <c r="I36" s="3" t="e">
        <f t="shared" si="17"/>
        <v>#VALUE!</v>
      </c>
      <c r="J36" s="4">
        <v>249.55</v>
      </c>
      <c r="K36" s="2">
        <v>1</v>
      </c>
      <c r="L36" s="2">
        <v>30</v>
      </c>
      <c r="M36" s="3" t="e">
        <f t="shared" si="11"/>
        <v>#VALUE!</v>
      </c>
      <c r="N36" s="3" t="e">
        <f t="shared" si="12"/>
        <v>#VALUE!</v>
      </c>
      <c r="O36" s="5" t="e">
        <f t="shared" si="13"/>
        <v>#VALUE!</v>
      </c>
      <c r="P36" s="3" t="e">
        <f t="shared" si="14"/>
        <v>#VALUE!</v>
      </c>
      <c r="Q36" s="5" t="e">
        <f t="shared" si="15"/>
        <v>#VALUE!</v>
      </c>
    </row>
    <row r="37" spans="1:17" ht="15.75" thickBot="1" x14ac:dyDescent="0.3">
      <c r="A37" s="6" t="s">
        <v>64</v>
      </c>
      <c r="B37" s="25">
        <v>45231</v>
      </c>
      <c r="C37" s="2" t="s">
        <v>82</v>
      </c>
      <c r="D37" s="2" t="s">
        <v>17</v>
      </c>
      <c r="E37" s="2" t="s">
        <v>17</v>
      </c>
      <c r="F37" s="2" t="e">
        <f t="shared" si="9"/>
        <v>#DIV/0!</v>
      </c>
      <c r="G37" s="2" t="e">
        <f t="shared" si="10"/>
        <v>#DIV/0!</v>
      </c>
      <c r="H37" s="3" t="e">
        <f t="shared" si="16"/>
        <v>#VALUE!</v>
      </c>
      <c r="I37" s="3" t="e">
        <f t="shared" si="17"/>
        <v>#VALUE!</v>
      </c>
      <c r="J37" s="4">
        <v>249.55</v>
      </c>
      <c r="K37" s="2">
        <v>1</v>
      </c>
      <c r="L37" s="2">
        <v>30</v>
      </c>
      <c r="M37" s="3" t="e">
        <f t="shared" si="11"/>
        <v>#VALUE!</v>
      </c>
      <c r="N37" s="3" t="e">
        <f t="shared" si="12"/>
        <v>#VALUE!</v>
      </c>
      <c r="O37" s="5" t="e">
        <f t="shared" si="13"/>
        <v>#VALUE!</v>
      </c>
      <c r="P37" s="3" t="e">
        <f t="shared" si="14"/>
        <v>#VALUE!</v>
      </c>
      <c r="Q37" s="5" t="e">
        <f t="shared" si="15"/>
        <v>#VALUE!</v>
      </c>
    </row>
    <row r="38" spans="1:17" ht="15.75" thickBot="1" x14ac:dyDescent="0.3">
      <c r="A38" s="6" t="s">
        <v>36</v>
      </c>
      <c r="B38" s="25">
        <v>45231</v>
      </c>
      <c r="C38" s="2" t="s">
        <v>82</v>
      </c>
      <c r="D38">
        <v>33.213374381878303</v>
      </c>
      <c r="E38">
        <v>32.438549594112203</v>
      </c>
      <c r="F38" s="2">
        <f t="shared" si="9"/>
        <v>32.825961987995257</v>
      </c>
      <c r="G38" s="2">
        <f t="shared" si="10"/>
        <v>0.54788386166083691</v>
      </c>
      <c r="H38" s="3">
        <f t="shared" si="16"/>
        <v>115.87072179819215</v>
      </c>
      <c r="I38" s="3">
        <f t="shared" si="17"/>
        <v>177.21469818945366</v>
      </c>
      <c r="J38" s="4">
        <v>249.55</v>
      </c>
      <c r="K38" s="2">
        <v>1</v>
      </c>
      <c r="L38" s="2">
        <v>30</v>
      </c>
      <c r="M38" s="3">
        <f t="shared" si="11"/>
        <v>13.929559823465295</v>
      </c>
      <c r="N38" s="3">
        <f t="shared" si="12"/>
        <v>21.30411118286359</v>
      </c>
      <c r="O38" s="5">
        <f t="shared" si="13"/>
        <v>17.616835503164442</v>
      </c>
      <c r="P38" s="3">
        <f t="shared" si="14"/>
        <v>5.2145952744390183</v>
      </c>
      <c r="Q38" s="5">
        <f t="shared" si="15"/>
        <v>7.226927533280791</v>
      </c>
    </row>
    <row r="39" spans="1:17" ht="15.75" thickBot="1" x14ac:dyDescent="0.3">
      <c r="A39" s="6" t="s">
        <v>42</v>
      </c>
      <c r="B39" s="25">
        <v>45231</v>
      </c>
      <c r="C39" s="2" t="s">
        <v>82</v>
      </c>
      <c r="D39">
        <v>32.396381603508303</v>
      </c>
      <c r="E39">
        <v>32.425213107582401</v>
      </c>
      <c r="F39" s="2">
        <f t="shared" si="9"/>
        <v>32.410797355545355</v>
      </c>
      <c r="G39" s="2">
        <f t="shared" si="10"/>
        <v>2.0386952042602473E-2</v>
      </c>
      <c r="H39" s="3">
        <f t="shared" si="16"/>
        <v>181.36025937976041</v>
      </c>
      <c r="I39" s="3">
        <f t="shared" si="17"/>
        <v>178.51546667670041</v>
      </c>
      <c r="J39" s="4">
        <v>249.55</v>
      </c>
      <c r="K39" s="2">
        <v>1</v>
      </c>
      <c r="L39" s="2">
        <v>30</v>
      </c>
      <c r="M39" s="3">
        <f t="shared" si="11"/>
        <v>21.802475581618161</v>
      </c>
      <c r="N39" s="3">
        <f t="shared" si="12"/>
        <v>21.460484873977208</v>
      </c>
      <c r="O39" s="5">
        <f t="shared" si="13"/>
        <v>21.631480227797685</v>
      </c>
      <c r="P39" s="3">
        <f t="shared" si="14"/>
        <v>0.24182394847570388</v>
      </c>
      <c r="Q39" s="5">
        <f t="shared" si="15"/>
        <v>0.33514473501181735</v>
      </c>
    </row>
    <row r="40" spans="1:17" ht="15.75" thickBot="1" x14ac:dyDescent="0.3">
      <c r="A40" s="6" t="s">
        <v>25</v>
      </c>
      <c r="B40" s="25">
        <v>45231</v>
      </c>
      <c r="C40" s="2" t="s">
        <v>82</v>
      </c>
      <c r="D40">
        <v>29.910211259940301</v>
      </c>
      <c r="E40">
        <v>29.8650984681247</v>
      </c>
      <c r="F40" s="2">
        <f t="shared" si="9"/>
        <v>29.887654864032498</v>
      </c>
      <c r="G40" s="2">
        <f t="shared" si="10"/>
        <v>3.1899561011068542E-2</v>
      </c>
      <c r="H40" s="3">
        <f t="shared" si="16"/>
        <v>708.97091846686726</v>
      </c>
      <c r="I40" s="3">
        <f t="shared" si="17"/>
        <v>726.72837920330596</v>
      </c>
      <c r="J40" s="4">
        <v>249.55</v>
      </c>
      <c r="K40" s="2">
        <v>1</v>
      </c>
      <c r="L40" s="2">
        <v>30</v>
      </c>
      <c r="M40" s="3">
        <f t="shared" si="11"/>
        <v>85.229924079366924</v>
      </c>
      <c r="N40" s="3">
        <f t="shared" si="12"/>
        <v>87.364661895809164</v>
      </c>
      <c r="O40" s="5">
        <f t="shared" si="13"/>
        <v>86.297292987588037</v>
      </c>
      <c r="P40" s="3">
        <f t="shared" si="14"/>
        <v>1.5094875860616708</v>
      </c>
      <c r="Q40" s="5">
        <f t="shared" si="15"/>
        <v>2.0920046183312322</v>
      </c>
    </row>
    <row r="41" spans="1:17" ht="15.75" thickBot="1" x14ac:dyDescent="0.3">
      <c r="A41" s="6" t="s">
        <v>27</v>
      </c>
      <c r="B41" s="25">
        <v>45231</v>
      </c>
      <c r="C41" s="2" t="s">
        <v>82</v>
      </c>
      <c r="D41">
        <v>35.525275272022697</v>
      </c>
      <c r="E41" s="2" t="s">
        <v>17</v>
      </c>
      <c r="F41" s="2">
        <f t="shared" si="9"/>
        <v>35.525275272022697</v>
      </c>
      <c r="G41" s="2" t="e">
        <f t="shared" si="10"/>
        <v>#DIV/0!</v>
      </c>
      <c r="H41" s="3">
        <f t="shared" si="16"/>
        <v>32.612945754546239</v>
      </c>
      <c r="I41" s="3" t="e">
        <f t="shared" si="17"/>
        <v>#VALUE!</v>
      </c>
      <c r="J41" s="4">
        <v>249.55</v>
      </c>
      <c r="K41" s="2">
        <v>1</v>
      </c>
      <c r="L41" s="2">
        <v>30</v>
      </c>
      <c r="M41" s="3">
        <f t="shared" si="11"/>
        <v>3.9206105896068411</v>
      </c>
      <c r="N41" s="3" t="e">
        <f t="shared" si="12"/>
        <v>#VALUE!</v>
      </c>
      <c r="O41" s="5" t="e">
        <f t="shared" si="13"/>
        <v>#VALUE!</v>
      </c>
      <c r="P41" s="3" t="e">
        <f t="shared" si="14"/>
        <v>#VALUE!</v>
      </c>
      <c r="Q41" s="5" t="e">
        <f t="shared" si="15"/>
        <v>#VALUE!</v>
      </c>
    </row>
    <row r="43" spans="1:17" ht="45" x14ac:dyDescent="0.25">
      <c r="A43" s="31" t="s">
        <v>96</v>
      </c>
      <c r="B43" s="32" t="s">
        <v>97</v>
      </c>
      <c r="C43" s="33" t="s">
        <v>2</v>
      </c>
      <c r="D43" s="33" t="s">
        <v>83</v>
      </c>
      <c r="E43" s="33" t="s">
        <v>84</v>
      </c>
      <c r="F43" s="34" t="s">
        <v>7</v>
      </c>
      <c r="G43" s="34" t="s">
        <v>8</v>
      </c>
      <c r="H43" s="35" t="s">
        <v>98</v>
      </c>
      <c r="I43" s="33" t="s">
        <v>99</v>
      </c>
      <c r="J43" s="33" t="s">
        <v>100</v>
      </c>
      <c r="K43" s="33" t="s">
        <v>101</v>
      </c>
    </row>
    <row r="44" spans="1:17" x14ac:dyDescent="0.25">
      <c r="A44" s="2" t="s">
        <v>85</v>
      </c>
      <c r="B44" t="s">
        <v>89</v>
      </c>
      <c r="C44" s="2" t="s">
        <v>82</v>
      </c>
      <c r="D44">
        <v>22.296955999694301</v>
      </c>
      <c r="E44">
        <v>22.4892803179951</v>
      </c>
      <c r="F44" s="3">
        <f>10^((D44-40.0946)/-3.8681)</f>
        <v>39914.746284660738</v>
      </c>
      <c r="G44" s="3">
        <f>10^((E44-40.0946)/-3.8681)</f>
        <v>35596.947341843632</v>
      </c>
      <c r="H44" s="9">
        <f>AVERAGE(F44:G44)</f>
        <v>37755.846813252181</v>
      </c>
      <c r="I44" s="2" t="s">
        <v>102</v>
      </c>
      <c r="J44" s="3">
        <f>AVERAGE(H2,I2)</f>
        <v>146.6474471741235</v>
      </c>
      <c r="K44" s="10">
        <f>H44/((J44/2)+50000)*100</f>
        <v>75.401119809163518</v>
      </c>
    </row>
    <row r="45" spans="1:17" x14ac:dyDescent="0.25">
      <c r="A45" s="2" t="s">
        <v>85</v>
      </c>
      <c r="B45" t="s">
        <v>90</v>
      </c>
      <c r="C45" s="2" t="s">
        <v>82</v>
      </c>
      <c r="D45">
        <v>22.2335707151565</v>
      </c>
      <c r="E45">
        <v>22.354590727556602</v>
      </c>
      <c r="F45" s="3">
        <f>10^((D45-41.88)/-4.199)</f>
        <v>47734.817520411751</v>
      </c>
      <c r="G45" s="3">
        <f>10^((E45-41.88)/-4.199)</f>
        <v>44669.811091686017</v>
      </c>
      <c r="H45" s="9">
        <f>AVERAGE(F45:G45)</f>
        <v>46202.31430604888</v>
      </c>
      <c r="I45" s="2" t="s">
        <v>47</v>
      </c>
      <c r="J45" s="3">
        <f>AVERAGE(H19,I19)</f>
        <v>484.1282353418278</v>
      </c>
      <c r="K45" s="10">
        <f>H45/((J45/2)+50000)*100</f>
        <v>91.959427060638646</v>
      </c>
    </row>
    <row r="46" spans="1:17" x14ac:dyDescent="0.25">
      <c r="F46" s="5"/>
      <c r="G46" s="5"/>
      <c r="H46" s="9"/>
      <c r="I46" s="10"/>
      <c r="J46" s="11"/>
    </row>
    <row r="47" spans="1:17" x14ac:dyDescent="0.25">
      <c r="F47" s="5"/>
      <c r="G47" s="5"/>
      <c r="H47" s="9"/>
      <c r="I47" s="10"/>
      <c r="J47" s="11"/>
    </row>
    <row r="48" spans="1:17" x14ac:dyDescent="0.25">
      <c r="A48" s="2"/>
      <c r="C48" s="2"/>
      <c r="D48" s="2"/>
      <c r="E48" s="2"/>
      <c r="F48" s="5"/>
      <c r="G48" s="5"/>
      <c r="H48" s="9"/>
      <c r="I48" s="10"/>
      <c r="J48" s="11"/>
    </row>
    <row r="49" spans="1:10" x14ac:dyDescent="0.25">
      <c r="A49" s="2"/>
      <c r="C49" s="2"/>
      <c r="D49" s="2"/>
      <c r="E49" s="2"/>
      <c r="F49" s="5"/>
      <c r="G49" s="5"/>
      <c r="H49" s="9"/>
      <c r="I49" s="10"/>
      <c r="J49" s="11"/>
    </row>
    <row r="50" spans="1:10" x14ac:dyDescent="0.25">
      <c r="A50" s="2"/>
      <c r="B50" s="12"/>
      <c r="C50" s="2"/>
      <c r="D50" s="2"/>
      <c r="E50" s="2"/>
      <c r="F50" s="5"/>
      <c r="G50" s="5"/>
      <c r="H50" s="9"/>
      <c r="I50" s="10"/>
      <c r="J50" s="11"/>
    </row>
    <row r="51" spans="1:10" x14ac:dyDescent="0.25">
      <c r="A51" t="s">
        <v>89</v>
      </c>
    </row>
    <row r="52" spans="1:10" x14ac:dyDescent="0.25">
      <c r="A52" s="13" t="s">
        <v>86</v>
      </c>
      <c r="B52" s="14" t="s">
        <v>83</v>
      </c>
      <c r="C52" s="15" t="s">
        <v>84</v>
      </c>
      <c r="D52" s="27" t="s">
        <v>91</v>
      </c>
    </row>
    <row r="53" spans="1:10" x14ac:dyDescent="0.25">
      <c r="A53" s="16">
        <v>10000000</v>
      </c>
      <c r="B53" s="26">
        <v>13.0793512919352</v>
      </c>
      <c r="C53" s="17">
        <v>13.0923247198448</v>
      </c>
      <c r="D53" s="28">
        <f>AVERAGE(B53:C53)</f>
        <v>13.08583800589</v>
      </c>
    </row>
    <row r="54" spans="1:10" x14ac:dyDescent="0.25">
      <c r="A54" s="16">
        <v>1000000</v>
      </c>
      <c r="B54" s="26">
        <v>17.105852495945101</v>
      </c>
      <c r="C54" s="18">
        <v>17.1459556442375</v>
      </c>
      <c r="D54" s="28">
        <f t="shared" ref="D54:D57" si="18">AVERAGE(B54:C54)</f>
        <v>17.125904070091302</v>
      </c>
    </row>
    <row r="55" spans="1:10" x14ac:dyDescent="0.25">
      <c r="A55" s="16">
        <v>100000</v>
      </c>
      <c r="B55" s="26">
        <v>19.929368018648901</v>
      </c>
      <c r="C55" s="18">
        <v>20.888432964693799</v>
      </c>
      <c r="D55" s="28">
        <f t="shared" si="18"/>
        <v>20.40890049167135</v>
      </c>
    </row>
    <row r="56" spans="1:10" x14ac:dyDescent="0.25">
      <c r="A56" s="16">
        <v>10000</v>
      </c>
      <c r="B56" s="26">
        <v>24.4063472064311</v>
      </c>
      <c r="C56" s="18">
        <v>24.229610301390299</v>
      </c>
      <c r="D56" s="28">
        <f t="shared" si="18"/>
        <v>24.317978753910701</v>
      </c>
    </row>
    <row r="57" spans="1:10" x14ac:dyDescent="0.25">
      <c r="A57" s="16">
        <v>1000</v>
      </c>
      <c r="B57" s="26">
        <v>28.673459573766401</v>
      </c>
      <c r="C57" s="18">
        <v>28.987674735019802</v>
      </c>
      <c r="D57" s="28">
        <f t="shared" si="18"/>
        <v>28.830567154393101</v>
      </c>
    </row>
    <row r="58" spans="1:10" x14ac:dyDescent="0.25">
      <c r="A58" s="16" t="s">
        <v>85</v>
      </c>
      <c r="B58" s="26">
        <v>22.296955999694301</v>
      </c>
      <c r="C58" s="18">
        <v>22.4892803179951</v>
      </c>
    </row>
    <row r="59" spans="1:10" x14ac:dyDescent="0.25">
      <c r="A59" s="19" t="s">
        <v>87</v>
      </c>
      <c r="B59" s="23" t="s">
        <v>17</v>
      </c>
      <c r="C59" s="24" t="s">
        <v>17</v>
      </c>
    </row>
    <row r="60" spans="1:10" x14ac:dyDescent="0.25">
      <c r="A60" t="s">
        <v>88</v>
      </c>
    </row>
    <row r="61" spans="1:10" x14ac:dyDescent="0.25">
      <c r="A61" s="29" t="s">
        <v>93</v>
      </c>
      <c r="B61" s="30">
        <v>-3.8681000000000001</v>
      </c>
      <c r="C61" t="s">
        <v>95</v>
      </c>
    </row>
    <row r="62" spans="1:10" x14ac:dyDescent="0.25">
      <c r="A62" s="29" t="s">
        <v>92</v>
      </c>
      <c r="B62" s="30">
        <v>40.0946</v>
      </c>
    </row>
    <row r="65" spans="1:3" x14ac:dyDescent="0.25">
      <c r="A65" t="s">
        <v>90</v>
      </c>
    </row>
    <row r="66" spans="1:3" x14ac:dyDescent="0.25">
      <c r="A66" s="13" t="s">
        <v>86</v>
      </c>
      <c r="B66" s="14" t="s">
        <v>83</v>
      </c>
      <c r="C66" s="15" t="s">
        <v>84</v>
      </c>
    </row>
    <row r="67" spans="1:3" x14ac:dyDescent="0.25">
      <c r="A67" s="16">
        <v>10000000</v>
      </c>
      <c r="B67" s="26">
        <v>11.842205653098601</v>
      </c>
      <c r="C67" s="17">
        <v>12.3746631313176</v>
      </c>
    </row>
    <row r="68" spans="1:3" x14ac:dyDescent="0.25">
      <c r="A68" s="16">
        <v>1000000</v>
      </c>
      <c r="B68" s="26">
        <v>17.2611328962948</v>
      </c>
      <c r="C68" s="18">
        <v>17.219972406178499</v>
      </c>
    </row>
    <row r="69" spans="1:3" x14ac:dyDescent="0.25">
      <c r="A69" s="16">
        <v>100000</v>
      </c>
      <c r="B69" s="26">
        <v>20.642468556388302</v>
      </c>
      <c r="C69" s="18">
        <v>20.630076947294199</v>
      </c>
    </row>
    <row r="70" spans="1:3" x14ac:dyDescent="0.25">
      <c r="A70" s="16">
        <v>10000</v>
      </c>
      <c r="B70" s="26">
        <v>25.4011724692939</v>
      </c>
      <c r="C70" s="18">
        <v>25.446384099556401</v>
      </c>
    </row>
    <row r="71" spans="1:3" x14ac:dyDescent="0.25">
      <c r="A71" s="16">
        <v>1000</v>
      </c>
      <c r="B71" s="26">
        <v>28.9129054362209</v>
      </c>
      <c r="C71" s="18">
        <v>29.111937299589801</v>
      </c>
    </row>
    <row r="72" spans="1:3" x14ac:dyDescent="0.25">
      <c r="A72" s="16" t="s">
        <v>85</v>
      </c>
      <c r="B72" s="26">
        <v>22.2335707151565</v>
      </c>
      <c r="C72" s="18">
        <v>22.354590727556602</v>
      </c>
    </row>
    <row r="73" spans="1:3" x14ac:dyDescent="0.25">
      <c r="A73" s="19" t="s">
        <v>87</v>
      </c>
      <c r="B73" s="20">
        <v>0</v>
      </c>
      <c r="C73" s="21">
        <v>0</v>
      </c>
    </row>
    <row r="74" spans="1:3" x14ac:dyDescent="0.25">
      <c r="A74" t="s">
        <v>88</v>
      </c>
    </row>
    <row r="75" spans="1:3" x14ac:dyDescent="0.25">
      <c r="A75" s="29" t="s">
        <v>93</v>
      </c>
      <c r="B75" s="30">
        <v>-4.1989999999999998</v>
      </c>
      <c r="C75" t="s">
        <v>94</v>
      </c>
    </row>
    <row r="76" spans="1:3" x14ac:dyDescent="0.25">
      <c r="A76" s="29" t="s">
        <v>92</v>
      </c>
      <c r="B76" s="30">
        <v>41.88</v>
      </c>
    </row>
  </sheetData>
  <autoFilter ref="A1:Q76" xr:uid="{538C4B59-00F4-490D-B8F1-6BD29E952572}"/>
  <sortState xmlns:xlrd2="http://schemas.microsoft.com/office/spreadsheetml/2017/richdata2" ref="A1:Q49">
    <sortCondition ref="A2:A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QPCR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Otten</dc:creator>
  <cp:lastModifiedBy>Timothy Otten</cp:lastModifiedBy>
  <dcterms:created xsi:type="dcterms:W3CDTF">2023-11-02T18:04:49Z</dcterms:created>
  <dcterms:modified xsi:type="dcterms:W3CDTF">2023-11-06T18:32:32Z</dcterms:modified>
</cp:coreProperties>
</file>