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ndgenetics-my.sharepoint.com/personal/ottentim_bendgenetics_onmicrosoft_com/Documents/Bend Genetics/Customers/SFEI/2023/QPCR/"/>
    </mc:Choice>
  </mc:AlternateContent>
  <xr:revisionPtr revIDLastSave="726" documentId="8_{FEEBC423-C8B7-4C25-AFB3-CEAFF44ABCD1}" xr6:coauthVersionLast="47" xr6:coauthVersionMax="47" xr10:uidLastSave="{80F718DA-664A-4435-9185-E4B032C728F4}"/>
  <bookViews>
    <workbookView xWindow="450" yWindow="0" windowWidth="14760" windowHeight="13455" xr2:uid="{AD5EC817-2D81-4C33-9161-032F0B01109B}"/>
  </bookViews>
  <sheets>
    <sheet name="Data" sheetId="2" r:id="rId1"/>
    <sheet name="QPCR calculations" sheetId="1" r:id="rId2"/>
  </sheets>
  <definedNames>
    <definedName name="_xlnm._FilterDatabase" localSheetId="1" hidden="1">'QPCR calculations'!$A$1:$Q$100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" l="1"/>
  <c r="K57" i="1"/>
  <c r="K56" i="1"/>
  <c r="M3" i="1"/>
  <c r="M2" i="1"/>
  <c r="J58" i="1"/>
  <c r="J57" i="1"/>
  <c r="J56" i="1"/>
  <c r="I33" i="1"/>
  <c r="H33" i="1"/>
  <c r="I32" i="1"/>
  <c r="H32" i="1"/>
  <c r="I21" i="1"/>
  <c r="I45" i="1"/>
  <c r="I44" i="1"/>
  <c r="I43" i="1"/>
  <c r="I42" i="1"/>
  <c r="I41" i="1"/>
  <c r="I40" i="1"/>
  <c r="I39" i="1"/>
  <c r="I38" i="1"/>
  <c r="I37" i="1"/>
  <c r="I36" i="1"/>
  <c r="I35" i="1"/>
  <c r="I34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1" i="1"/>
  <c r="I50" i="1"/>
  <c r="I49" i="1"/>
  <c r="I48" i="1"/>
  <c r="I47" i="1"/>
  <c r="I46" i="1"/>
  <c r="I2" i="1"/>
  <c r="G56" i="1"/>
  <c r="F56" i="1"/>
  <c r="G57" i="1"/>
  <c r="G58" i="1"/>
  <c r="F57" i="1"/>
  <c r="F58" i="1"/>
  <c r="H21" i="1"/>
  <c r="H45" i="1"/>
  <c r="H44" i="1"/>
  <c r="H43" i="1"/>
  <c r="H42" i="1"/>
  <c r="H41" i="1"/>
  <c r="H40" i="1"/>
  <c r="H39" i="1"/>
  <c r="H38" i="1"/>
  <c r="H37" i="1"/>
  <c r="H36" i="1"/>
  <c r="H35" i="1"/>
  <c r="H34" i="1"/>
  <c r="H31" i="1"/>
  <c r="H30" i="1"/>
  <c r="H29" i="1"/>
  <c r="H28" i="1"/>
  <c r="H27" i="1"/>
  <c r="H26" i="1"/>
  <c r="H25" i="1"/>
  <c r="H24" i="1"/>
  <c r="H23" i="1"/>
  <c r="H22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51" i="1"/>
  <c r="H50" i="1"/>
  <c r="H49" i="1"/>
  <c r="H48" i="1"/>
  <c r="H47" i="1"/>
  <c r="H46" i="1"/>
  <c r="H2" i="1"/>
  <c r="D65" i="1" l="1"/>
  <c r="D66" i="1"/>
  <c r="D67" i="1"/>
  <c r="D68" i="1"/>
  <c r="D69" i="1"/>
  <c r="D64" i="1"/>
  <c r="H57" i="1" l="1"/>
  <c r="H58" i="1"/>
  <c r="N2" i="1" l="1"/>
  <c r="G2" i="1"/>
  <c r="F2" i="1"/>
  <c r="N51" i="1"/>
  <c r="M51" i="1"/>
  <c r="G51" i="1"/>
  <c r="F51" i="1"/>
  <c r="N50" i="1"/>
  <c r="M50" i="1"/>
  <c r="G50" i="1"/>
  <c r="F50" i="1"/>
  <c r="N49" i="1"/>
  <c r="M49" i="1"/>
  <c r="G49" i="1"/>
  <c r="F49" i="1"/>
  <c r="N48" i="1"/>
  <c r="M48" i="1"/>
  <c r="G48" i="1"/>
  <c r="F48" i="1"/>
  <c r="N47" i="1"/>
  <c r="M47" i="1"/>
  <c r="P47" i="1" s="1"/>
  <c r="G47" i="1"/>
  <c r="F47" i="1"/>
  <c r="N46" i="1"/>
  <c r="M46" i="1"/>
  <c r="G46" i="1"/>
  <c r="F46" i="1"/>
  <c r="N45" i="1"/>
  <c r="M45" i="1"/>
  <c r="G45" i="1"/>
  <c r="F45" i="1"/>
  <c r="N44" i="1"/>
  <c r="M44" i="1"/>
  <c r="G44" i="1"/>
  <c r="F44" i="1"/>
  <c r="N43" i="1"/>
  <c r="M43" i="1"/>
  <c r="P43" i="1" s="1"/>
  <c r="G43" i="1"/>
  <c r="F43" i="1"/>
  <c r="N42" i="1"/>
  <c r="M42" i="1"/>
  <c r="G42" i="1"/>
  <c r="F42" i="1"/>
  <c r="N41" i="1"/>
  <c r="M41" i="1"/>
  <c r="G41" i="1"/>
  <c r="F41" i="1"/>
  <c r="N40" i="1"/>
  <c r="M40" i="1"/>
  <c r="G40" i="1"/>
  <c r="F40" i="1"/>
  <c r="N39" i="1"/>
  <c r="M39" i="1"/>
  <c r="G39" i="1"/>
  <c r="F39" i="1"/>
  <c r="N38" i="1"/>
  <c r="M38" i="1"/>
  <c r="G38" i="1"/>
  <c r="F38" i="1"/>
  <c r="N37" i="1"/>
  <c r="M37" i="1"/>
  <c r="G37" i="1"/>
  <c r="F37" i="1"/>
  <c r="N36" i="1"/>
  <c r="M36" i="1"/>
  <c r="G36" i="1"/>
  <c r="F36" i="1"/>
  <c r="N35" i="1"/>
  <c r="M35" i="1"/>
  <c r="G35" i="1"/>
  <c r="F35" i="1"/>
  <c r="N34" i="1"/>
  <c r="M34" i="1"/>
  <c r="P34" i="1" s="1"/>
  <c r="G34" i="1"/>
  <c r="F34" i="1"/>
  <c r="N33" i="1"/>
  <c r="M33" i="1"/>
  <c r="G33" i="1"/>
  <c r="F33" i="1"/>
  <c r="N32" i="1"/>
  <c r="M32" i="1"/>
  <c r="G32" i="1"/>
  <c r="F32" i="1"/>
  <c r="N31" i="1"/>
  <c r="M31" i="1"/>
  <c r="O31" i="1" s="1"/>
  <c r="G31" i="1"/>
  <c r="F31" i="1"/>
  <c r="N30" i="1"/>
  <c r="M30" i="1"/>
  <c r="G30" i="1"/>
  <c r="F30" i="1"/>
  <c r="N29" i="1"/>
  <c r="M29" i="1"/>
  <c r="G29" i="1"/>
  <c r="F29" i="1"/>
  <c r="N28" i="1"/>
  <c r="M28" i="1"/>
  <c r="G28" i="1"/>
  <c r="F28" i="1"/>
  <c r="N27" i="1"/>
  <c r="M27" i="1"/>
  <c r="O27" i="1" s="1"/>
  <c r="G27" i="1"/>
  <c r="F27" i="1"/>
  <c r="N26" i="1"/>
  <c r="M26" i="1"/>
  <c r="G26" i="1"/>
  <c r="F26" i="1"/>
  <c r="N25" i="1"/>
  <c r="M25" i="1"/>
  <c r="G25" i="1"/>
  <c r="F25" i="1"/>
  <c r="N24" i="1"/>
  <c r="M24" i="1"/>
  <c r="G24" i="1"/>
  <c r="F24" i="1"/>
  <c r="N23" i="1"/>
  <c r="M23" i="1"/>
  <c r="G23" i="1"/>
  <c r="F23" i="1"/>
  <c r="N22" i="1"/>
  <c r="M22" i="1"/>
  <c r="P22" i="1" s="1"/>
  <c r="G22" i="1"/>
  <c r="F22" i="1"/>
  <c r="N21" i="1"/>
  <c r="M21" i="1"/>
  <c r="G21" i="1"/>
  <c r="F21" i="1"/>
  <c r="N20" i="1"/>
  <c r="M20" i="1"/>
  <c r="G20" i="1"/>
  <c r="F20" i="1"/>
  <c r="N19" i="1"/>
  <c r="M19" i="1"/>
  <c r="G19" i="1"/>
  <c r="F19" i="1"/>
  <c r="N18" i="1"/>
  <c r="M18" i="1"/>
  <c r="G18" i="1"/>
  <c r="F18" i="1"/>
  <c r="N17" i="1"/>
  <c r="M17" i="1"/>
  <c r="G17" i="1"/>
  <c r="F17" i="1"/>
  <c r="N16" i="1"/>
  <c r="M16" i="1"/>
  <c r="G16" i="1"/>
  <c r="F16" i="1"/>
  <c r="N15" i="1"/>
  <c r="M15" i="1"/>
  <c r="G15" i="1"/>
  <c r="F15" i="1"/>
  <c r="N14" i="1"/>
  <c r="M14" i="1"/>
  <c r="P14" i="1" s="1"/>
  <c r="G14" i="1"/>
  <c r="F14" i="1"/>
  <c r="N13" i="1"/>
  <c r="M13" i="1"/>
  <c r="G13" i="1"/>
  <c r="F13" i="1"/>
  <c r="N12" i="1"/>
  <c r="M12" i="1"/>
  <c r="G12" i="1"/>
  <c r="F12" i="1"/>
  <c r="N11" i="1"/>
  <c r="M11" i="1"/>
  <c r="G11" i="1"/>
  <c r="F11" i="1"/>
  <c r="N10" i="1"/>
  <c r="M10" i="1"/>
  <c r="G10" i="1"/>
  <c r="F10" i="1"/>
  <c r="N9" i="1"/>
  <c r="M9" i="1"/>
  <c r="G9" i="1"/>
  <c r="F9" i="1"/>
  <c r="N8" i="1"/>
  <c r="M8" i="1"/>
  <c r="G8" i="1"/>
  <c r="F8" i="1"/>
  <c r="N7" i="1"/>
  <c r="M7" i="1"/>
  <c r="P7" i="1" s="1"/>
  <c r="Q7" i="1" s="1"/>
  <c r="G7" i="1"/>
  <c r="F7" i="1"/>
  <c r="N6" i="1"/>
  <c r="M6" i="1"/>
  <c r="G6" i="1"/>
  <c r="F6" i="1"/>
  <c r="N5" i="1"/>
  <c r="M5" i="1"/>
  <c r="G5" i="1"/>
  <c r="F5" i="1"/>
  <c r="N4" i="1"/>
  <c r="M4" i="1"/>
  <c r="G4" i="1"/>
  <c r="F4" i="1"/>
  <c r="O19" i="1" l="1"/>
  <c r="P39" i="1"/>
  <c r="Q39" i="1" s="1"/>
  <c r="O23" i="1"/>
  <c r="Q43" i="1"/>
  <c r="P46" i="1"/>
  <c r="Q47" i="1"/>
  <c r="P42" i="1"/>
  <c r="Q42" i="1" s="1"/>
  <c r="P10" i="1"/>
  <c r="Q10" i="1" s="1"/>
  <c r="P30" i="1"/>
  <c r="Q30" i="1" s="1"/>
  <c r="P35" i="1"/>
  <c r="Q35" i="1" s="1"/>
  <c r="P50" i="1"/>
  <c r="P11" i="1"/>
  <c r="P38" i="1"/>
  <c r="Q38" i="1" s="1"/>
  <c r="P18" i="1"/>
  <c r="Q18" i="1" s="1"/>
  <c r="P15" i="1"/>
  <c r="Q15" i="1" s="1"/>
  <c r="P6" i="1"/>
  <c r="Q6" i="1" s="1"/>
  <c r="P2" i="1"/>
  <c r="Q2" i="1" s="1"/>
  <c r="O2" i="1"/>
  <c r="Q11" i="1"/>
  <c r="Q50" i="1"/>
  <c r="P26" i="1"/>
  <c r="Q26" i="1" s="1"/>
  <c r="O26" i="1"/>
  <c r="O39" i="1"/>
  <c r="Q22" i="1"/>
  <c r="O35" i="1"/>
  <c r="Q14" i="1"/>
  <c r="P31" i="1"/>
  <c r="Q31" i="1" s="1"/>
  <c r="O6" i="1"/>
  <c r="P19" i="1"/>
  <c r="Q19" i="1" s="1"/>
  <c r="P28" i="1"/>
  <c r="Q28" i="1" s="1"/>
  <c r="O28" i="1"/>
  <c r="P37" i="1"/>
  <c r="Q37" i="1" s="1"/>
  <c r="O37" i="1"/>
  <c r="O9" i="1"/>
  <c r="P9" i="1"/>
  <c r="Q9" i="1" s="1"/>
  <c r="P5" i="1"/>
  <c r="Q5" i="1" s="1"/>
  <c r="O5" i="1"/>
  <c r="O22" i="1"/>
  <c r="P44" i="1"/>
  <c r="Q44" i="1" s="1"/>
  <c r="O44" i="1"/>
  <c r="O18" i="1"/>
  <c r="P40" i="1"/>
  <c r="Q40" i="1" s="1"/>
  <c r="O40" i="1"/>
  <c r="P27" i="1"/>
  <c r="Q27" i="1" s="1"/>
  <c r="P45" i="1"/>
  <c r="Q45" i="1" s="1"/>
  <c r="O45" i="1"/>
  <c r="O10" i="1"/>
  <c r="P23" i="1"/>
  <c r="Q23" i="1" s="1"/>
  <c r="O41" i="1"/>
  <c r="P41" i="1"/>
  <c r="Q41" i="1" s="1"/>
  <c r="O15" i="1"/>
  <c r="O33" i="1"/>
  <c r="P33" i="1"/>
  <c r="Q33" i="1" s="1"/>
  <c r="Q46" i="1"/>
  <c r="O7" i="1"/>
  <c r="O25" i="1"/>
  <c r="P25" i="1"/>
  <c r="Q25" i="1" s="1"/>
  <c r="O42" i="1"/>
  <c r="Q34" i="1"/>
  <c r="P48" i="1"/>
  <c r="Q48" i="1" s="1"/>
  <c r="O48" i="1"/>
  <c r="O49" i="1"/>
  <c r="P49" i="1"/>
  <c r="Q49" i="1" s="1"/>
  <c r="O14" i="1"/>
  <c r="P36" i="1"/>
  <c r="Q36" i="1" s="1"/>
  <c r="O36" i="1"/>
  <c r="P32" i="1"/>
  <c r="Q32" i="1" s="1"/>
  <c r="O32" i="1"/>
  <c r="P24" i="1"/>
  <c r="Q24" i="1" s="1"/>
  <c r="O24" i="1"/>
  <c r="O11" i="1"/>
  <c r="P20" i="1"/>
  <c r="Q20" i="1" s="1"/>
  <c r="O20" i="1"/>
  <c r="P29" i="1"/>
  <c r="Q29" i="1" s="1"/>
  <c r="O29" i="1"/>
  <c r="O46" i="1"/>
  <c r="P16" i="1"/>
  <c r="Q16" i="1" s="1"/>
  <c r="O16" i="1"/>
  <c r="O50" i="1"/>
  <c r="P12" i="1"/>
  <c r="Q12" i="1" s="1"/>
  <c r="O12" i="1"/>
  <c r="P21" i="1"/>
  <c r="Q21" i="1" s="1"/>
  <c r="O21" i="1"/>
  <c r="O38" i="1"/>
  <c r="O47" i="1"/>
  <c r="P8" i="1"/>
  <c r="Q8" i="1" s="1"/>
  <c r="O8" i="1"/>
  <c r="O17" i="1"/>
  <c r="P17" i="1"/>
  <c r="Q17" i="1" s="1"/>
  <c r="O34" i="1"/>
  <c r="O43" i="1"/>
  <c r="O51" i="1"/>
  <c r="P51" i="1"/>
  <c r="Q51" i="1" s="1"/>
  <c r="P4" i="1"/>
  <c r="Q4" i="1" s="1"/>
  <c r="O4" i="1"/>
  <c r="P13" i="1"/>
  <c r="Q13" i="1" s="1"/>
  <c r="O13" i="1"/>
  <c r="O30" i="1"/>
  <c r="H56" i="1" l="1"/>
  <c r="N3" i="1"/>
  <c r="G3" i="1"/>
  <c r="F3" i="1"/>
  <c r="O3" i="1" l="1"/>
  <c r="P3" i="1"/>
  <c r="Q3" i="1" s="1"/>
</calcChain>
</file>

<file path=xl/sharedStrings.xml><?xml version="1.0" encoding="utf-8"?>
<sst xmlns="http://schemas.openxmlformats.org/spreadsheetml/2006/main" count="735" uniqueCount="116">
  <si>
    <t>Sample ID</t>
  </si>
  <si>
    <t>Station</t>
  </si>
  <si>
    <t>Gene</t>
  </si>
  <si>
    <t>Ct-1</t>
  </si>
  <si>
    <t>Ct-2</t>
  </si>
  <si>
    <t>Average Ct</t>
  </si>
  <si>
    <t>Ct SD</t>
  </si>
  <si>
    <t>Ct copies 1</t>
  </si>
  <si>
    <t>Ct copies 2</t>
  </si>
  <si>
    <t>Vol. filtered (mL)</t>
  </si>
  <si>
    <t>2.5 uL/75 ul EB</t>
  </si>
  <si>
    <t>Ct1 (copies/mL)</t>
  </si>
  <si>
    <t>Ct2 (copies/mL)</t>
  </si>
  <si>
    <t>Mean (copies/mL)</t>
  </si>
  <si>
    <t>SD</t>
  </si>
  <si>
    <t>95% CI</t>
  </si>
  <si>
    <t>ND</t>
  </si>
  <si>
    <t>Ct1</t>
  </si>
  <si>
    <t>Ct2</t>
  </si>
  <si>
    <t>SPC</t>
  </si>
  <si>
    <t>NTC</t>
  </si>
  <si>
    <t>LUNA MIXES</t>
  </si>
  <si>
    <t>SB215</t>
  </si>
  <si>
    <t>Pseudonitzschia</t>
  </si>
  <si>
    <t>Detected</t>
  </si>
  <si>
    <t>South Bay</t>
  </si>
  <si>
    <t>NA</t>
  </si>
  <si>
    <t>Y</t>
  </si>
  <si>
    <t>SB267</t>
  </si>
  <si>
    <t>Central Bay</t>
  </si>
  <si>
    <t>SB237</t>
  </si>
  <si>
    <t>SB260</t>
  </si>
  <si>
    <t>SB298</t>
  </si>
  <si>
    <t>SB350</t>
  </si>
  <si>
    <t>SB231</t>
  </si>
  <si>
    <t>SB221</t>
  </si>
  <si>
    <t>SB199</t>
  </si>
  <si>
    <t>SB416</t>
  </si>
  <si>
    <t>SB464</t>
  </si>
  <si>
    <t>SB214</t>
  </si>
  <si>
    <t>SB316</t>
  </si>
  <si>
    <t>SB472</t>
  </si>
  <si>
    <t>SB222</t>
  </si>
  <si>
    <t>SB213</t>
  </si>
  <si>
    <t>SB335</t>
  </si>
  <si>
    <t>SB431</t>
  </si>
  <si>
    <t>SB233</t>
  </si>
  <si>
    <t>SB251</t>
  </si>
  <si>
    <t>SB471</t>
  </si>
  <si>
    <t>SB242</t>
  </si>
  <si>
    <t>SB272</t>
  </si>
  <si>
    <t>SB283</t>
  </si>
  <si>
    <t>SB156</t>
  </si>
  <si>
    <t>SB330</t>
  </si>
  <si>
    <t>SB355</t>
  </si>
  <si>
    <t>SB445</t>
  </si>
  <si>
    <t>SB404</t>
  </si>
  <si>
    <t>SB363</t>
  </si>
  <si>
    <t>SB354</t>
  </si>
  <si>
    <t>SB292</t>
  </si>
  <si>
    <t>SB413</t>
  </si>
  <si>
    <t>SB259</t>
  </si>
  <si>
    <t>SB555</t>
  </si>
  <si>
    <t>SB277</t>
  </si>
  <si>
    <t>SB349</t>
  </si>
  <si>
    <t>SB446</t>
  </si>
  <si>
    <t>SB458R</t>
  </si>
  <si>
    <t>SB273</t>
  </si>
  <si>
    <t>SB547</t>
  </si>
  <si>
    <t>SB289</t>
  </si>
  <si>
    <t>SB415</t>
  </si>
  <si>
    <t>SB439</t>
  </si>
  <si>
    <t>SB312</t>
  </si>
  <si>
    <t>SB362</t>
  </si>
  <si>
    <t>SB52</t>
  </si>
  <si>
    <t>SB258</t>
  </si>
  <si>
    <t>SB288</t>
  </si>
  <si>
    <t>SB324</t>
  </si>
  <si>
    <t>Date</t>
  </si>
  <si>
    <t>BG_ID</t>
  </si>
  <si>
    <t>TotalPhytoReads</t>
  </si>
  <si>
    <t>Taxon</t>
  </si>
  <si>
    <t>Count.18s</t>
  </si>
  <si>
    <t>TotalCount</t>
  </si>
  <si>
    <t>Proportion</t>
  </si>
  <si>
    <t>Presence</t>
  </si>
  <si>
    <t>Dayofyear</t>
  </si>
  <si>
    <t>Region</t>
  </si>
  <si>
    <t>qpcr</t>
  </si>
  <si>
    <t>dens</t>
  </si>
  <si>
    <t>sxtA</t>
  </si>
  <si>
    <t>domA</t>
  </si>
  <si>
    <t>run for qpcr?</t>
  </si>
  <si>
    <t>VolFiltered</t>
  </si>
  <si>
    <t>10um size frac</t>
  </si>
  <si>
    <t>0.2um size frac</t>
  </si>
  <si>
    <t>Psn</t>
  </si>
  <si>
    <t>Date Analyzed</t>
  </si>
  <si>
    <t>20231018_Psn_run1</t>
  </si>
  <si>
    <t>20231019_Psn_run2</t>
  </si>
  <si>
    <t>20231023_Psn_run3</t>
  </si>
  <si>
    <t>Avg</t>
  </si>
  <si>
    <t>Slope</t>
  </si>
  <si>
    <t>Y-int</t>
  </si>
  <si>
    <t>from report</t>
  </si>
  <si>
    <t>Run</t>
  </si>
  <si>
    <t>Native sample</t>
  </si>
  <si>
    <t>Sample Control Spike</t>
  </si>
  <si>
    <t>SB458</t>
  </si>
  <si>
    <t>Native sample mean copies</t>
  </si>
  <si>
    <t>SPC Mean copies</t>
  </si>
  <si>
    <t>SPC Percent recovery</t>
  </si>
  <si>
    <t>Sample Dilution</t>
  </si>
  <si>
    <t>-</t>
  </si>
  <si>
    <t>notes</t>
  </si>
  <si>
    <t>unable to find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</si>
</sst>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1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" fillId="0" borderId="0" xfId="1" applyFill="1" applyAlignment="1">
      <alignment horizontal="center"/>
    </xf>
    <xf numFmtId="0" fontId="0" fillId="0" borderId="10" xfId="0" applyBorder="1"/>
    <xf numFmtId="0" fontId="0" fillId="0" borderId="6" xfId="0" applyBorder="1"/>
    <xf numFmtId="0" fontId="2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4" fontId="3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0" xfId="1" applyFont="1" applyFill="1" applyAlignment="1">
      <alignment horizontal="center" wrapText="1"/>
    </xf>
    <xf numFmtId="1" fontId="0" fillId="0" borderId="0" xfId="0" applyNumberFormat="1"/>
    <xf numFmtId="0" fontId="3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FDA0-174D-4368-B7B0-67866E64CA51}">
  <dimension ref="A1:X51"/>
  <sheetViews>
    <sheetView tabSelected="1" workbookViewId="0">
      <selection activeCell="A3" sqref="A3"/>
    </sheetView>
  </sheetViews>
  <sheetFormatPr defaultRowHeight="15" x14ac:dyDescent="0.25"/>
  <cols>
    <col min="1" max="1" width="9.28515625" style="3" customWidth="1"/>
    <col min="2" max="2" width="15.28515625" style="3" customWidth="1"/>
    <col min="3" max="3" width="9.5703125" style="3" customWidth="1"/>
    <col min="4" max="4" width="17" style="3" customWidth="1"/>
    <col min="5" max="5" width="19.140625" style="3" customWidth="1"/>
    <col min="6" max="6" width="11.42578125" style="3" customWidth="1"/>
    <col min="7" max="7" width="13.85546875" style="3" customWidth="1"/>
    <col min="8" max="8" width="12.85546875" style="3" customWidth="1"/>
    <col min="9" max="9" width="14.5703125" style="3" customWidth="1"/>
    <col min="10" max="10" width="10.7109375" style="3" customWidth="1"/>
    <col min="11" max="12" width="16.85546875" style="3" customWidth="1"/>
    <col min="13" max="13" width="17" style="3" customWidth="1"/>
    <col min="14" max="14" width="16.28515625" style="3" customWidth="1"/>
    <col min="15" max="15" width="14.7109375" style="3" customWidth="1"/>
    <col min="16" max="16" width="12.85546875" style="3" customWidth="1"/>
    <col min="17" max="17" width="15.42578125" style="3" customWidth="1"/>
    <col min="18" max="18" width="12" style="4" customWidth="1"/>
  </cols>
  <sheetData>
    <row r="1" spans="1:19" ht="30" x14ac:dyDescent="0.25">
      <c r="A1" s="3" t="s">
        <v>1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93</v>
      </c>
      <c r="M1" s="3" t="s">
        <v>88</v>
      </c>
      <c r="N1" s="3" t="s">
        <v>89</v>
      </c>
      <c r="O1" s="3" t="s">
        <v>90</v>
      </c>
      <c r="P1" s="3" t="s">
        <v>91</v>
      </c>
      <c r="Q1" s="3" t="s">
        <v>92</v>
      </c>
      <c r="R1" s="41" t="s">
        <v>13</v>
      </c>
      <c r="S1" s="3" t="s">
        <v>114</v>
      </c>
    </row>
    <row r="2" spans="1:19" x14ac:dyDescent="0.25">
      <c r="A2" s="3">
        <v>18</v>
      </c>
      <c r="B2" s="19">
        <v>42565</v>
      </c>
      <c r="C2" s="20" t="s">
        <v>74</v>
      </c>
      <c r="D2" s="3">
        <v>3882</v>
      </c>
      <c r="E2" s="3" t="s">
        <v>23</v>
      </c>
      <c r="F2" s="3">
        <v>2</v>
      </c>
      <c r="G2" s="3">
        <v>95359</v>
      </c>
      <c r="H2" s="21">
        <v>2.0973374301324501E-5</v>
      </c>
      <c r="I2" s="3" t="s">
        <v>24</v>
      </c>
      <c r="J2" s="3">
        <v>196</v>
      </c>
      <c r="K2" s="3" t="s">
        <v>29</v>
      </c>
      <c r="L2" s="3">
        <v>499.1</v>
      </c>
      <c r="M2" s="3" t="s">
        <v>26</v>
      </c>
      <c r="N2" s="3" t="s">
        <v>26</v>
      </c>
      <c r="O2" s="3" t="s">
        <v>26</v>
      </c>
      <c r="P2" s="3" t="s">
        <v>26</v>
      </c>
      <c r="Q2" s="3" t="s">
        <v>27</v>
      </c>
      <c r="R2" s="4" t="s">
        <v>16</v>
      </c>
    </row>
    <row r="3" spans="1:19" x14ac:dyDescent="0.25">
      <c r="A3" s="3">
        <v>22</v>
      </c>
      <c r="B3" s="19">
        <v>42908</v>
      </c>
      <c r="C3" s="20" t="s">
        <v>52</v>
      </c>
      <c r="D3" s="3">
        <v>26183</v>
      </c>
      <c r="E3" s="3" t="s">
        <v>23</v>
      </c>
      <c r="F3" s="3">
        <v>9</v>
      </c>
      <c r="G3" s="3">
        <v>181532</v>
      </c>
      <c r="H3" s="21">
        <v>4.95780358283939E-5</v>
      </c>
      <c r="I3" s="3" t="s">
        <v>24</v>
      </c>
      <c r="J3" s="3">
        <v>173</v>
      </c>
      <c r="K3" s="3" t="s">
        <v>29</v>
      </c>
      <c r="L3" s="3">
        <v>498.5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4">
        <v>268.91480877931667</v>
      </c>
    </row>
    <row r="4" spans="1:19" x14ac:dyDescent="0.25">
      <c r="A4" s="3">
        <v>22</v>
      </c>
      <c r="B4" s="19">
        <v>43053</v>
      </c>
      <c r="C4" s="20" t="s">
        <v>36</v>
      </c>
      <c r="D4" s="3">
        <v>4748</v>
      </c>
      <c r="E4" s="3" t="s">
        <v>23</v>
      </c>
      <c r="F4" s="3">
        <v>20</v>
      </c>
      <c r="G4" s="3">
        <v>21244</v>
      </c>
      <c r="H4" s="3">
        <v>9.4144228958764804E-4</v>
      </c>
      <c r="I4" s="3" t="s">
        <v>24</v>
      </c>
      <c r="J4" s="3">
        <v>318</v>
      </c>
      <c r="K4" s="3" t="s">
        <v>29</v>
      </c>
      <c r="L4" s="3">
        <v>499.1</v>
      </c>
      <c r="M4" s="3">
        <v>1</v>
      </c>
      <c r="N4" s="3">
        <v>29.1</v>
      </c>
      <c r="O4" s="3" t="s">
        <v>26</v>
      </c>
      <c r="P4" s="3" t="s">
        <v>26</v>
      </c>
      <c r="Q4" s="3" t="s">
        <v>27</v>
      </c>
      <c r="R4" s="4" t="s">
        <v>16</v>
      </c>
    </row>
    <row r="5" spans="1:19" x14ac:dyDescent="0.25">
      <c r="A5" s="3">
        <v>18</v>
      </c>
      <c r="B5" s="19">
        <v>42354</v>
      </c>
      <c r="C5" s="20" t="s">
        <v>43</v>
      </c>
      <c r="D5" s="3">
        <v>17441</v>
      </c>
      <c r="E5" s="3" t="s">
        <v>23</v>
      </c>
      <c r="F5" s="3">
        <v>12</v>
      </c>
      <c r="G5" s="3">
        <v>118590</v>
      </c>
      <c r="H5" s="3">
        <v>1.01188970402226E-4</v>
      </c>
      <c r="I5" s="3" t="s">
        <v>24</v>
      </c>
      <c r="J5" s="3">
        <v>350</v>
      </c>
      <c r="K5" s="3" t="s">
        <v>29</v>
      </c>
      <c r="L5" s="22">
        <v>499.1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27</v>
      </c>
      <c r="R5" s="4" t="s">
        <v>16</v>
      </c>
    </row>
    <row r="6" spans="1:19" x14ac:dyDescent="0.25">
      <c r="A6" s="3">
        <v>22</v>
      </c>
      <c r="B6" s="19">
        <v>42354</v>
      </c>
      <c r="C6" s="20" t="s">
        <v>39</v>
      </c>
      <c r="D6" s="3">
        <v>15445</v>
      </c>
      <c r="E6" s="3" t="s">
        <v>23</v>
      </c>
      <c r="F6" s="3">
        <v>15</v>
      </c>
      <c r="G6" s="3">
        <v>118590</v>
      </c>
      <c r="H6" s="3">
        <v>1.2648621300278301E-4</v>
      </c>
      <c r="I6" s="3" t="s">
        <v>24</v>
      </c>
      <c r="J6" s="3">
        <v>350</v>
      </c>
      <c r="K6" s="3" t="s">
        <v>29</v>
      </c>
      <c r="L6" s="22">
        <v>499.1</v>
      </c>
      <c r="M6" s="3" t="s">
        <v>26</v>
      </c>
      <c r="N6" s="3" t="s">
        <v>26</v>
      </c>
      <c r="O6" s="3" t="s">
        <v>26</v>
      </c>
      <c r="P6" s="3" t="s">
        <v>26</v>
      </c>
      <c r="Q6" s="3" t="s">
        <v>27</v>
      </c>
      <c r="R6" s="4" t="s">
        <v>16</v>
      </c>
    </row>
    <row r="7" spans="1:19" x14ac:dyDescent="0.25">
      <c r="A7" s="3">
        <v>27</v>
      </c>
      <c r="B7" s="19">
        <v>42354</v>
      </c>
      <c r="C7" s="20" t="s">
        <v>22</v>
      </c>
      <c r="D7" s="3">
        <v>21251</v>
      </c>
      <c r="E7" s="3" t="s">
        <v>23</v>
      </c>
      <c r="F7" s="3">
        <v>3519</v>
      </c>
      <c r="G7" s="3">
        <v>118590</v>
      </c>
      <c r="H7" s="3">
        <v>2.9673665570452801E-2</v>
      </c>
      <c r="I7" s="3" t="s">
        <v>24</v>
      </c>
      <c r="J7" s="3">
        <v>350</v>
      </c>
      <c r="K7" s="3" t="s">
        <v>25</v>
      </c>
      <c r="L7" s="22">
        <v>499.1</v>
      </c>
      <c r="M7" s="3" t="s">
        <v>26</v>
      </c>
      <c r="N7" s="3" t="s">
        <v>26</v>
      </c>
      <c r="O7" s="3" t="s">
        <v>26</v>
      </c>
      <c r="P7" s="3" t="s">
        <v>26</v>
      </c>
      <c r="Q7" s="3" t="s">
        <v>27</v>
      </c>
      <c r="R7" s="4" t="s">
        <v>16</v>
      </c>
    </row>
    <row r="8" spans="1:19" x14ac:dyDescent="0.25">
      <c r="A8" s="3">
        <v>18</v>
      </c>
      <c r="B8" s="19">
        <v>42390</v>
      </c>
      <c r="C8" s="20" t="s">
        <v>35</v>
      </c>
      <c r="D8" s="3">
        <v>18635</v>
      </c>
      <c r="E8" s="3" t="s">
        <v>23</v>
      </c>
      <c r="F8" s="3">
        <v>21</v>
      </c>
      <c r="G8" s="3">
        <v>103426</v>
      </c>
      <c r="H8" s="3">
        <v>2.03043722081488E-4</v>
      </c>
      <c r="I8" s="3" t="s">
        <v>24</v>
      </c>
      <c r="J8" s="3">
        <v>21</v>
      </c>
      <c r="K8" s="3" t="s">
        <v>29</v>
      </c>
      <c r="L8" s="22">
        <v>499.1</v>
      </c>
      <c r="M8" s="3" t="s">
        <v>26</v>
      </c>
      <c r="N8" s="3" t="s">
        <v>26</v>
      </c>
      <c r="O8" s="3" t="s">
        <v>26</v>
      </c>
      <c r="P8" s="3" t="s">
        <v>26</v>
      </c>
      <c r="Q8" s="3" t="s">
        <v>27</v>
      </c>
      <c r="R8" s="4" t="s">
        <v>16</v>
      </c>
    </row>
    <row r="9" spans="1:19" x14ac:dyDescent="0.25">
      <c r="A9" s="3">
        <v>22</v>
      </c>
      <c r="B9" s="19">
        <v>42390</v>
      </c>
      <c r="C9" s="20" t="s">
        <v>42</v>
      </c>
      <c r="D9" s="3">
        <v>7790</v>
      </c>
      <c r="E9" s="3" t="s">
        <v>23</v>
      </c>
      <c r="F9" s="3">
        <v>13</v>
      </c>
      <c r="G9" s="3">
        <v>103426</v>
      </c>
      <c r="H9" s="3">
        <v>1.2569373271711199E-4</v>
      </c>
      <c r="I9" s="3" t="s">
        <v>24</v>
      </c>
      <c r="J9" s="3">
        <v>21</v>
      </c>
      <c r="K9" s="3" t="s">
        <v>29</v>
      </c>
      <c r="L9" s="22">
        <v>499.1</v>
      </c>
      <c r="M9" s="3" t="s">
        <v>26</v>
      </c>
      <c r="N9" s="3" t="s">
        <v>26</v>
      </c>
      <c r="O9" s="3" t="s">
        <v>26</v>
      </c>
      <c r="P9" s="3" t="s">
        <v>26</v>
      </c>
      <c r="Q9" s="3" t="s">
        <v>27</v>
      </c>
      <c r="R9" s="4" t="s">
        <v>16</v>
      </c>
    </row>
    <row r="10" spans="1:19" x14ac:dyDescent="0.25">
      <c r="A10" s="3">
        <v>18</v>
      </c>
      <c r="B10" s="19">
        <v>42445</v>
      </c>
      <c r="C10" s="20" t="s">
        <v>34</v>
      </c>
      <c r="D10" s="3">
        <v>15826</v>
      </c>
      <c r="E10" s="3" t="s">
        <v>23</v>
      </c>
      <c r="F10" s="3">
        <v>34</v>
      </c>
      <c r="G10" s="3">
        <v>83836</v>
      </c>
      <c r="H10" s="3">
        <v>4.0555370008111099E-4</v>
      </c>
      <c r="I10" s="3" t="s">
        <v>24</v>
      </c>
      <c r="J10" s="3">
        <v>76</v>
      </c>
      <c r="K10" s="3" t="s">
        <v>29</v>
      </c>
      <c r="L10" s="22">
        <v>499.1</v>
      </c>
      <c r="M10" s="3" t="s">
        <v>26</v>
      </c>
      <c r="N10" s="3" t="s">
        <v>26</v>
      </c>
      <c r="O10" s="3" t="s">
        <v>26</v>
      </c>
      <c r="P10" s="3" t="s">
        <v>26</v>
      </c>
      <c r="Q10" s="3" t="s">
        <v>27</v>
      </c>
      <c r="R10" s="4" t="s">
        <v>16</v>
      </c>
    </row>
    <row r="11" spans="1:19" x14ac:dyDescent="0.25">
      <c r="A11" s="3">
        <v>27</v>
      </c>
      <c r="B11" s="19">
        <v>42445</v>
      </c>
      <c r="C11" s="20" t="s">
        <v>46</v>
      </c>
      <c r="D11" s="3">
        <v>14956</v>
      </c>
      <c r="E11" s="3" t="s">
        <v>23</v>
      </c>
      <c r="F11" s="3">
        <v>11</v>
      </c>
      <c r="G11" s="3">
        <v>83836</v>
      </c>
      <c r="H11" s="3">
        <v>1.3120855002624201E-4</v>
      </c>
      <c r="I11" s="3" t="s">
        <v>24</v>
      </c>
      <c r="J11" s="3">
        <v>76</v>
      </c>
      <c r="K11" s="3" t="s">
        <v>25</v>
      </c>
      <c r="L11" s="22">
        <v>499.1</v>
      </c>
      <c r="M11" s="3" t="s">
        <v>26</v>
      </c>
      <c r="N11" s="3" t="s">
        <v>26</v>
      </c>
      <c r="O11" s="3" t="s">
        <v>26</v>
      </c>
      <c r="P11" s="3" t="s">
        <v>26</v>
      </c>
      <c r="Q11" s="3" t="s">
        <v>27</v>
      </c>
      <c r="R11" s="4" t="s">
        <v>16</v>
      </c>
    </row>
    <row r="12" spans="1:19" x14ac:dyDescent="0.25">
      <c r="A12" s="3">
        <v>27</v>
      </c>
      <c r="B12" s="19">
        <v>42461</v>
      </c>
      <c r="C12" s="20" t="s">
        <v>30</v>
      </c>
      <c r="D12" s="3">
        <v>22907</v>
      </c>
      <c r="E12" s="3" t="s">
        <v>23</v>
      </c>
      <c r="F12" s="3">
        <v>85</v>
      </c>
      <c r="G12" s="3">
        <v>78207</v>
      </c>
      <c r="H12" s="3">
        <v>1.0868592325495199E-3</v>
      </c>
      <c r="I12" s="3" t="s">
        <v>24</v>
      </c>
      <c r="J12" s="3">
        <v>92</v>
      </c>
      <c r="K12" s="3" t="s">
        <v>25</v>
      </c>
      <c r="L12" s="22">
        <v>499.1</v>
      </c>
      <c r="M12" s="3" t="s">
        <v>26</v>
      </c>
      <c r="N12" s="3" t="s">
        <v>26</v>
      </c>
      <c r="O12" s="3" t="s">
        <v>26</v>
      </c>
      <c r="P12" s="3" t="s">
        <v>26</v>
      </c>
      <c r="Q12" s="3" t="s">
        <v>27</v>
      </c>
      <c r="R12" s="4" t="s">
        <v>16</v>
      </c>
    </row>
    <row r="13" spans="1:19" x14ac:dyDescent="0.25">
      <c r="A13" s="3">
        <v>18</v>
      </c>
      <c r="B13" s="19">
        <v>42487</v>
      </c>
      <c r="C13" s="20" t="s">
        <v>49</v>
      </c>
      <c r="D13" s="3">
        <v>24552</v>
      </c>
      <c r="E13" s="3" t="s">
        <v>23</v>
      </c>
      <c r="F13" s="3">
        <v>9</v>
      </c>
      <c r="G13" s="3">
        <v>172175</v>
      </c>
      <c r="H13" s="21">
        <v>5.2272397270219302E-5</v>
      </c>
      <c r="I13" s="3" t="s">
        <v>24</v>
      </c>
      <c r="J13" s="3">
        <v>118</v>
      </c>
      <c r="K13" s="3" t="s">
        <v>29</v>
      </c>
      <c r="L13" s="22">
        <v>499.1</v>
      </c>
      <c r="M13" s="3" t="s">
        <v>26</v>
      </c>
      <c r="N13" s="3" t="s">
        <v>26</v>
      </c>
      <c r="O13" s="3" t="s">
        <v>26</v>
      </c>
      <c r="P13" s="3" t="s">
        <v>26</v>
      </c>
      <c r="Q13" s="3" t="s">
        <v>27</v>
      </c>
      <c r="R13" s="4" t="s">
        <v>16</v>
      </c>
    </row>
    <row r="14" spans="1:19" x14ac:dyDescent="0.25">
      <c r="A14" s="3">
        <v>22</v>
      </c>
      <c r="B14" s="19">
        <v>42508</v>
      </c>
      <c r="C14" s="20" t="s">
        <v>47</v>
      </c>
      <c r="D14" s="3">
        <v>19449</v>
      </c>
      <c r="E14" s="3" t="s">
        <v>23</v>
      </c>
      <c r="F14" s="3">
        <v>10</v>
      </c>
      <c r="G14" s="3">
        <v>126922</v>
      </c>
      <c r="H14" s="21">
        <v>7.8788547296764906E-5</v>
      </c>
      <c r="I14" s="3" t="s">
        <v>24</v>
      </c>
      <c r="J14" s="3">
        <v>139</v>
      </c>
      <c r="K14" s="3" t="s">
        <v>29</v>
      </c>
      <c r="L14" s="22">
        <v>499.1</v>
      </c>
      <c r="M14" s="3" t="s">
        <v>26</v>
      </c>
      <c r="N14" s="3" t="s">
        <v>26</v>
      </c>
      <c r="O14" s="3" t="s">
        <v>26</v>
      </c>
      <c r="P14" s="3" t="s">
        <v>26</v>
      </c>
      <c r="Q14" s="3" t="s">
        <v>27</v>
      </c>
      <c r="R14" s="4" t="s">
        <v>16</v>
      </c>
    </row>
    <row r="15" spans="1:19" x14ac:dyDescent="0.25">
      <c r="A15" s="3">
        <v>18</v>
      </c>
      <c r="B15" s="19">
        <v>43110</v>
      </c>
      <c r="C15" s="20" t="s">
        <v>75</v>
      </c>
      <c r="D15" s="3">
        <v>23656</v>
      </c>
      <c r="E15" s="3" t="s">
        <v>23</v>
      </c>
      <c r="F15" s="3">
        <v>2</v>
      </c>
      <c r="G15" s="3">
        <v>144944</v>
      </c>
      <c r="H15" s="21">
        <v>1.37984324980682E-5</v>
      </c>
      <c r="I15" s="3" t="s">
        <v>24</v>
      </c>
      <c r="J15" s="3">
        <v>10</v>
      </c>
      <c r="K15" s="3" t="s">
        <v>29</v>
      </c>
      <c r="L15" s="22">
        <v>499.1</v>
      </c>
      <c r="M15" s="3" t="s">
        <v>26</v>
      </c>
      <c r="N15" s="3" t="s">
        <v>26</v>
      </c>
      <c r="O15" s="3" t="s">
        <v>26</v>
      </c>
      <c r="P15" s="3" t="s">
        <v>26</v>
      </c>
      <c r="Q15" s="3" t="s">
        <v>27</v>
      </c>
      <c r="R15" s="4">
        <v>47.860732803746799</v>
      </c>
    </row>
    <row r="16" spans="1:19" x14ac:dyDescent="0.25">
      <c r="A16" s="3">
        <v>22</v>
      </c>
      <c r="B16" s="19">
        <v>43110</v>
      </c>
      <c r="C16" s="20" t="s">
        <v>61</v>
      </c>
      <c r="D16" s="3">
        <v>17418</v>
      </c>
      <c r="E16" s="3" t="s">
        <v>23</v>
      </c>
      <c r="F16" s="3">
        <v>4</v>
      </c>
      <c r="G16" s="3">
        <v>144944</v>
      </c>
      <c r="H16" s="21">
        <v>2.7596864996136399E-5</v>
      </c>
      <c r="I16" s="3" t="s">
        <v>24</v>
      </c>
      <c r="J16" s="3">
        <v>10</v>
      </c>
      <c r="K16" s="3" t="s">
        <v>29</v>
      </c>
      <c r="L16" s="22">
        <v>499.1</v>
      </c>
      <c r="M16" s="3" t="s">
        <v>26</v>
      </c>
      <c r="N16" s="3" t="s">
        <v>26</v>
      </c>
      <c r="O16" s="3" t="s">
        <v>26</v>
      </c>
      <c r="P16" s="3" t="s">
        <v>26</v>
      </c>
      <c r="Q16" s="3" t="s">
        <v>27</v>
      </c>
      <c r="R16" s="4" t="s">
        <v>16</v>
      </c>
    </row>
    <row r="17" spans="1:24" x14ac:dyDescent="0.25">
      <c r="A17" s="3">
        <v>27</v>
      </c>
      <c r="B17" s="19">
        <v>43110</v>
      </c>
      <c r="C17" s="20" t="s">
        <v>31</v>
      </c>
      <c r="D17" s="3">
        <v>24888</v>
      </c>
      <c r="E17" s="3" t="s">
        <v>23</v>
      </c>
      <c r="F17" s="3">
        <v>51</v>
      </c>
      <c r="G17" s="3">
        <v>144944</v>
      </c>
      <c r="H17" s="3">
        <v>3.5186002870073998E-4</v>
      </c>
      <c r="I17" s="3" t="s">
        <v>24</v>
      </c>
      <c r="J17" s="3">
        <v>10</v>
      </c>
      <c r="K17" s="3" t="s">
        <v>25</v>
      </c>
      <c r="L17" s="22">
        <v>499.1</v>
      </c>
      <c r="M17" s="3" t="s">
        <v>26</v>
      </c>
      <c r="N17" s="3" t="s">
        <v>26</v>
      </c>
      <c r="O17" s="3" t="s">
        <v>26</v>
      </c>
      <c r="P17" s="3" t="s">
        <v>26</v>
      </c>
      <c r="Q17" s="3" t="s">
        <v>27</v>
      </c>
      <c r="R17" s="4" t="s">
        <v>16</v>
      </c>
    </row>
    <row r="18" spans="1:24" x14ac:dyDescent="0.25">
      <c r="A18" s="3">
        <v>22</v>
      </c>
      <c r="B18" s="19">
        <v>43138</v>
      </c>
      <c r="C18" s="20" t="s">
        <v>28</v>
      </c>
      <c r="D18" s="3">
        <v>21093</v>
      </c>
      <c r="E18" s="3" t="s">
        <v>23</v>
      </c>
      <c r="F18" s="3">
        <v>97</v>
      </c>
      <c r="G18" s="3">
        <v>160176</v>
      </c>
      <c r="H18" s="3">
        <v>6.0558385775646799E-4</v>
      </c>
      <c r="I18" s="3" t="s">
        <v>24</v>
      </c>
      <c r="J18" s="3">
        <v>38</v>
      </c>
      <c r="K18" s="3" t="s">
        <v>29</v>
      </c>
      <c r="L18" s="22">
        <v>499.1</v>
      </c>
      <c r="M18" s="3" t="s">
        <v>26</v>
      </c>
      <c r="N18" s="3" t="s">
        <v>26</v>
      </c>
      <c r="O18" s="3" t="s">
        <v>26</v>
      </c>
      <c r="P18" s="3" t="s">
        <v>26</v>
      </c>
      <c r="Q18" s="3" t="s">
        <v>27</v>
      </c>
      <c r="R18" s="4">
        <v>63.477734707983267</v>
      </c>
    </row>
    <row r="19" spans="1:24" x14ac:dyDescent="0.25">
      <c r="A19" s="3">
        <v>18</v>
      </c>
      <c r="B19" s="19">
        <v>43154</v>
      </c>
      <c r="C19" s="20" t="s">
        <v>50</v>
      </c>
      <c r="D19" s="3">
        <v>21202</v>
      </c>
      <c r="E19" s="3" t="s">
        <v>23</v>
      </c>
      <c r="F19" s="3">
        <v>9</v>
      </c>
      <c r="G19" s="3">
        <v>85261</v>
      </c>
      <c r="H19" s="3">
        <v>1.0555822709093299E-4</v>
      </c>
      <c r="I19" s="3" t="s">
        <v>24</v>
      </c>
      <c r="J19" s="3">
        <v>54</v>
      </c>
      <c r="K19" s="3" t="s">
        <v>29</v>
      </c>
      <c r="L19" s="22">
        <v>499.1</v>
      </c>
      <c r="M19" s="3" t="s">
        <v>26</v>
      </c>
      <c r="N19" s="3" t="s">
        <v>26</v>
      </c>
      <c r="O19" s="3" t="s">
        <v>26</v>
      </c>
      <c r="P19" s="3" t="s">
        <v>26</v>
      </c>
      <c r="Q19" s="3" t="s">
        <v>27</v>
      </c>
      <c r="R19" s="4">
        <v>142.14906330795722</v>
      </c>
    </row>
    <row r="20" spans="1:24" x14ac:dyDescent="0.25">
      <c r="A20" s="3">
        <v>22</v>
      </c>
      <c r="B20" s="19">
        <v>43154</v>
      </c>
      <c r="C20" s="20" t="s">
        <v>67</v>
      </c>
      <c r="D20" s="3">
        <v>26374</v>
      </c>
      <c r="E20" s="3" t="s">
        <v>23</v>
      </c>
      <c r="F20" s="3">
        <v>3</v>
      </c>
      <c r="G20" s="3">
        <v>85261</v>
      </c>
      <c r="H20" s="21">
        <v>3.51860756969775E-5</v>
      </c>
      <c r="I20" s="3" t="s">
        <v>24</v>
      </c>
      <c r="J20" s="3">
        <v>54</v>
      </c>
      <c r="K20" s="3" t="s">
        <v>29</v>
      </c>
      <c r="L20" s="22">
        <v>499.1</v>
      </c>
      <c r="M20" s="3" t="s">
        <v>26</v>
      </c>
      <c r="N20" s="3" t="s">
        <v>26</v>
      </c>
      <c r="O20" s="3" t="s">
        <v>26</v>
      </c>
      <c r="P20" s="3" t="s">
        <v>26</v>
      </c>
      <c r="Q20" s="3" t="s">
        <v>27</v>
      </c>
      <c r="R20" s="4">
        <v>53.516402478297053</v>
      </c>
    </row>
    <row r="21" spans="1:24" x14ac:dyDescent="0.25">
      <c r="A21" s="3">
        <v>18</v>
      </c>
      <c r="B21" s="19">
        <v>43168</v>
      </c>
      <c r="C21" s="20" t="s">
        <v>63</v>
      </c>
      <c r="D21" s="3">
        <v>26826</v>
      </c>
      <c r="E21" s="3" t="s">
        <v>23</v>
      </c>
      <c r="F21" s="3">
        <v>3</v>
      </c>
      <c r="G21" s="3">
        <v>60391</v>
      </c>
      <c r="H21" s="21">
        <v>4.9676276266331098E-5</v>
      </c>
      <c r="I21" s="3" t="s">
        <v>24</v>
      </c>
      <c r="J21" s="3">
        <v>68</v>
      </c>
      <c r="K21" s="3" t="s">
        <v>29</v>
      </c>
      <c r="L21" s="22">
        <v>499.1</v>
      </c>
      <c r="M21" s="3" t="s">
        <v>26</v>
      </c>
      <c r="N21" s="3" t="s">
        <v>26</v>
      </c>
      <c r="O21" s="3" t="s">
        <v>26</v>
      </c>
      <c r="P21" s="3" t="s">
        <v>26</v>
      </c>
      <c r="Q21" s="3" t="s">
        <v>27</v>
      </c>
      <c r="R21" s="4">
        <v>101.95371006259253</v>
      </c>
    </row>
    <row r="22" spans="1:24" x14ac:dyDescent="0.25">
      <c r="A22" s="3">
        <v>18</v>
      </c>
      <c r="B22" s="19">
        <v>43174</v>
      </c>
      <c r="C22" s="20" t="s">
        <v>51</v>
      </c>
      <c r="D22" s="3">
        <v>16773</v>
      </c>
      <c r="E22" s="3" t="s">
        <v>23</v>
      </c>
      <c r="F22" s="3">
        <v>9</v>
      </c>
      <c r="G22" s="3">
        <v>116127</v>
      </c>
      <c r="H22" s="21">
        <v>7.75013562737348E-5</v>
      </c>
      <c r="I22" s="3" t="s">
        <v>24</v>
      </c>
      <c r="J22" s="3">
        <v>74</v>
      </c>
      <c r="K22" s="3" t="s">
        <v>29</v>
      </c>
      <c r="L22" s="22">
        <v>499.1</v>
      </c>
      <c r="M22" s="3" t="s">
        <v>26</v>
      </c>
      <c r="N22" s="3" t="s">
        <v>26</v>
      </c>
      <c r="O22" s="3" t="s">
        <v>26</v>
      </c>
      <c r="P22" s="3" t="s">
        <v>26</v>
      </c>
      <c r="Q22" s="3" t="s">
        <v>27</v>
      </c>
      <c r="R22" s="4">
        <v>312.47528283683494</v>
      </c>
    </row>
    <row r="23" spans="1:24" x14ac:dyDescent="0.25">
      <c r="A23" s="3">
        <v>18</v>
      </c>
      <c r="B23" s="19">
        <v>43185</v>
      </c>
      <c r="C23" s="20" t="s">
        <v>76</v>
      </c>
      <c r="D23" s="3">
        <v>18347</v>
      </c>
      <c r="E23" s="3" t="s">
        <v>23</v>
      </c>
      <c r="F23" s="3">
        <v>2</v>
      </c>
      <c r="G23" s="3">
        <v>89862</v>
      </c>
      <c r="H23" s="21">
        <v>2.2256348623444801E-5</v>
      </c>
      <c r="I23" s="3" t="s">
        <v>24</v>
      </c>
      <c r="J23" s="3">
        <v>85</v>
      </c>
      <c r="K23" s="3" t="s">
        <v>29</v>
      </c>
      <c r="L23" s="22">
        <v>499.1</v>
      </c>
      <c r="M23" s="3" t="s">
        <v>26</v>
      </c>
      <c r="N23" s="3" t="s">
        <v>26</v>
      </c>
      <c r="O23" s="3" t="s">
        <v>26</v>
      </c>
      <c r="P23" s="3" t="s">
        <v>26</v>
      </c>
      <c r="Q23" s="3" t="s">
        <v>27</v>
      </c>
      <c r="R23" s="4">
        <v>127.89935998021761</v>
      </c>
    </row>
    <row r="24" spans="1:24" x14ac:dyDescent="0.25">
      <c r="A24" s="3">
        <v>27</v>
      </c>
      <c r="B24" s="19">
        <v>43185</v>
      </c>
      <c r="C24" s="20" t="s">
        <v>69</v>
      </c>
      <c r="D24" s="3">
        <v>30699</v>
      </c>
      <c r="E24" s="3" t="s">
        <v>23</v>
      </c>
      <c r="F24" s="3">
        <v>3</v>
      </c>
      <c r="G24" s="3">
        <v>89862</v>
      </c>
      <c r="H24" s="21">
        <v>3.33845229351673E-5</v>
      </c>
      <c r="I24" s="3" t="s">
        <v>24</v>
      </c>
      <c r="J24" s="3">
        <v>85</v>
      </c>
      <c r="K24" s="3" t="s">
        <v>25</v>
      </c>
      <c r="L24" s="22">
        <v>499.1</v>
      </c>
      <c r="M24" s="3" t="s">
        <v>26</v>
      </c>
      <c r="N24" s="3" t="s">
        <v>26</v>
      </c>
      <c r="O24" s="3" t="s">
        <v>26</v>
      </c>
      <c r="P24" s="3" t="s">
        <v>26</v>
      </c>
      <c r="Q24" s="3" t="s">
        <v>27</v>
      </c>
      <c r="R24" s="4" t="s">
        <v>16</v>
      </c>
    </row>
    <row r="25" spans="1:24" x14ac:dyDescent="0.25">
      <c r="A25" s="3">
        <v>18</v>
      </c>
      <c r="B25" s="19">
        <v>43199</v>
      </c>
      <c r="C25" s="20" t="s">
        <v>59</v>
      </c>
      <c r="D25" s="3">
        <v>19439</v>
      </c>
      <c r="E25" s="3" t="s">
        <v>23</v>
      </c>
      <c r="F25" s="3">
        <v>4</v>
      </c>
      <c r="G25" s="3">
        <v>73844</v>
      </c>
      <c r="H25" s="21">
        <v>5.4168246573858398E-5</v>
      </c>
      <c r="I25" s="3" t="s">
        <v>24</v>
      </c>
      <c r="J25" s="3">
        <v>99</v>
      </c>
      <c r="K25" s="3" t="s">
        <v>29</v>
      </c>
      <c r="L25" s="22">
        <v>499.1</v>
      </c>
      <c r="M25" s="3" t="s">
        <v>26</v>
      </c>
      <c r="N25" s="3" t="s">
        <v>26</v>
      </c>
      <c r="O25" s="3" t="s">
        <v>26</v>
      </c>
      <c r="P25" s="3" t="s">
        <v>26</v>
      </c>
      <c r="Q25" s="3" t="s">
        <v>27</v>
      </c>
      <c r="R25" s="4">
        <v>73.152086647152402</v>
      </c>
    </row>
    <row r="26" spans="1:24" x14ac:dyDescent="0.25">
      <c r="A26" s="3">
        <v>18</v>
      </c>
      <c r="B26" s="19">
        <v>43208</v>
      </c>
      <c r="C26" s="20" t="s">
        <v>32</v>
      </c>
      <c r="D26" s="3">
        <v>15465</v>
      </c>
      <c r="E26" s="3" t="s">
        <v>23</v>
      </c>
      <c r="F26" s="3">
        <v>45</v>
      </c>
      <c r="G26" s="3">
        <v>128597</v>
      </c>
      <c r="H26" s="3">
        <v>3.4993040273101198E-4</v>
      </c>
      <c r="I26" s="3" t="s">
        <v>24</v>
      </c>
      <c r="J26" s="3">
        <v>108</v>
      </c>
      <c r="K26" s="3" t="s">
        <v>29</v>
      </c>
      <c r="L26" s="22">
        <v>499.1</v>
      </c>
      <c r="M26" s="3" t="s">
        <v>26</v>
      </c>
      <c r="N26" s="3" t="s">
        <v>26</v>
      </c>
      <c r="O26" s="3" t="s">
        <v>26</v>
      </c>
      <c r="P26" s="3" t="s">
        <v>26</v>
      </c>
      <c r="Q26" s="3" t="s">
        <v>27</v>
      </c>
      <c r="R26" s="4">
        <v>1882.1932479528998</v>
      </c>
      <c r="X26" s="4"/>
    </row>
    <row r="27" spans="1:24" x14ac:dyDescent="0.25">
      <c r="A27" s="3">
        <v>32</v>
      </c>
      <c r="B27" s="19">
        <v>43257</v>
      </c>
      <c r="C27" s="20" t="s">
        <v>72</v>
      </c>
      <c r="D27" s="3">
        <v>23399</v>
      </c>
      <c r="E27" s="3" t="s">
        <v>23</v>
      </c>
      <c r="F27" s="3">
        <v>3</v>
      </c>
      <c r="G27" s="3">
        <v>102826</v>
      </c>
      <c r="H27" s="21">
        <v>2.9175500359831199E-5</v>
      </c>
      <c r="I27" s="3" t="s">
        <v>24</v>
      </c>
      <c r="J27" s="3">
        <v>157</v>
      </c>
      <c r="K27" s="3" t="s">
        <v>25</v>
      </c>
      <c r="L27" s="22">
        <v>499.1</v>
      </c>
      <c r="M27" s="3" t="s">
        <v>26</v>
      </c>
      <c r="N27" s="3" t="s">
        <v>26</v>
      </c>
      <c r="O27" s="3" t="s">
        <v>26</v>
      </c>
      <c r="P27" s="3" t="s">
        <v>26</v>
      </c>
      <c r="Q27" s="3" t="s">
        <v>27</v>
      </c>
      <c r="R27" s="4" t="s">
        <v>16</v>
      </c>
    </row>
    <row r="28" spans="1:24" x14ac:dyDescent="0.25">
      <c r="A28" s="3">
        <v>18</v>
      </c>
      <c r="B28" s="19">
        <v>43262</v>
      </c>
      <c r="C28" s="20" t="s">
        <v>40</v>
      </c>
      <c r="D28" s="3">
        <v>22547</v>
      </c>
      <c r="E28" s="3" t="s">
        <v>23</v>
      </c>
      <c r="F28" s="3">
        <v>14</v>
      </c>
      <c r="G28" s="3">
        <v>95368</v>
      </c>
      <c r="H28" s="3">
        <v>1.4679976512037599E-4</v>
      </c>
      <c r="I28" s="3" t="s">
        <v>24</v>
      </c>
      <c r="J28" s="3">
        <v>162</v>
      </c>
      <c r="K28" s="3" t="s">
        <v>29</v>
      </c>
      <c r="L28" s="22">
        <v>499.1</v>
      </c>
      <c r="M28" s="3" t="s">
        <v>26</v>
      </c>
      <c r="N28" s="3" t="s">
        <v>26</v>
      </c>
      <c r="O28" s="3" t="s">
        <v>26</v>
      </c>
      <c r="P28" s="3" t="s">
        <v>26</v>
      </c>
      <c r="Q28" s="3" t="s">
        <v>27</v>
      </c>
      <c r="R28" s="4">
        <v>59.657553181086755</v>
      </c>
    </row>
    <row r="29" spans="1:24" x14ac:dyDescent="0.25">
      <c r="A29" s="3">
        <v>18</v>
      </c>
      <c r="B29" s="19">
        <v>43293</v>
      </c>
      <c r="C29" s="20" t="s">
        <v>77</v>
      </c>
      <c r="D29" s="3">
        <v>19958</v>
      </c>
      <c r="E29" s="3" t="s">
        <v>23</v>
      </c>
      <c r="F29" s="3">
        <v>2</v>
      </c>
      <c r="G29" s="3">
        <v>121985</v>
      </c>
      <c r="H29" s="21">
        <v>1.6395458458007101E-5</v>
      </c>
      <c r="I29" s="3" t="s">
        <v>24</v>
      </c>
      <c r="J29" s="3">
        <v>193</v>
      </c>
      <c r="K29" s="3" t="s">
        <v>29</v>
      </c>
      <c r="L29" s="22">
        <v>499.1</v>
      </c>
      <c r="M29" s="3" t="s">
        <v>26</v>
      </c>
      <c r="N29" s="3" t="s">
        <v>26</v>
      </c>
      <c r="O29" s="3" t="s">
        <v>26</v>
      </c>
      <c r="P29" s="3" t="s">
        <v>26</v>
      </c>
      <c r="Q29" s="3" t="s">
        <v>27</v>
      </c>
      <c r="R29" s="4">
        <v>186.65979688183967</v>
      </c>
    </row>
    <row r="30" spans="1:24" x14ac:dyDescent="0.25">
      <c r="A30" s="3">
        <v>18</v>
      </c>
      <c r="B30" s="19">
        <v>43301</v>
      </c>
      <c r="C30" s="20" t="s">
        <v>53</v>
      </c>
      <c r="D30" s="3">
        <v>26326</v>
      </c>
      <c r="E30" s="3" t="s">
        <v>23</v>
      </c>
      <c r="F30" s="3">
        <v>8</v>
      </c>
      <c r="G30" s="3">
        <v>102320</v>
      </c>
      <c r="H30" s="21">
        <v>7.8186082877247803E-5</v>
      </c>
      <c r="I30" s="3" t="s">
        <v>24</v>
      </c>
      <c r="J30" s="3">
        <v>201</v>
      </c>
      <c r="K30" s="3" t="s">
        <v>29</v>
      </c>
      <c r="L30" s="22">
        <v>499.1</v>
      </c>
      <c r="M30" s="3" t="s">
        <v>26</v>
      </c>
      <c r="N30" s="3" t="s">
        <v>26</v>
      </c>
      <c r="O30" s="3" t="s">
        <v>26</v>
      </c>
      <c r="P30" s="3" t="s">
        <v>26</v>
      </c>
      <c r="Q30" s="3" t="s">
        <v>27</v>
      </c>
      <c r="R30" s="4" t="s">
        <v>16</v>
      </c>
    </row>
    <row r="31" spans="1:24" x14ac:dyDescent="0.25">
      <c r="A31" s="3">
        <v>18</v>
      </c>
      <c r="B31" s="19">
        <v>43315</v>
      </c>
      <c r="C31" s="20" t="s">
        <v>44</v>
      </c>
      <c r="D31" s="3">
        <v>19637</v>
      </c>
      <c r="E31" s="3" t="s">
        <v>23</v>
      </c>
      <c r="F31" s="3">
        <v>11</v>
      </c>
      <c r="G31" s="3">
        <v>78844</v>
      </c>
      <c r="H31" s="3">
        <v>1.3951600629090401E-4</v>
      </c>
      <c r="I31" s="3" t="s">
        <v>24</v>
      </c>
      <c r="J31" s="3">
        <v>215</v>
      </c>
      <c r="K31" s="3" t="s">
        <v>29</v>
      </c>
      <c r="L31" s="22">
        <v>499.1</v>
      </c>
      <c r="M31" s="3" t="s">
        <v>26</v>
      </c>
      <c r="N31" s="3" t="s">
        <v>26</v>
      </c>
      <c r="O31" s="3" t="s">
        <v>26</v>
      </c>
      <c r="P31" s="3" t="s">
        <v>26</v>
      </c>
      <c r="Q31" s="3" t="s">
        <v>27</v>
      </c>
      <c r="R31" s="4" t="s">
        <v>16</v>
      </c>
    </row>
    <row r="32" spans="1:24" x14ac:dyDescent="0.25">
      <c r="A32" s="3">
        <v>18</v>
      </c>
      <c r="B32" s="19">
        <v>43174</v>
      </c>
      <c r="C32" s="27" t="s">
        <v>64</v>
      </c>
      <c r="D32" s="3">
        <v>15287</v>
      </c>
      <c r="E32" s="3" t="s">
        <v>23</v>
      </c>
      <c r="F32" s="3">
        <v>3</v>
      </c>
      <c r="G32" s="3">
        <v>116127</v>
      </c>
      <c r="H32" s="21">
        <v>2.5833785424578299E-5</v>
      </c>
      <c r="I32" s="3" t="s">
        <v>24</v>
      </c>
      <c r="J32" s="3">
        <v>74</v>
      </c>
      <c r="K32" s="3" t="s">
        <v>29</v>
      </c>
      <c r="L32" s="22">
        <v>499.1</v>
      </c>
      <c r="M32" s="3" t="s">
        <v>26</v>
      </c>
      <c r="N32" s="3" t="s">
        <v>26</v>
      </c>
      <c r="O32" s="3" t="s">
        <v>26</v>
      </c>
      <c r="P32" s="3" t="s">
        <v>26</v>
      </c>
      <c r="Q32" s="3" t="s">
        <v>27</v>
      </c>
      <c r="R32" s="44" t="s">
        <v>113</v>
      </c>
      <c r="S32" s="43" t="s">
        <v>115</v>
      </c>
    </row>
    <row r="33" spans="1:19" x14ac:dyDescent="0.25">
      <c r="A33" s="3">
        <v>18</v>
      </c>
      <c r="B33" s="19">
        <v>43208</v>
      </c>
      <c r="C33" s="27" t="s">
        <v>33</v>
      </c>
      <c r="D33" s="3">
        <v>17207</v>
      </c>
      <c r="E33" s="3" t="s">
        <v>23</v>
      </c>
      <c r="F33" s="3">
        <v>41</v>
      </c>
      <c r="G33" s="3">
        <v>128597</v>
      </c>
      <c r="H33" s="3">
        <v>3.1882547804381098E-4</v>
      </c>
      <c r="I33" s="3" t="s">
        <v>24</v>
      </c>
      <c r="J33" s="3">
        <v>108</v>
      </c>
      <c r="K33" s="3" t="s">
        <v>29</v>
      </c>
      <c r="L33" s="22">
        <v>499.1</v>
      </c>
      <c r="M33" s="3" t="s">
        <v>26</v>
      </c>
      <c r="N33" s="3" t="s">
        <v>26</v>
      </c>
      <c r="O33" s="3" t="s">
        <v>26</v>
      </c>
      <c r="P33" s="3" t="s">
        <v>26</v>
      </c>
      <c r="Q33" s="3" t="s">
        <v>27</v>
      </c>
      <c r="R33" s="44" t="s">
        <v>113</v>
      </c>
      <c r="S33" s="43" t="s">
        <v>115</v>
      </c>
    </row>
    <row r="34" spans="1:19" x14ac:dyDescent="0.25">
      <c r="A34" s="3">
        <v>18</v>
      </c>
      <c r="B34" s="19">
        <v>41961</v>
      </c>
      <c r="C34" s="20" t="s">
        <v>58</v>
      </c>
      <c r="D34" s="3">
        <v>13093</v>
      </c>
      <c r="E34" s="3" t="s">
        <v>23</v>
      </c>
      <c r="F34" s="3">
        <v>4</v>
      </c>
      <c r="G34" s="3">
        <v>91973</v>
      </c>
      <c r="H34" s="21">
        <v>4.3491024539810601E-5</v>
      </c>
      <c r="I34" s="3" t="s">
        <v>24</v>
      </c>
      <c r="J34" s="3">
        <v>322</v>
      </c>
      <c r="K34" s="3" t="s">
        <v>29</v>
      </c>
      <c r="L34" s="3">
        <v>498.5</v>
      </c>
      <c r="M34" s="3" t="s">
        <v>26</v>
      </c>
      <c r="N34" s="3" t="s">
        <v>26</v>
      </c>
      <c r="O34" s="3" t="s">
        <v>26</v>
      </c>
      <c r="P34" s="3" t="s">
        <v>26</v>
      </c>
      <c r="Q34" s="3" t="s">
        <v>27</v>
      </c>
      <c r="R34" s="4" t="s">
        <v>16</v>
      </c>
    </row>
    <row r="35" spans="1:19" x14ac:dyDescent="0.25">
      <c r="A35" s="3">
        <v>22</v>
      </c>
      <c r="B35" s="19">
        <v>41961</v>
      </c>
      <c r="C35" s="20" t="s">
        <v>54</v>
      </c>
      <c r="D35" s="3">
        <v>6312</v>
      </c>
      <c r="E35" s="3" t="s">
        <v>23</v>
      </c>
      <c r="F35" s="3">
        <v>7</v>
      </c>
      <c r="G35" s="3">
        <v>91973</v>
      </c>
      <c r="H35" s="21">
        <v>7.6109292944668495E-5</v>
      </c>
      <c r="I35" s="3" t="s">
        <v>24</v>
      </c>
      <c r="J35" s="3">
        <v>322</v>
      </c>
      <c r="K35" s="3" t="s">
        <v>29</v>
      </c>
      <c r="L35" s="3">
        <v>498.5</v>
      </c>
      <c r="M35" s="3" t="s">
        <v>26</v>
      </c>
      <c r="N35" s="3" t="s">
        <v>26</v>
      </c>
      <c r="O35" s="3" t="s">
        <v>26</v>
      </c>
      <c r="P35" s="3" t="s">
        <v>26</v>
      </c>
      <c r="Q35" s="3" t="s">
        <v>27</v>
      </c>
      <c r="R35" s="4" t="s">
        <v>16</v>
      </c>
    </row>
    <row r="36" spans="1:19" x14ac:dyDescent="0.25">
      <c r="A36" s="3">
        <v>18</v>
      </c>
      <c r="B36" s="19">
        <v>41983</v>
      </c>
      <c r="C36" s="20" t="s">
        <v>73</v>
      </c>
      <c r="D36" s="3">
        <v>14914</v>
      </c>
      <c r="E36" s="3" t="s">
        <v>23</v>
      </c>
      <c r="F36" s="3">
        <v>2</v>
      </c>
      <c r="G36" s="3">
        <v>102200</v>
      </c>
      <c r="H36" s="21">
        <v>1.9569471624266101E-5</v>
      </c>
      <c r="I36" s="3" t="s">
        <v>24</v>
      </c>
      <c r="J36" s="3">
        <v>344</v>
      </c>
      <c r="K36" s="3" t="s">
        <v>29</v>
      </c>
      <c r="L36" s="3">
        <v>499.1</v>
      </c>
      <c r="M36" s="3" t="s">
        <v>26</v>
      </c>
      <c r="N36" s="3" t="s">
        <v>26</v>
      </c>
      <c r="O36" s="3" t="s">
        <v>26</v>
      </c>
      <c r="P36" s="3" t="s">
        <v>26</v>
      </c>
      <c r="Q36" s="3" t="s">
        <v>27</v>
      </c>
      <c r="R36" s="4" t="s">
        <v>16</v>
      </c>
    </row>
    <row r="37" spans="1:19" x14ac:dyDescent="0.25">
      <c r="A37" s="3">
        <v>22</v>
      </c>
      <c r="B37" s="19">
        <v>41983</v>
      </c>
      <c r="C37" s="20" t="s">
        <v>57</v>
      </c>
      <c r="D37" s="3">
        <v>13577</v>
      </c>
      <c r="E37" s="3" t="s">
        <v>23</v>
      </c>
      <c r="F37" s="3">
        <v>5</v>
      </c>
      <c r="G37" s="3">
        <v>102200</v>
      </c>
      <c r="H37" s="21">
        <v>4.8923679060665397E-5</v>
      </c>
      <c r="I37" s="3" t="s">
        <v>24</v>
      </c>
      <c r="J37" s="3">
        <v>344</v>
      </c>
      <c r="K37" s="3" t="s">
        <v>29</v>
      </c>
      <c r="L37" s="3">
        <v>499.1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27</v>
      </c>
      <c r="R37" s="4">
        <v>29.268406253400087</v>
      </c>
    </row>
    <row r="38" spans="1:19" x14ac:dyDescent="0.25">
      <c r="A38" s="3">
        <v>18</v>
      </c>
      <c r="B38" s="19">
        <v>43538</v>
      </c>
      <c r="C38" s="20" t="s">
        <v>56</v>
      </c>
      <c r="D38" s="3">
        <v>12273</v>
      </c>
      <c r="E38" s="3" t="s">
        <v>23</v>
      </c>
      <c r="F38" s="3">
        <v>5</v>
      </c>
      <c r="G38" s="3">
        <v>27015</v>
      </c>
      <c r="H38" s="3">
        <v>1.8508236165093499E-4</v>
      </c>
      <c r="I38" s="3" t="s">
        <v>24</v>
      </c>
      <c r="J38" s="3">
        <v>73</v>
      </c>
      <c r="K38" s="3" t="s">
        <v>29</v>
      </c>
      <c r="L38" s="3">
        <v>499.1</v>
      </c>
      <c r="M38" s="3" t="s">
        <v>26</v>
      </c>
      <c r="N38" s="3" t="s">
        <v>26</v>
      </c>
      <c r="O38" s="3" t="s">
        <v>26</v>
      </c>
      <c r="P38" s="3" t="s">
        <v>26</v>
      </c>
      <c r="Q38" s="3" t="s">
        <v>27</v>
      </c>
      <c r="R38" s="4" t="s">
        <v>16</v>
      </c>
    </row>
    <row r="39" spans="1:19" x14ac:dyDescent="0.25">
      <c r="A39" s="3">
        <v>18</v>
      </c>
      <c r="B39" s="19">
        <v>43552</v>
      </c>
      <c r="C39" s="20" t="s">
        <v>60</v>
      </c>
      <c r="D39" s="3">
        <v>8308</v>
      </c>
      <c r="E39" s="3" t="s">
        <v>23</v>
      </c>
      <c r="F39" s="3">
        <v>4</v>
      </c>
      <c r="G39" s="3">
        <v>29205</v>
      </c>
      <c r="H39" s="3">
        <v>1.3696284882725601E-4</v>
      </c>
      <c r="I39" s="3" t="s">
        <v>24</v>
      </c>
      <c r="J39" s="3">
        <v>87</v>
      </c>
      <c r="K39" s="3" t="s">
        <v>29</v>
      </c>
      <c r="L39" s="3">
        <v>499.1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27</v>
      </c>
      <c r="R39" s="4">
        <v>202.86505131907006</v>
      </c>
    </row>
    <row r="40" spans="1:19" x14ac:dyDescent="0.25">
      <c r="A40" s="3">
        <v>27</v>
      </c>
      <c r="B40" s="19">
        <v>43573</v>
      </c>
      <c r="C40" s="20" t="s">
        <v>70</v>
      </c>
      <c r="D40" s="3">
        <v>14209</v>
      </c>
      <c r="E40" s="3" t="s">
        <v>23</v>
      </c>
      <c r="F40" s="3">
        <v>3</v>
      </c>
      <c r="G40" s="3">
        <v>48999</v>
      </c>
      <c r="H40" s="21">
        <v>6.1225739300802093E-5</v>
      </c>
      <c r="I40" s="3" t="s">
        <v>24</v>
      </c>
      <c r="J40" s="3">
        <v>108</v>
      </c>
      <c r="K40" s="3" t="s">
        <v>25</v>
      </c>
      <c r="L40" s="3">
        <v>499.1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27</v>
      </c>
      <c r="R40" s="4" t="s">
        <v>16</v>
      </c>
    </row>
    <row r="41" spans="1:19" x14ac:dyDescent="0.25">
      <c r="A41" s="3">
        <v>18</v>
      </c>
      <c r="B41" s="19">
        <v>43573</v>
      </c>
      <c r="C41" s="20" t="s">
        <v>37</v>
      </c>
      <c r="D41" s="3">
        <v>20464</v>
      </c>
      <c r="E41" s="3" t="s">
        <v>23</v>
      </c>
      <c r="F41" s="3">
        <v>18</v>
      </c>
      <c r="G41" s="3">
        <v>48999</v>
      </c>
      <c r="H41" s="3">
        <v>3.6735443580481202E-4</v>
      </c>
      <c r="I41" s="3" t="s">
        <v>24</v>
      </c>
      <c r="J41" s="3">
        <v>108</v>
      </c>
      <c r="K41" s="3" t="s">
        <v>29</v>
      </c>
      <c r="L41" s="3">
        <v>499.1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27</v>
      </c>
      <c r="R41" s="4" t="s">
        <v>16</v>
      </c>
    </row>
    <row r="42" spans="1:19" x14ac:dyDescent="0.25">
      <c r="A42" s="3">
        <v>18</v>
      </c>
      <c r="B42" s="19">
        <v>43620</v>
      </c>
      <c r="C42" s="20" t="s">
        <v>45</v>
      </c>
      <c r="D42" s="3">
        <v>12358</v>
      </c>
      <c r="E42" s="3" t="s">
        <v>23</v>
      </c>
      <c r="F42" s="3">
        <v>11</v>
      </c>
      <c r="G42" s="3">
        <v>68694</v>
      </c>
      <c r="H42" s="3">
        <v>1.6013043351675499E-4</v>
      </c>
      <c r="I42" s="3" t="s">
        <v>24</v>
      </c>
      <c r="J42" s="3">
        <v>155</v>
      </c>
      <c r="K42" s="3" t="s">
        <v>29</v>
      </c>
      <c r="L42" s="3">
        <v>499.1</v>
      </c>
      <c r="M42" s="3" t="s">
        <v>26</v>
      </c>
      <c r="N42" s="3" t="s">
        <v>26</v>
      </c>
      <c r="O42" s="3" t="s">
        <v>26</v>
      </c>
      <c r="P42" s="3" t="s">
        <v>26</v>
      </c>
      <c r="Q42" s="3" t="s">
        <v>27</v>
      </c>
      <c r="R42" s="4">
        <v>61.04152289836086</v>
      </c>
    </row>
    <row r="43" spans="1:19" x14ac:dyDescent="0.25">
      <c r="A43" s="3">
        <v>27</v>
      </c>
      <c r="B43" s="19">
        <v>43647</v>
      </c>
      <c r="C43" s="20" t="s">
        <v>71</v>
      </c>
      <c r="D43" s="3">
        <v>16875</v>
      </c>
      <c r="E43" s="3" t="s">
        <v>23</v>
      </c>
      <c r="F43" s="3">
        <v>3</v>
      </c>
      <c r="G43" s="3">
        <v>63083</v>
      </c>
      <c r="H43" s="21">
        <v>4.7556393957167503E-5</v>
      </c>
      <c r="I43" s="3" t="s">
        <v>24</v>
      </c>
      <c r="J43" s="3">
        <v>182</v>
      </c>
      <c r="K43" s="3" t="s">
        <v>25</v>
      </c>
      <c r="L43" s="3">
        <v>499.1</v>
      </c>
      <c r="M43" s="3" t="s">
        <v>26</v>
      </c>
      <c r="N43" s="3" t="s">
        <v>26</v>
      </c>
      <c r="O43" s="3" t="s">
        <v>26</v>
      </c>
      <c r="P43" s="3" t="s">
        <v>26</v>
      </c>
      <c r="Q43" s="3" t="s">
        <v>27</v>
      </c>
      <c r="R43" s="4" t="s">
        <v>16</v>
      </c>
    </row>
    <row r="44" spans="1:19" x14ac:dyDescent="0.25">
      <c r="A44" s="3">
        <v>27</v>
      </c>
      <c r="B44" s="19">
        <v>43670</v>
      </c>
      <c r="C44" s="20" t="s">
        <v>55</v>
      </c>
      <c r="D44" s="3">
        <v>4056</v>
      </c>
      <c r="E44" s="3" t="s">
        <v>23</v>
      </c>
      <c r="F44" s="3">
        <v>7</v>
      </c>
      <c r="G44" s="3">
        <v>19213</v>
      </c>
      <c r="H44" s="3">
        <v>3.6433664706188502E-4</v>
      </c>
      <c r="I44" s="3" t="s">
        <v>24</v>
      </c>
      <c r="J44" s="3">
        <v>205</v>
      </c>
      <c r="K44" s="3" t="s">
        <v>25</v>
      </c>
      <c r="L44" s="3">
        <v>499.1</v>
      </c>
      <c r="M44" s="3" t="s">
        <v>26</v>
      </c>
      <c r="N44" s="3" t="s">
        <v>26</v>
      </c>
      <c r="O44" s="3" t="s">
        <v>26</v>
      </c>
      <c r="P44" s="3" t="s">
        <v>26</v>
      </c>
      <c r="Q44" s="3" t="s">
        <v>27</v>
      </c>
      <c r="R44" s="4" t="s">
        <v>16</v>
      </c>
    </row>
    <row r="45" spans="1:19" x14ac:dyDescent="0.25">
      <c r="A45" s="3">
        <v>18</v>
      </c>
      <c r="B45" s="19">
        <v>43670</v>
      </c>
      <c r="C45" s="20" t="s">
        <v>65</v>
      </c>
      <c r="D45" s="3">
        <v>1205</v>
      </c>
      <c r="E45" s="3" t="s">
        <v>23</v>
      </c>
      <c r="F45" s="3">
        <v>3</v>
      </c>
      <c r="G45" s="3">
        <v>19213</v>
      </c>
      <c r="H45" s="3">
        <v>1.5614427731223699E-4</v>
      </c>
      <c r="I45" s="3" t="s">
        <v>24</v>
      </c>
      <c r="J45" s="3">
        <v>205</v>
      </c>
      <c r="K45" s="3" t="s">
        <v>29</v>
      </c>
      <c r="L45" s="3">
        <v>499.1</v>
      </c>
      <c r="M45" s="3" t="s">
        <v>26</v>
      </c>
      <c r="N45" s="3" t="s">
        <v>26</v>
      </c>
      <c r="O45" s="3" t="s">
        <v>26</v>
      </c>
      <c r="P45" s="3" t="s">
        <v>26</v>
      </c>
      <c r="Q45" s="3" t="s">
        <v>27</v>
      </c>
      <c r="R45" s="4" t="s">
        <v>16</v>
      </c>
    </row>
    <row r="46" spans="1:19" x14ac:dyDescent="0.25">
      <c r="A46" s="3">
        <v>18</v>
      </c>
      <c r="B46" s="19">
        <v>43726</v>
      </c>
      <c r="C46" s="20" t="s">
        <v>66</v>
      </c>
      <c r="D46" s="3">
        <v>26400</v>
      </c>
      <c r="E46" s="3" t="s">
        <v>23</v>
      </c>
      <c r="F46" s="3">
        <v>3</v>
      </c>
      <c r="G46" s="3">
        <v>79187</v>
      </c>
      <c r="H46" s="21">
        <v>3.78850063773094E-5</v>
      </c>
      <c r="I46" s="3" t="s">
        <v>24</v>
      </c>
      <c r="J46" s="3">
        <v>261</v>
      </c>
      <c r="K46" s="3" t="s">
        <v>29</v>
      </c>
      <c r="L46" s="3">
        <v>499.1</v>
      </c>
      <c r="M46" s="3" t="s">
        <v>26</v>
      </c>
      <c r="N46" s="3" t="s">
        <v>26</v>
      </c>
      <c r="O46" s="3" t="s">
        <v>26</v>
      </c>
      <c r="P46" s="3" t="s">
        <v>26</v>
      </c>
      <c r="Q46" s="3" t="s">
        <v>27</v>
      </c>
      <c r="R46" s="4">
        <v>14.419514864205226</v>
      </c>
    </row>
    <row r="47" spans="1:19" x14ac:dyDescent="0.25">
      <c r="A47" s="3">
        <v>18</v>
      </c>
      <c r="B47" s="19">
        <v>43761</v>
      </c>
      <c r="C47" s="20" t="s">
        <v>38</v>
      </c>
      <c r="D47" s="3">
        <v>14689</v>
      </c>
      <c r="E47" s="3" t="s">
        <v>23</v>
      </c>
      <c r="F47" s="3">
        <v>16</v>
      </c>
      <c r="G47" s="3">
        <v>89913</v>
      </c>
      <c r="H47" s="3">
        <v>1.7794979591382801E-4</v>
      </c>
      <c r="I47" s="3" t="s">
        <v>24</v>
      </c>
      <c r="J47" s="3">
        <v>296</v>
      </c>
      <c r="K47" s="3" t="s">
        <v>29</v>
      </c>
      <c r="L47" s="3">
        <v>499.1</v>
      </c>
      <c r="M47" s="3" t="s">
        <v>26</v>
      </c>
      <c r="N47" s="3" t="s">
        <v>26</v>
      </c>
      <c r="O47" s="3" t="s">
        <v>26</v>
      </c>
      <c r="P47" s="3" t="s">
        <v>26</v>
      </c>
      <c r="Q47" s="3" t="s">
        <v>27</v>
      </c>
      <c r="R47" s="4" t="s">
        <v>16</v>
      </c>
    </row>
    <row r="48" spans="1:19" x14ac:dyDescent="0.25">
      <c r="A48" s="3">
        <v>22</v>
      </c>
      <c r="B48" s="19">
        <v>43782</v>
      </c>
      <c r="C48" s="20" t="s">
        <v>48</v>
      </c>
      <c r="D48" s="3">
        <v>30775</v>
      </c>
      <c r="E48" s="3" t="s">
        <v>23</v>
      </c>
      <c r="F48" s="3">
        <v>10</v>
      </c>
      <c r="G48" s="3">
        <v>146579</v>
      </c>
      <c r="H48" s="21">
        <v>6.8222596688475199E-5</v>
      </c>
      <c r="I48" s="3" t="s">
        <v>24</v>
      </c>
      <c r="J48" s="3">
        <v>317</v>
      </c>
      <c r="K48" s="3" t="s">
        <v>29</v>
      </c>
      <c r="L48" s="3">
        <v>499.1</v>
      </c>
      <c r="M48" s="3" t="s">
        <v>26</v>
      </c>
      <c r="N48" s="3" t="s">
        <v>26</v>
      </c>
      <c r="O48" s="3" t="s">
        <v>26</v>
      </c>
      <c r="P48" s="3" t="s">
        <v>26</v>
      </c>
      <c r="Q48" s="3" t="s">
        <v>27</v>
      </c>
      <c r="R48" s="4" t="s">
        <v>16</v>
      </c>
    </row>
    <row r="49" spans="1:18" x14ac:dyDescent="0.25">
      <c r="A49" s="3">
        <v>18</v>
      </c>
      <c r="B49" s="19">
        <v>43782</v>
      </c>
      <c r="C49" s="20" t="s">
        <v>41</v>
      </c>
      <c r="D49" s="3">
        <v>8675</v>
      </c>
      <c r="E49" s="3" t="s">
        <v>23</v>
      </c>
      <c r="F49" s="3">
        <v>13</v>
      </c>
      <c r="G49" s="3">
        <v>146579</v>
      </c>
      <c r="H49" s="21">
        <v>8.8689375695017703E-5</v>
      </c>
      <c r="I49" s="3" t="s">
        <v>24</v>
      </c>
      <c r="J49" s="3">
        <v>317</v>
      </c>
      <c r="K49" s="3" t="s">
        <v>29</v>
      </c>
      <c r="L49" s="3">
        <v>499.1</v>
      </c>
      <c r="M49" s="3" t="s">
        <v>26</v>
      </c>
      <c r="N49" s="3" t="s">
        <v>26</v>
      </c>
      <c r="O49" s="3" t="s">
        <v>26</v>
      </c>
      <c r="P49" s="3" t="s">
        <v>26</v>
      </c>
      <c r="Q49" s="3" t="s">
        <v>27</v>
      </c>
      <c r="R49" s="4">
        <v>15.103307217620621</v>
      </c>
    </row>
    <row r="50" spans="1:18" x14ac:dyDescent="0.25">
      <c r="A50" s="3">
        <v>22</v>
      </c>
      <c r="B50" s="19">
        <v>44055</v>
      </c>
      <c r="C50" s="20" t="s">
        <v>68</v>
      </c>
      <c r="D50" s="3">
        <v>2902</v>
      </c>
      <c r="E50" s="3" t="s">
        <v>23</v>
      </c>
      <c r="F50" s="3">
        <v>3</v>
      </c>
      <c r="G50" s="3">
        <v>277798</v>
      </c>
      <c r="H50" s="21">
        <v>1.07992138172341E-5</v>
      </c>
      <c r="I50" s="3" t="s">
        <v>24</v>
      </c>
      <c r="J50" s="3">
        <v>225</v>
      </c>
      <c r="K50" s="3" t="s">
        <v>29</v>
      </c>
      <c r="L50" s="3" t="s">
        <v>94</v>
      </c>
      <c r="M50" s="3" t="s">
        <v>26</v>
      </c>
      <c r="N50" s="3" t="s">
        <v>26</v>
      </c>
      <c r="O50" s="3" t="s">
        <v>26</v>
      </c>
      <c r="P50" s="3" t="s">
        <v>26</v>
      </c>
      <c r="Q50" s="3" t="s">
        <v>27</v>
      </c>
      <c r="R50" s="4" t="s">
        <v>16</v>
      </c>
    </row>
    <row r="51" spans="1:18" x14ac:dyDescent="0.25">
      <c r="A51" s="3">
        <v>32</v>
      </c>
      <c r="B51" s="19">
        <v>44055</v>
      </c>
      <c r="C51" s="20" t="s">
        <v>62</v>
      </c>
      <c r="D51" s="3">
        <v>24955</v>
      </c>
      <c r="E51" s="3" t="s">
        <v>23</v>
      </c>
      <c r="F51" s="3">
        <v>4</v>
      </c>
      <c r="G51" s="3">
        <v>277798</v>
      </c>
      <c r="H51" s="21">
        <v>1.43989517563121E-5</v>
      </c>
      <c r="I51" s="3" t="s">
        <v>24</v>
      </c>
      <c r="J51" s="3">
        <v>225</v>
      </c>
      <c r="K51" s="3" t="s">
        <v>25</v>
      </c>
      <c r="L51" s="3" t="s">
        <v>95</v>
      </c>
      <c r="M51" s="3" t="s">
        <v>26</v>
      </c>
      <c r="N51" s="3" t="s">
        <v>26</v>
      </c>
      <c r="O51" s="3" t="s">
        <v>26</v>
      </c>
      <c r="P51" s="3" t="s">
        <v>26</v>
      </c>
      <c r="Q51" s="3" t="s">
        <v>27</v>
      </c>
      <c r="R51" s="4">
        <v>22.081740139169451</v>
      </c>
    </row>
  </sheetData>
  <sortState xmlns:xlrd2="http://schemas.microsoft.com/office/spreadsheetml/2017/richdata2" ref="A3:Q51">
    <sortCondition ref="C3:C51"/>
  </sortState>
  <conditionalFormatting sqref="S1 Q1:Q51 S32:S33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B974-3A5F-40F0-8C87-3FEA62F115F9}">
  <dimension ref="A1:R100"/>
  <sheetViews>
    <sheetView topLeftCell="E44" workbookViewId="0">
      <selection activeCell="I54" sqref="I54"/>
    </sheetView>
  </sheetViews>
  <sheetFormatPr defaultRowHeight="15" x14ac:dyDescent="0.25"/>
  <cols>
    <col min="1" max="1" width="13.5703125" customWidth="1"/>
    <col min="2" max="2" width="18.42578125" bestFit="1" customWidth="1"/>
    <col min="3" max="3" width="9.85546875" customWidth="1"/>
    <col min="6" max="6" width="12.5703125" customWidth="1"/>
    <col min="7" max="7" width="12" bestFit="1" customWidth="1"/>
    <col min="8" max="8" width="15" bestFit="1" customWidth="1"/>
    <col min="9" max="9" width="10.28515625" customWidth="1"/>
    <col min="10" max="10" width="13.140625" customWidth="1"/>
    <col min="11" max="11" width="13.42578125" customWidth="1"/>
    <col min="12" max="12" width="13.85546875" customWidth="1"/>
    <col min="13" max="13" width="12" customWidth="1"/>
    <col min="14" max="15" width="11.5703125" customWidth="1"/>
  </cols>
  <sheetData>
    <row r="1" spans="1:18" ht="45.75" thickBot="1" x14ac:dyDescent="0.3">
      <c r="A1" s="40" t="s">
        <v>0</v>
      </c>
      <c r="B1" s="40" t="s">
        <v>97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112</v>
      </c>
      <c r="L1" s="32" t="s">
        <v>10</v>
      </c>
      <c r="M1" s="41" t="s">
        <v>11</v>
      </c>
      <c r="N1" s="41" t="s">
        <v>12</v>
      </c>
      <c r="O1" s="33" t="s">
        <v>13</v>
      </c>
      <c r="P1" s="41" t="s">
        <v>14</v>
      </c>
      <c r="Q1" s="41" t="s">
        <v>15</v>
      </c>
      <c r="R1" s="34"/>
    </row>
    <row r="2" spans="1:18" ht="15.75" thickBot="1" x14ac:dyDescent="0.3">
      <c r="A2" s="20" t="s">
        <v>74</v>
      </c>
      <c r="B2" s="2">
        <v>45217</v>
      </c>
      <c r="C2" s="3" t="s">
        <v>96</v>
      </c>
      <c r="D2" s="3" t="s">
        <v>16</v>
      </c>
      <c r="E2" s="3" t="s">
        <v>16</v>
      </c>
      <c r="F2" s="3" t="e">
        <f t="shared" ref="F2" si="0">AVERAGE(D2:E2)</f>
        <v>#DIV/0!</v>
      </c>
      <c r="G2" s="3" t="e">
        <f t="shared" ref="G2" si="1">STDEV(D2:E2)</f>
        <v>#DIV/0!</v>
      </c>
      <c r="H2" s="4" t="e">
        <f>10^((D2-40.086)/-3.911)</f>
        <v>#VALUE!</v>
      </c>
      <c r="I2" s="4" t="e">
        <f>10^((E2-40.086)/-3.911)</f>
        <v>#VALUE!</v>
      </c>
      <c r="J2" s="5">
        <v>249.55</v>
      </c>
      <c r="K2" s="3">
        <v>5</v>
      </c>
      <c r="L2" s="3">
        <v>30</v>
      </c>
      <c r="M2" s="4" t="e">
        <f>(H2*K2*L2)/J2</f>
        <v>#VALUE!</v>
      </c>
      <c r="N2" s="4" t="e">
        <f t="shared" ref="N2" si="2">(I2*K2*L2)/J2</f>
        <v>#VALUE!</v>
      </c>
      <c r="O2" s="6" t="e">
        <f t="shared" ref="O2" si="3">AVERAGE(M2:N2)</f>
        <v>#VALUE!</v>
      </c>
      <c r="P2" s="4" t="e">
        <f t="shared" ref="P2" si="4">STDEV(M2:N2)</f>
        <v>#VALUE!</v>
      </c>
      <c r="Q2" s="6" t="e">
        <f t="shared" ref="Q2" si="5">CONFIDENCE(0.05, P2, COUNT(H2:I2))</f>
        <v>#VALUE!</v>
      </c>
    </row>
    <row r="3" spans="1:18" ht="15.75" thickBot="1" x14ac:dyDescent="0.3">
      <c r="A3" s="20" t="s">
        <v>52</v>
      </c>
      <c r="B3" s="2">
        <v>45218</v>
      </c>
      <c r="C3" s="3" t="s">
        <v>96</v>
      </c>
      <c r="D3">
        <v>31.030202657427299</v>
      </c>
      <c r="E3">
        <v>30.423718011918702</v>
      </c>
      <c r="F3" s="3">
        <f t="shared" ref="F3" si="6">AVERAGE(D3:E3)</f>
        <v>30.726960334673002</v>
      </c>
      <c r="G3" s="3">
        <f t="shared" ref="G3" si="7">STDEV(D3:E3)</f>
        <v>0.42884940552464884</v>
      </c>
      <c r="H3" s="4">
        <f t="shared" ref="H3:H20" si="8">10^((D3-41.763)/-4.173)</f>
        <v>373.21748331442933</v>
      </c>
      <c r="I3" s="4">
        <f t="shared" ref="I3:I20" si="9">10^((E3-41.763)/-4.173)</f>
        <v>521.55172376395035</v>
      </c>
      <c r="J3" s="5">
        <v>249.55</v>
      </c>
      <c r="K3" s="3">
        <v>5</v>
      </c>
      <c r="L3" s="3">
        <v>30</v>
      </c>
      <c r="M3" s="4">
        <f>(H3*K3*L3)/J3</f>
        <v>224.33429171374232</v>
      </c>
      <c r="N3" s="4">
        <f t="shared" ref="N3" si="10">(I3*K3*L3)/J3</f>
        <v>313.495325844891</v>
      </c>
      <c r="O3" s="6">
        <f t="shared" ref="O3" si="11">AVERAGE(M3:N3)</f>
        <v>268.91480877931667</v>
      </c>
      <c r="P3" s="4">
        <f t="shared" ref="P3" si="12">STDEV(M3:N3)</f>
        <v>63.046371851740432</v>
      </c>
      <c r="Q3" s="6">
        <f t="shared" ref="Q3" si="13">CONFIDENCE(0.05, P3, COUNT(H3:I3))</f>
        <v>87.376207860698912</v>
      </c>
    </row>
    <row r="4" spans="1:18" ht="15.75" thickBot="1" x14ac:dyDescent="0.3">
      <c r="A4" s="20" t="s">
        <v>36</v>
      </c>
      <c r="B4" s="2">
        <v>45218</v>
      </c>
      <c r="C4" s="3" t="s">
        <v>96</v>
      </c>
      <c r="D4" s="3" t="s">
        <v>16</v>
      </c>
      <c r="E4" s="3" t="s">
        <v>16</v>
      </c>
      <c r="F4" s="3" t="e">
        <f t="shared" ref="F4:F51" si="14">AVERAGE(D4:E4)</f>
        <v>#DIV/0!</v>
      </c>
      <c r="G4" s="3" t="e">
        <f t="shared" ref="G4:G51" si="15">STDEV(D4:E4)</f>
        <v>#DIV/0!</v>
      </c>
      <c r="H4" s="4" t="e">
        <f t="shared" si="8"/>
        <v>#VALUE!</v>
      </c>
      <c r="I4" s="4" t="e">
        <f t="shared" si="9"/>
        <v>#VALUE!</v>
      </c>
      <c r="J4" s="5">
        <v>249.55</v>
      </c>
      <c r="K4" s="3">
        <v>5</v>
      </c>
      <c r="L4" s="3">
        <v>30</v>
      </c>
      <c r="M4" s="4" t="e">
        <f t="shared" ref="M4:M51" si="16">(H4*K4*L4)/J4</f>
        <v>#VALUE!</v>
      </c>
      <c r="N4" s="4" t="e">
        <f t="shared" ref="N4:N51" si="17">(I4*K4*L4)/J4</f>
        <v>#VALUE!</v>
      </c>
      <c r="O4" s="6" t="e">
        <f t="shared" ref="O4:O51" si="18">AVERAGE(M4:N4)</f>
        <v>#VALUE!</v>
      </c>
      <c r="P4" s="4" t="e">
        <f t="shared" ref="P4:P51" si="19">STDEV(M4:N4)</f>
        <v>#VALUE!</v>
      </c>
      <c r="Q4" s="6" t="e">
        <f t="shared" ref="Q4:Q51" si="20">CONFIDENCE(0.05, P4, COUNT(H4:I4))</f>
        <v>#VALUE!</v>
      </c>
    </row>
    <row r="5" spans="1:18" ht="15.75" thickBot="1" x14ac:dyDescent="0.3">
      <c r="A5" s="20" t="s">
        <v>43</v>
      </c>
      <c r="B5" s="2">
        <v>45218</v>
      </c>
      <c r="C5" s="3" t="s">
        <v>96</v>
      </c>
      <c r="D5" s="3" t="s">
        <v>16</v>
      </c>
      <c r="E5" s="3" t="s">
        <v>16</v>
      </c>
      <c r="F5" s="3" t="e">
        <f t="shared" si="14"/>
        <v>#DIV/0!</v>
      </c>
      <c r="G5" s="3" t="e">
        <f t="shared" si="15"/>
        <v>#DIV/0!</v>
      </c>
      <c r="H5" s="4" t="e">
        <f t="shared" si="8"/>
        <v>#VALUE!</v>
      </c>
      <c r="I5" s="4" t="e">
        <f t="shared" si="9"/>
        <v>#VALUE!</v>
      </c>
      <c r="J5" s="5">
        <v>249.55</v>
      </c>
      <c r="K5" s="3">
        <v>5</v>
      </c>
      <c r="L5" s="3">
        <v>30</v>
      </c>
      <c r="M5" s="4" t="e">
        <f t="shared" si="16"/>
        <v>#VALUE!</v>
      </c>
      <c r="N5" s="4" t="e">
        <f t="shared" si="17"/>
        <v>#VALUE!</v>
      </c>
      <c r="O5" s="6" t="e">
        <f t="shared" si="18"/>
        <v>#VALUE!</v>
      </c>
      <c r="P5" s="4" t="e">
        <f t="shared" si="19"/>
        <v>#VALUE!</v>
      </c>
      <c r="Q5" s="6" t="e">
        <f t="shared" si="20"/>
        <v>#VALUE!</v>
      </c>
    </row>
    <row r="6" spans="1:18" ht="15.75" thickBot="1" x14ac:dyDescent="0.3">
      <c r="A6" s="20" t="s">
        <v>39</v>
      </c>
      <c r="B6" s="2">
        <v>45218</v>
      </c>
      <c r="C6" s="3" t="s">
        <v>96</v>
      </c>
      <c r="D6" s="3" t="s">
        <v>16</v>
      </c>
      <c r="E6">
        <v>35.771215748303298</v>
      </c>
      <c r="F6" s="3">
        <f t="shared" si="14"/>
        <v>35.771215748303298</v>
      </c>
      <c r="G6" s="3" t="e">
        <f t="shared" si="15"/>
        <v>#DIV/0!</v>
      </c>
      <c r="H6" s="4" t="e">
        <f t="shared" si="8"/>
        <v>#VALUE!</v>
      </c>
      <c r="I6" s="4">
        <f t="shared" si="9"/>
        <v>27.280085987293941</v>
      </c>
      <c r="J6" s="5">
        <v>249.55</v>
      </c>
      <c r="K6" s="3">
        <v>5</v>
      </c>
      <c r="L6" s="3">
        <v>30</v>
      </c>
      <c r="M6" s="4" t="e">
        <f t="shared" si="16"/>
        <v>#VALUE!</v>
      </c>
      <c r="N6" s="4">
        <f t="shared" si="17"/>
        <v>16.397567213360411</v>
      </c>
      <c r="O6" s="6" t="e">
        <f t="shared" si="18"/>
        <v>#VALUE!</v>
      </c>
      <c r="P6" s="4" t="e">
        <f t="shared" si="19"/>
        <v>#VALUE!</v>
      </c>
      <c r="Q6" s="6" t="e">
        <f t="shared" si="20"/>
        <v>#VALUE!</v>
      </c>
    </row>
    <row r="7" spans="1:18" ht="15.75" thickBot="1" x14ac:dyDescent="0.3">
      <c r="A7" s="20" t="s">
        <v>22</v>
      </c>
      <c r="B7" s="2">
        <v>45218</v>
      </c>
      <c r="C7" s="3" t="s">
        <v>96</v>
      </c>
      <c r="D7" s="3" t="s">
        <v>16</v>
      </c>
      <c r="E7" s="3" t="s">
        <v>16</v>
      </c>
      <c r="F7" s="3" t="e">
        <f t="shared" si="14"/>
        <v>#DIV/0!</v>
      </c>
      <c r="G7" s="3" t="e">
        <f t="shared" si="15"/>
        <v>#DIV/0!</v>
      </c>
      <c r="H7" s="4" t="e">
        <f t="shared" si="8"/>
        <v>#VALUE!</v>
      </c>
      <c r="I7" s="4" t="e">
        <f t="shared" si="9"/>
        <v>#VALUE!</v>
      </c>
      <c r="J7" s="5">
        <v>249.55</v>
      </c>
      <c r="K7" s="3">
        <v>5</v>
      </c>
      <c r="L7" s="3">
        <v>30</v>
      </c>
      <c r="M7" s="4" t="e">
        <f t="shared" si="16"/>
        <v>#VALUE!</v>
      </c>
      <c r="N7" s="4" t="e">
        <f t="shared" si="17"/>
        <v>#VALUE!</v>
      </c>
      <c r="O7" s="6" t="e">
        <f t="shared" si="18"/>
        <v>#VALUE!</v>
      </c>
      <c r="P7" s="4" t="e">
        <f t="shared" si="19"/>
        <v>#VALUE!</v>
      </c>
      <c r="Q7" s="6" t="e">
        <f t="shared" si="20"/>
        <v>#VALUE!</v>
      </c>
    </row>
    <row r="8" spans="1:18" ht="15.75" thickBot="1" x14ac:dyDescent="0.3">
      <c r="A8" s="20" t="s">
        <v>35</v>
      </c>
      <c r="B8" s="2">
        <v>45218</v>
      </c>
      <c r="C8" s="3" t="s">
        <v>96</v>
      </c>
      <c r="D8" s="3" t="s">
        <v>16</v>
      </c>
      <c r="E8" s="3" t="s">
        <v>16</v>
      </c>
      <c r="F8" s="3" t="e">
        <f t="shared" si="14"/>
        <v>#DIV/0!</v>
      </c>
      <c r="G8" s="3" t="e">
        <f t="shared" si="15"/>
        <v>#DIV/0!</v>
      </c>
      <c r="H8" s="4" t="e">
        <f t="shared" si="8"/>
        <v>#VALUE!</v>
      </c>
      <c r="I8" s="4" t="e">
        <f t="shared" si="9"/>
        <v>#VALUE!</v>
      </c>
      <c r="J8" s="5">
        <v>249.55</v>
      </c>
      <c r="K8" s="3">
        <v>5</v>
      </c>
      <c r="L8" s="3">
        <v>30</v>
      </c>
      <c r="M8" s="4" t="e">
        <f t="shared" si="16"/>
        <v>#VALUE!</v>
      </c>
      <c r="N8" s="4" t="e">
        <f t="shared" si="17"/>
        <v>#VALUE!</v>
      </c>
      <c r="O8" s="6" t="e">
        <f t="shared" si="18"/>
        <v>#VALUE!</v>
      </c>
      <c r="P8" s="4" t="e">
        <f t="shared" si="19"/>
        <v>#VALUE!</v>
      </c>
      <c r="Q8" s="6" t="e">
        <f t="shared" si="20"/>
        <v>#VALUE!</v>
      </c>
    </row>
    <row r="9" spans="1:18" ht="15.75" thickBot="1" x14ac:dyDescent="0.3">
      <c r="A9" s="20" t="s">
        <v>42</v>
      </c>
      <c r="B9" s="2">
        <v>45218</v>
      </c>
      <c r="C9" s="3" t="s">
        <v>96</v>
      </c>
      <c r="D9" s="3" t="s">
        <v>16</v>
      </c>
      <c r="E9" s="3" t="s">
        <v>16</v>
      </c>
      <c r="F9" s="3" t="e">
        <f t="shared" si="14"/>
        <v>#DIV/0!</v>
      </c>
      <c r="G9" s="3" t="e">
        <f t="shared" si="15"/>
        <v>#DIV/0!</v>
      </c>
      <c r="H9" s="4" t="e">
        <f t="shared" si="8"/>
        <v>#VALUE!</v>
      </c>
      <c r="I9" s="4" t="e">
        <f t="shared" si="9"/>
        <v>#VALUE!</v>
      </c>
      <c r="J9" s="5">
        <v>249.55</v>
      </c>
      <c r="K9" s="3">
        <v>5</v>
      </c>
      <c r="L9" s="3">
        <v>30</v>
      </c>
      <c r="M9" s="4" t="e">
        <f t="shared" si="16"/>
        <v>#VALUE!</v>
      </c>
      <c r="N9" s="4" t="e">
        <f t="shared" si="17"/>
        <v>#VALUE!</v>
      </c>
      <c r="O9" s="6" t="e">
        <f t="shared" si="18"/>
        <v>#VALUE!</v>
      </c>
      <c r="P9" s="4" t="e">
        <f t="shared" si="19"/>
        <v>#VALUE!</v>
      </c>
      <c r="Q9" s="6" t="e">
        <f t="shared" si="20"/>
        <v>#VALUE!</v>
      </c>
    </row>
    <row r="10" spans="1:18" ht="15.75" thickBot="1" x14ac:dyDescent="0.3">
      <c r="A10" s="20" t="s">
        <v>34</v>
      </c>
      <c r="B10" s="2">
        <v>45218</v>
      </c>
      <c r="C10" s="3" t="s">
        <v>96</v>
      </c>
      <c r="D10" s="3" t="s">
        <v>16</v>
      </c>
      <c r="E10" s="3" t="s">
        <v>16</v>
      </c>
      <c r="F10" s="3" t="e">
        <f t="shared" si="14"/>
        <v>#DIV/0!</v>
      </c>
      <c r="G10" s="3" t="e">
        <f t="shared" si="15"/>
        <v>#DIV/0!</v>
      </c>
      <c r="H10" s="4" t="e">
        <f t="shared" si="8"/>
        <v>#VALUE!</v>
      </c>
      <c r="I10" s="4" t="e">
        <f t="shared" si="9"/>
        <v>#VALUE!</v>
      </c>
      <c r="J10" s="5">
        <v>249.55</v>
      </c>
      <c r="K10" s="3">
        <v>5</v>
      </c>
      <c r="L10" s="3">
        <v>30</v>
      </c>
      <c r="M10" s="4" t="e">
        <f t="shared" si="16"/>
        <v>#VALUE!</v>
      </c>
      <c r="N10" s="4" t="e">
        <f t="shared" si="17"/>
        <v>#VALUE!</v>
      </c>
      <c r="O10" s="6" t="e">
        <f t="shared" si="18"/>
        <v>#VALUE!</v>
      </c>
      <c r="P10" s="4" t="e">
        <f t="shared" si="19"/>
        <v>#VALUE!</v>
      </c>
      <c r="Q10" s="6" t="e">
        <f t="shared" si="20"/>
        <v>#VALUE!</v>
      </c>
    </row>
    <row r="11" spans="1:18" ht="15.75" thickBot="1" x14ac:dyDescent="0.3">
      <c r="A11" s="20" t="s">
        <v>46</v>
      </c>
      <c r="B11" s="2">
        <v>45218</v>
      </c>
      <c r="C11" s="3" t="s">
        <v>96</v>
      </c>
      <c r="D11" s="3" t="s">
        <v>16</v>
      </c>
      <c r="E11" s="3" t="s">
        <v>16</v>
      </c>
      <c r="F11" s="3" t="e">
        <f t="shared" si="14"/>
        <v>#DIV/0!</v>
      </c>
      <c r="G11" s="3" t="e">
        <f t="shared" si="15"/>
        <v>#DIV/0!</v>
      </c>
      <c r="H11" s="4" t="e">
        <f t="shared" si="8"/>
        <v>#VALUE!</v>
      </c>
      <c r="I11" s="4" t="e">
        <f t="shared" si="9"/>
        <v>#VALUE!</v>
      </c>
      <c r="J11" s="5">
        <v>249.55</v>
      </c>
      <c r="K11" s="3">
        <v>5</v>
      </c>
      <c r="L11" s="3">
        <v>30</v>
      </c>
      <c r="M11" s="4" t="e">
        <f t="shared" si="16"/>
        <v>#VALUE!</v>
      </c>
      <c r="N11" s="4" t="e">
        <f t="shared" si="17"/>
        <v>#VALUE!</v>
      </c>
      <c r="O11" s="6" t="e">
        <f t="shared" si="18"/>
        <v>#VALUE!</v>
      </c>
      <c r="P11" s="4" t="e">
        <f t="shared" si="19"/>
        <v>#VALUE!</v>
      </c>
      <c r="Q11" s="6" t="e">
        <f t="shared" si="20"/>
        <v>#VALUE!</v>
      </c>
    </row>
    <row r="12" spans="1:18" ht="15.75" thickBot="1" x14ac:dyDescent="0.3">
      <c r="A12" s="20" t="s">
        <v>30</v>
      </c>
      <c r="B12" s="2">
        <v>45218</v>
      </c>
      <c r="C12" s="3" t="s">
        <v>96</v>
      </c>
      <c r="D12" s="3" t="s">
        <v>16</v>
      </c>
      <c r="E12" s="3" t="s">
        <v>16</v>
      </c>
      <c r="F12" s="3" t="e">
        <f t="shared" si="14"/>
        <v>#DIV/0!</v>
      </c>
      <c r="G12" s="3" t="e">
        <f t="shared" si="15"/>
        <v>#DIV/0!</v>
      </c>
      <c r="H12" s="4" t="e">
        <f t="shared" si="8"/>
        <v>#VALUE!</v>
      </c>
      <c r="I12" s="4" t="e">
        <f t="shared" si="9"/>
        <v>#VALUE!</v>
      </c>
      <c r="J12" s="5">
        <v>249.55</v>
      </c>
      <c r="K12" s="3">
        <v>5</v>
      </c>
      <c r="L12" s="3">
        <v>30</v>
      </c>
      <c r="M12" s="4" t="e">
        <f t="shared" si="16"/>
        <v>#VALUE!</v>
      </c>
      <c r="N12" s="4" t="e">
        <f t="shared" si="17"/>
        <v>#VALUE!</v>
      </c>
      <c r="O12" s="6" t="e">
        <f t="shared" si="18"/>
        <v>#VALUE!</v>
      </c>
      <c r="P12" s="4" t="e">
        <f t="shared" si="19"/>
        <v>#VALUE!</v>
      </c>
      <c r="Q12" s="6" t="e">
        <f t="shared" si="20"/>
        <v>#VALUE!</v>
      </c>
    </row>
    <row r="13" spans="1:18" ht="15.75" thickBot="1" x14ac:dyDescent="0.3">
      <c r="A13" s="20" t="s">
        <v>49</v>
      </c>
      <c r="B13" s="2">
        <v>45218</v>
      </c>
      <c r="C13" s="3" t="s">
        <v>96</v>
      </c>
      <c r="D13" s="3" t="s">
        <v>16</v>
      </c>
      <c r="E13" s="3" t="s">
        <v>16</v>
      </c>
      <c r="F13" s="3" t="e">
        <f t="shared" si="14"/>
        <v>#DIV/0!</v>
      </c>
      <c r="G13" s="3" t="e">
        <f t="shared" si="15"/>
        <v>#DIV/0!</v>
      </c>
      <c r="H13" s="4" t="e">
        <f t="shared" si="8"/>
        <v>#VALUE!</v>
      </c>
      <c r="I13" s="4" t="e">
        <f t="shared" si="9"/>
        <v>#VALUE!</v>
      </c>
      <c r="J13" s="5">
        <v>249.55</v>
      </c>
      <c r="K13" s="3">
        <v>5</v>
      </c>
      <c r="L13" s="3">
        <v>30</v>
      </c>
      <c r="M13" s="4" t="e">
        <f t="shared" si="16"/>
        <v>#VALUE!</v>
      </c>
      <c r="N13" s="4" t="e">
        <f t="shared" si="17"/>
        <v>#VALUE!</v>
      </c>
      <c r="O13" s="6" t="e">
        <f t="shared" si="18"/>
        <v>#VALUE!</v>
      </c>
      <c r="P13" s="4" t="e">
        <f t="shared" si="19"/>
        <v>#VALUE!</v>
      </c>
      <c r="Q13" s="6" t="e">
        <f t="shared" si="20"/>
        <v>#VALUE!</v>
      </c>
    </row>
    <row r="14" spans="1:18" ht="15.75" thickBot="1" x14ac:dyDescent="0.3">
      <c r="A14" s="20" t="s">
        <v>47</v>
      </c>
      <c r="B14" s="2">
        <v>45218</v>
      </c>
      <c r="C14" s="3" t="s">
        <v>96</v>
      </c>
      <c r="D14" s="3" t="s">
        <v>16</v>
      </c>
      <c r="E14" s="3" t="s">
        <v>16</v>
      </c>
      <c r="F14" s="3" t="e">
        <f t="shared" si="14"/>
        <v>#DIV/0!</v>
      </c>
      <c r="G14" s="3" t="e">
        <f t="shared" si="15"/>
        <v>#DIV/0!</v>
      </c>
      <c r="H14" s="4" t="e">
        <f t="shared" si="8"/>
        <v>#VALUE!</v>
      </c>
      <c r="I14" s="4" t="e">
        <f t="shared" si="9"/>
        <v>#VALUE!</v>
      </c>
      <c r="J14" s="5">
        <v>249.55</v>
      </c>
      <c r="K14" s="3">
        <v>5</v>
      </c>
      <c r="L14" s="3">
        <v>30</v>
      </c>
      <c r="M14" s="4" t="e">
        <f t="shared" si="16"/>
        <v>#VALUE!</v>
      </c>
      <c r="N14" s="4" t="e">
        <f t="shared" si="17"/>
        <v>#VALUE!</v>
      </c>
      <c r="O14" s="6" t="e">
        <f t="shared" si="18"/>
        <v>#VALUE!</v>
      </c>
      <c r="P14" s="4" t="e">
        <f t="shared" si="19"/>
        <v>#VALUE!</v>
      </c>
      <c r="Q14" s="6" t="e">
        <f t="shared" si="20"/>
        <v>#VALUE!</v>
      </c>
    </row>
    <row r="15" spans="1:18" ht="15.75" thickBot="1" x14ac:dyDescent="0.3">
      <c r="A15" s="20" t="s">
        <v>75</v>
      </c>
      <c r="B15" s="2">
        <v>45218</v>
      </c>
      <c r="C15" s="3" t="s">
        <v>96</v>
      </c>
      <c r="D15">
        <v>33.076249956218803</v>
      </c>
      <c r="E15">
        <v>35.143914395560302</v>
      </c>
      <c r="F15" s="3">
        <f t="shared" si="14"/>
        <v>34.110082175889552</v>
      </c>
      <c r="G15" s="3">
        <f t="shared" si="15"/>
        <v>1.4620595462766548</v>
      </c>
      <c r="H15" s="4">
        <f t="shared" si="8"/>
        <v>120.68572217048839</v>
      </c>
      <c r="I15" s="4">
        <f t="shared" si="9"/>
        <v>38.562889445178449</v>
      </c>
      <c r="J15" s="5">
        <v>249.55</v>
      </c>
      <c r="K15" s="3">
        <v>5</v>
      </c>
      <c r="L15" s="3">
        <v>30</v>
      </c>
      <c r="M15" s="4">
        <f t="shared" si="16"/>
        <v>72.542008918346056</v>
      </c>
      <c r="N15" s="4">
        <f t="shared" si="17"/>
        <v>23.179456689147536</v>
      </c>
      <c r="O15" s="6">
        <f t="shared" si="18"/>
        <v>47.860732803746799</v>
      </c>
      <c r="P15" s="4">
        <f t="shared" si="19"/>
        <v>34.904595417941373</v>
      </c>
      <c r="Q15" s="6">
        <f t="shared" si="20"/>
        <v>48.374412277103175</v>
      </c>
    </row>
    <row r="16" spans="1:18" ht="15.75" thickBot="1" x14ac:dyDescent="0.3">
      <c r="A16" s="20" t="s">
        <v>61</v>
      </c>
      <c r="B16" s="2">
        <v>45218</v>
      </c>
      <c r="C16" s="3" t="s">
        <v>96</v>
      </c>
      <c r="D16" s="3" t="s">
        <v>16</v>
      </c>
      <c r="E16">
        <v>34.434296714931698</v>
      </c>
      <c r="F16" s="3">
        <f t="shared" si="14"/>
        <v>34.434296714931698</v>
      </c>
      <c r="G16" s="3" t="e">
        <f t="shared" si="15"/>
        <v>#DIV/0!</v>
      </c>
      <c r="H16" s="4" t="e">
        <f t="shared" si="8"/>
        <v>#VALUE!</v>
      </c>
      <c r="I16" s="4">
        <f t="shared" si="9"/>
        <v>57.045229938196755</v>
      </c>
      <c r="J16" s="5">
        <v>249.55</v>
      </c>
      <c r="K16" s="3">
        <v>5</v>
      </c>
      <c r="L16" s="3">
        <v>30</v>
      </c>
      <c r="M16" s="4" t="e">
        <f t="shared" si="16"/>
        <v>#VALUE!</v>
      </c>
      <c r="N16" s="4">
        <f t="shared" si="17"/>
        <v>34.28885790715092</v>
      </c>
      <c r="O16" s="6" t="e">
        <f t="shared" si="18"/>
        <v>#VALUE!</v>
      </c>
      <c r="P16" s="4" t="e">
        <f t="shared" si="19"/>
        <v>#VALUE!</v>
      </c>
      <c r="Q16" s="6" t="e">
        <f t="shared" si="20"/>
        <v>#VALUE!</v>
      </c>
    </row>
    <row r="17" spans="1:17" ht="15.75" thickBot="1" x14ac:dyDescent="0.3">
      <c r="A17" s="20" t="s">
        <v>31</v>
      </c>
      <c r="B17" s="2">
        <v>45218</v>
      </c>
      <c r="C17" s="3" t="s">
        <v>96</v>
      </c>
      <c r="D17" s="3" t="s">
        <v>16</v>
      </c>
      <c r="E17" s="3" t="s">
        <v>16</v>
      </c>
      <c r="F17" s="3" t="e">
        <f t="shared" si="14"/>
        <v>#DIV/0!</v>
      </c>
      <c r="G17" s="3" t="e">
        <f t="shared" si="15"/>
        <v>#DIV/0!</v>
      </c>
      <c r="H17" s="4" t="e">
        <f t="shared" si="8"/>
        <v>#VALUE!</v>
      </c>
      <c r="I17" s="4" t="e">
        <f t="shared" si="9"/>
        <v>#VALUE!</v>
      </c>
      <c r="J17" s="5">
        <v>249.55</v>
      </c>
      <c r="K17" s="3">
        <v>5</v>
      </c>
      <c r="L17" s="3">
        <v>30</v>
      </c>
      <c r="M17" s="4" t="e">
        <f t="shared" si="16"/>
        <v>#VALUE!</v>
      </c>
      <c r="N17" s="4" t="e">
        <f t="shared" si="17"/>
        <v>#VALUE!</v>
      </c>
      <c r="O17" s="6" t="e">
        <f t="shared" si="18"/>
        <v>#VALUE!</v>
      </c>
      <c r="P17" s="4" t="e">
        <f t="shared" si="19"/>
        <v>#VALUE!</v>
      </c>
      <c r="Q17" s="6" t="e">
        <f t="shared" si="20"/>
        <v>#VALUE!</v>
      </c>
    </row>
    <row r="18" spans="1:17" ht="15.75" thickBot="1" x14ac:dyDescent="0.3">
      <c r="A18" s="20" t="s">
        <v>28</v>
      </c>
      <c r="B18" s="2">
        <v>45218</v>
      </c>
      <c r="C18" s="3" t="s">
        <v>96</v>
      </c>
      <c r="D18">
        <v>33.485582370889396</v>
      </c>
      <c r="E18">
        <v>33.164888277465202</v>
      </c>
      <c r="F18" s="3">
        <f t="shared" si="14"/>
        <v>33.325235324177299</v>
      </c>
      <c r="G18" s="3">
        <f t="shared" si="15"/>
        <v>0.22676496814671993</v>
      </c>
      <c r="H18" s="4">
        <f t="shared" si="8"/>
        <v>96.286458188531427</v>
      </c>
      <c r="I18" s="4">
        <f t="shared" si="9"/>
        <v>114.92512442983158</v>
      </c>
      <c r="J18" s="5">
        <v>249.55</v>
      </c>
      <c r="K18" s="3">
        <v>5</v>
      </c>
      <c r="L18" s="3">
        <v>30</v>
      </c>
      <c r="M18" s="4">
        <f t="shared" si="16"/>
        <v>57.876051806370313</v>
      </c>
      <c r="N18" s="4">
        <f t="shared" si="17"/>
        <v>69.07941760959622</v>
      </c>
      <c r="O18" s="6">
        <f t="shared" si="18"/>
        <v>63.477734707983267</v>
      </c>
      <c r="P18" s="4">
        <f t="shared" si="19"/>
        <v>7.9219759315745106</v>
      </c>
      <c r="Q18" s="6">
        <f t="shared" si="20"/>
        <v>10.979096739975214</v>
      </c>
    </row>
    <row r="19" spans="1:17" ht="15.75" thickBot="1" x14ac:dyDescent="0.3">
      <c r="A19" s="20" t="s">
        <v>50</v>
      </c>
      <c r="B19" s="2">
        <v>45218</v>
      </c>
      <c r="C19" s="3" t="s">
        <v>96</v>
      </c>
      <c r="D19">
        <v>31.4584881263158</v>
      </c>
      <c r="E19">
        <v>32.368826568027103</v>
      </c>
      <c r="F19" s="3">
        <f t="shared" si="14"/>
        <v>31.913657347171451</v>
      </c>
      <c r="G19" s="3">
        <f t="shared" si="15"/>
        <v>0.64370648530885732</v>
      </c>
      <c r="H19" s="4">
        <f t="shared" si="8"/>
        <v>294.66562083491397</v>
      </c>
      <c r="I19" s="4">
        <f t="shared" si="9"/>
        <v>178.31169581176232</v>
      </c>
      <c r="J19" s="5">
        <v>249.55</v>
      </c>
      <c r="K19" s="3">
        <v>5</v>
      </c>
      <c r="L19" s="3">
        <v>30</v>
      </c>
      <c r="M19" s="4">
        <f t="shared" si="16"/>
        <v>177.11818523437026</v>
      </c>
      <c r="N19" s="4">
        <f t="shared" si="17"/>
        <v>107.17994138154417</v>
      </c>
      <c r="O19" s="6">
        <f t="shared" si="18"/>
        <v>142.14906330795722</v>
      </c>
      <c r="P19" s="4">
        <f t="shared" si="19"/>
        <v>49.453806492611669</v>
      </c>
      <c r="Q19" s="6">
        <f t="shared" si="20"/>
        <v>68.538219546759407</v>
      </c>
    </row>
    <row r="20" spans="1:17" ht="15.75" thickBot="1" x14ac:dyDescent="0.3">
      <c r="A20" s="20" t="s">
        <v>67</v>
      </c>
      <c r="B20" s="2">
        <v>45218</v>
      </c>
      <c r="C20" s="3" t="s">
        <v>96</v>
      </c>
      <c r="D20">
        <v>33.128164342131498</v>
      </c>
      <c r="E20">
        <v>34.319091300817803</v>
      </c>
      <c r="F20" s="3">
        <f t="shared" si="14"/>
        <v>33.723627821474651</v>
      </c>
      <c r="G20" s="3">
        <f t="shared" si="15"/>
        <v>0.84211252838495743</v>
      </c>
      <c r="H20" s="4">
        <f t="shared" si="8"/>
        <v>117.27767579677339</v>
      </c>
      <c r="I20" s="4">
        <f t="shared" si="9"/>
        <v>60.78923404934703</v>
      </c>
      <c r="J20" s="5">
        <v>249.55</v>
      </c>
      <c r="K20" s="3">
        <v>5</v>
      </c>
      <c r="L20" s="3">
        <v>30</v>
      </c>
      <c r="M20" s="4">
        <f t="shared" si="16"/>
        <v>70.493493766844338</v>
      </c>
      <c r="N20" s="4">
        <f t="shared" si="17"/>
        <v>36.539311189749768</v>
      </c>
      <c r="O20" s="6">
        <f t="shared" si="18"/>
        <v>53.516402478297053</v>
      </c>
      <c r="P20" s="4">
        <f t="shared" si="19"/>
        <v>24.009232749909692</v>
      </c>
      <c r="Q20" s="6">
        <f t="shared" si="20"/>
        <v>33.274487487801366</v>
      </c>
    </row>
    <row r="21" spans="1:17" ht="15.75" thickBot="1" x14ac:dyDescent="0.3">
      <c r="A21" s="20" t="s">
        <v>63</v>
      </c>
      <c r="B21" s="2">
        <v>45222</v>
      </c>
      <c r="C21" s="3" t="s">
        <v>96</v>
      </c>
      <c r="D21">
        <v>33.217491215528398</v>
      </c>
      <c r="E21">
        <v>34.2945864652335</v>
      </c>
      <c r="F21" s="3">
        <f t="shared" si="14"/>
        <v>33.756038840380953</v>
      </c>
      <c r="G21" s="3">
        <f t="shared" si="15"/>
        <v>0.76162135505029582</v>
      </c>
      <c r="H21" s="4">
        <f>10^((D21-42.558)/-3.985)</f>
        <v>220.75822040445212</v>
      </c>
      <c r="I21" s="4">
        <f>10^((E21-42.558)/-3.985)</f>
        <v>118.47575754381415</v>
      </c>
      <c r="J21" s="5">
        <v>249.55</v>
      </c>
      <c r="K21" s="3">
        <v>5</v>
      </c>
      <c r="L21" s="3">
        <v>30</v>
      </c>
      <c r="M21" s="4">
        <f t="shared" si="16"/>
        <v>132.69378104855866</v>
      </c>
      <c r="N21" s="4">
        <f t="shared" si="17"/>
        <v>71.213639076626421</v>
      </c>
      <c r="O21" s="6">
        <f t="shared" si="18"/>
        <v>101.95371006259253</v>
      </c>
      <c r="P21" s="4">
        <f t="shared" si="19"/>
        <v>43.473025296664979</v>
      </c>
      <c r="Q21" s="6">
        <f t="shared" si="20"/>
        <v>60.249432014698264</v>
      </c>
    </row>
    <row r="22" spans="1:17" ht="15.75" thickBot="1" x14ac:dyDescent="0.3">
      <c r="A22" s="20" t="s">
        <v>51</v>
      </c>
      <c r="B22" s="2">
        <v>45218</v>
      </c>
      <c r="C22" s="3" t="s">
        <v>96</v>
      </c>
      <c r="D22">
        <v>30.600740222412099</v>
      </c>
      <c r="E22">
        <v>30.273280521453799</v>
      </c>
      <c r="F22" s="3">
        <f t="shared" si="14"/>
        <v>30.437010371932949</v>
      </c>
      <c r="G22" s="3">
        <f t="shared" si="15"/>
        <v>0.23154897511293324</v>
      </c>
      <c r="H22" s="4">
        <f t="shared" ref="H22:H31" si="21">10^((D22-41.763)/-4.173)</f>
        <v>473.01676576389082</v>
      </c>
      <c r="I22" s="4">
        <f t="shared" ref="I22:I31" si="22">10^((E22-41.763)/-4.173)</f>
        <v>566.69265866187152</v>
      </c>
      <c r="J22" s="5">
        <v>249.55</v>
      </c>
      <c r="K22" s="3">
        <v>5</v>
      </c>
      <c r="L22" s="3">
        <v>30</v>
      </c>
      <c r="M22" s="4">
        <f t="shared" si="16"/>
        <v>284.32183876811706</v>
      </c>
      <c r="N22" s="4">
        <f t="shared" si="17"/>
        <v>340.62872690555287</v>
      </c>
      <c r="O22" s="6">
        <f t="shared" si="18"/>
        <v>312.47528283683494</v>
      </c>
      <c r="P22" s="4">
        <f t="shared" si="19"/>
        <v>39.814982429493227</v>
      </c>
      <c r="Q22" s="6">
        <f t="shared" si="20"/>
        <v>55.179736415449874</v>
      </c>
    </row>
    <row r="23" spans="1:17" ht="15.75" thickBot="1" x14ac:dyDescent="0.3">
      <c r="A23" s="20" t="s">
        <v>76</v>
      </c>
      <c r="B23" s="2">
        <v>45218</v>
      </c>
      <c r="C23" s="3" t="s">
        <v>96</v>
      </c>
      <c r="D23">
        <v>31.566610694330301</v>
      </c>
      <c r="E23">
        <v>32.706940947814502</v>
      </c>
      <c r="F23" s="3">
        <f t="shared" si="14"/>
        <v>32.136775821072405</v>
      </c>
      <c r="G23" s="3">
        <f t="shared" si="15"/>
        <v>0.80633525503085335</v>
      </c>
      <c r="H23" s="4">
        <f t="shared" si="21"/>
        <v>277.59998340353241</v>
      </c>
      <c r="I23" s="4">
        <f t="shared" si="22"/>
        <v>147.96382037064504</v>
      </c>
      <c r="J23" s="5">
        <v>249.55</v>
      </c>
      <c r="K23" s="3">
        <v>5</v>
      </c>
      <c r="L23" s="3">
        <v>30</v>
      </c>
      <c r="M23" s="4">
        <f t="shared" si="16"/>
        <v>166.86033865169247</v>
      </c>
      <c r="N23" s="4">
        <f t="shared" si="17"/>
        <v>88.938381308742763</v>
      </c>
      <c r="O23" s="6">
        <f t="shared" si="18"/>
        <v>127.89935998021761</v>
      </c>
      <c r="P23" s="4">
        <f t="shared" si="19"/>
        <v>55.099144440528676</v>
      </c>
      <c r="Q23" s="6">
        <f t="shared" si="20"/>
        <v>76.362114998523964</v>
      </c>
    </row>
    <row r="24" spans="1:17" ht="15.75" thickBot="1" x14ac:dyDescent="0.3">
      <c r="A24" s="20" t="s">
        <v>69</v>
      </c>
      <c r="B24" s="2">
        <v>45218</v>
      </c>
      <c r="C24" s="3" t="s">
        <v>96</v>
      </c>
      <c r="D24" s="3" t="s">
        <v>16</v>
      </c>
      <c r="E24" s="3" t="s">
        <v>16</v>
      </c>
      <c r="F24" s="3" t="e">
        <f t="shared" si="14"/>
        <v>#DIV/0!</v>
      </c>
      <c r="G24" s="3" t="e">
        <f t="shared" si="15"/>
        <v>#DIV/0!</v>
      </c>
      <c r="H24" s="4" t="e">
        <f t="shared" si="21"/>
        <v>#VALUE!</v>
      </c>
      <c r="I24" s="4" t="e">
        <f t="shared" si="22"/>
        <v>#VALUE!</v>
      </c>
      <c r="J24" s="5">
        <v>249.55</v>
      </c>
      <c r="K24" s="3">
        <v>5</v>
      </c>
      <c r="L24" s="3">
        <v>30</v>
      </c>
      <c r="M24" s="4" t="e">
        <f t="shared" si="16"/>
        <v>#VALUE!</v>
      </c>
      <c r="N24" s="4" t="e">
        <f t="shared" si="17"/>
        <v>#VALUE!</v>
      </c>
      <c r="O24" s="6" t="e">
        <f t="shared" si="18"/>
        <v>#VALUE!</v>
      </c>
      <c r="P24" s="4" t="e">
        <f t="shared" si="19"/>
        <v>#VALUE!</v>
      </c>
      <c r="Q24" s="6" t="e">
        <f t="shared" si="20"/>
        <v>#VALUE!</v>
      </c>
    </row>
    <row r="25" spans="1:17" ht="15.75" thickBot="1" x14ac:dyDescent="0.3">
      <c r="A25" s="20" t="s">
        <v>59</v>
      </c>
      <c r="B25" s="2">
        <v>45218</v>
      </c>
      <c r="C25" s="3" t="s">
        <v>96</v>
      </c>
      <c r="D25">
        <v>32.722060283070498</v>
      </c>
      <c r="E25">
        <v>33.478437273714199</v>
      </c>
      <c r="F25" s="3">
        <f t="shared" si="14"/>
        <v>33.100248778392348</v>
      </c>
      <c r="G25" s="3">
        <f t="shared" si="15"/>
        <v>0.53483929921763529</v>
      </c>
      <c r="H25" s="4">
        <f t="shared" si="21"/>
        <v>146.73455618123177</v>
      </c>
      <c r="I25" s="4">
        <f t="shared" si="22"/>
        <v>96.666820122726676</v>
      </c>
      <c r="J25" s="5">
        <v>249.55</v>
      </c>
      <c r="K25" s="3">
        <v>5</v>
      </c>
      <c r="L25" s="3">
        <v>30</v>
      </c>
      <c r="M25" s="4">
        <f t="shared" si="16"/>
        <v>88.199492795771434</v>
      </c>
      <c r="N25" s="4">
        <f t="shared" si="17"/>
        <v>58.104680498533362</v>
      </c>
      <c r="O25" s="6">
        <f t="shared" si="18"/>
        <v>73.152086647152402</v>
      </c>
      <c r="P25" s="4">
        <f t="shared" si="19"/>
        <v>21.280245853913343</v>
      </c>
      <c r="Q25" s="6">
        <f t="shared" si="20"/>
        <v>29.492374112039869</v>
      </c>
    </row>
    <row r="26" spans="1:17" ht="15.75" thickBot="1" x14ac:dyDescent="0.3">
      <c r="A26" s="20" t="s">
        <v>32</v>
      </c>
      <c r="B26" s="2">
        <v>45218</v>
      </c>
      <c r="C26" s="3" t="s">
        <v>96</v>
      </c>
      <c r="D26">
        <v>27.177851328569101</v>
      </c>
      <c r="E26">
        <v>27.1727852395578</v>
      </c>
      <c r="F26" s="3">
        <f t="shared" si="14"/>
        <v>27.175318284063451</v>
      </c>
      <c r="G26" s="3">
        <f t="shared" si="15"/>
        <v>3.5822658939854402E-3</v>
      </c>
      <c r="H26" s="4">
        <f t="shared" si="21"/>
        <v>3126.9655314534016</v>
      </c>
      <c r="I26" s="4">
        <f t="shared" si="22"/>
        <v>3135.7188022352143</v>
      </c>
      <c r="J26" s="5">
        <v>249.55</v>
      </c>
      <c r="K26" s="3">
        <v>5</v>
      </c>
      <c r="L26" s="3">
        <v>30</v>
      </c>
      <c r="M26" s="4">
        <f t="shared" si="16"/>
        <v>1879.5625314286121</v>
      </c>
      <c r="N26" s="4">
        <f t="shared" si="17"/>
        <v>1884.8239644771875</v>
      </c>
      <c r="O26" s="6">
        <f t="shared" si="18"/>
        <v>1882.1932479528998</v>
      </c>
      <c r="P26" s="4">
        <f t="shared" si="19"/>
        <v>3.7203949874066238</v>
      </c>
      <c r="Q26" s="6">
        <f t="shared" si="20"/>
        <v>5.1561096411382099</v>
      </c>
    </row>
    <row r="27" spans="1:17" ht="15.75" thickBot="1" x14ac:dyDescent="0.3">
      <c r="A27" s="20" t="s">
        <v>72</v>
      </c>
      <c r="B27" s="2">
        <v>45218</v>
      </c>
      <c r="C27" s="3" t="s">
        <v>96</v>
      </c>
      <c r="D27" s="3" t="s">
        <v>16</v>
      </c>
      <c r="E27" s="3" t="s">
        <v>16</v>
      </c>
      <c r="F27" s="3" t="e">
        <f t="shared" si="14"/>
        <v>#DIV/0!</v>
      </c>
      <c r="G27" s="3" t="e">
        <f t="shared" si="15"/>
        <v>#DIV/0!</v>
      </c>
      <c r="H27" s="4" t="e">
        <f t="shared" si="21"/>
        <v>#VALUE!</v>
      </c>
      <c r="I27" s="4" t="e">
        <f t="shared" si="22"/>
        <v>#VALUE!</v>
      </c>
      <c r="J27" s="5">
        <v>249.55</v>
      </c>
      <c r="K27" s="3">
        <v>5</v>
      </c>
      <c r="L27" s="3">
        <v>30</v>
      </c>
      <c r="M27" s="4" t="e">
        <f t="shared" si="16"/>
        <v>#VALUE!</v>
      </c>
      <c r="N27" s="4" t="e">
        <f t="shared" si="17"/>
        <v>#VALUE!</v>
      </c>
      <c r="O27" s="6" t="e">
        <f t="shared" si="18"/>
        <v>#VALUE!</v>
      </c>
      <c r="P27" s="4" t="e">
        <f t="shared" si="19"/>
        <v>#VALUE!</v>
      </c>
      <c r="Q27" s="6" t="e">
        <f t="shared" si="20"/>
        <v>#VALUE!</v>
      </c>
    </row>
    <row r="28" spans="1:17" ht="15.75" thickBot="1" x14ac:dyDescent="0.3">
      <c r="A28" s="20" t="s">
        <v>40</v>
      </c>
      <c r="B28" s="2">
        <v>45218</v>
      </c>
      <c r="C28" s="3" t="s">
        <v>96</v>
      </c>
      <c r="D28">
        <v>33.794651238187299</v>
      </c>
      <c r="E28">
        <v>33.127652468637798</v>
      </c>
      <c r="F28" s="3">
        <f t="shared" si="14"/>
        <v>33.461151853412545</v>
      </c>
      <c r="G28" s="3">
        <f t="shared" si="15"/>
        <v>0.47163935299153542</v>
      </c>
      <c r="H28" s="4">
        <f t="shared" si="21"/>
        <v>81.189760617305453</v>
      </c>
      <c r="I28" s="4">
        <f t="shared" si="22"/>
        <v>117.31080466723056</v>
      </c>
      <c r="J28" s="5">
        <v>249.55</v>
      </c>
      <c r="K28" s="3">
        <v>5</v>
      </c>
      <c r="L28" s="3">
        <v>30</v>
      </c>
      <c r="M28" s="4">
        <f t="shared" si="16"/>
        <v>48.801699429356113</v>
      </c>
      <c r="N28" s="4">
        <f t="shared" si="17"/>
        <v>70.513406932817404</v>
      </c>
      <c r="O28" s="6">
        <f t="shared" si="18"/>
        <v>59.657553181086755</v>
      </c>
      <c r="P28" s="4">
        <f t="shared" si="19"/>
        <v>15.352495606836381</v>
      </c>
      <c r="Q28" s="6">
        <f t="shared" si="20"/>
        <v>21.277082374826161</v>
      </c>
    </row>
    <row r="29" spans="1:17" ht="15.75" thickBot="1" x14ac:dyDescent="0.3">
      <c r="A29" s="20" t="s">
        <v>77</v>
      </c>
      <c r="B29" s="2">
        <v>45218</v>
      </c>
      <c r="C29" s="3" t="s">
        <v>96</v>
      </c>
      <c r="D29">
        <v>31.177748615595</v>
      </c>
      <c r="E29">
        <v>31.570252393740599</v>
      </c>
      <c r="F29" s="3">
        <f t="shared" si="14"/>
        <v>31.374000504667798</v>
      </c>
      <c r="G29" s="3">
        <f t="shared" si="15"/>
        <v>0.27754208316809337</v>
      </c>
      <c r="H29" s="4">
        <f t="shared" si="21"/>
        <v>344.03663651694262</v>
      </c>
      <c r="I29" s="4">
        <f t="shared" si="22"/>
        <v>277.04272764123186</v>
      </c>
      <c r="J29" s="5">
        <v>249.55</v>
      </c>
      <c r="K29" s="3">
        <v>5</v>
      </c>
      <c r="L29" s="3">
        <v>30</v>
      </c>
      <c r="M29" s="4">
        <f t="shared" si="16"/>
        <v>206.79421149084908</v>
      </c>
      <c r="N29" s="4">
        <f t="shared" si="17"/>
        <v>166.52538227283023</v>
      </c>
      <c r="O29" s="6">
        <f t="shared" si="18"/>
        <v>186.65979688183967</v>
      </c>
      <c r="P29" s="4">
        <f t="shared" si="19"/>
        <v>28.47436221050377</v>
      </c>
      <c r="Q29" s="6">
        <f t="shared" si="20"/>
        <v>39.462727483455105</v>
      </c>
    </row>
    <row r="30" spans="1:17" ht="15.75" thickBot="1" x14ac:dyDescent="0.3">
      <c r="A30" s="20" t="s">
        <v>53</v>
      </c>
      <c r="B30" s="2">
        <v>45218</v>
      </c>
      <c r="C30" s="3" t="s">
        <v>96</v>
      </c>
      <c r="D30" s="3" t="s">
        <v>16</v>
      </c>
      <c r="E30" s="3" t="s">
        <v>16</v>
      </c>
      <c r="F30" s="3" t="e">
        <f t="shared" si="14"/>
        <v>#DIV/0!</v>
      </c>
      <c r="G30" s="3" t="e">
        <f t="shared" si="15"/>
        <v>#DIV/0!</v>
      </c>
      <c r="H30" s="4" t="e">
        <f t="shared" si="21"/>
        <v>#VALUE!</v>
      </c>
      <c r="I30" s="4" t="e">
        <f t="shared" si="22"/>
        <v>#VALUE!</v>
      </c>
      <c r="J30" s="5">
        <v>249.55</v>
      </c>
      <c r="K30" s="3">
        <v>5</v>
      </c>
      <c r="L30" s="3">
        <v>30</v>
      </c>
      <c r="M30" s="4" t="e">
        <f t="shared" si="16"/>
        <v>#VALUE!</v>
      </c>
      <c r="N30" s="4" t="e">
        <f t="shared" si="17"/>
        <v>#VALUE!</v>
      </c>
      <c r="O30" s="6" t="e">
        <f t="shared" si="18"/>
        <v>#VALUE!</v>
      </c>
      <c r="P30" s="4" t="e">
        <f t="shared" si="19"/>
        <v>#VALUE!</v>
      </c>
      <c r="Q30" s="6" t="e">
        <f t="shared" si="20"/>
        <v>#VALUE!</v>
      </c>
    </row>
    <row r="31" spans="1:17" ht="15.75" thickBot="1" x14ac:dyDescent="0.3">
      <c r="A31" s="20" t="s">
        <v>44</v>
      </c>
      <c r="B31" s="2">
        <v>45218</v>
      </c>
      <c r="C31" s="3" t="s">
        <v>96</v>
      </c>
      <c r="D31" s="3" t="s">
        <v>16</v>
      </c>
      <c r="E31" s="3" t="s">
        <v>16</v>
      </c>
      <c r="F31" s="3" t="e">
        <f t="shared" si="14"/>
        <v>#DIV/0!</v>
      </c>
      <c r="G31" s="3" t="e">
        <f t="shared" si="15"/>
        <v>#DIV/0!</v>
      </c>
      <c r="H31" s="4" t="e">
        <f t="shared" si="21"/>
        <v>#VALUE!</v>
      </c>
      <c r="I31" s="4" t="e">
        <f t="shared" si="22"/>
        <v>#VALUE!</v>
      </c>
      <c r="J31" s="5">
        <v>249.55</v>
      </c>
      <c r="K31" s="3">
        <v>5</v>
      </c>
      <c r="L31" s="3">
        <v>30</v>
      </c>
      <c r="M31" s="4" t="e">
        <f t="shared" si="16"/>
        <v>#VALUE!</v>
      </c>
      <c r="N31" s="4" t="e">
        <f t="shared" si="17"/>
        <v>#VALUE!</v>
      </c>
      <c r="O31" s="6" t="e">
        <f t="shared" si="18"/>
        <v>#VALUE!</v>
      </c>
      <c r="P31" s="4" t="e">
        <f t="shared" si="19"/>
        <v>#VALUE!</v>
      </c>
      <c r="Q31" s="6" t="e">
        <f t="shared" si="20"/>
        <v>#VALUE!</v>
      </c>
    </row>
    <row r="32" spans="1:17" ht="15.75" thickBot="1" x14ac:dyDescent="0.3">
      <c r="A32" s="27" t="s">
        <v>64</v>
      </c>
      <c r="B32" s="2"/>
      <c r="C32" s="3" t="s">
        <v>96</v>
      </c>
      <c r="D32" s="3"/>
      <c r="E32" s="3"/>
      <c r="F32" s="3" t="e">
        <f t="shared" si="14"/>
        <v>#DIV/0!</v>
      </c>
      <c r="G32" s="3" t="e">
        <f t="shared" si="15"/>
        <v>#DIV/0!</v>
      </c>
      <c r="H32" s="4">
        <f>10^((D32-42.558)/-3.985)</f>
        <v>47813254540.426651</v>
      </c>
      <c r="I32" s="4">
        <f>10^((E32-42.558)/-3.985)</f>
        <v>47813254540.426651</v>
      </c>
      <c r="J32" s="5">
        <v>249.55</v>
      </c>
      <c r="K32" s="3">
        <v>5</v>
      </c>
      <c r="L32" s="3">
        <v>30</v>
      </c>
      <c r="M32" s="4">
        <f t="shared" si="16"/>
        <v>28739684155.736313</v>
      </c>
      <c r="N32" s="4">
        <f t="shared" si="17"/>
        <v>28739684155.736313</v>
      </c>
      <c r="O32" s="6">
        <f t="shared" si="18"/>
        <v>28739684155.736313</v>
      </c>
      <c r="P32" s="4">
        <f t="shared" si="19"/>
        <v>0</v>
      </c>
      <c r="Q32" s="6" t="e">
        <f t="shared" si="20"/>
        <v>#NUM!</v>
      </c>
    </row>
    <row r="33" spans="1:17" ht="15.75" thickBot="1" x14ac:dyDescent="0.3">
      <c r="A33" s="27" t="s">
        <v>33</v>
      </c>
      <c r="B33" s="2"/>
      <c r="C33" s="3" t="s">
        <v>96</v>
      </c>
      <c r="D33" s="3"/>
      <c r="E33" s="3"/>
      <c r="F33" s="3" t="e">
        <f t="shared" si="14"/>
        <v>#DIV/0!</v>
      </c>
      <c r="G33" s="3" t="e">
        <f t="shared" si="15"/>
        <v>#DIV/0!</v>
      </c>
      <c r="H33" s="4">
        <f>10^((D33-42.558)/-3.985)</f>
        <v>47813254540.426651</v>
      </c>
      <c r="I33" s="4">
        <f>10^((E33-42.558)/-3.985)</f>
        <v>47813254540.426651</v>
      </c>
      <c r="J33" s="5">
        <v>249.55</v>
      </c>
      <c r="K33" s="3">
        <v>5</v>
      </c>
      <c r="L33" s="3">
        <v>30</v>
      </c>
      <c r="M33" s="4">
        <f t="shared" si="16"/>
        <v>28739684155.736313</v>
      </c>
      <c r="N33" s="4">
        <f t="shared" si="17"/>
        <v>28739684155.736313</v>
      </c>
      <c r="O33" s="6">
        <f t="shared" si="18"/>
        <v>28739684155.736313</v>
      </c>
      <c r="P33" s="4">
        <f t="shared" si="19"/>
        <v>0</v>
      </c>
      <c r="Q33" s="6" t="e">
        <f t="shared" si="20"/>
        <v>#NUM!</v>
      </c>
    </row>
    <row r="34" spans="1:17" ht="15.75" thickBot="1" x14ac:dyDescent="0.3">
      <c r="A34" s="20" t="s">
        <v>58</v>
      </c>
      <c r="B34" s="2">
        <v>45218</v>
      </c>
      <c r="C34" s="3" t="s">
        <v>96</v>
      </c>
      <c r="D34" s="3" t="s">
        <v>16</v>
      </c>
      <c r="E34" s="3" t="s">
        <v>16</v>
      </c>
      <c r="F34" s="3" t="e">
        <f t="shared" si="14"/>
        <v>#DIV/0!</v>
      </c>
      <c r="G34" s="3" t="e">
        <f t="shared" si="15"/>
        <v>#DIV/0!</v>
      </c>
      <c r="H34" s="4" t="e">
        <f t="shared" ref="H34:H45" si="23">10^((D34-41.763)/-4.173)</f>
        <v>#VALUE!</v>
      </c>
      <c r="I34" s="4" t="e">
        <f t="shared" ref="I34:I45" si="24">10^((E34-41.763)/-4.173)</f>
        <v>#VALUE!</v>
      </c>
      <c r="J34" s="5">
        <v>249.55</v>
      </c>
      <c r="K34" s="3">
        <v>5</v>
      </c>
      <c r="L34" s="3">
        <v>30</v>
      </c>
      <c r="M34" s="4" t="e">
        <f t="shared" si="16"/>
        <v>#VALUE!</v>
      </c>
      <c r="N34" s="4" t="e">
        <f t="shared" si="17"/>
        <v>#VALUE!</v>
      </c>
      <c r="O34" s="6" t="e">
        <f t="shared" si="18"/>
        <v>#VALUE!</v>
      </c>
      <c r="P34" s="4" t="e">
        <f t="shared" si="19"/>
        <v>#VALUE!</v>
      </c>
      <c r="Q34" s="6" t="e">
        <f t="shared" si="20"/>
        <v>#VALUE!</v>
      </c>
    </row>
    <row r="35" spans="1:17" ht="15.75" thickBot="1" x14ac:dyDescent="0.3">
      <c r="A35" s="20" t="s">
        <v>54</v>
      </c>
      <c r="B35" s="2">
        <v>45218</v>
      </c>
      <c r="C35" s="3" t="s">
        <v>96</v>
      </c>
      <c r="D35" s="3" t="s">
        <v>16</v>
      </c>
      <c r="E35" s="3" t="s">
        <v>16</v>
      </c>
      <c r="F35" s="3" t="e">
        <f t="shared" si="14"/>
        <v>#DIV/0!</v>
      </c>
      <c r="G35" s="3" t="e">
        <f t="shared" si="15"/>
        <v>#DIV/0!</v>
      </c>
      <c r="H35" s="4" t="e">
        <f t="shared" si="23"/>
        <v>#VALUE!</v>
      </c>
      <c r="I35" s="4" t="e">
        <f t="shared" si="24"/>
        <v>#VALUE!</v>
      </c>
      <c r="J35" s="5">
        <v>249.55</v>
      </c>
      <c r="K35" s="3">
        <v>5</v>
      </c>
      <c r="L35" s="3">
        <v>30</v>
      </c>
      <c r="M35" s="4" t="e">
        <f t="shared" si="16"/>
        <v>#VALUE!</v>
      </c>
      <c r="N35" s="4" t="e">
        <f t="shared" si="17"/>
        <v>#VALUE!</v>
      </c>
      <c r="O35" s="6" t="e">
        <f t="shared" si="18"/>
        <v>#VALUE!</v>
      </c>
      <c r="P35" s="4" t="e">
        <f t="shared" si="19"/>
        <v>#VALUE!</v>
      </c>
      <c r="Q35" s="6" t="e">
        <f t="shared" si="20"/>
        <v>#VALUE!</v>
      </c>
    </row>
    <row r="36" spans="1:17" ht="15.75" thickBot="1" x14ac:dyDescent="0.3">
      <c r="A36" s="20" t="s">
        <v>73</v>
      </c>
      <c r="B36" s="2">
        <v>45218</v>
      </c>
      <c r="C36" s="3" t="s">
        <v>96</v>
      </c>
      <c r="D36" s="3" t="s">
        <v>16</v>
      </c>
      <c r="E36" s="3" t="s">
        <v>16</v>
      </c>
      <c r="F36" s="3" t="e">
        <f t="shared" si="14"/>
        <v>#DIV/0!</v>
      </c>
      <c r="G36" s="3" t="e">
        <f t="shared" si="15"/>
        <v>#DIV/0!</v>
      </c>
      <c r="H36" s="4" t="e">
        <f t="shared" si="23"/>
        <v>#VALUE!</v>
      </c>
      <c r="I36" s="4" t="e">
        <f t="shared" si="24"/>
        <v>#VALUE!</v>
      </c>
      <c r="J36" s="5">
        <v>249.55</v>
      </c>
      <c r="K36" s="3">
        <v>5</v>
      </c>
      <c r="L36" s="3">
        <v>30</v>
      </c>
      <c r="M36" s="4" t="e">
        <f t="shared" si="16"/>
        <v>#VALUE!</v>
      </c>
      <c r="N36" s="4" t="e">
        <f t="shared" si="17"/>
        <v>#VALUE!</v>
      </c>
      <c r="O36" s="6" t="e">
        <f t="shared" si="18"/>
        <v>#VALUE!</v>
      </c>
      <c r="P36" s="4" t="e">
        <f t="shared" si="19"/>
        <v>#VALUE!</v>
      </c>
      <c r="Q36" s="6" t="e">
        <f t="shared" si="20"/>
        <v>#VALUE!</v>
      </c>
    </row>
    <row r="37" spans="1:17" ht="15.75" thickBot="1" x14ac:dyDescent="0.3">
      <c r="A37" s="20" t="s">
        <v>57</v>
      </c>
      <c r="B37" s="2">
        <v>45218</v>
      </c>
      <c r="C37" s="3" t="s">
        <v>96</v>
      </c>
      <c r="D37">
        <v>35.044852827654999</v>
      </c>
      <c r="E37">
        <v>34.446694569745397</v>
      </c>
      <c r="F37" s="3">
        <f t="shared" si="14"/>
        <v>34.745773698700198</v>
      </c>
      <c r="G37" s="3">
        <f t="shared" si="15"/>
        <v>0.42296176039061195</v>
      </c>
      <c r="H37" s="4">
        <f t="shared" si="23"/>
        <v>40.729423298254183</v>
      </c>
      <c r="I37" s="4">
        <f t="shared" si="24"/>
        <v>56.65632044222572</v>
      </c>
      <c r="J37" s="5">
        <v>249.55</v>
      </c>
      <c r="K37" s="3">
        <v>5</v>
      </c>
      <c r="L37" s="3">
        <v>30</v>
      </c>
      <c r="M37" s="4">
        <f t="shared" si="16"/>
        <v>24.48172107689091</v>
      </c>
      <c r="N37" s="4">
        <f t="shared" si="17"/>
        <v>34.055091429909268</v>
      </c>
      <c r="O37" s="6">
        <f t="shared" si="18"/>
        <v>29.268406253400087</v>
      </c>
      <c r="P37" s="4">
        <f t="shared" si="19"/>
        <v>6.7693950954295428</v>
      </c>
      <c r="Q37" s="6">
        <f t="shared" si="20"/>
        <v>9.3817305512897526</v>
      </c>
    </row>
    <row r="38" spans="1:17" ht="15.75" thickBot="1" x14ac:dyDescent="0.3">
      <c r="A38" s="20" t="s">
        <v>56</v>
      </c>
      <c r="B38" s="2">
        <v>45218</v>
      </c>
      <c r="C38" s="3" t="s">
        <v>96</v>
      </c>
      <c r="D38">
        <v>34.881185080227098</v>
      </c>
      <c r="E38" s="3" t="s">
        <v>16</v>
      </c>
      <c r="F38" s="3">
        <f t="shared" si="14"/>
        <v>34.881185080227098</v>
      </c>
      <c r="G38" s="3" t="e">
        <f t="shared" si="15"/>
        <v>#DIV/0!</v>
      </c>
      <c r="H38" s="4">
        <f t="shared" si="23"/>
        <v>44.578854517520845</v>
      </c>
      <c r="I38" s="4" t="e">
        <f t="shared" si="24"/>
        <v>#VALUE!</v>
      </c>
      <c r="J38" s="5">
        <v>249.55</v>
      </c>
      <c r="K38" s="3">
        <v>5</v>
      </c>
      <c r="L38" s="3">
        <v>30</v>
      </c>
      <c r="M38" s="4">
        <f t="shared" si="16"/>
        <v>26.79554469095623</v>
      </c>
      <c r="N38" s="4" t="e">
        <f t="shared" si="17"/>
        <v>#VALUE!</v>
      </c>
      <c r="O38" s="6" t="e">
        <f t="shared" si="18"/>
        <v>#VALUE!</v>
      </c>
      <c r="P38" s="4" t="e">
        <f t="shared" si="19"/>
        <v>#VALUE!</v>
      </c>
      <c r="Q38" s="6" t="e">
        <f t="shared" si="20"/>
        <v>#VALUE!</v>
      </c>
    </row>
    <row r="39" spans="1:17" ht="15.75" thickBot="1" x14ac:dyDescent="0.3">
      <c r="A39" s="20" t="s">
        <v>60</v>
      </c>
      <c r="B39" s="2">
        <v>45218</v>
      </c>
      <c r="C39" s="3" t="s">
        <v>96</v>
      </c>
      <c r="D39">
        <v>31.351376496629801</v>
      </c>
      <c r="E39">
        <v>31.083539224103301</v>
      </c>
      <c r="F39" s="3">
        <f t="shared" si="14"/>
        <v>31.217457860366551</v>
      </c>
      <c r="G39" s="3">
        <f t="shared" si="15"/>
        <v>0.18938955165799701</v>
      </c>
      <c r="H39" s="4">
        <f t="shared" si="23"/>
        <v>312.60595364956879</v>
      </c>
      <c r="I39" s="4">
        <f t="shared" si="24"/>
        <v>362.39369377275034</v>
      </c>
      <c r="J39" s="5">
        <v>249.55</v>
      </c>
      <c r="K39" s="3">
        <v>5</v>
      </c>
      <c r="L39" s="3">
        <v>30</v>
      </c>
      <c r="M39" s="4">
        <f t="shared" si="16"/>
        <v>187.90179542149997</v>
      </c>
      <c r="N39" s="4">
        <f t="shared" si="17"/>
        <v>217.82830721664016</v>
      </c>
      <c r="O39" s="6">
        <f t="shared" si="18"/>
        <v>202.86505131907006</v>
      </c>
      <c r="P39" s="4">
        <f t="shared" si="19"/>
        <v>21.161239427602826</v>
      </c>
      <c r="Q39" s="6">
        <f t="shared" si="20"/>
        <v>29.327442650693936</v>
      </c>
    </row>
    <row r="40" spans="1:17" ht="15.75" thickBot="1" x14ac:dyDescent="0.3">
      <c r="A40" s="20" t="s">
        <v>70</v>
      </c>
      <c r="B40" s="2">
        <v>45218</v>
      </c>
      <c r="C40" s="3" t="s">
        <v>96</v>
      </c>
      <c r="D40" s="3" t="s">
        <v>16</v>
      </c>
      <c r="E40" s="3" t="s">
        <v>16</v>
      </c>
      <c r="F40" s="3" t="e">
        <f t="shared" si="14"/>
        <v>#DIV/0!</v>
      </c>
      <c r="G40" s="3" t="e">
        <f t="shared" si="15"/>
        <v>#DIV/0!</v>
      </c>
      <c r="H40" s="4" t="e">
        <f t="shared" si="23"/>
        <v>#VALUE!</v>
      </c>
      <c r="I40" s="4" t="e">
        <f t="shared" si="24"/>
        <v>#VALUE!</v>
      </c>
      <c r="J40" s="5">
        <v>249.55</v>
      </c>
      <c r="K40" s="3">
        <v>5</v>
      </c>
      <c r="L40" s="3">
        <v>30</v>
      </c>
      <c r="M40" s="4" t="e">
        <f t="shared" si="16"/>
        <v>#VALUE!</v>
      </c>
      <c r="N40" s="4" t="e">
        <f t="shared" si="17"/>
        <v>#VALUE!</v>
      </c>
      <c r="O40" s="6" t="e">
        <f t="shared" si="18"/>
        <v>#VALUE!</v>
      </c>
      <c r="P40" s="4" t="e">
        <f t="shared" si="19"/>
        <v>#VALUE!</v>
      </c>
      <c r="Q40" s="6" t="e">
        <f t="shared" si="20"/>
        <v>#VALUE!</v>
      </c>
    </row>
    <row r="41" spans="1:17" ht="15.75" thickBot="1" x14ac:dyDescent="0.3">
      <c r="A41" s="20" t="s">
        <v>37</v>
      </c>
      <c r="B41" s="2">
        <v>45218</v>
      </c>
      <c r="C41" s="3" t="s">
        <v>96</v>
      </c>
      <c r="D41" s="3" t="s">
        <v>16</v>
      </c>
      <c r="E41">
        <v>35.355143870254402</v>
      </c>
      <c r="F41" s="3">
        <f t="shared" si="14"/>
        <v>35.355143870254402</v>
      </c>
      <c r="G41" s="3" t="e">
        <f t="shared" si="15"/>
        <v>#DIV/0!</v>
      </c>
      <c r="H41" s="4" t="e">
        <f t="shared" si="23"/>
        <v>#VALUE!</v>
      </c>
      <c r="I41" s="4">
        <f t="shared" si="24"/>
        <v>34.320328253202774</v>
      </c>
      <c r="J41" s="5">
        <v>249.55</v>
      </c>
      <c r="K41" s="3">
        <v>5</v>
      </c>
      <c r="L41" s="3">
        <v>30</v>
      </c>
      <c r="M41" s="4" t="e">
        <f t="shared" si="16"/>
        <v>#VALUE!</v>
      </c>
      <c r="N41" s="4">
        <f t="shared" si="17"/>
        <v>20.629329745463497</v>
      </c>
      <c r="O41" s="6" t="e">
        <f t="shared" si="18"/>
        <v>#VALUE!</v>
      </c>
      <c r="P41" s="4" t="e">
        <f t="shared" si="19"/>
        <v>#VALUE!</v>
      </c>
      <c r="Q41" s="6" t="e">
        <f t="shared" si="20"/>
        <v>#VALUE!</v>
      </c>
    </row>
    <row r="42" spans="1:17" ht="15.75" thickBot="1" x14ac:dyDescent="0.3">
      <c r="A42" s="20" t="s">
        <v>45</v>
      </c>
      <c r="B42" s="2">
        <v>45218</v>
      </c>
      <c r="C42" s="3" t="s">
        <v>96</v>
      </c>
      <c r="D42">
        <v>33.453227429873003</v>
      </c>
      <c r="E42">
        <v>33.327117259076502</v>
      </c>
      <c r="F42" s="3">
        <f t="shared" si="14"/>
        <v>33.390172344474749</v>
      </c>
      <c r="G42" s="3">
        <f t="shared" si="15"/>
        <v>8.9173356946799634E-2</v>
      </c>
      <c r="H42" s="4">
        <f t="shared" si="23"/>
        <v>98.020883473282652</v>
      </c>
      <c r="I42" s="4">
        <f t="shared" si="24"/>
        <v>105.08461038386339</v>
      </c>
      <c r="J42" s="5">
        <v>249.55</v>
      </c>
      <c r="K42" s="3">
        <v>5</v>
      </c>
      <c r="L42" s="3">
        <v>30</v>
      </c>
      <c r="M42" s="4">
        <f t="shared" si="16"/>
        <v>58.918583534331383</v>
      </c>
      <c r="N42" s="4">
        <f t="shared" si="17"/>
        <v>63.164462262390337</v>
      </c>
      <c r="O42" s="6">
        <f t="shared" si="18"/>
        <v>61.04152289836086</v>
      </c>
      <c r="P42" s="4">
        <f t="shared" si="19"/>
        <v>3.0022896407061999</v>
      </c>
      <c r="Q42" s="6">
        <f t="shared" si="20"/>
        <v>4.1608846948601412</v>
      </c>
    </row>
    <row r="43" spans="1:17" ht="15.75" thickBot="1" x14ac:dyDescent="0.3">
      <c r="A43" s="20" t="s">
        <v>71</v>
      </c>
      <c r="B43" s="2">
        <v>45218</v>
      </c>
      <c r="C43" s="3" t="s">
        <v>96</v>
      </c>
      <c r="D43" s="3" t="s">
        <v>16</v>
      </c>
      <c r="E43" s="3" t="s">
        <v>16</v>
      </c>
      <c r="F43" s="3" t="e">
        <f t="shared" si="14"/>
        <v>#DIV/0!</v>
      </c>
      <c r="G43" s="3" t="e">
        <f t="shared" si="15"/>
        <v>#DIV/0!</v>
      </c>
      <c r="H43" s="4" t="e">
        <f t="shared" si="23"/>
        <v>#VALUE!</v>
      </c>
      <c r="I43" s="4" t="e">
        <f t="shared" si="24"/>
        <v>#VALUE!</v>
      </c>
      <c r="J43" s="5">
        <v>249.55</v>
      </c>
      <c r="K43" s="3">
        <v>5</v>
      </c>
      <c r="L43" s="3">
        <v>30</v>
      </c>
      <c r="M43" s="4" t="e">
        <f t="shared" si="16"/>
        <v>#VALUE!</v>
      </c>
      <c r="N43" s="4" t="e">
        <f t="shared" si="17"/>
        <v>#VALUE!</v>
      </c>
      <c r="O43" s="6" t="e">
        <f t="shared" si="18"/>
        <v>#VALUE!</v>
      </c>
      <c r="P43" s="4" t="e">
        <f t="shared" si="19"/>
        <v>#VALUE!</v>
      </c>
      <c r="Q43" s="6" t="e">
        <f t="shared" si="20"/>
        <v>#VALUE!</v>
      </c>
    </row>
    <row r="44" spans="1:17" ht="15.75" thickBot="1" x14ac:dyDescent="0.3">
      <c r="A44" s="20" t="s">
        <v>55</v>
      </c>
      <c r="B44" s="2">
        <v>45218</v>
      </c>
      <c r="C44" s="3" t="s">
        <v>96</v>
      </c>
      <c r="D44" s="3" t="s">
        <v>16</v>
      </c>
      <c r="E44" s="3" t="s">
        <v>16</v>
      </c>
      <c r="F44" s="3" t="e">
        <f t="shared" si="14"/>
        <v>#DIV/0!</v>
      </c>
      <c r="G44" s="3" t="e">
        <f t="shared" si="15"/>
        <v>#DIV/0!</v>
      </c>
      <c r="H44" s="4" t="e">
        <f t="shared" si="23"/>
        <v>#VALUE!</v>
      </c>
      <c r="I44" s="4" t="e">
        <f t="shared" si="24"/>
        <v>#VALUE!</v>
      </c>
      <c r="J44" s="5">
        <v>249.55</v>
      </c>
      <c r="K44" s="3">
        <v>5</v>
      </c>
      <c r="L44" s="3">
        <v>30</v>
      </c>
      <c r="M44" s="4" t="e">
        <f t="shared" si="16"/>
        <v>#VALUE!</v>
      </c>
      <c r="N44" s="4" t="e">
        <f t="shared" si="17"/>
        <v>#VALUE!</v>
      </c>
      <c r="O44" s="6" t="e">
        <f t="shared" si="18"/>
        <v>#VALUE!</v>
      </c>
      <c r="P44" s="4" t="e">
        <f t="shared" si="19"/>
        <v>#VALUE!</v>
      </c>
      <c r="Q44" s="6" t="e">
        <f t="shared" si="20"/>
        <v>#VALUE!</v>
      </c>
    </row>
    <row r="45" spans="1:17" ht="15.75" thickBot="1" x14ac:dyDescent="0.3">
      <c r="A45" s="20" t="s">
        <v>65</v>
      </c>
      <c r="B45" s="2">
        <v>45218</v>
      </c>
      <c r="C45" s="3" t="s">
        <v>96</v>
      </c>
      <c r="D45">
        <v>34.919466639463998</v>
      </c>
      <c r="E45" s="3" t="s">
        <v>16</v>
      </c>
      <c r="F45" s="3">
        <f t="shared" si="14"/>
        <v>34.919466639463998</v>
      </c>
      <c r="G45" s="3" t="e">
        <f t="shared" si="15"/>
        <v>#DIV/0!</v>
      </c>
      <c r="H45" s="4">
        <f t="shared" si="23"/>
        <v>43.64708803021756</v>
      </c>
      <c r="I45" s="4" t="e">
        <f t="shared" si="24"/>
        <v>#VALUE!</v>
      </c>
      <c r="J45" s="5">
        <v>249.55</v>
      </c>
      <c r="K45" s="3">
        <v>5</v>
      </c>
      <c r="L45" s="3">
        <v>30</v>
      </c>
      <c r="M45" s="4">
        <f t="shared" si="16"/>
        <v>26.235476676147599</v>
      </c>
      <c r="N45" s="4" t="e">
        <f t="shared" si="17"/>
        <v>#VALUE!</v>
      </c>
      <c r="O45" s="6" t="e">
        <f t="shared" si="18"/>
        <v>#VALUE!</v>
      </c>
      <c r="P45" s="4" t="e">
        <f t="shared" si="19"/>
        <v>#VALUE!</v>
      </c>
      <c r="Q45" s="6" t="e">
        <f t="shared" si="20"/>
        <v>#VALUE!</v>
      </c>
    </row>
    <row r="46" spans="1:17" ht="15.75" thickBot="1" x14ac:dyDescent="0.3">
      <c r="A46" s="20" t="s">
        <v>66</v>
      </c>
      <c r="B46" s="2">
        <v>45217</v>
      </c>
      <c r="C46" s="3" t="s">
        <v>96</v>
      </c>
      <c r="D46">
        <v>35.063983678241399</v>
      </c>
      <c r="E46">
        <v>34.381603850865602</v>
      </c>
      <c r="F46" s="3">
        <f t="shared" si="14"/>
        <v>34.722793764553501</v>
      </c>
      <c r="G46" s="3">
        <f t="shared" si="15"/>
        <v>0.48251540328233194</v>
      </c>
      <c r="H46" s="4">
        <f t="shared" ref="H46:I51" si="25">10^((D46-40.086)/-3.911)</f>
        <v>19.234227276861144</v>
      </c>
      <c r="I46" s="4">
        <f t="shared" si="25"/>
        <v>28.744305181304377</v>
      </c>
      <c r="J46" s="5">
        <v>249.55</v>
      </c>
      <c r="K46" s="3">
        <v>5</v>
      </c>
      <c r="L46" s="3">
        <v>30</v>
      </c>
      <c r="M46" s="4">
        <f t="shared" si="16"/>
        <v>11.561346790339297</v>
      </c>
      <c r="N46" s="4">
        <f t="shared" si="17"/>
        <v>17.277682938071155</v>
      </c>
      <c r="O46" s="6">
        <f t="shared" si="18"/>
        <v>14.419514864205226</v>
      </c>
      <c r="P46" s="4">
        <f t="shared" si="19"/>
        <v>4.0420600536029845</v>
      </c>
      <c r="Q46" s="6">
        <f t="shared" si="20"/>
        <v>5.6019064865394386</v>
      </c>
    </row>
    <row r="47" spans="1:17" ht="15.75" thickBot="1" x14ac:dyDescent="0.3">
      <c r="A47" s="20" t="s">
        <v>38</v>
      </c>
      <c r="B47" s="2">
        <v>45217</v>
      </c>
      <c r="C47" s="3" t="s">
        <v>96</v>
      </c>
      <c r="D47" s="3" t="s">
        <v>16</v>
      </c>
      <c r="E47" s="3" t="s">
        <v>16</v>
      </c>
      <c r="F47" s="3" t="e">
        <f t="shared" si="14"/>
        <v>#DIV/0!</v>
      </c>
      <c r="G47" s="3" t="e">
        <f t="shared" si="15"/>
        <v>#DIV/0!</v>
      </c>
      <c r="H47" s="4" t="e">
        <f t="shared" si="25"/>
        <v>#VALUE!</v>
      </c>
      <c r="I47" s="4" t="e">
        <f t="shared" si="25"/>
        <v>#VALUE!</v>
      </c>
      <c r="J47" s="5">
        <v>249.55</v>
      </c>
      <c r="K47" s="3">
        <v>5</v>
      </c>
      <c r="L47" s="3">
        <v>30</v>
      </c>
      <c r="M47" s="4" t="e">
        <f t="shared" si="16"/>
        <v>#VALUE!</v>
      </c>
      <c r="N47" s="4" t="e">
        <f t="shared" si="17"/>
        <v>#VALUE!</v>
      </c>
      <c r="O47" s="6" t="e">
        <f t="shared" si="18"/>
        <v>#VALUE!</v>
      </c>
      <c r="P47" s="4" t="e">
        <f t="shared" si="19"/>
        <v>#VALUE!</v>
      </c>
      <c r="Q47" s="6" t="e">
        <f t="shared" si="20"/>
        <v>#VALUE!</v>
      </c>
    </row>
    <row r="48" spans="1:17" ht="15.75" thickBot="1" x14ac:dyDescent="0.3">
      <c r="A48" s="20" t="s">
        <v>48</v>
      </c>
      <c r="B48" s="2">
        <v>45217</v>
      </c>
      <c r="C48" s="3" t="s">
        <v>96</v>
      </c>
      <c r="D48" s="3" t="s">
        <v>16</v>
      </c>
      <c r="E48" s="3" t="s">
        <v>16</v>
      </c>
      <c r="F48" s="3" t="e">
        <f t="shared" si="14"/>
        <v>#DIV/0!</v>
      </c>
      <c r="G48" s="3" t="e">
        <f t="shared" si="15"/>
        <v>#DIV/0!</v>
      </c>
      <c r="H48" s="4" t="e">
        <f t="shared" si="25"/>
        <v>#VALUE!</v>
      </c>
      <c r="I48" s="4" t="e">
        <f t="shared" si="25"/>
        <v>#VALUE!</v>
      </c>
      <c r="J48" s="5">
        <v>249.55</v>
      </c>
      <c r="K48" s="3">
        <v>5</v>
      </c>
      <c r="L48" s="3">
        <v>30</v>
      </c>
      <c r="M48" s="4" t="e">
        <f t="shared" si="16"/>
        <v>#VALUE!</v>
      </c>
      <c r="N48" s="4" t="e">
        <f t="shared" si="17"/>
        <v>#VALUE!</v>
      </c>
      <c r="O48" s="6" t="e">
        <f t="shared" si="18"/>
        <v>#VALUE!</v>
      </c>
      <c r="P48" s="4" t="e">
        <f t="shared" si="19"/>
        <v>#VALUE!</v>
      </c>
      <c r="Q48" s="6" t="e">
        <f t="shared" si="20"/>
        <v>#VALUE!</v>
      </c>
    </row>
    <row r="49" spans="1:17" ht="15.75" thickBot="1" x14ac:dyDescent="0.3">
      <c r="A49" s="20" t="s">
        <v>41</v>
      </c>
      <c r="B49" s="2">
        <v>45217</v>
      </c>
      <c r="C49" s="3" t="s">
        <v>96</v>
      </c>
      <c r="D49">
        <v>34.428854435996897</v>
      </c>
      <c r="E49">
        <v>34.8129290884658</v>
      </c>
      <c r="F49" s="3">
        <f t="shared" si="14"/>
        <v>34.620891762231352</v>
      </c>
      <c r="G49" s="3">
        <f t="shared" si="15"/>
        <v>0.27158179124262849</v>
      </c>
      <c r="H49" s="4">
        <f t="shared" si="25"/>
        <v>27.955699043029149</v>
      </c>
      <c r="I49" s="4">
        <f t="shared" si="25"/>
        <v>22.298038505733867</v>
      </c>
      <c r="J49" s="5">
        <v>249.55</v>
      </c>
      <c r="K49" s="3">
        <v>5</v>
      </c>
      <c r="L49" s="3">
        <v>30</v>
      </c>
      <c r="M49" s="4">
        <f t="shared" si="16"/>
        <v>16.803666024661879</v>
      </c>
      <c r="N49" s="4">
        <f t="shared" si="17"/>
        <v>13.402948410579365</v>
      </c>
      <c r="O49" s="6">
        <f t="shared" si="18"/>
        <v>15.103307217620621</v>
      </c>
      <c r="P49" s="4">
        <f t="shared" si="19"/>
        <v>2.4046704858182899</v>
      </c>
      <c r="Q49" s="6">
        <f t="shared" si="20"/>
        <v>3.3326420225963647</v>
      </c>
    </row>
    <row r="50" spans="1:17" ht="15.75" thickBot="1" x14ac:dyDescent="0.3">
      <c r="A50" s="20" t="s">
        <v>68</v>
      </c>
      <c r="B50" s="2">
        <v>45217</v>
      </c>
      <c r="C50" s="3" t="s">
        <v>96</v>
      </c>
      <c r="D50" s="3" t="s">
        <v>16</v>
      </c>
      <c r="E50" s="3" t="s">
        <v>16</v>
      </c>
      <c r="F50" s="3" t="e">
        <f t="shared" si="14"/>
        <v>#DIV/0!</v>
      </c>
      <c r="G50" s="3" t="e">
        <f t="shared" si="15"/>
        <v>#DIV/0!</v>
      </c>
      <c r="H50" s="4" t="e">
        <f t="shared" si="25"/>
        <v>#VALUE!</v>
      </c>
      <c r="I50" s="4" t="e">
        <f t="shared" si="25"/>
        <v>#VALUE!</v>
      </c>
      <c r="J50" s="5">
        <v>249.55</v>
      </c>
      <c r="K50" s="3">
        <v>5</v>
      </c>
      <c r="L50" s="3">
        <v>30</v>
      </c>
      <c r="M50" s="4" t="e">
        <f t="shared" si="16"/>
        <v>#VALUE!</v>
      </c>
      <c r="N50" s="4" t="e">
        <f t="shared" si="17"/>
        <v>#VALUE!</v>
      </c>
      <c r="O50" s="6" t="e">
        <f t="shared" si="18"/>
        <v>#VALUE!</v>
      </c>
      <c r="P50" s="4" t="e">
        <f t="shared" si="19"/>
        <v>#VALUE!</v>
      </c>
      <c r="Q50" s="6" t="e">
        <f t="shared" si="20"/>
        <v>#VALUE!</v>
      </c>
    </row>
    <row r="51" spans="1:17" ht="15.75" thickBot="1" x14ac:dyDescent="0.3">
      <c r="A51" s="20" t="s">
        <v>62</v>
      </c>
      <c r="B51" s="2">
        <v>45217</v>
      </c>
      <c r="C51" s="3" t="s">
        <v>96</v>
      </c>
      <c r="D51">
        <v>35.2350381197096</v>
      </c>
      <c r="E51">
        <v>33.246358223633401</v>
      </c>
      <c r="F51" s="3">
        <f t="shared" si="14"/>
        <v>34.240698171671497</v>
      </c>
      <c r="G51" s="3">
        <f t="shared" si="15"/>
        <v>1.406209040124839</v>
      </c>
      <c r="H51" s="4">
        <f t="shared" si="25"/>
        <v>17.391538013636595</v>
      </c>
      <c r="I51" s="4">
        <f t="shared" si="25"/>
        <v>56.081772009426572</v>
      </c>
      <c r="J51" s="5">
        <v>249.55</v>
      </c>
      <c r="K51" s="3">
        <v>5</v>
      </c>
      <c r="L51" s="3">
        <v>30</v>
      </c>
      <c r="M51" s="4">
        <f t="shared" si="16"/>
        <v>10.453739539352791</v>
      </c>
      <c r="N51" s="4">
        <f t="shared" si="17"/>
        <v>33.709740738986113</v>
      </c>
      <c r="O51" s="6">
        <f t="shared" si="18"/>
        <v>22.081740139169451</v>
      </c>
      <c r="P51" s="4">
        <f t="shared" si="19"/>
        <v>16.444476151543213</v>
      </c>
      <c r="Q51" s="6">
        <f t="shared" si="20"/>
        <v>22.790462387850805</v>
      </c>
    </row>
    <row r="52" spans="1:17" x14ac:dyDescent="0.25">
      <c r="A52" s="24"/>
      <c r="B52" s="2"/>
      <c r="C52" s="3"/>
      <c r="F52" s="3"/>
      <c r="G52" s="3"/>
      <c r="H52" s="4"/>
      <c r="I52" s="4"/>
      <c r="J52" s="23"/>
      <c r="K52" s="3"/>
      <c r="L52" s="3"/>
      <c r="M52" s="4"/>
      <c r="N52" s="4"/>
      <c r="O52" s="6"/>
      <c r="P52" s="4"/>
      <c r="Q52" s="6"/>
    </row>
    <row r="53" spans="1:17" x14ac:dyDescent="0.25">
      <c r="A53" s="24"/>
      <c r="B53" s="2"/>
      <c r="C53" s="3"/>
      <c r="D53" s="3"/>
      <c r="E53" s="3"/>
      <c r="F53" s="3"/>
      <c r="G53" s="3"/>
      <c r="H53" s="4"/>
      <c r="I53" s="4"/>
      <c r="J53" s="23"/>
      <c r="K53" s="3"/>
      <c r="L53" s="3"/>
      <c r="M53" s="4"/>
      <c r="N53" s="4"/>
      <c r="O53" s="6"/>
      <c r="P53" s="4"/>
      <c r="Q53" s="6"/>
    </row>
    <row r="54" spans="1:17" x14ac:dyDescent="0.25">
      <c r="A54" s="24"/>
      <c r="B54" s="2"/>
      <c r="C54" s="3"/>
      <c r="F54" s="3"/>
      <c r="G54" s="3"/>
      <c r="H54" s="1"/>
      <c r="I54" s="1"/>
      <c r="K54" s="3"/>
      <c r="L54" s="3"/>
      <c r="M54" s="4"/>
      <c r="N54" s="4"/>
      <c r="O54" s="6"/>
      <c r="P54" s="4"/>
      <c r="Q54" s="6"/>
    </row>
    <row r="55" spans="1:17" ht="45" x14ac:dyDescent="0.25">
      <c r="A55" s="38" t="s">
        <v>107</v>
      </c>
      <c r="B55" s="35" t="s">
        <v>105</v>
      </c>
      <c r="C55" s="36" t="s">
        <v>2</v>
      </c>
      <c r="D55" s="36" t="s">
        <v>17</v>
      </c>
      <c r="E55" s="36" t="s">
        <v>18</v>
      </c>
      <c r="F55" s="37" t="s">
        <v>7</v>
      </c>
      <c r="G55" s="37" t="s">
        <v>8</v>
      </c>
      <c r="H55" s="42" t="s">
        <v>110</v>
      </c>
      <c r="I55" s="36" t="s">
        <v>106</v>
      </c>
      <c r="J55" s="36" t="s">
        <v>109</v>
      </c>
      <c r="K55" s="36" t="s">
        <v>111</v>
      </c>
      <c r="M55" s="4"/>
      <c r="N55" s="4"/>
      <c r="O55" s="6"/>
      <c r="P55" s="4"/>
      <c r="Q55" s="6"/>
    </row>
    <row r="56" spans="1:17" x14ac:dyDescent="0.25">
      <c r="A56" s="3" t="s">
        <v>19</v>
      </c>
      <c r="B56" s="3" t="s">
        <v>98</v>
      </c>
      <c r="C56" s="3" t="s">
        <v>96</v>
      </c>
      <c r="D56" s="3">
        <v>22.550098915323002</v>
      </c>
      <c r="E56" s="3">
        <v>22.558555176245498</v>
      </c>
      <c r="F56" s="4">
        <f>10^((D56-40.086)/-3.911)</f>
        <v>30460.599865821878</v>
      </c>
      <c r="G56" s="4">
        <f>10^((E56-40.086)/-3.911)</f>
        <v>30309.32594579973</v>
      </c>
      <c r="H56" s="10">
        <f>AVERAGE(F56:G56)</f>
        <v>30384.962905810804</v>
      </c>
      <c r="I56" s="3" t="s">
        <v>108</v>
      </c>
      <c r="J56" s="39">
        <f>AVERAGE(H46,I46)</f>
        <v>23.989266229082759</v>
      </c>
      <c r="K56" s="11">
        <f>H56/((J56/2)+50000)*100</f>
        <v>60.755351048710118</v>
      </c>
      <c r="M56" s="4"/>
      <c r="N56" s="4"/>
      <c r="O56" s="6"/>
      <c r="P56" s="4"/>
      <c r="Q56" s="6"/>
    </row>
    <row r="57" spans="1:17" x14ac:dyDescent="0.25">
      <c r="A57" s="3" t="s">
        <v>19</v>
      </c>
      <c r="B57" s="3" t="s">
        <v>99</v>
      </c>
      <c r="C57" s="3" t="s">
        <v>96</v>
      </c>
      <c r="D57" s="3">
        <v>22.1430878659644</v>
      </c>
      <c r="E57" s="3">
        <v>22.329284911840698</v>
      </c>
      <c r="F57" s="4">
        <f>10^((D57-41.763)/-4.173)</f>
        <v>50307.46467038447</v>
      </c>
      <c r="G57" s="4">
        <f>10^((E57-41.763)/-4.173)</f>
        <v>45395.51646751212</v>
      </c>
      <c r="H57" s="10">
        <f t="shared" ref="H57:H58" si="26">AVERAGE(F57:G57)</f>
        <v>47851.490568948298</v>
      </c>
      <c r="I57" s="3" t="s">
        <v>52</v>
      </c>
      <c r="J57" s="39">
        <f>AVERAGE(H3,I3)</f>
        <v>447.38460353918981</v>
      </c>
      <c r="K57" s="11">
        <f>H57/((J57/2)+50000)*100</f>
        <v>95.276727727288758</v>
      </c>
      <c r="M57" s="4"/>
      <c r="N57" s="4"/>
      <c r="O57" s="6"/>
      <c r="P57" s="4"/>
      <c r="Q57" s="6"/>
    </row>
    <row r="58" spans="1:17" x14ac:dyDescent="0.25">
      <c r="A58" s="3" t="s">
        <v>19</v>
      </c>
      <c r="B58" s="3" t="s">
        <v>100</v>
      </c>
      <c r="C58" s="3" t="s">
        <v>96</v>
      </c>
      <c r="D58" s="3">
        <v>24.451490924820401</v>
      </c>
      <c r="E58" s="3">
        <v>24.5752364954574</v>
      </c>
      <c r="F58" s="4">
        <f>10^((D58-42.558)/-3.985)</f>
        <v>34967.615363289588</v>
      </c>
      <c r="G58" s="4">
        <f>10^((E58-42.558)/-3.985)</f>
        <v>32554.660869333318</v>
      </c>
      <c r="H58" s="10">
        <f t="shared" si="26"/>
        <v>33761.138116311457</v>
      </c>
      <c r="I58" s="3" t="s">
        <v>63</v>
      </c>
      <c r="J58" s="39">
        <f>AVERAGE(H21,I21)</f>
        <v>169.61698897413314</v>
      </c>
      <c r="K58" s="11">
        <f>H58/((J58/2)+50000)*100</f>
        <v>67.40794091291697</v>
      </c>
      <c r="M58" s="4"/>
      <c r="N58" s="4"/>
      <c r="O58" s="6"/>
      <c r="P58" s="4"/>
      <c r="Q58" s="6"/>
    </row>
    <row r="59" spans="1:17" x14ac:dyDescent="0.25">
      <c r="A59" s="3"/>
      <c r="C59" s="3"/>
      <c r="D59" s="3"/>
      <c r="E59" s="3"/>
      <c r="F59" s="6"/>
      <c r="G59" s="6"/>
      <c r="H59" s="10"/>
      <c r="I59" s="11"/>
      <c r="J59" s="9"/>
      <c r="K59" s="8"/>
      <c r="L59" s="3"/>
      <c r="M59" s="4"/>
      <c r="N59" s="4"/>
      <c r="O59" s="6"/>
      <c r="P59" s="4"/>
      <c r="Q59" s="6"/>
    </row>
    <row r="60" spans="1:17" x14ac:dyDescent="0.25">
      <c r="A60" s="3"/>
      <c r="C60" s="3"/>
      <c r="D60" s="3"/>
      <c r="E60" s="3"/>
      <c r="F60" s="6"/>
      <c r="G60" s="6"/>
      <c r="H60" s="10"/>
      <c r="I60" s="11"/>
      <c r="J60" s="9"/>
      <c r="K60" s="8"/>
      <c r="L60" s="3"/>
      <c r="M60" s="4"/>
      <c r="N60" s="4"/>
      <c r="O60" s="6"/>
      <c r="P60" s="4"/>
      <c r="Q60" s="6"/>
    </row>
    <row r="61" spans="1:17" x14ac:dyDescent="0.25">
      <c r="A61" s="3"/>
      <c r="B61" s="7"/>
      <c r="C61" s="3"/>
      <c r="D61" s="3"/>
      <c r="E61" s="3"/>
      <c r="F61" s="6"/>
      <c r="G61" s="6"/>
      <c r="H61" s="10"/>
      <c r="I61" s="11"/>
      <c r="J61" s="9"/>
      <c r="K61" s="8"/>
      <c r="L61" s="3"/>
      <c r="M61" s="4"/>
      <c r="N61" s="4"/>
      <c r="O61" s="6"/>
      <c r="P61" s="4"/>
      <c r="Q61" s="6"/>
    </row>
    <row r="62" spans="1:17" x14ac:dyDescent="0.25">
      <c r="A62" t="s">
        <v>98</v>
      </c>
    </row>
    <row r="63" spans="1:17" x14ac:dyDescent="0.25">
      <c r="A63" s="12" t="s">
        <v>96</v>
      </c>
      <c r="B63" s="13" t="s">
        <v>17</v>
      </c>
      <c r="C63" s="14" t="s">
        <v>18</v>
      </c>
      <c r="D63" s="28" t="s">
        <v>101</v>
      </c>
    </row>
    <row r="64" spans="1:17" x14ac:dyDescent="0.25">
      <c r="A64" s="15">
        <v>10000000</v>
      </c>
      <c r="B64">
        <v>12.7284331729131</v>
      </c>
      <c r="C64" s="25">
        <v>12.694774551922601</v>
      </c>
      <c r="D64" s="30">
        <f>AVERAGE(B64:C64)</f>
        <v>12.711603862417849</v>
      </c>
      <c r="F64" s="3"/>
    </row>
    <row r="65" spans="1:6" x14ac:dyDescent="0.25">
      <c r="A65" s="15">
        <v>1000000</v>
      </c>
      <c r="B65">
        <v>16.657364742241899</v>
      </c>
      <c r="C65" s="26">
        <v>16.5634525337037</v>
      </c>
      <c r="D65" s="30">
        <f t="shared" ref="D65:D69" si="27">AVERAGE(B65:C65)</f>
        <v>16.6104086379728</v>
      </c>
      <c r="F65" s="3"/>
    </row>
    <row r="66" spans="1:6" x14ac:dyDescent="0.25">
      <c r="A66" s="15">
        <v>100000</v>
      </c>
      <c r="B66">
        <v>20.6054153191096</v>
      </c>
      <c r="C66" s="26">
        <v>20.516321833052199</v>
      </c>
      <c r="D66" s="30">
        <f t="shared" si="27"/>
        <v>20.5608685760809</v>
      </c>
      <c r="F66" s="3"/>
    </row>
    <row r="67" spans="1:6" x14ac:dyDescent="0.25">
      <c r="A67" s="15">
        <v>10000</v>
      </c>
      <c r="B67">
        <v>24.321504958662299</v>
      </c>
      <c r="C67" s="26">
        <v>24.528791647930799</v>
      </c>
      <c r="D67" s="30">
        <f t="shared" si="27"/>
        <v>24.425148303296549</v>
      </c>
      <c r="F67" s="3"/>
    </row>
    <row r="68" spans="1:6" x14ac:dyDescent="0.25">
      <c r="A68" s="15">
        <v>1000</v>
      </c>
      <c r="B68">
        <v>28.313110052664999</v>
      </c>
      <c r="C68" s="26">
        <v>28.4020238615084</v>
      </c>
      <c r="D68" s="30">
        <f t="shared" si="27"/>
        <v>28.3575669570867</v>
      </c>
      <c r="F68" s="3"/>
    </row>
    <row r="69" spans="1:6" x14ac:dyDescent="0.25">
      <c r="A69" s="15" t="s">
        <v>19</v>
      </c>
      <c r="B69">
        <v>22.550098915323002</v>
      </c>
      <c r="C69" s="26">
        <v>22.558555176245498</v>
      </c>
      <c r="D69" s="30">
        <f t="shared" si="27"/>
        <v>22.554327045784248</v>
      </c>
      <c r="F69" s="3"/>
    </row>
    <row r="70" spans="1:6" x14ac:dyDescent="0.25">
      <c r="A70" s="16" t="s">
        <v>20</v>
      </c>
      <c r="B70" s="17" t="s">
        <v>16</v>
      </c>
      <c r="C70" s="18" t="s">
        <v>16</v>
      </c>
      <c r="F70" s="3"/>
    </row>
    <row r="71" spans="1:6" x14ac:dyDescent="0.25">
      <c r="A71" t="s">
        <v>21</v>
      </c>
      <c r="F71" s="3"/>
    </row>
    <row r="72" spans="1:6" x14ac:dyDescent="0.25">
      <c r="A72" s="29" t="s">
        <v>102</v>
      </c>
      <c r="B72" s="31">
        <v>-3.911</v>
      </c>
      <c r="C72" t="s">
        <v>104</v>
      </c>
      <c r="F72" s="3"/>
    </row>
    <row r="73" spans="1:6" x14ac:dyDescent="0.25">
      <c r="A73" s="29" t="s">
        <v>103</v>
      </c>
      <c r="B73" s="31">
        <v>40.085999999999999</v>
      </c>
      <c r="F73" s="3"/>
    </row>
    <row r="76" spans="1:6" x14ac:dyDescent="0.25">
      <c r="A76" t="s">
        <v>99</v>
      </c>
    </row>
    <row r="77" spans="1:6" x14ac:dyDescent="0.25">
      <c r="A77" s="12" t="s">
        <v>96</v>
      </c>
      <c r="B77" s="13" t="s">
        <v>17</v>
      </c>
      <c r="C77" s="14" t="s">
        <v>18</v>
      </c>
    </row>
    <row r="78" spans="1:6" x14ac:dyDescent="0.25">
      <c r="A78" s="15">
        <v>10000000</v>
      </c>
      <c r="B78">
        <v>12.598932330770999</v>
      </c>
      <c r="C78" s="25">
        <v>12.6525568301837</v>
      </c>
    </row>
    <row r="79" spans="1:6" x14ac:dyDescent="0.25">
      <c r="A79" s="15">
        <v>1000000</v>
      </c>
      <c r="B79">
        <v>16.723509055233201</v>
      </c>
      <c r="C79" s="26">
        <v>16.7185127762517</v>
      </c>
    </row>
    <row r="80" spans="1:6" x14ac:dyDescent="0.25">
      <c r="A80" s="15">
        <v>100000</v>
      </c>
      <c r="B80">
        <v>20.878828017497401</v>
      </c>
      <c r="C80" s="26">
        <v>20.835609019385402</v>
      </c>
    </row>
    <row r="81" spans="1:3" x14ac:dyDescent="0.25">
      <c r="A81" s="15">
        <v>10000</v>
      </c>
      <c r="B81">
        <v>24.846816130551701</v>
      </c>
      <c r="C81" s="26">
        <v>24.8390785573655</v>
      </c>
    </row>
    <row r="82" spans="1:3" x14ac:dyDescent="0.25">
      <c r="A82" s="15">
        <v>1000</v>
      </c>
      <c r="B82">
        <v>29.4892878418671</v>
      </c>
      <c r="C82" s="26">
        <v>29.374830253542999</v>
      </c>
    </row>
    <row r="83" spans="1:3" x14ac:dyDescent="0.25">
      <c r="A83" s="15" t="s">
        <v>19</v>
      </c>
      <c r="B83">
        <v>22.1430878659644</v>
      </c>
      <c r="C83" s="26">
        <v>22.329284911840698</v>
      </c>
    </row>
    <row r="84" spans="1:3" x14ac:dyDescent="0.25">
      <c r="A84" s="16" t="s">
        <v>20</v>
      </c>
      <c r="B84" s="17" t="s">
        <v>16</v>
      </c>
      <c r="C84" s="18" t="s">
        <v>16</v>
      </c>
    </row>
    <row r="85" spans="1:3" x14ac:dyDescent="0.25">
      <c r="A85" t="s">
        <v>21</v>
      </c>
    </row>
    <row r="86" spans="1:3" x14ac:dyDescent="0.25">
      <c r="A86" s="29" t="s">
        <v>102</v>
      </c>
      <c r="B86" s="31">
        <v>-4.173</v>
      </c>
      <c r="C86" t="s">
        <v>104</v>
      </c>
    </row>
    <row r="87" spans="1:3" x14ac:dyDescent="0.25">
      <c r="A87" s="29" t="s">
        <v>103</v>
      </c>
      <c r="B87" s="31">
        <v>41.762999999999998</v>
      </c>
    </row>
    <row r="89" spans="1:3" x14ac:dyDescent="0.25">
      <c r="A89" t="s">
        <v>100</v>
      </c>
    </row>
    <row r="90" spans="1:3" x14ac:dyDescent="0.25">
      <c r="A90" s="12" t="s">
        <v>96</v>
      </c>
      <c r="B90" s="13" t="s">
        <v>17</v>
      </c>
      <c r="C90" s="14" t="s">
        <v>18</v>
      </c>
    </row>
    <row r="91" spans="1:3" x14ac:dyDescent="0.25">
      <c r="A91" s="15">
        <v>10000000</v>
      </c>
      <c r="B91">
        <v>13.709509101903899</v>
      </c>
      <c r="C91" s="25">
        <v>14.157699905249499</v>
      </c>
    </row>
    <row r="92" spans="1:3" x14ac:dyDescent="0.25">
      <c r="A92" s="15">
        <v>1000000</v>
      </c>
      <c r="B92">
        <v>19.7731793290125</v>
      </c>
      <c r="C92" s="26">
        <v>19.210817551145201</v>
      </c>
    </row>
    <row r="93" spans="1:3" x14ac:dyDescent="0.25">
      <c r="A93" s="15">
        <v>100000</v>
      </c>
      <c r="B93">
        <v>22.7607506486045</v>
      </c>
      <c r="C93" s="26">
        <v>22.811847111516801</v>
      </c>
    </row>
    <row r="94" spans="1:3" x14ac:dyDescent="0.25">
      <c r="A94" s="15">
        <v>10000</v>
      </c>
      <c r="B94">
        <v>26.895329404366102</v>
      </c>
      <c r="C94" s="26">
        <v>26.479367412452099</v>
      </c>
    </row>
    <row r="95" spans="1:3" x14ac:dyDescent="0.25">
      <c r="A95" s="15">
        <v>1000</v>
      </c>
      <c r="B95">
        <v>30.6011515049777</v>
      </c>
      <c r="C95" s="26">
        <v>29.922563950533</v>
      </c>
    </row>
    <row r="96" spans="1:3" x14ac:dyDescent="0.25">
      <c r="A96" s="15" t="s">
        <v>19</v>
      </c>
      <c r="B96">
        <v>24.451490924820401</v>
      </c>
      <c r="C96" s="26">
        <v>24.5752364954574</v>
      </c>
    </row>
    <row r="97" spans="1:3" x14ac:dyDescent="0.25">
      <c r="A97" s="16" t="s">
        <v>20</v>
      </c>
      <c r="B97" s="17" t="s">
        <v>16</v>
      </c>
      <c r="C97" s="18" t="s">
        <v>16</v>
      </c>
    </row>
    <row r="98" spans="1:3" x14ac:dyDescent="0.25">
      <c r="A98" t="s">
        <v>21</v>
      </c>
    </row>
    <row r="99" spans="1:3" x14ac:dyDescent="0.25">
      <c r="A99" s="29" t="s">
        <v>102</v>
      </c>
      <c r="B99" s="31">
        <v>-3.9849999999999999</v>
      </c>
      <c r="C99" t="s">
        <v>104</v>
      </c>
    </row>
    <row r="100" spans="1:3" x14ac:dyDescent="0.25">
      <c r="A100" s="29" t="s">
        <v>103</v>
      </c>
      <c r="B100" s="31">
        <v>42.558</v>
      </c>
    </row>
  </sheetData>
  <autoFilter ref="A1:Q100" xr:uid="{FDA0B974-3A5F-40F0-8C87-3FEA62F115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QPCR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Otten</dc:creator>
  <cp:lastModifiedBy>Timothy Otten</cp:lastModifiedBy>
  <dcterms:created xsi:type="dcterms:W3CDTF">2023-11-02T17:54:16Z</dcterms:created>
  <dcterms:modified xsi:type="dcterms:W3CDTF">2023-11-06T18:32:28Z</dcterms:modified>
</cp:coreProperties>
</file>