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Danielle Paynter\InVivoTTTPilots\snapshot_4OHT_pilot\references\"/>
    </mc:Choice>
  </mc:AlternateContent>
  <bookViews>
    <workbookView xWindow="-105" yWindow="-105" windowWidth="23250" windowHeight="12570"/>
  </bookViews>
  <sheets>
    <sheet name="Chevalier Protoco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2" l="1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13" i="2"/>
  <c r="G14" i="2" l="1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13" i="2"/>
  <c r="A22" i="2" l="1"/>
  <c r="A23" i="2"/>
  <c r="A24" i="2"/>
  <c r="A25" i="2"/>
  <c r="H25" i="2" s="1"/>
  <c r="A26" i="2"/>
  <c r="E26" i="2" s="1"/>
  <c r="A27" i="2"/>
  <c r="E27" i="2" s="1"/>
  <c r="A28" i="2"/>
  <c r="H28" i="2" s="1"/>
  <c r="A29" i="2"/>
  <c r="H29" i="2" s="1"/>
  <c r="A30" i="2"/>
  <c r="D22" i="2"/>
  <c r="E22" i="2" s="1"/>
  <c r="H22" i="2"/>
  <c r="D23" i="2"/>
  <c r="E23" i="2" s="1"/>
  <c r="H23" i="2"/>
  <c r="D24" i="2"/>
  <c r="I24" i="2" s="1"/>
  <c r="D25" i="2"/>
  <c r="I25" i="2" s="1"/>
  <c r="D26" i="2"/>
  <c r="I26" i="2" s="1"/>
  <c r="D27" i="2"/>
  <c r="I27" i="2" s="1"/>
  <c r="D28" i="2"/>
  <c r="I28" i="2" s="1"/>
  <c r="D29" i="2"/>
  <c r="I29" i="2"/>
  <c r="D30" i="2"/>
  <c r="E30" i="2" s="1"/>
  <c r="H30" i="2"/>
  <c r="D15" i="2"/>
  <c r="I15" i="2" s="1"/>
  <c r="D16" i="2"/>
  <c r="D17" i="2"/>
  <c r="I17" i="2" s="1"/>
  <c r="D18" i="2"/>
  <c r="I18" i="2" s="1"/>
  <c r="D19" i="2"/>
  <c r="I19" i="2" s="1"/>
  <c r="D20" i="2"/>
  <c r="I20" i="2"/>
  <c r="D21" i="2"/>
  <c r="E21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13" i="2"/>
  <c r="H13" i="2" s="1"/>
  <c r="D13" i="2"/>
  <c r="I13" i="2"/>
  <c r="A14" i="2"/>
  <c r="H14" i="2" s="1"/>
  <c r="D14" i="2"/>
  <c r="E14" i="2" s="1"/>
  <c r="E29" i="2" l="1"/>
  <c r="I14" i="2"/>
  <c r="J14" i="2" s="1"/>
  <c r="J15" i="2"/>
  <c r="E19" i="2"/>
  <c r="J29" i="2"/>
  <c r="E16" i="2"/>
  <c r="J28" i="2"/>
  <c r="H27" i="2"/>
  <c r="J27" i="2" s="1"/>
  <c r="J20" i="2"/>
  <c r="E15" i="2"/>
  <c r="E24" i="2"/>
  <c r="E20" i="2"/>
  <c r="J17" i="2"/>
  <c r="E13" i="2"/>
  <c r="E25" i="2"/>
  <c r="E28" i="2"/>
  <c r="H26" i="2"/>
  <c r="J26" i="2" s="1"/>
  <c r="H24" i="2"/>
  <c r="J24" i="2" s="1"/>
  <c r="J25" i="2"/>
  <c r="I22" i="2"/>
  <c r="J22" i="2" s="1"/>
  <c r="I23" i="2"/>
  <c r="J23" i="2" s="1"/>
  <c r="I30" i="2"/>
  <c r="J30" i="2" s="1"/>
  <c r="I21" i="2"/>
  <c r="J21" i="2" s="1"/>
  <c r="E17" i="2"/>
  <c r="J19" i="2"/>
  <c r="J18" i="2"/>
  <c r="E18" i="2"/>
  <c r="I16" i="2"/>
  <c r="J16" i="2" s="1"/>
  <c r="J13" i="2"/>
  <c r="D38" i="1"/>
  <c r="C33" i="1"/>
  <c r="D33" i="1" s="1"/>
  <c r="C34" i="1"/>
  <c r="D34" i="1" s="1"/>
  <c r="C35" i="1"/>
  <c r="C32" i="1"/>
  <c r="D32" i="1" s="1"/>
  <c r="D35" i="1"/>
  <c r="D37" i="1" l="1"/>
  <c r="C25" i="1"/>
  <c r="C22" i="1"/>
  <c r="C23" i="1" s="1"/>
  <c r="C24" i="1" s="1"/>
  <c r="D14" i="1"/>
  <c r="D15" i="1" s="1"/>
  <c r="D16" i="1" s="1"/>
  <c r="D17" i="1" s="1"/>
</calcChain>
</file>

<file path=xl/sharedStrings.xml><?xml version="1.0" encoding="utf-8"?>
<sst xmlns="http://schemas.openxmlformats.org/spreadsheetml/2006/main" count="78" uniqueCount="70">
  <si>
    <t>Diluting 4OHT for in vivo injections</t>
  </si>
  <si>
    <t>Jahn 2018:</t>
  </si>
  <si>
    <t>100mg/kg; 10mg/mL stock solution; corn oil</t>
  </si>
  <si>
    <t>Valny 2016:</t>
  </si>
  <si>
    <t>SS-4OHT Pilot</t>
  </si>
  <si>
    <t>20mg/mL stock solution; dissolved in ethanol and then corn oil</t>
  </si>
  <si>
    <t>Matsuda 2007:</t>
  </si>
  <si>
    <t>Dissolve in ethanol @ 20mg/mL; add 9 volumes of corn oil for concentration of 2mg/mL. 26-gauge needle.</t>
  </si>
  <si>
    <t>Whitfield 2015:</t>
  </si>
  <si>
    <t xml:space="preserve">Dissolve 100mg 4OHT in 1mL ethanol; add 9mL corn oil; aliquot in 1.5mL tubes; store at -20. 100uL = 1mg. </t>
  </si>
  <si>
    <t>Mouse weight (g):</t>
  </si>
  <si>
    <t>Desired dose (mg) per kg:</t>
  </si>
  <si>
    <t xml:space="preserve">Mouse weight (kg): </t>
  </si>
  <si>
    <t>Total mg to inject:</t>
  </si>
  <si>
    <t>Total volume to inject (mL):</t>
  </si>
  <si>
    <t>Total volume to inject (uL):</t>
  </si>
  <si>
    <t>Number of batches</t>
  </si>
  <si>
    <t>mL of diluted 4OHT</t>
  </si>
  <si>
    <t>100mg/kg doses</t>
  </si>
  <si>
    <t>50mg/kg doses</t>
  </si>
  <si>
    <t>of</t>
  </si>
  <si>
    <t>mL</t>
  </si>
  <si>
    <t>mg 4OHT needed</t>
  </si>
  <si>
    <t>bottle from sigma aldrich says 20mg/mL ethanol with heating…</t>
  </si>
  <si>
    <t>Pilot Experiment:</t>
  </si>
  <si>
    <t>16 mice total; 4 groups</t>
  </si>
  <si>
    <t>Instances</t>
  </si>
  <si>
    <t>Dose (mg/kg)</t>
  </si>
  <si>
    <t>Amount for the whole group (mL of 10mg/mL 4OHT)</t>
  </si>
  <si>
    <t>Amount per mouse (mg for 25g mouse)</t>
  </si>
  <si>
    <t>TOTAL mg for Pilot:</t>
  </si>
  <si>
    <t>TOTAL mL 10mg/mL solution:</t>
  </si>
  <si>
    <t>Used tamoxifen, not 4OHT</t>
  </si>
  <si>
    <t>50mg 4OHT in 2.5mL EtOH</t>
  </si>
  <si>
    <t xml:space="preserve">0.25mL </t>
  </si>
  <si>
    <t>0.125mL EtOH</t>
  </si>
  <si>
    <t>0.5mL kills mice..</t>
  </si>
  <si>
    <t>add 2.5mL corn oil</t>
  </si>
  <si>
    <t>50mg 4OHT in 0.5mL EtOH</t>
  </si>
  <si>
    <t>add 4.5mL corn oil</t>
  </si>
  <si>
    <t>Concentration of 4OHT in Kolliphor (mg/mL):</t>
  </si>
  <si>
    <t>20mg 4OHT</t>
  </si>
  <si>
    <t>1mL EtOH</t>
  </si>
  <si>
    <t>10mL Kolliphor + EtOH</t>
  </si>
  <si>
    <t>1mL solution</t>
  </si>
  <si>
    <t>2mg 4OHT in 100uL EtOH</t>
  </si>
  <si>
    <t>1mL Kolliphor</t>
  </si>
  <si>
    <t>4OHT (g)</t>
  </si>
  <si>
    <t>EtOH (uL)</t>
  </si>
  <si>
    <t>Kolliphor (uL)</t>
  </si>
  <si>
    <t>Amount solution (1mL)</t>
  </si>
  <si>
    <t>Dose mg/kg</t>
  </si>
  <si>
    <t>Mouse Weight kg</t>
  </si>
  <si>
    <t>Volume to Inject uL</t>
  </si>
  <si>
    <t>mg/mL Concentration in final solution</t>
  </si>
  <si>
    <t>mg/mL Conc pre-PBS</t>
  </si>
  <si>
    <t>Vol EtOH</t>
  </si>
  <si>
    <t>mg in EtOH</t>
  </si>
  <si>
    <t>mg/mL in EtOH</t>
  </si>
  <si>
    <t>2. Add kolliphor in same volume as EtOH</t>
  </si>
  <si>
    <t>3. Vortex, then heat with vortexing for up to 3 hours until all EtOH has dissolved</t>
  </si>
  <si>
    <t>5. Inject 0.1mL per gram bodyweight of mouse</t>
  </si>
  <si>
    <t>1. Dilute 4OHT in 100% EtOH (either 10mg/mL or 20mg/mL, depending on desired dose)</t>
  </si>
  <si>
    <t>(4OHT + Kolliphor + PBS)</t>
  </si>
  <si>
    <t>total mg</t>
  </si>
  <si>
    <t>(4OHT + Kolliphor; post-EtOH evaporation)</t>
  </si>
  <si>
    <r>
      <t xml:space="preserve">Diluting 4OHT for </t>
    </r>
    <r>
      <rPr>
        <b/>
        <i/>
        <sz val="14"/>
        <color theme="1"/>
        <rFont val="Calibri"/>
        <family val="2"/>
        <scheme val="minor"/>
      </rPr>
      <t>in vivo</t>
    </r>
    <r>
      <rPr>
        <b/>
        <sz val="14"/>
        <color theme="1"/>
        <rFont val="Calibri"/>
        <family val="2"/>
        <scheme val="minor"/>
      </rPr>
      <t xml:space="preserve"> injections</t>
    </r>
  </si>
  <si>
    <t>4. Add 4x volume PBS; vortex</t>
  </si>
  <si>
    <t>Volume Kolliphor+ EtOH after evaporation</t>
  </si>
  <si>
    <t>Volume PBS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</si>
</sst>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2" fillId="0" borderId="0" xfId="0" applyFont="1"/>
    <xf numFmtId="0" fontId="0" fillId="0" borderId="4" xfId="0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4" workbookViewId="0">
      <selection activeCell="L30" sqref="L13:L30"/>
    </sheetView>
  </sheetViews>
  <sheetFormatPr defaultRowHeight="15" x14ac:dyDescent="0.25"/>
  <cols>
    <col min="1" max="1" width="24.7109375" customWidth="1"/>
    <col min="2" max="2" width="16.85546875" customWidth="1"/>
    <col min="3" max="3" width="13.28515625" customWidth="1"/>
    <col min="4" max="4" width="10.28515625" bestFit="1" customWidth="1"/>
    <col min="5" max="5" width="30.140625" customWidth="1"/>
    <col min="6" max="6" width="13.42578125" customWidth="1"/>
    <col min="7" max="7" width="19.5703125" customWidth="1"/>
  </cols>
  <sheetData>
    <row r="1" spans="1:12" ht="18.75" x14ac:dyDescent="0.3">
      <c r="A1" s="15" t="s">
        <v>4</v>
      </c>
    </row>
    <row r="2" spans="1:12" ht="18.75" x14ac:dyDescent="0.3">
      <c r="A2" s="15" t="s">
        <v>66</v>
      </c>
    </row>
    <row r="4" spans="1:12" x14ac:dyDescent="0.25">
      <c r="A4" t="s">
        <v>62</v>
      </c>
    </row>
    <row r="5" spans="1:12" x14ac:dyDescent="0.25">
      <c r="A5" t="s">
        <v>59</v>
      </c>
    </row>
    <row r="6" spans="1:12" x14ac:dyDescent="0.25">
      <c r="A6" t="s">
        <v>60</v>
      </c>
    </row>
    <row r="7" spans="1:12" x14ac:dyDescent="0.25">
      <c r="A7" t="s">
        <v>67</v>
      </c>
    </row>
    <row r="8" spans="1:12" x14ac:dyDescent="0.25">
      <c r="A8" t="s">
        <v>61</v>
      </c>
    </row>
    <row r="11" spans="1:12" x14ac:dyDescent="0.25">
      <c r="A11" t="s">
        <v>63</v>
      </c>
      <c r="E11" t="s">
        <v>63</v>
      </c>
      <c r="F11" t="s">
        <v>65</v>
      </c>
    </row>
    <row r="12" spans="1:12" x14ac:dyDescent="0.25">
      <c r="A12" s="1" t="s">
        <v>53</v>
      </c>
      <c r="B12" s="20" t="s">
        <v>52</v>
      </c>
      <c r="C12" s="20" t="s">
        <v>51</v>
      </c>
      <c r="D12" s="1" t="s">
        <v>64</v>
      </c>
      <c r="E12" s="1" t="s">
        <v>54</v>
      </c>
      <c r="F12" s="1" t="s">
        <v>55</v>
      </c>
      <c r="G12" s="1" t="s">
        <v>68</v>
      </c>
      <c r="H12" s="1" t="s">
        <v>56</v>
      </c>
      <c r="I12" s="1" t="s">
        <v>57</v>
      </c>
      <c r="J12" s="1" t="s">
        <v>58</v>
      </c>
      <c r="K12" s="1"/>
      <c r="L12" s="1" t="s">
        <v>69</v>
      </c>
    </row>
    <row r="13" spans="1:12" x14ac:dyDescent="0.25">
      <c r="A13">
        <f t="shared" ref="A13:A30" si="0">B13*10000</f>
        <v>220</v>
      </c>
      <c r="B13">
        <v>2.1999999999999999E-2</v>
      </c>
      <c r="C13">
        <v>100</v>
      </c>
      <c r="D13">
        <f>(C13*B13)</f>
        <v>2.1999999999999997</v>
      </c>
      <c r="E13">
        <f t="shared" ref="E13:E30" si="1">D13/A13*1000</f>
        <v>9.9999999999999982</v>
      </c>
      <c r="F13">
        <f>E13*5</f>
        <v>49.999999999999993</v>
      </c>
      <c r="G13">
        <f>A13/5</f>
        <v>44</v>
      </c>
      <c r="H13">
        <f>G13</f>
        <v>44</v>
      </c>
      <c r="I13">
        <f>D13</f>
        <v>2.1999999999999997</v>
      </c>
      <c r="J13">
        <f>I13/H13*1000</f>
        <v>49.999999999999993</v>
      </c>
      <c r="L13">
        <f>H13*4</f>
        <v>176</v>
      </c>
    </row>
    <row r="14" spans="1:12" x14ac:dyDescent="0.25">
      <c r="A14">
        <f t="shared" si="0"/>
        <v>230</v>
      </c>
      <c r="B14">
        <v>2.3E-2</v>
      </c>
      <c r="C14">
        <v>100</v>
      </c>
      <c r="D14">
        <f>(C14*B14)</f>
        <v>2.2999999999999998</v>
      </c>
      <c r="E14">
        <f t="shared" si="1"/>
        <v>9.9999999999999982</v>
      </c>
      <c r="F14">
        <f t="shared" ref="F14:F30" si="2">E14*5</f>
        <v>49.999999999999993</v>
      </c>
      <c r="G14">
        <f t="shared" ref="G14:G30" si="3">A14/5</f>
        <v>46</v>
      </c>
      <c r="H14">
        <f>G14</f>
        <v>46</v>
      </c>
      <c r="I14">
        <f>D14</f>
        <v>2.2999999999999998</v>
      </c>
      <c r="J14">
        <f>I14/H14*1000</f>
        <v>49.999999999999993</v>
      </c>
      <c r="L14">
        <f t="shared" ref="L14:L30" si="4">H14*4</f>
        <v>184</v>
      </c>
    </row>
    <row r="15" spans="1:12" x14ac:dyDescent="0.25">
      <c r="A15">
        <f t="shared" si="0"/>
        <v>240</v>
      </c>
      <c r="B15">
        <v>2.4E-2</v>
      </c>
      <c r="C15">
        <v>100</v>
      </c>
      <c r="D15">
        <f t="shared" ref="D15:D21" si="5">(C15*B15)</f>
        <v>2.4</v>
      </c>
      <c r="E15">
        <f t="shared" si="1"/>
        <v>10</v>
      </c>
      <c r="F15">
        <f t="shared" si="2"/>
        <v>50</v>
      </c>
      <c r="G15">
        <f t="shared" si="3"/>
        <v>48</v>
      </c>
      <c r="H15">
        <f t="shared" ref="H15:H30" si="6">G15</f>
        <v>48</v>
      </c>
      <c r="I15">
        <f t="shared" ref="I15:I21" si="7">D15</f>
        <v>2.4</v>
      </c>
      <c r="J15">
        <f t="shared" ref="J15:J21" si="8">I15/H15*1000</f>
        <v>49.999999999999993</v>
      </c>
      <c r="L15">
        <f t="shared" si="4"/>
        <v>192</v>
      </c>
    </row>
    <row r="16" spans="1:12" x14ac:dyDescent="0.25">
      <c r="A16">
        <f t="shared" si="0"/>
        <v>250</v>
      </c>
      <c r="B16">
        <v>2.5000000000000001E-2</v>
      </c>
      <c r="C16">
        <v>100</v>
      </c>
      <c r="D16">
        <f t="shared" si="5"/>
        <v>2.5</v>
      </c>
      <c r="E16">
        <f t="shared" si="1"/>
        <v>10</v>
      </c>
      <c r="F16">
        <f t="shared" si="2"/>
        <v>50</v>
      </c>
      <c r="G16">
        <f t="shared" si="3"/>
        <v>50</v>
      </c>
      <c r="H16">
        <f t="shared" si="6"/>
        <v>50</v>
      </c>
      <c r="I16">
        <f t="shared" si="7"/>
        <v>2.5</v>
      </c>
      <c r="J16">
        <f t="shared" si="8"/>
        <v>50</v>
      </c>
      <c r="L16">
        <f t="shared" si="4"/>
        <v>200</v>
      </c>
    </row>
    <row r="17" spans="1:12" x14ac:dyDescent="0.25">
      <c r="A17">
        <f t="shared" si="0"/>
        <v>260</v>
      </c>
      <c r="B17">
        <v>2.5999999999999999E-2</v>
      </c>
      <c r="C17">
        <v>100</v>
      </c>
      <c r="D17">
        <f t="shared" si="5"/>
        <v>2.6</v>
      </c>
      <c r="E17">
        <f t="shared" si="1"/>
        <v>10</v>
      </c>
      <c r="F17">
        <f t="shared" si="2"/>
        <v>50</v>
      </c>
      <c r="G17">
        <f t="shared" si="3"/>
        <v>52</v>
      </c>
      <c r="H17">
        <f t="shared" si="6"/>
        <v>52</v>
      </c>
      <c r="I17">
        <f t="shared" si="7"/>
        <v>2.6</v>
      </c>
      <c r="J17">
        <f t="shared" si="8"/>
        <v>50</v>
      </c>
      <c r="L17">
        <f t="shared" si="4"/>
        <v>208</v>
      </c>
    </row>
    <row r="18" spans="1:12" x14ac:dyDescent="0.25">
      <c r="A18">
        <f t="shared" si="0"/>
        <v>270</v>
      </c>
      <c r="B18">
        <v>2.7E-2</v>
      </c>
      <c r="C18">
        <v>100</v>
      </c>
      <c r="D18">
        <f t="shared" si="5"/>
        <v>2.7</v>
      </c>
      <c r="E18">
        <f t="shared" si="1"/>
        <v>10</v>
      </c>
      <c r="F18">
        <f t="shared" si="2"/>
        <v>50</v>
      </c>
      <c r="G18">
        <f t="shared" si="3"/>
        <v>54</v>
      </c>
      <c r="H18">
        <f t="shared" si="6"/>
        <v>54</v>
      </c>
      <c r="I18">
        <f t="shared" si="7"/>
        <v>2.7</v>
      </c>
      <c r="J18">
        <f t="shared" si="8"/>
        <v>50</v>
      </c>
      <c r="L18">
        <f t="shared" si="4"/>
        <v>216</v>
      </c>
    </row>
    <row r="19" spans="1:12" x14ac:dyDescent="0.25">
      <c r="A19">
        <f t="shared" si="0"/>
        <v>280</v>
      </c>
      <c r="B19">
        <v>2.8000000000000001E-2</v>
      </c>
      <c r="C19">
        <v>100</v>
      </c>
      <c r="D19">
        <f t="shared" si="5"/>
        <v>2.8000000000000003</v>
      </c>
      <c r="E19">
        <f t="shared" si="1"/>
        <v>10</v>
      </c>
      <c r="F19">
        <f t="shared" si="2"/>
        <v>50</v>
      </c>
      <c r="G19">
        <f t="shared" si="3"/>
        <v>56</v>
      </c>
      <c r="H19">
        <f t="shared" si="6"/>
        <v>56</v>
      </c>
      <c r="I19">
        <f t="shared" si="7"/>
        <v>2.8000000000000003</v>
      </c>
      <c r="J19">
        <f t="shared" si="8"/>
        <v>50</v>
      </c>
      <c r="L19">
        <f t="shared" si="4"/>
        <v>224</v>
      </c>
    </row>
    <row r="20" spans="1:12" x14ac:dyDescent="0.25">
      <c r="A20">
        <f t="shared" si="0"/>
        <v>290</v>
      </c>
      <c r="B20">
        <v>2.9000000000000001E-2</v>
      </c>
      <c r="C20">
        <v>100</v>
      </c>
      <c r="D20">
        <f t="shared" si="5"/>
        <v>2.9000000000000004</v>
      </c>
      <c r="E20">
        <f t="shared" si="1"/>
        <v>10.000000000000002</v>
      </c>
      <c r="F20">
        <f t="shared" si="2"/>
        <v>50.000000000000007</v>
      </c>
      <c r="G20">
        <f t="shared" si="3"/>
        <v>58</v>
      </c>
      <c r="H20">
        <f t="shared" si="6"/>
        <v>58</v>
      </c>
      <c r="I20">
        <f t="shared" si="7"/>
        <v>2.9000000000000004</v>
      </c>
      <c r="J20">
        <f t="shared" si="8"/>
        <v>50</v>
      </c>
      <c r="L20">
        <f t="shared" si="4"/>
        <v>232</v>
      </c>
    </row>
    <row r="21" spans="1:12" x14ac:dyDescent="0.25">
      <c r="A21">
        <f t="shared" si="0"/>
        <v>300</v>
      </c>
      <c r="B21">
        <v>0.03</v>
      </c>
      <c r="C21">
        <v>100</v>
      </c>
      <c r="D21">
        <f t="shared" si="5"/>
        <v>3</v>
      </c>
      <c r="E21">
        <f t="shared" si="1"/>
        <v>10</v>
      </c>
      <c r="F21">
        <f t="shared" si="2"/>
        <v>50</v>
      </c>
      <c r="G21">
        <f t="shared" si="3"/>
        <v>60</v>
      </c>
      <c r="H21">
        <f t="shared" si="6"/>
        <v>60</v>
      </c>
      <c r="I21">
        <f t="shared" si="7"/>
        <v>3</v>
      </c>
      <c r="J21">
        <f t="shared" si="8"/>
        <v>50</v>
      </c>
      <c r="L21">
        <f t="shared" si="4"/>
        <v>240</v>
      </c>
    </row>
    <row r="22" spans="1:12" x14ac:dyDescent="0.25">
      <c r="A22">
        <f t="shared" si="0"/>
        <v>220</v>
      </c>
      <c r="B22">
        <v>2.1999999999999999E-2</v>
      </c>
      <c r="C22">
        <v>50</v>
      </c>
      <c r="D22">
        <f t="shared" ref="D22:D30" si="9">(C22*B22)</f>
        <v>1.0999999999999999</v>
      </c>
      <c r="E22">
        <f t="shared" si="1"/>
        <v>4.9999999999999991</v>
      </c>
      <c r="F22">
        <f t="shared" si="2"/>
        <v>24.999999999999996</v>
      </c>
      <c r="G22">
        <f t="shared" si="3"/>
        <v>44</v>
      </c>
      <c r="H22">
        <f t="shared" si="6"/>
        <v>44</v>
      </c>
      <c r="I22">
        <f t="shared" ref="I22:I30" si="10">D22</f>
        <v>1.0999999999999999</v>
      </c>
      <c r="J22">
        <f t="shared" ref="J22:J30" si="11">I22/H22*1000</f>
        <v>24.999999999999996</v>
      </c>
      <c r="L22">
        <f t="shared" si="4"/>
        <v>176</v>
      </c>
    </row>
    <row r="23" spans="1:12" x14ac:dyDescent="0.25">
      <c r="A23">
        <f t="shared" si="0"/>
        <v>230</v>
      </c>
      <c r="B23">
        <v>2.3E-2</v>
      </c>
      <c r="C23">
        <v>50</v>
      </c>
      <c r="D23">
        <f t="shared" si="9"/>
        <v>1.1499999999999999</v>
      </c>
      <c r="E23">
        <f t="shared" si="1"/>
        <v>4.9999999999999991</v>
      </c>
      <c r="F23">
        <f t="shared" si="2"/>
        <v>24.999999999999996</v>
      </c>
      <c r="G23">
        <f t="shared" si="3"/>
        <v>46</v>
      </c>
      <c r="H23">
        <f t="shared" si="6"/>
        <v>46</v>
      </c>
      <c r="I23">
        <f t="shared" si="10"/>
        <v>1.1499999999999999</v>
      </c>
      <c r="J23">
        <f t="shared" si="11"/>
        <v>24.999999999999996</v>
      </c>
      <c r="L23">
        <f t="shared" si="4"/>
        <v>184</v>
      </c>
    </row>
    <row r="24" spans="1:12" x14ac:dyDescent="0.25">
      <c r="A24">
        <f t="shared" si="0"/>
        <v>240</v>
      </c>
      <c r="B24">
        <v>2.4E-2</v>
      </c>
      <c r="C24">
        <v>50</v>
      </c>
      <c r="D24">
        <f t="shared" si="9"/>
        <v>1.2</v>
      </c>
      <c r="E24">
        <f t="shared" si="1"/>
        <v>5</v>
      </c>
      <c r="F24">
        <f t="shared" si="2"/>
        <v>25</v>
      </c>
      <c r="G24">
        <f t="shared" si="3"/>
        <v>48</v>
      </c>
      <c r="H24">
        <f t="shared" si="6"/>
        <v>48</v>
      </c>
      <c r="I24">
        <f t="shared" si="10"/>
        <v>1.2</v>
      </c>
      <c r="J24">
        <f t="shared" si="11"/>
        <v>24.999999999999996</v>
      </c>
      <c r="L24">
        <f t="shared" si="4"/>
        <v>192</v>
      </c>
    </row>
    <row r="25" spans="1:12" x14ac:dyDescent="0.25">
      <c r="A25">
        <f t="shared" si="0"/>
        <v>250</v>
      </c>
      <c r="B25">
        <v>2.5000000000000001E-2</v>
      </c>
      <c r="C25">
        <v>50</v>
      </c>
      <c r="D25">
        <f t="shared" si="9"/>
        <v>1.25</v>
      </c>
      <c r="E25">
        <f t="shared" si="1"/>
        <v>5</v>
      </c>
      <c r="F25">
        <f t="shared" si="2"/>
        <v>25</v>
      </c>
      <c r="G25">
        <f t="shared" si="3"/>
        <v>50</v>
      </c>
      <c r="H25">
        <f t="shared" si="6"/>
        <v>50</v>
      </c>
      <c r="I25">
        <f t="shared" si="10"/>
        <v>1.25</v>
      </c>
      <c r="J25">
        <f t="shared" si="11"/>
        <v>25</v>
      </c>
      <c r="L25">
        <f t="shared" si="4"/>
        <v>200</v>
      </c>
    </row>
    <row r="26" spans="1:12" x14ac:dyDescent="0.25">
      <c r="A26">
        <f t="shared" si="0"/>
        <v>260</v>
      </c>
      <c r="B26">
        <v>2.5999999999999999E-2</v>
      </c>
      <c r="C26">
        <v>50</v>
      </c>
      <c r="D26">
        <f t="shared" si="9"/>
        <v>1.3</v>
      </c>
      <c r="E26">
        <f t="shared" si="1"/>
        <v>5</v>
      </c>
      <c r="F26">
        <f t="shared" si="2"/>
        <v>25</v>
      </c>
      <c r="G26">
        <f t="shared" si="3"/>
        <v>52</v>
      </c>
      <c r="H26">
        <f t="shared" si="6"/>
        <v>52</v>
      </c>
      <c r="I26">
        <f t="shared" si="10"/>
        <v>1.3</v>
      </c>
      <c r="J26">
        <f t="shared" si="11"/>
        <v>25</v>
      </c>
      <c r="L26">
        <f t="shared" si="4"/>
        <v>208</v>
      </c>
    </row>
    <row r="27" spans="1:12" x14ac:dyDescent="0.25">
      <c r="A27">
        <f t="shared" si="0"/>
        <v>270</v>
      </c>
      <c r="B27">
        <v>2.7E-2</v>
      </c>
      <c r="C27">
        <v>50</v>
      </c>
      <c r="D27">
        <f t="shared" si="9"/>
        <v>1.35</v>
      </c>
      <c r="E27">
        <f t="shared" si="1"/>
        <v>5</v>
      </c>
      <c r="F27">
        <f t="shared" si="2"/>
        <v>25</v>
      </c>
      <c r="G27">
        <f t="shared" si="3"/>
        <v>54</v>
      </c>
      <c r="H27">
        <f t="shared" si="6"/>
        <v>54</v>
      </c>
      <c r="I27">
        <f t="shared" si="10"/>
        <v>1.35</v>
      </c>
      <c r="J27">
        <f t="shared" si="11"/>
        <v>25</v>
      </c>
      <c r="L27">
        <f t="shared" si="4"/>
        <v>216</v>
      </c>
    </row>
    <row r="28" spans="1:12" x14ac:dyDescent="0.25">
      <c r="A28">
        <f t="shared" si="0"/>
        <v>280</v>
      </c>
      <c r="B28">
        <v>2.8000000000000001E-2</v>
      </c>
      <c r="C28">
        <v>50</v>
      </c>
      <c r="D28">
        <f t="shared" si="9"/>
        <v>1.4000000000000001</v>
      </c>
      <c r="E28">
        <f t="shared" si="1"/>
        <v>5</v>
      </c>
      <c r="F28">
        <f t="shared" si="2"/>
        <v>25</v>
      </c>
      <c r="G28">
        <f t="shared" si="3"/>
        <v>56</v>
      </c>
      <c r="H28">
        <f t="shared" si="6"/>
        <v>56</v>
      </c>
      <c r="I28">
        <f t="shared" si="10"/>
        <v>1.4000000000000001</v>
      </c>
      <c r="J28">
        <f t="shared" si="11"/>
        <v>25</v>
      </c>
      <c r="L28">
        <f t="shared" si="4"/>
        <v>224</v>
      </c>
    </row>
    <row r="29" spans="1:12" x14ac:dyDescent="0.25">
      <c r="A29">
        <f t="shared" si="0"/>
        <v>290</v>
      </c>
      <c r="B29">
        <v>2.9000000000000001E-2</v>
      </c>
      <c r="C29">
        <v>50</v>
      </c>
      <c r="D29">
        <f t="shared" si="9"/>
        <v>1.4500000000000002</v>
      </c>
      <c r="E29">
        <f t="shared" si="1"/>
        <v>5.0000000000000009</v>
      </c>
      <c r="F29">
        <f t="shared" si="2"/>
        <v>25.000000000000004</v>
      </c>
      <c r="G29">
        <f t="shared" si="3"/>
        <v>58</v>
      </c>
      <c r="H29">
        <f t="shared" si="6"/>
        <v>58</v>
      </c>
      <c r="I29">
        <f t="shared" si="10"/>
        <v>1.4500000000000002</v>
      </c>
      <c r="J29">
        <f t="shared" si="11"/>
        <v>25</v>
      </c>
      <c r="L29">
        <f t="shared" si="4"/>
        <v>232</v>
      </c>
    </row>
    <row r="30" spans="1:12" x14ac:dyDescent="0.25">
      <c r="A30">
        <f t="shared" si="0"/>
        <v>300</v>
      </c>
      <c r="B30">
        <v>0.03</v>
      </c>
      <c r="C30">
        <v>50</v>
      </c>
      <c r="D30">
        <f t="shared" si="9"/>
        <v>1.5</v>
      </c>
      <c r="E30">
        <f t="shared" si="1"/>
        <v>5</v>
      </c>
      <c r="F30">
        <f t="shared" si="2"/>
        <v>25</v>
      </c>
      <c r="G30">
        <f t="shared" si="3"/>
        <v>60</v>
      </c>
      <c r="H30">
        <f t="shared" si="6"/>
        <v>60</v>
      </c>
      <c r="I30">
        <f t="shared" si="10"/>
        <v>1.5</v>
      </c>
      <c r="J30">
        <f t="shared" si="11"/>
        <v>25</v>
      </c>
      <c r="L30">
        <f t="shared" si="4"/>
        <v>240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M13" sqref="M13"/>
    </sheetView>
  </sheetViews>
  <sheetFormatPr defaultRowHeight="15" x14ac:dyDescent="0.25"/>
  <cols>
    <col min="1" max="1" width="17" customWidth="1"/>
    <col min="3" max="3" width="16.42578125" customWidth="1"/>
    <col min="4" max="4" width="15" customWidth="1"/>
    <col min="14" max="14" width="22.7109375" customWidth="1"/>
  </cols>
  <sheetData>
    <row r="1" spans="1:16" ht="18.75" x14ac:dyDescent="0.3">
      <c r="A1" s="15" t="s">
        <v>4</v>
      </c>
    </row>
    <row r="2" spans="1:16" ht="18.75" x14ac:dyDescent="0.3">
      <c r="A2" s="15" t="s">
        <v>0</v>
      </c>
    </row>
    <row r="3" spans="1:16" x14ac:dyDescent="0.25">
      <c r="A3" t="s">
        <v>1</v>
      </c>
      <c r="B3" t="s">
        <v>2</v>
      </c>
      <c r="E3" t="s">
        <v>32</v>
      </c>
    </row>
    <row r="4" spans="1:16" x14ac:dyDescent="0.25">
      <c r="A4" t="s">
        <v>3</v>
      </c>
      <c r="B4" t="s">
        <v>5</v>
      </c>
    </row>
    <row r="5" spans="1:16" x14ac:dyDescent="0.25">
      <c r="A5" t="s">
        <v>6</v>
      </c>
      <c r="B5" t="s">
        <v>7</v>
      </c>
    </row>
    <row r="6" spans="1:16" x14ac:dyDescent="0.25">
      <c r="A6" s="1" t="s">
        <v>8</v>
      </c>
      <c r="B6" t="s">
        <v>9</v>
      </c>
    </row>
    <row r="7" spans="1:16" x14ac:dyDescent="0.25">
      <c r="C7" t="s">
        <v>23</v>
      </c>
    </row>
    <row r="9" spans="1:16" x14ac:dyDescent="0.25">
      <c r="A9" s="3"/>
      <c r="B9" s="3"/>
      <c r="C9" s="2"/>
    </row>
    <row r="10" spans="1:16" x14ac:dyDescent="0.25">
      <c r="A10" s="4" t="s">
        <v>10</v>
      </c>
      <c r="B10" s="5"/>
      <c r="C10" s="6"/>
      <c r="D10" s="6"/>
      <c r="E10" s="7">
        <v>25</v>
      </c>
      <c r="H10" t="s">
        <v>41</v>
      </c>
      <c r="J10" t="s">
        <v>41</v>
      </c>
    </row>
    <row r="11" spans="1:16" x14ac:dyDescent="0.25">
      <c r="A11" s="8" t="s">
        <v>11</v>
      </c>
      <c r="B11" s="9"/>
      <c r="C11" s="9"/>
      <c r="D11" s="9"/>
      <c r="E11" s="10">
        <v>100</v>
      </c>
      <c r="H11" t="s">
        <v>42</v>
      </c>
      <c r="J11" t="s">
        <v>43</v>
      </c>
    </row>
    <row r="12" spans="1:16" x14ac:dyDescent="0.25">
      <c r="A12" s="11" t="s">
        <v>40</v>
      </c>
      <c r="B12" s="12"/>
      <c r="C12" s="12"/>
      <c r="D12" s="12"/>
      <c r="E12" s="13">
        <v>2</v>
      </c>
    </row>
    <row r="13" spans="1:16" x14ac:dyDescent="0.25">
      <c r="M13" t="s">
        <v>44</v>
      </c>
      <c r="P13">
        <v>1.5</v>
      </c>
    </row>
    <row r="14" spans="1:16" x14ac:dyDescent="0.25">
      <c r="A14" s="4" t="s">
        <v>12</v>
      </c>
      <c r="B14" s="6"/>
      <c r="C14" s="6"/>
      <c r="D14" s="7">
        <f>E10*0.001</f>
        <v>2.5000000000000001E-2</v>
      </c>
      <c r="M14" t="s">
        <v>45</v>
      </c>
    </row>
    <row r="15" spans="1:16" x14ac:dyDescent="0.25">
      <c r="A15" s="8" t="s">
        <v>13</v>
      </c>
      <c r="B15" s="9"/>
      <c r="C15" s="9"/>
      <c r="D15" s="10">
        <f>E11*D14</f>
        <v>2.5</v>
      </c>
      <c r="M15" t="s">
        <v>46</v>
      </c>
    </row>
    <row r="16" spans="1:16" x14ac:dyDescent="0.25">
      <c r="A16" s="11" t="s">
        <v>14</v>
      </c>
      <c r="B16" s="12"/>
      <c r="C16" s="12"/>
      <c r="D16" s="13">
        <f>D15/E12</f>
        <v>1.25</v>
      </c>
    </row>
    <row r="17" spans="1:19" x14ac:dyDescent="0.25">
      <c r="A17" s="3" t="s">
        <v>15</v>
      </c>
      <c r="D17">
        <f>D16*1000</f>
        <v>1250</v>
      </c>
    </row>
    <row r="20" spans="1:19" x14ac:dyDescent="0.25">
      <c r="A20" s="4"/>
      <c r="B20" s="6"/>
      <c r="C20" s="6"/>
      <c r="D20" s="6"/>
      <c r="E20" s="16" t="s">
        <v>21</v>
      </c>
      <c r="H20" t="s">
        <v>33</v>
      </c>
      <c r="N20" t="s">
        <v>50</v>
      </c>
      <c r="O20">
        <v>1</v>
      </c>
      <c r="P20">
        <v>1.5</v>
      </c>
    </row>
    <row r="21" spans="1:19" x14ac:dyDescent="0.25">
      <c r="A21" s="8" t="s">
        <v>16</v>
      </c>
      <c r="B21" s="9"/>
      <c r="C21" s="4">
        <v>0.5</v>
      </c>
      <c r="D21" s="6"/>
      <c r="E21" s="7"/>
      <c r="H21" t="s">
        <v>37</v>
      </c>
      <c r="N21" t="s">
        <v>47</v>
      </c>
      <c r="O21">
        <v>2</v>
      </c>
      <c r="P21">
        <v>3</v>
      </c>
    </row>
    <row r="22" spans="1:19" x14ac:dyDescent="0.25">
      <c r="A22" s="8" t="s">
        <v>17</v>
      </c>
      <c r="B22" s="9"/>
      <c r="C22" s="8">
        <f>C21*10</f>
        <v>5</v>
      </c>
      <c r="D22" s="9"/>
      <c r="E22" s="10"/>
      <c r="N22" t="s">
        <v>48</v>
      </c>
      <c r="O22">
        <v>100</v>
      </c>
      <c r="P22">
        <v>150</v>
      </c>
    </row>
    <row r="23" spans="1:19" x14ac:dyDescent="0.25">
      <c r="A23" s="8" t="s">
        <v>18</v>
      </c>
      <c r="B23" s="9"/>
      <c r="C23" s="8">
        <f>C22/0.25</f>
        <v>20</v>
      </c>
      <c r="D23" s="14" t="s">
        <v>20</v>
      </c>
      <c r="E23" s="10">
        <v>0.25</v>
      </c>
      <c r="H23" t="s">
        <v>34</v>
      </c>
      <c r="I23" t="s">
        <v>35</v>
      </c>
      <c r="N23" t="s">
        <v>49</v>
      </c>
      <c r="O23">
        <v>1000</v>
      </c>
      <c r="P23">
        <v>1500</v>
      </c>
    </row>
    <row r="24" spans="1:19" x14ac:dyDescent="0.25">
      <c r="A24" s="8" t="s">
        <v>19</v>
      </c>
      <c r="B24" s="9"/>
      <c r="C24" s="8">
        <f>C23*2</f>
        <v>40</v>
      </c>
      <c r="D24" s="14" t="s">
        <v>20</v>
      </c>
      <c r="E24" s="10">
        <v>0.125</v>
      </c>
    </row>
    <row r="25" spans="1:19" x14ac:dyDescent="0.25">
      <c r="A25" s="11" t="s">
        <v>22</v>
      </c>
      <c r="B25" s="12"/>
      <c r="C25" s="11">
        <f>C21*100</f>
        <v>50</v>
      </c>
      <c r="D25" s="12"/>
      <c r="E25" s="13"/>
      <c r="I25" t="s">
        <v>36</v>
      </c>
    </row>
    <row r="27" spans="1:19" x14ac:dyDescent="0.25">
      <c r="N27" t="s">
        <v>50</v>
      </c>
      <c r="O27">
        <v>1</v>
      </c>
      <c r="P27">
        <v>1.5</v>
      </c>
      <c r="Q27">
        <v>2</v>
      </c>
      <c r="R27">
        <v>2.5</v>
      </c>
      <c r="S27">
        <v>3</v>
      </c>
    </row>
    <row r="28" spans="1:19" x14ac:dyDescent="0.25">
      <c r="H28" t="s">
        <v>38</v>
      </c>
      <c r="N28" t="s">
        <v>47</v>
      </c>
      <c r="O28">
        <v>2</v>
      </c>
      <c r="P28">
        <v>3</v>
      </c>
      <c r="Q28">
        <v>4</v>
      </c>
      <c r="R28">
        <v>5</v>
      </c>
      <c r="S28">
        <v>6</v>
      </c>
    </row>
    <row r="29" spans="1:19" x14ac:dyDescent="0.25">
      <c r="A29" t="s">
        <v>24</v>
      </c>
      <c r="H29" t="s">
        <v>39</v>
      </c>
      <c r="N29" t="s">
        <v>48</v>
      </c>
      <c r="O29">
        <v>100</v>
      </c>
      <c r="P29">
        <v>150</v>
      </c>
      <c r="Q29">
        <v>200</v>
      </c>
      <c r="R29">
        <v>250</v>
      </c>
      <c r="S29">
        <v>300</v>
      </c>
    </row>
    <row r="30" spans="1:19" x14ac:dyDescent="0.25">
      <c r="A30" t="s">
        <v>25</v>
      </c>
      <c r="N30" t="s">
        <v>49</v>
      </c>
      <c r="O30">
        <v>1000</v>
      </c>
      <c r="P30">
        <v>1500</v>
      </c>
      <c r="Q30">
        <v>2000</v>
      </c>
      <c r="R30">
        <v>2500</v>
      </c>
      <c r="S30">
        <v>3000</v>
      </c>
    </row>
    <row r="31" spans="1:19" ht="29.25" customHeight="1" x14ac:dyDescent="0.25">
      <c r="A31" t="s">
        <v>27</v>
      </c>
      <c r="B31" t="s">
        <v>26</v>
      </c>
      <c r="C31" s="17" t="s">
        <v>29</v>
      </c>
      <c r="D31" s="17" t="s">
        <v>28</v>
      </c>
    </row>
    <row r="32" spans="1:19" x14ac:dyDescent="0.25">
      <c r="A32">
        <v>50</v>
      </c>
      <c r="B32">
        <v>1</v>
      </c>
      <c r="C32">
        <f>A32*0.025*B32</f>
        <v>1.25</v>
      </c>
      <c r="D32">
        <f>C32*4</f>
        <v>5</v>
      </c>
    </row>
    <row r="33" spans="1:4" x14ac:dyDescent="0.25">
      <c r="A33">
        <v>50</v>
      </c>
      <c r="B33">
        <v>2</v>
      </c>
      <c r="C33">
        <f t="shared" ref="C33:C35" si="0">A33*0.025*B33</f>
        <v>2.5</v>
      </c>
      <c r="D33">
        <f t="shared" ref="D33:D35" si="1">C33*4</f>
        <v>10</v>
      </c>
    </row>
    <row r="34" spans="1:4" x14ac:dyDescent="0.25">
      <c r="A34">
        <v>100</v>
      </c>
      <c r="B34">
        <v>1</v>
      </c>
      <c r="C34">
        <f t="shared" si="0"/>
        <v>2.5</v>
      </c>
      <c r="D34">
        <f t="shared" si="1"/>
        <v>10</v>
      </c>
    </row>
    <row r="35" spans="1:4" x14ac:dyDescent="0.25">
      <c r="A35">
        <v>100</v>
      </c>
      <c r="B35">
        <v>2</v>
      </c>
      <c r="C35">
        <f t="shared" si="0"/>
        <v>5</v>
      </c>
      <c r="D35">
        <f t="shared" si="1"/>
        <v>20</v>
      </c>
    </row>
    <row r="37" spans="1:4" ht="30" x14ac:dyDescent="0.25">
      <c r="C37" s="18" t="s">
        <v>30</v>
      </c>
      <c r="D37" s="19">
        <f>SUM(D32:D35)</f>
        <v>45</v>
      </c>
    </row>
    <row r="38" spans="1:4" ht="45" x14ac:dyDescent="0.25">
      <c r="C38" s="18" t="s">
        <v>31</v>
      </c>
      <c r="D38" s="19">
        <f>D37/10</f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Chevalier 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 Paynter</cp:lastModifiedBy>
  <cp:lastPrinted>2021-02-08T10:38:53Z</cp:lastPrinted>
  <dcterms:created xsi:type="dcterms:W3CDTF">2020-10-26T16:32:23Z</dcterms:created>
  <dcterms:modified xsi:type="dcterms:W3CDTF">2021-03-12T15:51:14Z</dcterms:modified>
</cp:coreProperties>
</file>