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ocktis\Downloads\"/>
    </mc:Choice>
  </mc:AlternateContent>
  <xr:revisionPtr revIDLastSave="0" documentId="13_ncr:1_{D38C4646-DF08-40E4-9554-BA8705187B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v_harshness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9" l="1"/>
  <c r="J37" i="19"/>
  <c r="N37" i="19" s="1"/>
  <c r="E37" i="19"/>
  <c r="D37" i="19"/>
  <c r="H37" i="19" s="1"/>
  <c r="K36" i="19"/>
  <c r="J36" i="19"/>
  <c r="N36" i="19" s="1"/>
  <c r="E36" i="19"/>
  <c r="D36" i="19"/>
  <c r="J35" i="19"/>
  <c r="N35" i="19" s="1"/>
  <c r="D35" i="19"/>
  <c r="H35" i="19" s="1"/>
  <c r="K34" i="19"/>
  <c r="J34" i="19"/>
  <c r="E34" i="19"/>
  <c r="D34" i="19"/>
  <c r="H34" i="19" s="1"/>
  <c r="K33" i="19"/>
  <c r="J33" i="19"/>
  <c r="E33" i="19"/>
  <c r="D33" i="19"/>
  <c r="K32" i="19"/>
  <c r="J32" i="19"/>
  <c r="E32" i="19"/>
  <c r="D32" i="19"/>
  <c r="J31" i="19"/>
  <c r="D31" i="19"/>
  <c r="M30" i="19"/>
  <c r="L30" i="19"/>
  <c r="K30" i="19"/>
  <c r="J30" i="19"/>
  <c r="G30" i="19"/>
  <c r="F30" i="19"/>
  <c r="E30" i="19"/>
  <c r="D30" i="19"/>
  <c r="J29" i="19"/>
  <c r="N29" i="19" s="1"/>
  <c r="D29" i="19"/>
  <c r="J28" i="19"/>
  <c r="N28" i="19" s="1"/>
  <c r="D28" i="19"/>
  <c r="J27" i="19"/>
  <c r="N27" i="19" s="1"/>
  <c r="D27" i="19"/>
  <c r="K26" i="19"/>
  <c r="J26" i="19"/>
  <c r="E26" i="19"/>
  <c r="D26" i="19"/>
  <c r="J25" i="19"/>
  <c r="N25" i="19" s="1"/>
  <c r="D25" i="19"/>
  <c r="K24" i="19"/>
  <c r="J24" i="19"/>
  <c r="N24" i="19" s="1"/>
  <c r="E24" i="19"/>
  <c r="D24" i="19"/>
  <c r="H24" i="19" s="1"/>
  <c r="K23" i="19"/>
  <c r="J23" i="19"/>
  <c r="E23" i="19"/>
  <c r="D23" i="19"/>
  <c r="H23" i="19" s="1"/>
  <c r="K22" i="19"/>
  <c r="J22" i="19"/>
  <c r="E22" i="19"/>
  <c r="D22" i="19"/>
  <c r="H22" i="19" s="1"/>
  <c r="K21" i="19"/>
  <c r="J21" i="19"/>
  <c r="E21" i="19"/>
  <c r="D21" i="19"/>
  <c r="K20" i="19"/>
  <c r="J20" i="19"/>
  <c r="E20" i="19"/>
  <c r="D20" i="19"/>
  <c r="K19" i="19"/>
  <c r="J19" i="19"/>
  <c r="E19" i="19"/>
  <c r="D19" i="19"/>
  <c r="J18" i="19"/>
  <c r="D18" i="19"/>
  <c r="K17" i="19"/>
  <c r="J17" i="19"/>
  <c r="E17" i="19"/>
  <c r="D17" i="19"/>
  <c r="K16" i="19"/>
  <c r="J16" i="19"/>
  <c r="E16" i="19"/>
  <c r="D16" i="19"/>
  <c r="L15" i="19"/>
  <c r="K15" i="19"/>
  <c r="J15" i="19"/>
  <c r="F15" i="19"/>
  <c r="E15" i="19"/>
  <c r="D15" i="19"/>
  <c r="K14" i="19"/>
  <c r="J14" i="19"/>
  <c r="E14" i="19"/>
  <c r="D14" i="19"/>
  <c r="H14" i="19" s="1"/>
  <c r="K13" i="19"/>
  <c r="J13" i="19"/>
  <c r="N13" i="19" s="1"/>
  <c r="E13" i="19"/>
  <c r="D13" i="19"/>
  <c r="K12" i="19"/>
  <c r="J12" i="19"/>
  <c r="E12" i="19"/>
  <c r="D12" i="19"/>
  <c r="K11" i="19"/>
  <c r="J11" i="19"/>
  <c r="E11" i="19"/>
  <c r="D11" i="19"/>
  <c r="K10" i="19"/>
  <c r="J10" i="19"/>
  <c r="E10" i="19"/>
  <c r="D10" i="19"/>
  <c r="K9" i="19"/>
  <c r="J9" i="19"/>
  <c r="N9" i="19" s="1"/>
  <c r="E9" i="19"/>
  <c r="D9" i="19"/>
  <c r="K8" i="19"/>
  <c r="J8" i="19"/>
  <c r="E8" i="19"/>
  <c r="D8" i="19"/>
  <c r="K7" i="19"/>
  <c r="J7" i="19"/>
  <c r="E7" i="19"/>
  <c r="D7" i="19"/>
  <c r="K6" i="19"/>
  <c r="J6" i="19"/>
  <c r="E6" i="19"/>
  <c r="D6" i="19"/>
  <c r="K5" i="19"/>
  <c r="J5" i="19"/>
  <c r="N5" i="19" s="1"/>
  <c r="E5" i="19"/>
  <c r="D5" i="19"/>
  <c r="K4" i="19"/>
  <c r="J4" i="19"/>
  <c r="E4" i="19"/>
  <c r="D4" i="19"/>
  <c r="L3" i="19"/>
  <c r="K3" i="19"/>
  <c r="J3" i="19"/>
  <c r="F3" i="19"/>
  <c r="E3" i="19"/>
  <c r="D3" i="19"/>
  <c r="N4" i="19" l="1"/>
  <c r="N10" i="19"/>
  <c r="H5" i="19"/>
  <c r="H7" i="19"/>
  <c r="H9" i="19"/>
  <c r="H11" i="19"/>
  <c r="H13" i="19"/>
  <c r="N30" i="19"/>
  <c r="H21" i="19"/>
  <c r="H10" i="19"/>
  <c r="H12" i="19"/>
  <c r="H33" i="19"/>
  <c r="H15" i="19"/>
  <c r="N16" i="19"/>
  <c r="H19" i="19"/>
  <c r="N22" i="19"/>
  <c r="N11" i="19"/>
  <c r="H17" i="19"/>
  <c r="N32" i="19"/>
  <c r="H6" i="19"/>
  <c r="H20" i="19"/>
  <c r="H26" i="19"/>
  <c r="N12" i="19"/>
  <c r="N14" i="19"/>
  <c r="H16" i="19"/>
  <c r="N20" i="19"/>
  <c r="N17" i="19"/>
  <c r="N23" i="19"/>
  <c r="H36" i="19"/>
  <c r="N3" i="19"/>
  <c r="N26" i="19"/>
  <c r="N34" i="19"/>
  <c r="H4" i="19"/>
  <c r="N7" i="19"/>
  <c r="H30" i="19"/>
  <c r="H8" i="19"/>
  <c r="H3" i="19"/>
  <c r="N15" i="19"/>
  <c r="N6" i="19"/>
  <c r="N8" i="19"/>
  <c r="N19" i="19"/>
  <c r="N21" i="19"/>
  <c r="H32" i="19"/>
  <c r="N33" i="19"/>
</calcChain>
</file>

<file path=xl/sharedStrings.xml><?xml version="1.0" encoding="utf-8"?>
<sst xmlns="http://schemas.openxmlformats.org/spreadsheetml/2006/main" count="162" uniqueCount="126">
  <si>
    <t>Mbuti</t>
  </si>
  <si>
    <t>Amhara</t>
  </si>
  <si>
    <t>Ganda</t>
  </si>
  <si>
    <t>Maasai</t>
  </si>
  <si>
    <t>Somali</t>
  </si>
  <si>
    <t>Bemba</t>
  </si>
  <si>
    <t>Lozi</t>
  </si>
  <si>
    <t>Akan</t>
  </si>
  <si>
    <t>Hausa</t>
  </si>
  <si>
    <t>Tiv</t>
  </si>
  <si>
    <t>Wolof</t>
  </si>
  <si>
    <t>Korea</t>
  </si>
  <si>
    <t>Andamans</t>
  </si>
  <si>
    <t>Garo</t>
  </si>
  <si>
    <t>Santal</t>
  </si>
  <si>
    <t>Central Thai</t>
  </si>
  <si>
    <t>Eastern Toraja</t>
  </si>
  <si>
    <t>Iban</t>
  </si>
  <si>
    <t>Ifugao</t>
  </si>
  <si>
    <t>Saami</t>
  </si>
  <si>
    <t>Kuna</t>
  </si>
  <si>
    <t>Kurds</t>
  </si>
  <si>
    <t>Minnesota Ojibwa</t>
  </si>
  <si>
    <t>Eastern Ojibwa</t>
  </si>
  <si>
    <t>Round Lake Ojibwa</t>
  </si>
  <si>
    <t>North Albany Ojibwa</t>
  </si>
  <si>
    <t>Klamath</t>
  </si>
  <si>
    <t>Kapauku</t>
  </si>
  <si>
    <t>Trobriands</t>
  </si>
  <si>
    <t>Tikopia</t>
  </si>
  <si>
    <t>Saramaka</t>
  </si>
  <si>
    <t>Tukano</t>
  </si>
  <si>
    <t>Aymara</t>
  </si>
  <si>
    <t>Guaraní</t>
  </si>
  <si>
    <t>/</t>
  </si>
  <si>
    <t>CULTURE</t>
  </si>
  <si>
    <t>eHRAF name</t>
  </si>
  <si>
    <t>D-PLACE name</t>
  </si>
  <si>
    <t>Maasi</t>
  </si>
  <si>
    <t>Ashanti</t>
  </si>
  <si>
    <t>Zazzagawa Hausa</t>
  </si>
  <si>
    <t>Koreans</t>
  </si>
  <si>
    <t>Andamanese</t>
  </si>
  <si>
    <t>Toradja</t>
  </si>
  <si>
    <t>Sami</t>
  </si>
  <si>
    <t>Guna</t>
  </si>
  <si>
    <t>Kurd</t>
  </si>
  <si>
    <t>Saramaccan</t>
  </si>
  <si>
    <t>Tucano</t>
  </si>
  <si>
    <t>Cayua</t>
  </si>
  <si>
    <t>Ojibwa</t>
  </si>
  <si>
    <t>Precipitation predictability (original)</t>
  </si>
  <si>
    <t>VALUE 1</t>
  </si>
  <si>
    <t>VALUE 2</t>
  </si>
  <si>
    <t>VALUE 3</t>
  </si>
  <si>
    <t>VALUE 4</t>
  </si>
  <si>
    <t>AVERAGE</t>
  </si>
  <si>
    <t>Temperature predictability (original)</t>
  </si>
  <si>
    <t>(0-1) compl. unpredictacble - fully predictable</t>
  </si>
  <si>
    <t>Precipitation value 1</t>
  </si>
  <si>
    <t>Precipitation value 2</t>
  </si>
  <si>
    <t>Precipitation value 3</t>
  </si>
  <si>
    <t>Precipitation value 4</t>
  </si>
  <si>
    <t>Precipitation average</t>
  </si>
  <si>
    <t>Temperature value 1</t>
  </si>
  <si>
    <t>Temperature value 2</t>
  </si>
  <si>
    <t>Temperature value 3</t>
  </si>
  <si>
    <t>Temperature value 4</t>
  </si>
  <si>
    <t>Temperature average</t>
  </si>
  <si>
    <r>
      <rPr>
        <sz val="10"/>
        <color theme="1"/>
        <rFont val="Arial"/>
      </rPr>
      <t xml:space="preserve">0.77605898 </t>
    </r>
    <r>
      <rPr>
        <b/>
        <sz val="10"/>
        <color theme="1"/>
        <rFont val="Arial"/>
      </rPr>
      <t>/</t>
    </r>
    <r>
      <rPr>
        <sz val="10"/>
        <color theme="1"/>
        <rFont val="Arial"/>
      </rPr>
      <t xml:space="preserve"> 0.784538547 </t>
    </r>
    <r>
      <rPr>
        <b/>
        <sz val="10"/>
        <color theme="1"/>
        <rFont val="Arial"/>
      </rPr>
      <t>/</t>
    </r>
    <r>
      <rPr>
        <sz val="10"/>
        <color theme="1"/>
        <rFont val="Arial"/>
      </rPr>
      <t xml:space="preserve"> 0.787907614</t>
    </r>
  </si>
  <si>
    <t>0.812366192 / 0.813877594 / 0.816795745</t>
  </si>
  <si>
    <t>0.51048393 / 0.519560893</t>
  </si>
  <si>
    <t>0.719015411 / 0.722535314</t>
  </si>
  <si>
    <t>0.604572546 / 0.606249416</t>
  </si>
  <si>
    <t>0.772295658 / 0.779701391</t>
  </si>
  <si>
    <t>0.668126912 / 0.696066264</t>
  </si>
  <si>
    <t>0.745344592 / 0.75700962</t>
  </si>
  <si>
    <t>0.598009921 / 0.615086064</t>
  </si>
  <si>
    <t>0.723550239 / 0.738786748</t>
  </si>
  <si>
    <t>0.711735186 / 0.719558678</t>
  </si>
  <si>
    <t>0.743624467 / 0.751397474</t>
  </si>
  <si>
    <t>0.515210058 / 0.535296134</t>
  </si>
  <si>
    <t>0.715611495 / 0.727195207</t>
  </si>
  <si>
    <t xml:space="preserve">0.693587053 / 0.696104421 </t>
  </si>
  <si>
    <t>0.76971966 / 0.77453803</t>
  </si>
  <si>
    <t>0.625089934 / 0.626720364</t>
  </si>
  <si>
    <t>0.726069932 / 0.736220254</t>
  </si>
  <si>
    <t>0.650224499 / 0.661512761</t>
  </si>
  <si>
    <t>0.770463564 / 0.777212839</t>
  </si>
  <si>
    <t>0.488258608 / 0.550238113</t>
  </si>
  <si>
    <t>0.763710972 / 0.770896687</t>
  </si>
  <si>
    <t>0.571090278 / 0.719978259</t>
  </si>
  <si>
    <t>0.654858182 / 0.676033933</t>
  </si>
  <si>
    <t>0.589804953 / 0.589804953 / 0.593014822</t>
  </si>
  <si>
    <t>0.805758564 / 0.805758564 / 0.808947026</t>
  </si>
  <si>
    <t>0.503631168 / 0.503631168</t>
  </si>
  <si>
    <t>0.676833729 / 0.676833729</t>
  </si>
  <si>
    <t>0.477548825 / 0.486404492</t>
  </si>
  <si>
    <t>0.635564127 / 0.642094263</t>
  </si>
  <si>
    <t>0.669679837 / 0.669679837</t>
  </si>
  <si>
    <t>0.842534407 / 0.842534407</t>
  </si>
  <si>
    <t>0.676560028 / 0.684465027</t>
  </si>
  <si>
    <t>0.85501586 / 0.857117565</t>
  </si>
  <si>
    <t>0.637429684 / 0.637429684</t>
  </si>
  <si>
    <t>0.775758585 / 0.775758585</t>
  </si>
  <si>
    <t>0.731691465 / 0.732886258</t>
  </si>
  <si>
    <t>0.512805021 / 0.521744634</t>
  </si>
  <si>
    <t>0.739362393 / 0.754203495</t>
  </si>
  <si>
    <t xml:space="preserve">0.82627659 / 0.844883836 </t>
  </si>
  <si>
    <t>0.327886576 / 0.451745288</t>
  </si>
  <si>
    <t>0.610643704 / 0.644163605</t>
  </si>
  <si>
    <t>0.678887496 / 0.684983577</t>
  </si>
  <si>
    <t>0.550720284 / 0.547066219</t>
  </si>
  <si>
    <t>Wegamon Ojibwa</t>
  </si>
  <si>
    <t xml:space="preserve">0.562380232 / 0.582081243 / 0.582081243 / 0.583690721 </t>
  </si>
  <si>
    <t>0.563169638 / 0.565327924 / 0.568131431 / 0.568131431</t>
  </si>
  <si>
    <t>0.672301215 / 0.678815087</t>
  </si>
  <si>
    <t xml:space="preserve">0.848110871 / 0.849013319 </t>
  </si>
  <si>
    <t>0.677857147 / 0.677857147</t>
  </si>
  <si>
    <t>0.844851678 / 0.844851678</t>
  </si>
  <si>
    <t>0.726687272 / 0.739536617</t>
  </si>
  <si>
    <t>0.724681911 / 0.734636222</t>
  </si>
  <si>
    <t>0.658866592 / 0.743883425</t>
  </si>
  <si>
    <t>0.746889376 / 0.766085553</t>
  </si>
  <si>
    <t>0.617101167 / 0.64077165</t>
  </si>
  <si>
    <t>0.66273242 / 0.68355089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</si>
</sst>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</font>
    <font>
      <i/>
      <sz val="10"/>
      <color theme="1"/>
      <name val="Arial"/>
    </font>
    <font>
      <u/>
      <sz val="10"/>
      <color theme="1"/>
      <name val="HelveticaNeue"/>
    </font>
    <font>
      <u/>
      <sz val="10"/>
      <color rgb="FF0A4553"/>
      <name val="Arial"/>
    </font>
    <font>
      <sz val="10"/>
      <color rgb="FF333333"/>
      <name val="Arial"/>
    </font>
    <font>
      <u/>
      <sz val="10"/>
      <color rgb="FF0A4553"/>
      <name val="Arial"/>
    </font>
    <font>
      <u/>
      <sz val="10"/>
      <color theme="1"/>
      <name val="HelveticaNeue"/>
    </font>
    <font>
      <u/>
      <sz val="10"/>
      <color rgb="FF0A4553"/>
      <name val="Arial"/>
    </font>
    <font>
      <u/>
      <sz val="10"/>
      <color rgb="FF0A4553"/>
      <name val="Arial"/>
    </font>
    <font>
      <u/>
      <sz val="10"/>
      <color rgb="FF0B0D0C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2CC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-place.org/society/SCCS79" TargetMode="External"/><Relationship Id="rId21" Type="http://schemas.openxmlformats.org/officeDocument/2006/relationships/hyperlink" Target="https://ehrafworldcultures-yale-edu.ezproxy.muni.cz/ehrafe/dispatchSearch.do?method=documentSearch&amp;col=collection%28%27%2FeHRAF%2Fethnography%2FAfrica%2FMS30%27%29&amp;owc=MS30&amp;owcMatches=16&amp;owcDocs=6&amp;cache=0" TargetMode="External"/><Relationship Id="rId34" Type="http://schemas.openxmlformats.org/officeDocument/2006/relationships/hyperlink" Target="https://ehrafworldcultures-yale-edu.ezproxy.muni.cz/ehrafe/dispatchSearch.do?method=documentSearch&amp;col=collection%28%27%2FeHRAF%2Fethnography%2FAsia%2FOC06%27%29&amp;owc=OC06&amp;owcMatches=2&amp;owcDocs=1&amp;cache=0" TargetMode="External"/><Relationship Id="rId42" Type="http://schemas.openxmlformats.org/officeDocument/2006/relationships/hyperlink" Target="https://ehrafworldcultures-yale-edu.ezproxy.muni.cz/ehrafe/dispatchSearch.do?method=documentSearch&amp;col=collection%28%27%2FeHRAF%2Fethnography%2FMidEast%2FMA11%27%29&amp;owc=MA11&amp;owcMatches=13&amp;owcDocs=4&amp;cache=0" TargetMode="External"/><Relationship Id="rId47" Type="http://schemas.openxmlformats.org/officeDocument/2006/relationships/hyperlink" Target="https://d-place.org/society/B327" TargetMode="External"/><Relationship Id="rId50" Type="http://schemas.openxmlformats.org/officeDocument/2006/relationships/hyperlink" Target="https://ehrafworldcultures-yale-edu.ezproxy.muni.cz/ehrafe/dispatchSearch.do?method=documentSearch&amp;col=collection%28%27%2FeHRAF%2Fethnography%2FNorthAmer%2FNG06%27%29&amp;owc=NG06&amp;owcMatches=4&amp;owcDocs=4&amp;cache=0" TargetMode="External"/><Relationship Id="rId55" Type="http://schemas.openxmlformats.org/officeDocument/2006/relationships/hyperlink" Target="https://d-place.org/society/SCCS138" TargetMode="External"/><Relationship Id="rId63" Type="http://schemas.openxmlformats.org/officeDocument/2006/relationships/hyperlink" Target="https://ehrafworldcultures-yale-edu.ezproxy.muni.cz/ehrafe/dispatchSearch.do?method=documentSearch&amp;col=collection%28%27%2FeHRAF%2Fethnography%2FSouthAmer%2FSQ19%27%29&amp;owc=SQ19&amp;owcMatches=5&amp;owcDocs=2&amp;cache=0" TargetMode="External"/><Relationship Id="rId68" Type="http://schemas.openxmlformats.org/officeDocument/2006/relationships/hyperlink" Target="https://d-place.org/society/SCCS181" TargetMode="External"/><Relationship Id="rId7" Type="http://schemas.openxmlformats.org/officeDocument/2006/relationships/hyperlink" Target="https://ehrafworldcultures-yale-edu.ezproxy.muni.cz/ehrafe/dispatchSearch.do?method=documentSearch&amp;col=collection%28%27%2FeHRAF%2Fethnography%2FAfrica%2FFL12%27%29&amp;owc=FL12&amp;owcMatches=1&amp;owcDocs=1&amp;cache=0" TargetMode="External"/><Relationship Id="rId2" Type="http://schemas.openxmlformats.org/officeDocument/2006/relationships/hyperlink" Target="https://d-place.org/society/SCCS13" TargetMode="External"/><Relationship Id="rId16" Type="http://schemas.openxmlformats.org/officeDocument/2006/relationships/hyperlink" Target="https://d-place.org/society/SCCS19" TargetMode="External"/><Relationship Id="rId29" Type="http://schemas.openxmlformats.org/officeDocument/2006/relationships/hyperlink" Target="https://ehrafworldcultures-yale-edu.ezproxy.muni.cz/ehrafe/dispatchSearch.do?method=documentSearch&amp;col=collection%28%27%2FeHRAF%2Fethnography%2FAsia%2FAW42%27%29&amp;owc=AW42&amp;owcMatches=57&amp;owcDocs=7&amp;cache=0" TargetMode="External"/><Relationship Id="rId11" Type="http://schemas.openxmlformats.org/officeDocument/2006/relationships/hyperlink" Target="https://ehrafworldcultures-yale-edu.ezproxy.muni.cz/ehrafe/dispatchSearch.do?method=documentSearch&amp;col=collection%28%27%2FeHRAF%2Fethnography%2FAfrica%2FFQ05%27%29&amp;owc=FQ05&amp;owcMatches=1&amp;owcDocs=1&amp;cache=0" TargetMode="External"/><Relationship Id="rId24" Type="http://schemas.openxmlformats.org/officeDocument/2006/relationships/hyperlink" Target="https://d-place.org/society/SCCS116" TargetMode="External"/><Relationship Id="rId32" Type="http://schemas.openxmlformats.org/officeDocument/2006/relationships/hyperlink" Target="https://ehrafworldcultures-yale-edu.ezproxy.muni.cz/ehrafe/dispatchSearch.do?method=documentSearch&amp;col=collection%28%27%2FeHRAF%2Fethnography%2FAsia%2FOG11%27%29&amp;owc=OG11&amp;owcMatches=3&amp;owcDocs=1&amp;cache=0" TargetMode="External"/><Relationship Id="rId37" Type="http://schemas.openxmlformats.org/officeDocument/2006/relationships/hyperlink" Target="https://d-place.org/society/SCCS112" TargetMode="External"/><Relationship Id="rId40" Type="http://schemas.openxmlformats.org/officeDocument/2006/relationships/hyperlink" Target="https://ehrafworldcultures-yale-edu.ezproxy.muni.cz/ehrafe/dispatchSearch.do?method=documentSearch&amp;col=collection%28%27%2FeHRAF%2Fethnography%2FMidAmer%2FSB05%27%29&amp;owc=SB05&amp;owcMatches=9&amp;owcDocs=4&amp;cache=0" TargetMode="External"/><Relationship Id="rId45" Type="http://schemas.openxmlformats.org/officeDocument/2006/relationships/hyperlink" Target="https://d-place.org/society/Na36" TargetMode="External"/><Relationship Id="rId53" Type="http://schemas.openxmlformats.org/officeDocument/2006/relationships/hyperlink" Target="https://d-place.org/society/B339" TargetMode="External"/><Relationship Id="rId58" Type="http://schemas.openxmlformats.org/officeDocument/2006/relationships/hyperlink" Target="https://d-place.org/society/SCCS98" TargetMode="External"/><Relationship Id="rId66" Type="http://schemas.openxmlformats.org/officeDocument/2006/relationships/hyperlink" Target="https://d-place.org/society/SCCS172" TargetMode="External"/><Relationship Id="rId5" Type="http://schemas.openxmlformats.org/officeDocument/2006/relationships/hyperlink" Target="https://ehrafworldcultures-yale-edu.ezproxy.muni.cz/ehrafe/dispatchSearch.do?method=documentSearch&amp;col=collection%28%27%2FeHRAF%2Fethnography%2FAfrica%2FFK07%27%29&amp;owc=FK07&amp;owcMatches=3&amp;owcDocs=3&amp;cache=0" TargetMode="External"/><Relationship Id="rId61" Type="http://schemas.openxmlformats.org/officeDocument/2006/relationships/hyperlink" Target="https://ehrafworldcultures-yale-edu.ezproxy.muni.cz/ehrafe/dispatchSearch.do?method=documentSearch&amp;col=collection%28%27%2FeHRAF%2Fethnography%2FSouthAmer%2FSR15%27%29&amp;owc=SR15&amp;owcMatches=4&amp;owcDocs=1&amp;cache=0" TargetMode="External"/><Relationship Id="rId19" Type="http://schemas.openxmlformats.org/officeDocument/2006/relationships/hyperlink" Target="https://ehrafworldcultures-yale-edu.ezproxy.muni.cz/ehrafe/dispatchSearch.do?method=documentSearch&amp;col=collection%28%27%2FeHRAF%2Fethnography%2FAfrica%2FFF57%27%29&amp;owc=FF57&amp;owcMatches=17&amp;owcDocs=6&amp;cache=0" TargetMode="External"/><Relationship Id="rId14" Type="http://schemas.openxmlformats.org/officeDocument/2006/relationships/hyperlink" Target="https://d-place.org/society/SCCS4" TargetMode="External"/><Relationship Id="rId22" Type="http://schemas.openxmlformats.org/officeDocument/2006/relationships/hyperlink" Target="https://d-place.org/society/SCCS21" TargetMode="External"/><Relationship Id="rId27" Type="http://schemas.openxmlformats.org/officeDocument/2006/relationships/hyperlink" Target="https://ehrafworldcultures-yale-edu.ezproxy.muni.cz/ehrafe/dispatchSearch.do?method=documentSearch&amp;col=collection%28%27%2FeHRAF%2Fethnography%2FAsia%2FAR05%27%29&amp;owc=AR05&amp;owcMatches=2&amp;owcDocs=2&amp;cache=0" TargetMode="External"/><Relationship Id="rId30" Type="http://schemas.openxmlformats.org/officeDocument/2006/relationships/hyperlink" Target="https://d-place.org/society/SCCS62" TargetMode="External"/><Relationship Id="rId35" Type="http://schemas.openxmlformats.org/officeDocument/2006/relationships/hyperlink" Target="https://d-place.org/society/SCCS85" TargetMode="External"/><Relationship Id="rId43" Type="http://schemas.openxmlformats.org/officeDocument/2006/relationships/hyperlink" Target="https://d-place.org/society/SCCS57" TargetMode="External"/><Relationship Id="rId48" Type="http://schemas.openxmlformats.org/officeDocument/2006/relationships/hyperlink" Target="https://ehrafworldcultures-yale-edu.ezproxy.muni.cz/ehrafe/dispatchSearch.do?method=documentSearch&amp;col=collection%28%27%2FeHRAF%2Fethnography%2FNorthAmer%2FNG06%27%29&amp;owc=NG06&amp;owcMatches=4&amp;owcDocs=4&amp;cache=0" TargetMode="External"/><Relationship Id="rId56" Type="http://schemas.openxmlformats.org/officeDocument/2006/relationships/hyperlink" Target="https://ehrafworldcultures-yale-edu.ezproxy.muni.cz/ehrafe/dispatchSearch.do?method=documentSearch&amp;col=collection%28%27%2FeHRAF%2Fethnography%2FOceania%2FOJ29%27%29&amp;owc=OJ29&amp;owcMatches=1&amp;owcDocs=1&amp;cache=0" TargetMode="External"/><Relationship Id="rId64" Type="http://schemas.openxmlformats.org/officeDocument/2006/relationships/hyperlink" Target="https://d-place.org/society/Se12" TargetMode="External"/><Relationship Id="rId8" Type="http://schemas.openxmlformats.org/officeDocument/2006/relationships/hyperlink" Target="https://d-place.org/society/SCCS34" TargetMode="External"/><Relationship Id="rId51" Type="http://schemas.openxmlformats.org/officeDocument/2006/relationships/hyperlink" Target="https://d-place.org/society/B341" TargetMode="External"/><Relationship Id="rId3" Type="http://schemas.openxmlformats.org/officeDocument/2006/relationships/hyperlink" Target="https://ehrafworldcultures-yale-edu.ezproxy.muni.cz/ehrafe/dispatchSearch.do?method=documentSearch&amp;col=collection%28%27%2FeHRAF%2Fethnography%2FAfrica%2FMP05%27%29&amp;owc=MP05&amp;owcMatches=1&amp;owcDocs=1&amp;cache=0" TargetMode="External"/><Relationship Id="rId12" Type="http://schemas.openxmlformats.org/officeDocument/2006/relationships/hyperlink" Target="https://d-place.org/society/SCCS7" TargetMode="External"/><Relationship Id="rId17" Type="http://schemas.openxmlformats.org/officeDocument/2006/relationships/hyperlink" Target="https://ehrafworldcultures-yale-edu.ezproxy.muni.cz/ehrafe/dispatchSearch.do?method=documentSearch&amp;col=collection%28%27%2FeHRAF%2Fethnography%2FAfrica%2FMS12%27%29&amp;owc=MS12&amp;owcMatches=16&amp;owcDocs=9&amp;cache=0" TargetMode="External"/><Relationship Id="rId25" Type="http://schemas.openxmlformats.org/officeDocument/2006/relationships/hyperlink" Target="https://ehrafworldcultures-yale-edu.ezproxy.muni.cz/ehrafe/dispatchSearch.do?method=documentSearch&amp;col=collection%28%27%2FeHRAF%2Fethnography%2FAsia%2FAZ02%27%29&amp;owc=AZ02&amp;owcMatches=4&amp;owcDocs=3&amp;cache=0" TargetMode="External"/><Relationship Id="rId33" Type="http://schemas.openxmlformats.org/officeDocument/2006/relationships/hyperlink" Target="https://d-place.org/society/SCCS87" TargetMode="External"/><Relationship Id="rId38" Type="http://schemas.openxmlformats.org/officeDocument/2006/relationships/hyperlink" Target="https://ehrafworldcultures-yale-edu.ezproxy.muni.cz/ehrafe/dispatchSearch.do?method=documentSearch&amp;col=collection%28%27%2FeHRAF%2Fethnography%2FEurope%2FEP04%27%29&amp;owc=EP04&amp;owcMatches=6&amp;owcDocs=3&amp;cache=0" TargetMode="External"/><Relationship Id="rId46" Type="http://schemas.openxmlformats.org/officeDocument/2006/relationships/hyperlink" Target="https://ehrafworldcultures-yale-edu.ezproxy.muni.cz/ehrafe/dispatchSearch.do?method=documentSearch&amp;col=collection%28%27%2FeHRAF%2Fethnography%2FNorthAmer%2FNG06%27%29&amp;owc=NG06&amp;owcMatches=4&amp;owcDocs=4&amp;cache=0" TargetMode="External"/><Relationship Id="rId59" Type="http://schemas.openxmlformats.org/officeDocument/2006/relationships/hyperlink" Target="https://ehrafworldcultures-yale-edu.ezproxy.muni.cz/ehrafe/dispatchSearch.do?method=documentSearch&amp;col=collection%28%27%2FeHRAF%2Fethnography%2FOceania%2FOT11%27%29&amp;owc=OT11&amp;owcMatches=5&amp;owcDocs=2&amp;cache=0" TargetMode="External"/><Relationship Id="rId67" Type="http://schemas.openxmlformats.org/officeDocument/2006/relationships/hyperlink" Target="https://ehrafworldcultures-yale-edu.ezproxy.muni.cz/ehrafe/dispatchSearch.do?method=documentSearch&amp;col=collection%28%27%2FeHRAF%2Fethnography%2FSouthAmer%2FSM04%27%29&amp;owc=SM04&amp;owcMatches=4&amp;owcDocs=2&amp;cache=0" TargetMode="External"/><Relationship Id="rId20" Type="http://schemas.openxmlformats.org/officeDocument/2006/relationships/hyperlink" Target="https://d-place.org/society/SCCS16" TargetMode="External"/><Relationship Id="rId41" Type="http://schemas.openxmlformats.org/officeDocument/2006/relationships/hyperlink" Target="https://d-place.org/society/SCCS158" TargetMode="External"/><Relationship Id="rId54" Type="http://schemas.openxmlformats.org/officeDocument/2006/relationships/hyperlink" Target="https://ehrafworldcultures-yale-edu.ezproxy.muni.cz/ehrafe/dispatchSearch.do?method=documentSearch&amp;col=collection%28%27%2FeHRAF%2Fethnography%2FNorthAmer%2FNR10%27%29&amp;owc=NR10&amp;owcMatches=3&amp;owcDocs=1&amp;cache=0" TargetMode="External"/><Relationship Id="rId62" Type="http://schemas.openxmlformats.org/officeDocument/2006/relationships/hyperlink" Target="https://d-place.org/society/SCCS165" TargetMode="External"/><Relationship Id="rId1" Type="http://schemas.openxmlformats.org/officeDocument/2006/relationships/hyperlink" Target="https://ehrafworldcultures-yale-edu.ezproxy.muni.cz/ehrafe/dispatchSearch.do?method=documentSearch&amp;col=collection%28%27%2FeHRAF%2Fethnography%2FAfrica%2FFO04%27%29&amp;owc=FO04&amp;owcMatches=6&amp;owcDocs=4&amp;cache=0" TargetMode="External"/><Relationship Id="rId6" Type="http://schemas.openxmlformats.org/officeDocument/2006/relationships/hyperlink" Target="https://d-place.org/society/SCCS12" TargetMode="External"/><Relationship Id="rId15" Type="http://schemas.openxmlformats.org/officeDocument/2006/relationships/hyperlink" Target="https://ehrafworldcultures-yale-edu.ezproxy.muni.cz/ehrafe/dispatchSearch.do?method=documentSearch&amp;col=collection%28%27%2FeHRAF%2Fethnography%2FAfrica%2FFE12%27%29&amp;owc=FE12&amp;owcMatches=2&amp;owcDocs=2&amp;cache=0" TargetMode="External"/><Relationship Id="rId23" Type="http://schemas.openxmlformats.org/officeDocument/2006/relationships/hyperlink" Target="https://ehrafworldcultures-yale-edu.ezproxy.muni.cz/ehrafe/dispatchSearch.do?method=documentSearch&amp;col=collection%28%27%2FeHRAF%2Fethnography%2FAsia%2FAA01%27%29&amp;owc=AA01&amp;owcMatches=6&amp;owcDocs=3&amp;cache=0" TargetMode="External"/><Relationship Id="rId28" Type="http://schemas.openxmlformats.org/officeDocument/2006/relationships/hyperlink" Target="https://d-place.org/society/SCCS69" TargetMode="External"/><Relationship Id="rId36" Type="http://schemas.openxmlformats.org/officeDocument/2006/relationships/hyperlink" Target="https://ehrafworldcultures-yale-edu.ezproxy.muni.cz/ehrafe/dispatchSearch.do?method=documentSearch&amp;col=collection%28%27%2FeHRAF%2Fethnography%2FAsia%2FOA19%27%29&amp;owc=OA19&amp;owcMatches=25&amp;owcDocs=2&amp;cache=0" TargetMode="External"/><Relationship Id="rId49" Type="http://schemas.openxmlformats.org/officeDocument/2006/relationships/hyperlink" Target="https://d-place.org/society/B335" TargetMode="External"/><Relationship Id="rId57" Type="http://schemas.openxmlformats.org/officeDocument/2006/relationships/hyperlink" Target="https://ehrafworldcultures-yale-edu.ezproxy.muni.cz/ehrafe/dispatchSearch.do?method=documentSearch&amp;col=collection%28%27%2FeHRAF%2Fethnography%2FOceania%2FOL06%27%29&amp;owc=OL06&amp;owcMatches=1&amp;owcDocs=1&amp;cache=0" TargetMode="External"/><Relationship Id="rId10" Type="http://schemas.openxmlformats.org/officeDocument/2006/relationships/hyperlink" Target="https://d-place.org/society/SCCS36" TargetMode="External"/><Relationship Id="rId31" Type="http://schemas.openxmlformats.org/officeDocument/2006/relationships/hyperlink" Target="https://ehrafworldcultures-yale-edu.ezproxy.muni.cz/ehrafe/dispatchSearch.do?method=documentSearch&amp;col=collection%28%27%2FeHRAF%2Fethnography%2FAsia%2FAO07%27%29&amp;owc=AO07&amp;owcMatches=1&amp;owcDocs=1&amp;cache=0" TargetMode="External"/><Relationship Id="rId44" Type="http://schemas.openxmlformats.org/officeDocument/2006/relationships/hyperlink" Target="https://ehrafworldcultures-yale-edu.ezproxy.muni.cz/ehrafe/dispatchSearch.do?method=documentSearch&amp;col=collection%28%27%2FeHRAF%2Fethnography%2FNorthAmer%2FNG06%27%29&amp;owc=NG06&amp;owcMatches=4&amp;owcDocs=4&amp;cache=0" TargetMode="External"/><Relationship Id="rId52" Type="http://schemas.openxmlformats.org/officeDocument/2006/relationships/hyperlink" Target="https://ehrafworldcultures-yale-edu.ezproxy.muni.cz/ehrafe/dispatchSearch.do?method=documentSearch&amp;col=collection%28%27%2FeHRAF%2Fethnography%2FNorthAmer%2FNG06%27%29&amp;owc=NG06&amp;owcMatches=4&amp;owcDocs=4&amp;cache=0" TargetMode="External"/><Relationship Id="rId60" Type="http://schemas.openxmlformats.org/officeDocument/2006/relationships/hyperlink" Target="https://d-place.org/society/SCCS100" TargetMode="External"/><Relationship Id="rId65" Type="http://schemas.openxmlformats.org/officeDocument/2006/relationships/hyperlink" Target="https://ehrafworldcultures-yale-edu.ezproxy.muni.cz/ehrafe/dispatchSearch.do?method=documentSearch&amp;col=collection%28%27%2FeHRAF%2Fethnography%2FSouthAmer%2FSF05%27%29&amp;owc=SF05&amp;owcMatches=17&amp;owcDocs=5&amp;cache=0" TargetMode="External"/><Relationship Id="rId4" Type="http://schemas.openxmlformats.org/officeDocument/2006/relationships/hyperlink" Target="https://d-place.org/society/SCCS37" TargetMode="External"/><Relationship Id="rId9" Type="http://schemas.openxmlformats.org/officeDocument/2006/relationships/hyperlink" Target="https://ehrafworldcultures-yale-edu.ezproxy.muni.cz/ehrafe/dispatchSearch.do?method=documentSearch&amp;col=collection%28%27%2FeHRAF%2Fethnography%2FAfrica%2FMO04%27%29&amp;owc=MO04&amp;owcMatches=10&amp;owcDocs=8&amp;cache=0" TargetMode="External"/><Relationship Id="rId13" Type="http://schemas.openxmlformats.org/officeDocument/2006/relationships/hyperlink" Target="https://ehrafworldcultures-yale-edu.ezproxy.muni.cz/ehrafe/dispatchSearch.do?method=documentSearch&amp;col=collection%28%27%2FeHRAF%2Fethnography%2FAfrica%2FFQ09%27%29&amp;owc=FQ09&amp;owcMatches=2&amp;owcDocs=2&amp;cache=0" TargetMode="External"/><Relationship Id="rId18" Type="http://schemas.openxmlformats.org/officeDocument/2006/relationships/hyperlink" Target="https://d-place.org/society/SCCS26" TargetMode="External"/><Relationship Id="rId39" Type="http://schemas.openxmlformats.org/officeDocument/2006/relationships/hyperlink" Target="https://d-place.org/society/SCCS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4A86E8"/>
    <outlinePr summaryBelow="0" summaryRight="0"/>
  </sheetPr>
  <dimension ref="A1:N37"/>
  <sheetViews>
    <sheetView tabSelected="1" workbookViewId="0">
      <pane xSplit="1" topLeftCell="B1" activePane="topRight" state="frozen"/>
      <selection pane="topRight" activeCell="N5" sqref="N5"/>
    </sheetView>
  </sheetViews>
  <sheetFormatPr defaultColWidth="12.5703125" defaultRowHeight="15.75" customHeight="1"/>
  <cols>
    <col min="1" max="2" width="17.42578125" customWidth="1"/>
    <col min="3" max="3" width="35.28515625" customWidth="1"/>
    <col min="4" max="4" width="17.42578125" customWidth="1"/>
    <col min="5" max="5" width="16.42578125" customWidth="1"/>
    <col min="6" max="6" width="16.85546875" customWidth="1"/>
    <col min="7" max="7" width="16.7109375" customWidth="1"/>
    <col min="8" max="8" width="17.5703125" customWidth="1"/>
    <col min="9" max="9" width="34.7109375" customWidth="1"/>
    <col min="10" max="11" width="16.7109375" customWidth="1"/>
    <col min="12" max="13" width="17" customWidth="1"/>
    <col min="14" max="14" width="17.7109375" customWidth="1"/>
  </cols>
  <sheetData>
    <row r="1" spans="1:14">
      <c r="A1" s="1" t="s">
        <v>35</v>
      </c>
      <c r="B1" s="1" t="s">
        <v>35</v>
      </c>
      <c r="C1" s="1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3" t="s">
        <v>56</v>
      </c>
      <c r="I1" s="3" t="s">
        <v>57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</row>
    <row r="2" spans="1:14">
      <c r="A2" s="4" t="s">
        <v>36</v>
      </c>
      <c r="B2" s="4" t="s">
        <v>37</v>
      </c>
      <c r="C2" s="4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6" t="s">
        <v>58</v>
      </c>
      <c r="J2" s="4" t="s">
        <v>64</v>
      </c>
      <c r="K2" s="4" t="s">
        <v>65</v>
      </c>
      <c r="L2" s="4" t="s">
        <v>66</v>
      </c>
      <c r="M2" s="4" t="s">
        <v>67</v>
      </c>
      <c r="N2" s="4" t="s">
        <v>68</v>
      </c>
    </row>
    <row r="3" spans="1:14">
      <c r="A3" s="7" t="s">
        <v>0</v>
      </c>
      <c r="B3" s="8" t="s">
        <v>0</v>
      </c>
      <c r="C3" s="9" t="s">
        <v>69</v>
      </c>
      <c r="D3" s="10">
        <f ca="1">IFERROR(__xludf.DUMMYFUNCTION("SPLIT(C3,""/"", TRUE, TRUE)"),0.77605898)</f>
        <v>0.77605897999999995</v>
      </c>
      <c r="E3" s="10">
        <f ca="1">IFERROR(__xludf.DUMMYFUNCTION("""COMPUTED_VALUE"""),0.784538547)</f>
        <v>0.78453854700000003</v>
      </c>
      <c r="F3" s="10">
        <f ca="1">IFERROR(__xludf.DUMMYFUNCTION("""COMPUTED_VALUE"""),0.787907614)</f>
        <v>0.78790761399999998</v>
      </c>
      <c r="G3" s="10"/>
      <c r="H3" s="9">
        <f t="shared" ref="H3:H17" ca="1" si="0">AVERAGE(D3:F3)</f>
        <v>0.78283504699999995</v>
      </c>
      <c r="I3" s="9" t="s">
        <v>70</v>
      </c>
      <c r="J3" s="10">
        <f ca="1">IFERROR(__xludf.DUMMYFUNCTION("SPLIT(I3,""/"", TRUE, TRUE)"),0.812366192)</f>
        <v>0.81236619200000004</v>
      </c>
      <c r="K3" s="10">
        <f ca="1">IFERROR(__xludf.DUMMYFUNCTION("""COMPUTED_VALUE"""),0.813877594)</f>
        <v>0.81387759400000004</v>
      </c>
      <c r="L3" s="10">
        <f ca="1">IFERROR(__xludf.DUMMYFUNCTION("""COMPUTED_VALUE"""),0.816795745)</f>
        <v>0.81679574499999996</v>
      </c>
      <c r="M3" s="10"/>
      <c r="N3" s="10">
        <f t="shared" ref="N3:N17" ca="1" si="1">AVERAGE(J3:L3)</f>
        <v>0.81434651033333338</v>
      </c>
    </row>
    <row r="4" spans="1:14">
      <c r="A4" s="11" t="s">
        <v>1</v>
      </c>
      <c r="B4" s="12" t="s">
        <v>1</v>
      </c>
      <c r="C4" s="13" t="s">
        <v>71</v>
      </c>
      <c r="D4" s="14">
        <f ca="1">IFERROR(__xludf.DUMMYFUNCTION("SPLIT(C4,""/"", TRUE, TRUE)"),0.51048393)</f>
        <v>0.51048393000000003</v>
      </c>
      <c r="E4" s="14">
        <f ca="1">IFERROR(__xludf.DUMMYFUNCTION("""COMPUTED_VALUE"""),0.519560893)</f>
        <v>0.51956089299999997</v>
      </c>
      <c r="F4" s="14"/>
      <c r="G4" s="14"/>
      <c r="H4" s="13">
        <f t="shared" ca="1" si="0"/>
        <v>0.51502241149999994</v>
      </c>
      <c r="I4" s="13" t="s">
        <v>72</v>
      </c>
      <c r="J4" s="14">
        <f ca="1">IFERROR(__xludf.DUMMYFUNCTION("SPLIT(I4,""/"", TRUE, TRUE)"),0.719015411)</f>
        <v>0.71901541099999999</v>
      </c>
      <c r="K4" s="14">
        <f ca="1">IFERROR(__xludf.DUMMYFUNCTION("""COMPUTED_VALUE"""),0.722535314)</f>
        <v>0.72253531400000004</v>
      </c>
      <c r="L4" s="14"/>
      <c r="M4" s="14"/>
      <c r="N4" s="14">
        <f t="shared" ca="1" si="1"/>
        <v>0.72077536249999996</v>
      </c>
    </row>
    <row r="5" spans="1:14">
      <c r="A5" s="7" t="s">
        <v>2</v>
      </c>
      <c r="B5" s="8" t="s">
        <v>2</v>
      </c>
      <c r="C5" s="9" t="s">
        <v>73</v>
      </c>
      <c r="D5" s="10">
        <f ca="1">IFERROR(__xludf.DUMMYFUNCTION("SPLIT(C5,""/"", TRUE, TRUE)"),0.604572546)</f>
        <v>0.60457254599999999</v>
      </c>
      <c r="E5" s="10">
        <f ca="1">IFERROR(__xludf.DUMMYFUNCTION("""COMPUTED_VALUE"""),0.606249416)</f>
        <v>0.60624941600000004</v>
      </c>
      <c r="F5" s="10"/>
      <c r="G5" s="10"/>
      <c r="H5" s="9">
        <f t="shared" ca="1" si="0"/>
        <v>0.60541098100000001</v>
      </c>
      <c r="I5" s="9" t="s">
        <v>74</v>
      </c>
      <c r="J5" s="10">
        <f ca="1">IFERROR(__xludf.DUMMYFUNCTION("SPLIT(I5,""/"", TRUE, TRUE)"),0.772295658)</f>
        <v>0.772295658</v>
      </c>
      <c r="K5" s="10">
        <f ca="1">IFERROR(__xludf.DUMMYFUNCTION("""COMPUTED_VALUE"""),0.779701391)</f>
        <v>0.77970139100000002</v>
      </c>
      <c r="L5" s="10"/>
      <c r="M5" s="10"/>
      <c r="N5" s="10">
        <f t="shared" ca="1" si="1"/>
        <v>0.77599852450000006</v>
      </c>
    </row>
    <row r="6" spans="1:14">
      <c r="A6" s="11" t="s">
        <v>3</v>
      </c>
      <c r="B6" s="12" t="s">
        <v>38</v>
      </c>
      <c r="C6" s="13" t="s">
        <v>75</v>
      </c>
      <c r="D6" s="14">
        <f ca="1">IFERROR(__xludf.DUMMYFUNCTION("SPLIT(C6,""/"", TRUE, TRUE)"),0.668126912)</f>
        <v>0.66812691199999996</v>
      </c>
      <c r="E6" s="14">
        <f ca="1">IFERROR(__xludf.DUMMYFUNCTION("""COMPUTED_VALUE"""),0.696066264)</f>
        <v>0.69606626400000005</v>
      </c>
      <c r="F6" s="14"/>
      <c r="G6" s="14"/>
      <c r="H6" s="13">
        <f t="shared" ca="1" si="0"/>
        <v>0.68209658800000006</v>
      </c>
      <c r="I6" s="13" t="s">
        <v>76</v>
      </c>
      <c r="J6" s="14">
        <f ca="1">IFERROR(__xludf.DUMMYFUNCTION("SPLIT(I6,""/"", TRUE, TRUE)"),0.745344592)</f>
        <v>0.74534459200000003</v>
      </c>
      <c r="K6" s="14">
        <f ca="1">IFERROR(__xludf.DUMMYFUNCTION("""COMPUTED_VALUE"""),0.75700962)</f>
        <v>0.75700962000000005</v>
      </c>
      <c r="L6" s="14"/>
      <c r="M6" s="14"/>
      <c r="N6" s="14">
        <f t="shared" ca="1" si="1"/>
        <v>0.75117710600000009</v>
      </c>
    </row>
    <row r="7" spans="1:14">
      <c r="A7" s="7" t="s">
        <v>4</v>
      </c>
      <c r="B7" s="8" t="s">
        <v>4</v>
      </c>
      <c r="C7" s="9" t="s">
        <v>77</v>
      </c>
      <c r="D7" s="10">
        <f ca="1">IFERROR(__xludf.DUMMYFUNCTION("SPLIT(C7,""/"", TRUE, TRUE)"),0.598009921)</f>
        <v>0.59800992100000006</v>
      </c>
      <c r="E7" s="10">
        <f ca="1">IFERROR(__xludf.DUMMYFUNCTION("""COMPUTED_VALUE"""),0.615086064)</f>
        <v>0.61508606399999999</v>
      </c>
      <c r="F7" s="10"/>
      <c r="G7" s="10"/>
      <c r="H7" s="9">
        <f t="shared" ca="1" si="0"/>
        <v>0.60654799250000002</v>
      </c>
      <c r="I7" s="9" t="s">
        <v>78</v>
      </c>
      <c r="J7" s="10">
        <f ca="1">IFERROR(__xludf.DUMMYFUNCTION("SPLIT(I7,""/"", TRUE, TRUE)"),0.723550239)</f>
        <v>0.72355023900000004</v>
      </c>
      <c r="K7" s="10">
        <f ca="1">IFERROR(__xludf.DUMMYFUNCTION("""COMPUTED_VALUE"""),0.738786748)</f>
        <v>0.73878674799999999</v>
      </c>
      <c r="L7" s="10"/>
      <c r="M7" s="10"/>
      <c r="N7" s="10">
        <f t="shared" ca="1" si="1"/>
        <v>0.73116849350000002</v>
      </c>
    </row>
    <row r="8" spans="1:14">
      <c r="A8" s="11" t="s">
        <v>5</v>
      </c>
      <c r="B8" s="12" t="s">
        <v>5</v>
      </c>
      <c r="C8" s="13" t="s">
        <v>79</v>
      </c>
      <c r="D8" s="14">
        <f ca="1">IFERROR(__xludf.DUMMYFUNCTION("SPLIT(C8,""/"", TRUE, TRUE)"),0.711735186)</f>
        <v>0.71173518599999996</v>
      </c>
      <c r="E8" s="14">
        <f ca="1">IFERROR(__xludf.DUMMYFUNCTION("""COMPUTED_VALUE"""),0.719558678)</f>
        <v>0.71955867799999995</v>
      </c>
      <c r="F8" s="14"/>
      <c r="G8" s="14"/>
      <c r="H8" s="13">
        <f t="shared" ca="1" si="0"/>
        <v>0.71564693199999996</v>
      </c>
      <c r="I8" s="13" t="s">
        <v>80</v>
      </c>
      <c r="J8" s="14">
        <f ca="1">IFERROR(__xludf.DUMMYFUNCTION("SPLIT(I8,""/"", TRUE, TRUE)"),0.743624467)</f>
        <v>0.74362446699999996</v>
      </c>
      <c r="K8" s="14">
        <f ca="1">IFERROR(__xludf.DUMMYFUNCTION("""COMPUTED_VALUE"""),0.751397474)</f>
        <v>0.75139747400000001</v>
      </c>
      <c r="L8" s="14"/>
      <c r="M8" s="14"/>
      <c r="N8" s="14">
        <f t="shared" ca="1" si="1"/>
        <v>0.74751097050000004</v>
      </c>
    </row>
    <row r="9" spans="1:14">
      <c r="A9" s="7" t="s">
        <v>6</v>
      </c>
      <c r="B9" s="8" t="s">
        <v>6</v>
      </c>
      <c r="C9" s="9" t="s">
        <v>81</v>
      </c>
      <c r="D9" s="10">
        <f ca="1">IFERROR(__xludf.DUMMYFUNCTION("SPLIT(C9,""/"", TRUE, TRUE)"),0.515210058)</f>
        <v>0.51521005799999997</v>
      </c>
      <c r="E9" s="10">
        <f ca="1">IFERROR(__xludf.DUMMYFUNCTION("""COMPUTED_VALUE"""),0.535296134)</f>
        <v>0.53529613399999998</v>
      </c>
      <c r="F9" s="10"/>
      <c r="G9" s="10"/>
      <c r="H9" s="9">
        <f t="shared" ca="1" si="0"/>
        <v>0.52525309599999992</v>
      </c>
      <c r="I9" s="9" t="s">
        <v>82</v>
      </c>
      <c r="J9" s="10">
        <f ca="1">IFERROR(__xludf.DUMMYFUNCTION("SPLIT(I9,""/"", TRUE, TRUE)"),0.715611495)</f>
        <v>0.71561149499999999</v>
      </c>
      <c r="K9" s="10">
        <f ca="1">IFERROR(__xludf.DUMMYFUNCTION("""COMPUTED_VALUE"""),0.727195207)</f>
        <v>0.72719520699999995</v>
      </c>
      <c r="L9" s="10"/>
      <c r="M9" s="10"/>
      <c r="N9" s="10">
        <f t="shared" ca="1" si="1"/>
        <v>0.72140335099999997</v>
      </c>
    </row>
    <row r="10" spans="1:14">
      <c r="A10" s="11" t="s">
        <v>7</v>
      </c>
      <c r="B10" s="12" t="s">
        <v>39</v>
      </c>
      <c r="C10" s="13" t="s">
        <v>83</v>
      </c>
      <c r="D10" s="14">
        <f ca="1">IFERROR(__xludf.DUMMYFUNCTION("SPLIT(C10,""/"", TRUE, TRUE)"),0.693587053)</f>
        <v>0.69358705300000001</v>
      </c>
      <c r="E10" s="14">
        <f ca="1">IFERROR(__xludf.DUMMYFUNCTION("""COMPUTED_VALUE"""),0.696104421)</f>
        <v>0.69610442100000003</v>
      </c>
      <c r="F10" s="14"/>
      <c r="G10" s="14"/>
      <c r="H10" s="13">
        <f t="shared" ca="1" si="0"/>
        <v>0.69484573700000007</v>
      </c>
      <c r="I10" s="13" t="s">
        <v>84</v>
      </c>
      <c r="J10" s="14">
        <f ca="1">IFERROR(__xludf.DUMMYFUNCTION("SPLIT(I10,""/"", TRUE, TRUE)"),0.76971966)</f>
        <v>0.76971966000000003</v>
      </c>
      <c r="K10" s="14">
        <f ca="1">IFERROR(__xludf.DUMMYFUNCTION("""COMPUTED_VALUE"""),0.77453803)</f>
        <v>0.77453802999999999</v>
      </c>
      <c r="L10" s="14"/>
      <c r="M10" s="14"/>
      <c r="N10" s="14">
        <f t="shared" ca="1" si="1"/>
        <v>0.77212884500000001</v>
      </c>
    </row>
    <row r="11" spans="1:14">
      <c r="A11" s="7" t="s">
        <v>8</v>
      </c>
      <c r="B11" s="8" t="s">
        <v>40</v>
      </c>
      <c r="C11" s="9" t="s">
        <v>85</v>
      </c>
      <c r="D11" s="10">
        <f ca="1">IFERROR(__xludf.DUMMYFUNCTION("SPLIT(C11,""/"", TRUE, TRUE)"),0.625089934)</f>
        <v>0.62508993400000001</v>
      </c>
      <c r="E11" s="10">
        <f ca="1">IFERROR(__xludf.DUMMYFUNCTION("""COMPUTED_VALUE"""),0.626720364)</f>
        <v>0.62672036399999997</v>
      </c>
      <c r="F11" s="10"/>
      <c r="G11" s="10"/>
      <c r="H11" s="9">
        <f t="shared" ca="1" si="0"/>
        <v>0.62590514900000005</v>
      </c>
      <c r="I11" s="9" t="s">
        <v>86</v>
      </c>
      <c r="J11" s="10">
        <f ca="1">IFERROR(__xludf.DUMMYFUNCTION("SPLIT(I11,""/"", TRUE, TRUE)"),0.726069932)</f>
        <v>0.72606993200000003</v>
      </c>
      <c r="K11" s="10">
        <f ca="1">IFERROR(__xludf.DUMMYFUNCTION("""COMPUTED_VALUE"""),0.736220254)</f>
        <v>0.73622025400000002</v>
      </c>
      <c r="L11" s="10"/>
      <c r="M11" s="10"/>
      <c r="N11" s="10">
        <f t="shared" ca="1" si="1"/>
        <v>0.73114509300000008</v>
      </c>
    </row>
    <row r="12" spans="1:14">
      <c r="A12" s="11" t="s">
        <v>9</v>
      </c>
      <c r="B12" s="12" t="s">
        <v>9</v>
      </c>
      <c r="C12" s="13" t="s">
        <v>87</v>
      </c>
      <c r="D12" s="14">
        <f ca="1">IFERROR(__xludf.DUMMYFUNCTION("SPLIT(C12,""/"", TRUE, TRUE)"),0.650224499)</f>
        <v>0.65022449900000001</v>
      </c>
      <c r="E12" s="14">
        <f ca="1">IFERROR(__xludf.DUMMYFUNCTION("""COMPUTED_VALUE"""),0.661512761)</f>
        <v>0.661512761</v>
      </c>
      <c r="F12" s="14"/>
      <c r="G12" s="14"/>
      <c r="H12" s="13">
        <f t="shared" ca="1" si="0"/>
        <v>0.65586863000000006</v>
      </c>
      <c r="I12" s="13" t="s">
        <v>88</v>
      </c>
      <c r="J12" s="14">
        <f ca="1">IFERROR(__xludf.DUMMYFUNCTION("SPLIT(I12,""/"", TRUE, TRUE)"),0.770463564)</f>
        <v>0.77046356400000005</v>
      </c>
      <c r="K12" s="14">
        <f ca="1">IFERROR(__xludf.DUMMYFUNCTION("""COMPUTED_VALUE"""),0.777212839)</f>
        <v>0.77721283900000004</v>
      </c>
      <c r="L12" s="14"/>
      <c r="M12" s="14"/>
      <c r="N12" s="14">
        <f t="shared" ca="1" si="1"/>
        <v>0.77383820150000004</v>
      </c>
    </row>
    <row r="13" spans="1:14">
      <c r="A13" s="7" t="s">
        <v>10</v>
      </c>
      <c r="B13" s="8" t="s">
        <v>10</v>
      </c>
      <c r="C13" s="9" t="s">
        <v>89</v>
      </c>
      <c r="D13" s="10">
        <f ca="1">IFERROR(__xludf.DUMMYFUNCTION("SPLIT(C13,""/"", TRUE, TRUE)"),0.488258608)</f>
        <v>0.48825860799999998</v>
      </c>
      <c r="E13" s="10">
        <f ca="1">IFERROR(__xludf.DUMMYFUNCTION("""COMPUTED_VALUE"""),0.550238113)</f>
        <v>0.55023811300000003</v>
      </c>
      <c r="F13" s="10"/>
      <c r="G13" s="10"/>
      <c r="H13" s="9">
        <f t="shared" ca="1" si="0"/>
        <v>0.51924836050000001</v>
      </c>
      <c r="I13" s="9" t="s">
        <v>90</v>
      </c>
      <c r="J13" s="10">
        <f ca="1">IFERROR(__xludf.DUMMYFUNCTION("SPLIT(I13,""/"", TRUE, TRUE)"),0.763710972)</f>
        <v>0.76371097200000004</v>
      </c>
      <c r="K13" s="10">
        <f ca="1">IFERROR(__xludf.DUMMYFUNCTION("""COMPUTED_VALUE"""),0.770896687)</f>
        <v>0.77089668700000002</v>
      </c>
      <c r="L13" s="10"/>
      <c r="M13" s="10"/>
      <c r="N13" s="10">
        <f t="shared" ca="1" si="1"/>
        <v>0.76730382950000009</v>
      </c>
    </row>
    <row r="14" spans="1:14">
      <c r="A14" s="11" t="s">
        <v>11</v>
      </c>
      <c r="B14" s="12" t="s">
        <v>41</v>
      </c>
      <c r="C14" s="13" t="s">
        <v>91</v>
      </c>
      <c r="D14" s="14">
        <f ca="1">IFERROR(__xludf.DUMMYFUNCTION("SPLIT(C14,""/"", TRUE, TRUE)"),0.571090278)</f>
        <v>0.57109027800000001</v>
      </c>
      <c r="E14" s="14">
        <f ca="1">IFERROR(__xludf.DUMMYFUNCTION("""COMPUTED_VALUE"""),0.719978259)</f>
        <v>0.71997825900000001</v>
      </c>
      <c r="F14" s="14"/>
      <c r="G14" s="14"/>
      <c r="H14" s="13">
        <f t="shared" ca="1" si="0"/>
        <v>0.64553426850000006</v>
      </c>
      <c r="I14" s="13" t="s">
        <v>92</v>
      </c>
      <c r="J14" s="14">
        <f ca="1">IFERROR(__xludf.DUMMYFUNCTION("SPLIT(I14,""/"", TRUE, TRUE)"),0.654858182)</f>
        <v>0.65485818200000001</v>
      </c>
      <c r="K14" s="14">
        <f ca="1">IFERROR(__xludf.DUMMYFUNCTION("""COMPUTED_VALUE"""),0.676033933)</f>
        <v>0.67603393300000003</v>
      </c>
      <c r="L14" s="14"/>
      <c r="M14" s="14"/>
      <c r="N14" s="14">
        <f t="shared" ca="1" si="1"/>
        <v>0.66544605750000008</v>
      </c>
    </row>
    <row r="15" spans="1:14">
      <c r="A15" s="7" t="s">
        <v>12</v>
      </c>
      <c r="B15" s="8" t="s">
        <v>42</v>
      </c>
      <c r="C15" s="9" t="s">
        <v>93</v>
      </c>
      <c r="D15" s="10">
        <f ca="1">IFERROR(__xludf.DUMMYFUNCTION("SPLIT(C15,""/"", TRUE, TRUE)"),0.589804953)</f>
        <v>0.58980495300000002</v>
      </c>
      <c r="E15" s="10">
        <f ca="1">IFERROR(__xludf.DUMMYFUNCTION("""COMPUTED_VALUE"""),0.589804953)</f>
        <v>0.58980495300000002</v>
      </c>
      <c r="F15" s="10">
        <f ca="1">IFERROR(__xludf.DUMMYFUNCTION("""COMPUTED_VALUE"""),0.593014822)</f>
        <v>0.593014822</v>
      </c>
      <c r="G15" s="10"/>
      <c r="H15" s="9">
        <f t="shared" ca="1" si="0"/>
        <v>0.59087490933333331</v>
      </c>
      <c r="I15" s="9" t="s">
        <v>94</v>
      </c>
      <c r="J15" s="10">
        <f ca="1">IFERROR(__xludf.DUMMYFUNCTION("SPLIT(I15,""/"", TRUE, TRUE)"),0.805758564)</f>
        <v>0.80575856400000001</v>
      </c>
      <c r="K15" s="10">
        <f ca="1">IFERROR(__xludf.DUMMYFUNCTION("""COMPUTED_VALUE"""),0.805758564)</f>
        <v>0.80575856400000001</v>
      </c>
      <c r="L15" s="10">
        <f ca="1">IFERROR(__xludf.DUMMYFUNCTION("""COMPUTED_VALUE"""),0.808947026)</f>
        <v>0.80894702600000001</v>
      </c>
      <c r="M15" s="10"/>
      <c r="N15" s="10">
        <f t="shared" ca="1" si="1"/>
        <v>0.80682138466666675</v>
      </c>
    </row>
    <row r="16" spans="1:14">
      <c r="A16" s="11" t="s">
        <v>13</v>
      </c>
      <c r="B16" s="12" t="s">
        <v>13</v>
      </c>
      <c r="C16" s="13" t="s">
        <v>95</v>
      </c>
      <c r="D16" s="14">
        <f ca="1">IFERROR(__xludf.DUMMYFUNCTION("SPLIT(C16,""/"", TRUE, TRUE)"),0.503631168)</f>
        <v>0.50363116799999996</v>
      </c>
      <c r="E16" s="14">
        <f ca="1">IFERROR(__xludf.DUMMYFUNCTION("""COMPUTED_VALUE"""),0.503631168)</f>
        <v>0.50363116799999996</v>
      </c>
      <c r="F16" s="14"/>
      <c r="G16" s="14"/>
      <c r="H16" s="13">
        <f t="shared" ca="1" si="0"/>
        <v>0.50363116799999996</v>
      </c>
      <c r="I16" s="13" t="s">
        <v>96</v>
      </c>
      <c r="J16" s="14">
        <f ca="1">IFERROR(__xludf.DUMMYFUNCTION("SPLIT(I16,""/"", TRUE, TRUE)"),0.676833729)</f>
        <v>0.67683372900000005</v>
      </c>
      <c r="K16" s="14">
        <f ca="1">IFERROR(__xludf.DUMMYFUNCTION("""COMPUTED_VALUE"""),0.676833729)</f>
        <v>0.67683372900000005</v>
      </c>
      <c r="L16" s="14"/>
      <c r="M16" s="14"/>
      <c r="N16" s="14">
        <f t="shared" ca="1" si="1"/>
        <v>0.67683372900000005</v>
      </c>
    </row>
    <row r="17" spans="1:14">
      <c r="A17" s="7" t="s">
        <v>14</v>
      </c>
      <c r="B17" s="8" t="s">
        <v>14</v>
      </c>
      <c r="C17" s="9" t="s">
        <v>97</v>
      </c>
      <c r="D17" s="10">
        <f ca="1">IFERROR(__xludf.DUMMYFUNCTION("SPLIT(C17,""/"", TRUE, TRUE)"),0.477548825)</f>
        <v>0.47754882500000001</v>
      </c>
      <c r="E17" s="10">
        <f ca="1">IFERROR(__xludf.DUMMYFUNCTION("""COMPUTED_VALUE"""),0.486404492)</f>
        <v>0.48640449200000002</v>
      </c>
      <c r="F17" s="10"/>
      <c r="G17" s="10"/>
      <c r="H17" s="9">
        <f t="shared" ca="1" si="0"/>
        <v>0.48197665850000004</v>
      </c>
      <c r="I17" s="9" t="s">
        <v>98</v>
      </c>
      <c r="J17" s="10">
        <f ca="1">IFERROR(__xludf.DUMMYFUNCTION("SPLIT(I17,""/"", TRUE, TRUE)"),0.635564127)</f>
        <v>0.63556412699999998</v>
      </c>
      <c r="K17" s="10">
        <f ca="1">IFERROR(__xludf.DUMMYFUNCTION("""COMPUTED_VALUE"""),0.642094263)</f>
        <v>0.64209426300000005</v>
      </c>
      <c r="L17" s="10"/>
      <c r="M17" s="10"/>
      <c r="N17" s="10">
        <f t="shared" ca="1" si="1"/>
        <v>0.63882919500000002</v>
      </c>
    </row>
    <row r="18" spans="1:14">
      <c r="A18" s="11" t="s">
        <v>15</v>
      </c>
      <c r="B18" s="15" t="s">
        <v>15</v>
      </c>
      <c r="C18" s="14" t="s">
        <v>34</v>
      </c>
      <c r="D18" s="14" t="str">
        <f ca="1">IFERROR(__xludf.DUMMYFUNCTION("SPLIT(C18,""/"", TRUE, TRUE)"),"/")</f>
        <v>/</v>
      </c>
      <c r="E18" s="14"/>
      <c r="F18" s="14"/>
      <c r="G18" s="14"/>
      <c r="H18" s="13" t="s">
        <v>34</v>
      </c>
      <c r="I18" s="14" t="s">
        <v>34</v>
      </c>
      <c r="J18" s="14" t="str">
        <f ca="1">IFERROR(__xludf.DUMMYFUNCTION("SPLIT(I18,""/"", TRUE, TRUE)"),"/")</f>
        <v>/</v>
      </c>
      <c r="K18" s="14"/>
      <c r="L18" s="14"/>
      <c r="M18" s="14"/>
      <c r="N18" s="14" t="s">
        <v>34</v>
      </c>
    </row>
    <row r="19" spans="1:14">
      <c r="A19" s="7" t="s">
        <v>16</v>
      </c>
      <c r="B19" s="8" t="s">
        <v>43</v>
      </c>
      <c r="C19" s="9" t="s">
        <v>99</v>
      </c>
      <c r="D19" s="10">
        <f ca="1">IFERROR(__xludf.DUMMYFUNCTION("SPLIT(C19,""/"", TRUE, TRUE)"),0.669679837)</f>
        <v>0.669679837</v>
      </c>
      <c r="E19" s="10">
        <f ca="1">IFERROR(__xludf.DUMMYFUNCTION("""COMPUTED_VALUE"""),0.669679837)</f>
        <v>0.669679837</v>
      </c>
      <c r="F19" s="10"/>
      <c r="G19" s="10"/>
      <c r="H19" s="9">
        <f t="shared" ref="H19:H24" ca="1" si="2">AVERAGE(D19:F19)</f>
        <v>0.669679837</v>
      </c>
      <c r="I19" s="9" t="s">
        <v>100</v>
      </c>
      <c r="J19" s="10">
        <f ca="1">IFERROR(__xludf.DUMMYFUNCTION("SPLIT(I19,""/"", TRUE, TRUE)"),0.842534407)</f>
        <v>0.84253440700000004</v>
      </c>
      <c r="K19" s="10">
        <f ca="1">IFERROR(__xludf.DUMMYFUNCTION("""COMPUTED_VALUE"""),0.842534407)</f>
        <v>0.84253440700000004</v>
      </c>
      <c r="L19" s="10"/>
      <c r="M19" s="10"/>
      <c r="N19" s="10">
        <f t="shared" ref="N19:N30" ca="1" si="3">AVERAGE(J19:L19)</f>
        <v>0.84253440700000004</v>
      </c>
    </row>
    <row r="20" spans="1:14">
      <c r="A20" s="11" t="s">
        <v>17</v>
      </c>
      <c r="B20" s="12" t="s">
        <v>17</v>
      </c>
      <c r="C20" s="13" t="s">
        <v>101</v>
      </c>
      <c r="D20" s="14">
        <f ca="1">IFERROR(__xludf.DUMMYFUNCTION("SPLIT(C20,""/"", TRUE, TRUE)"),0.676560028)</f>
        <v>0.67656002800000004</v>
      </c>
      <c r="E20" s="14">
        <f ca="1">IFERROR(__xludf.DUMMYFUNCTION("""COMPUTED_VALUE"""),0.684465027)</f>
        <v>0.684465027</v>
      </c>
      <c r="F20" s="14"/>
      <c r="G20" s="14"/>
      <c r="H20" s="13">
        <f t="shared" ca="1" si="2"/>
        <v>0.68051252750000002</v>
      </c>
      <c r="I20" s="13" t="s">
        <v>102</v>
      </c>
      <c r="J20" s="14">
        <f ca="1">IFERROR(__xludf.DUMMYFUNCTION("SPLIT(I20,""/"", TRUE, TRUE)"),0.85501586)</f>
        <v>0.85501585999999996</v>
      </c>
      <c r="K20" s="14">
        <f ca="1">IFERROR(__xludf.DUMMYFUNCTION("""COMPUTED_VALUE"""),0.857117565)</f>
        <v>0.85711756500000003</v>
      </c>
      <c r="L20" s="14"/>
      <c r="M20" s="14"/>
      <c r="N20" s="14">
        <f t="shared" ca="1" si="3"/>
        <v>0.85606671249999999</v>
      </c>
    </row>
    <row r="21" spans="1:14">
      <c r="A21" s="7" t="s">
        <v>18</v>
      </c>
      <c r="B21" s="8" t="s">
        <v>18</v>
      </c>
      <c r="C21" s="9" t="s">
        <v>103</v>
      </c>
      <c r="D21" s="10">
        <f ca="1">IFERROR(__xludf.DUMMYFUNCTION("SPLIT(C21,""/"", TRUE, TRUE)"),0.637429684)</f>
        <v>0.637429684</v>
      </c>
      <c r="E21" s="10">
        <f ca="1">IFERROR(__xludf.DUMMYFUNCTION("""COMPUTED_VALUE"""),0.637429684)</f>
        <v>0.637429684</v>
      </c>
      <c r="F21" s="10"/>
      <c r="G21" s="10"/>
      <c r="H21" s="9">
        <f t="shared" ca="1" si="2"/>
        <v>0.637429684</v>
      </c>
      <c r="I21" s="9" t="s">
        <v>104</v>
      </c>
      <c r="J21" s="10">
        <f ca="1">IFERROR(__xludf.DUMMYFUNCTION("SPLIT(I21,""/"", TRUE, TRUE)"),0.775758585)</f>
        <v>0.77575858499999994</v>
      </c>
      <c r="K21" s="10">
        <f ca="1">IFERROR(__xludf.DUMMYFUNCTION("""COMPUTED_VALUE"""),0.775758585)</f>
        <v>0.77575858499999994</v>
      </c>
      <c r="L21" s="10"/>
      <c r="M21" s="10"/>
      <c r="N21" s="10">
        <f t="shared" ca="1" si="3"/>
        <v>0.77575858499999994</v>
      </c>
    </row>
    <row r="22" spans="1:14">
      <c r="A22" s="11" t="s">
        <v>19</v>
      </c>
      <c r="B22" s="12" t="s">
        <v>44</v>
      </c>
      <c r="C22" s="14" t="s">
        <v>105</v>
      </c>
      <c r="D22" s="14">
        <f ca="1">IFERROR(__xludf.DUMMYFUNCTION("SPLIT(C22,""/"", TRUE, TRUE)"),0.731691465)</f>
        <v>0.73169146500000004</v>
      </c>
      <c r="E22" s="14">
        <f ca="1">IFERROR(__xludf.DUMMYFUNCTION("""COMPUTED_VALUE"""),0.732886258)</f>
        <v>0.73288625799999996</v>
      </c>
      <c r="F22" s="14"/>
      <c r="G22" s="14"/>
      <c r="H22" s="13">
        <f t="shared" ca="1" si="2"/>
        <v>0.73228886150000005</v>
      </c>
      <c r="I22" s="14" t="s">
        <v>106</v>
      </c>
      <c r="J22" s="14">
        <f ca="1">IFERROR(__xludf.DUMMYFUNCTION("SPLIT(I22,""/"", TRUE, TRUE)"),0.512805021)</f>
        <v>0.51280502100000003</v>
      </c>
      <c r="K22" s="14">
        <f ca="1">IFERROR(__xludf.DUMMYFUNCTION("""COMPUTED_VALUE"""),0.521744634)</f>
        <v>0.52174463400000004</v>
      </c>
      <c r="L22" s="14"/>
      <c r="M22" s="14"/>
      <c r="N22" s="14">
        <f t="shared" ca="1" si="3"/>
        <v>0.51727482750000009</v>
      </c>
    </row>
    <row r="23" spans="1:14">
      <c r="A23" s="7" t="s">
        <v>20</v>
      </c>
      <c r="B23" s="8" t="s">
        <v>45</v>
      </c>
      <c r="C23" s="10" t="s">
        <v>107</v>
      </c>
      <c r="D23" s="10">
        <f ca="1">IFERROR(__xludf.DUMMYFUNCTION("SPLIT(C23,""/"", TRUE, TRUE)"),0.739362393)</f>
        <v>0.73936239299999995</v>
      </c>
      <c r="E23" s="10">
        <f ca="1">IFERROR(__xludf.DUMMYFUNCTION("""COMPUTED_VALUE"""),0.754203495)</f>
        <v>0.75420349499999995</v>
      </c>
      <c r="F23" s="10"/>
      <c r="G23" s="10"/>
      <c r="H23" s="9">
        <f t="shared" ca="1" si="2"/>
        <v>0.746782944</v>
      </c>
      <c r="I23" s="10" t="s">
        <v>108</v>
      </c>
      <c r="J23" s="10">
        <f ca="1">IFERROR(__xludf.DUMMYFUNCTION("SPLIT(I23,""/"", TRUE, TRUE)"),0.82627659)</f>
        <v>0.82627658999999998</v>
      </c>
      <c r="K23" s="10">
        <f ca="1">IFERROR(__xludf.DUMMYFUNCTION("""COMPUTED_VALUE"""),0.844883836)</f>
        <v>0.84488383600000005</v>
      </c>
      <c r="L23" s="10"/>
      <c r="M23" s="10"/>
      <c r="N23" s="10">
        <f t="shared" ca="1" si="3"/>
        <v>0.83558021300000007</v>
      </c>
    </row>
    <row r="24" spans="1:14">
      <c r="A24" s="11" t="s">
        <v>21</v>
      </c>
      <c r="B24" s="12" t="s">
        <v>46</v>
      </c>
      <c r="C24" s="14" t="s">
        <v>109</v>
      </c>
      <c r="D24" s="14">
        <f ca="1">IFERROR(__xludf.DUMMYFUNCTION("SPLIT(C24,""/"", TRUE, TRUE)"),0.327886576)</f>
        <v>0.32788657599999999</v>
      </c>
      <c r="E24" s="14">
        <f ca="1">IFERROR(__xludf.DUMMYFUNCTION("""COMPUTED_VALUE"""),0.451745288)</f>
        <v>0.45174528800000002</v>
      </c>
      <c r="F24" s="14"/>
      <c r="G24" s="14"/>
      <c r="H24" s="13">
        <f t="shared" ca="1" si="2"/>
        <v>0.38981593199999998</v>
      </c>
      <c r="I24" s="14" t="s">
        <v>110</v>
      </c>
      <c r="J24" s="14">
        <f ca="1">IFERROR(__xludf.DUMMYFUNCTION("SPLIT(I24,""/"", TRUE, TRUE)"),0.610643704)</f>
        <v>0.61064370400000001</v>
      </c>
      <c r="K24" s="14">
        <f ca="1">IFERROR(__xludf.DUMMYFUNCTION("""COMPUTED_VALUE"""),0.644163605)</f>
        <v>0.64416360500000003</v>
      </c>
      <c r="L24" s="14"/>
      <c r="M24" s="14"/>
      <c r="N24" s="14">
        <f t="shared" ca="1" si="3"/>
        <v>0.62740365450000002</v>
      </c>
    </row>
    <row r="25" spans="1:14">
      <c r="A25" s="7" t="s">
        <v>50</v>
      </c>
      <c r="B25" s="16" t="s">
        <v>22</v>
      </c>
      <c r="C25" s="17">
        <v>0.65929097299999995</v>
      </c>
      <c r="D25" s="10">
        <f ca="1">IFERROR(__xludf.DUMMYFUNCTION("SPLIT(C25,""/"", TRUE, TRUE)"),0.659290973)</f>
        <v>0.65929097299999995</v>
      </c>
      <c r="E25" s="10"/>
      <c r="F25" s="10"/>
      <c r="G25" s="10"/>
      <c r="H25" s="17">
        <v>0.65929097299999995</v>
      </c>
      <c r="I25" s="17">
        <v>0.50887639600000001</v>
      </c>
      <c r="J25" s="10">
        <f ca="1">IFERROR(__xludf.DUMMYFUNCTION("SPLIT(I25,""/"", TRUE, TRUE)"),0.508876396)</f>
        <v>0.50887639600000001</v>
      </c>
      <c r="K25" s="10"/>
      <c r="L25" s="10"/>
      <c r="M25" s="10"/>
      <c r="N25" s="10">
        <f t="shared" ca="1" si="3"/>
        <v>0.50887639600000001</v>
      </c>
    </row>
    <row r="26" spans="1:14">
      <c r="A26" s="11" t="s">
        <v>50</v>
      </c>
      <c r="B26" s="18" t="s">
        <v>23</v>
      </c>
      <c r="C26" s="19" t="s">
        <v>111</v>
      </c>
      <c r="D26" s="14">
        <f ca="1">IFERROR(__xludf.DUMMYFUNCTION("SPLIT(C26,""/"", TRUE, TRUE)"),0.678887496)</f>
        <v>0.67888749599999998</v>
      </c>
      <c r="E26" s="14">
        <f ca="1">IFERROR(__xludf.DUMMYFUNCTION("""COMPUTED_VALUE"""),0.684983577)</f>
        <v>0.68498357700000001</v>
      </c>
      <c r="F26" s="14"/>
      <c r="G26" s="14"/>
      <c r="H26" s="19">
        <f ca="1">AVERAGE(D26:E26)</f>
        <v>0.68193553649999994</v>
      </c>
      <c r="I26" s="19" t="s">
        <v>112</v>
      </c>
      <c r="J26" s="14">
        <f ca="1">IFERROR(__xludf.DUMMYFUNCTION("SPLIT(I26,""/"", TRUE, TRUE)"),0.550720284)</f>
        <v>0.55072028399999995</v>
      </c>
      <c r="K26" s="14">
        <f ca="1">IFERROR(__xludf.DUMMYFUNCTION("""COMPUTED_VALUE"""),0.547066219)</f>
        <v>0.54706621899999996</v>
      </c>
      <c r="L26" s="14"/>
      <c r="M26" s="14"/>
      <c r="N26" s="14">
        <f t="shared" ca="1" si="3"/>
        <v>0.54889325150000001</v>
      </c>
    </row>
    <row r="27" spans="1:14">
      <c r="A27" s="7" t="s">
        <v>50</v>
      </c>
      <c r="B27" s="16" t="s">
        <v>24</v>
      </c>
      <c r="C27" s="17">
        <v>0.69373999099999994</v>
      </c>
      <c r="D27" s="10">
        <f ca="1">IFERROR(__xludf.DUMMYFUNCTION("SPLIT(C27,""/"", TRUE, TRUE)"),0.693739991)</f>
        <v>0.69373999099999994</v>
      </c>
      <c r="E27" s="10"/>
      <c r="F27" s="10"/>
      <c r="G27" s="10"/>
      <c r="H27" s="17">
        <v>0.69373999099999994</v>
      </c>
      <c r="I27" s="17">
        <v>0.49696063200000001</v>
      </c>
      <c r="J27" s="10">
        <f ca="1">IFERROR(__xludf.DUMMYFUNCTION("SPLIT(I27,""/"", TRUE, TRUE)"),0.496960632)</f>
        <v>0.49696063200000001</v>
      </c>
      <c r="K27" s="10"/>
      <c r="L27" s="10"/>
      <c r="M27" s="10"/>
      <c r="N27" s="10">
        <f t="shared" ca="1" si="3"/>
        <v>0.49696063200000001</v>
      </c>
    </row>
    <row r="28" spans="1:14">
      <c r="A28" s="11" t="s">
        <v>50</v>
      </c>
      <c r="B28" s="18" t="s">
        <v>113</v>
      </c>
      <c r="C28" s="19">
        <v>0.69373999099999994</v>
      </c>
      <c r="D28" s="14">
        <f ca="1">IFERROR(__xludf.DUMMYFUNCTION("SPLIT(C28,""/"", TRUE, TRUE)"),0.693739991)</f>
        <v>0.69373999099999994</v>
      </c>
      <c r="E28" s="14"/>
      <c r="F28" s="14"/>
      <c r="G28" s="14"/>
      <c r="H28" s="19">
        <v>0.69373999099999994</v>
      </c>
      <c r="I28" s="19">
        <v>0.49696063200000001</v>
      </c>
      <c r="J28" s="14">
        <f ca="1">IFERROR(__xludf.DUMMYFUNCTION("SPLIT(I28,""/"", TRUE, TRUE)"),0.496960632)</f>
        <v>0.49696063200000001</v>
      </c>
      <c r="K28" s="14"/>
      <c r="L28" s="14"/>
      <c r="M28" s="14"/>
      <c r="N28" s="14">
        <f t="shared" ca="1" si="3"/>
        <v>0.49696063200000001</v>
      </c>
    </row>
    <row r="29" spans="1:14">
      <c r="A29" s="7" t="s">
        <v>50</v>
      </c>
      <c r="B29" s="16" t="s">
        <v>25</v>
      </c>
      <c r="C29" s="17">
        <v>0.70816745400000003</v>
      </c>
      <c r="D29" s="10">
        <f ca="1">IFERROR(__xludf.DUMMYFUNCTION("SPLIT(C29,""/"", TRUE, TRUE)"),0.708167454)</f>
        <v>0.70816745400000003</v>
      </c>
      <c r="E29" s="10"/>
      <c r="F29" s="10"/>
      <c r="G29" s="10"/>
      <c r="H29" s="17">
        <v>0.70816745400000003</v>
      </c>
      <c r="I29" s="17">
        <v>0.50513785600000005</v>
      </c>
      <c r="J29" s="10">
        <f ca="1">IFERROR(__xludf.DUMMYFUNCTION("SPLIT(I29,""/"", TRUE, TRUE)"),0.505137856)</f>
        <v>0.50513785600000005</v>
      </c>
      <c r="K29" s="10"/>
      <c r="L29" s="10"/>
      <c r="M29" s="10"/>
      <c r="N29" s="10">
        <f t="shared" ca="1" si="3"/>
        <v>0.50513785600000005</v>
      </c>
    </row>
    <row r="30" spans="1:14">
      <c r="A30" s="11" t="s">
        <v>26</v>
      </c>
      <c r="B30" s="12" t="s">
        <v>26</v>
      </c>
      <c r="C30" s="14" t="s">
        <v>114</v>
      </c>
      <c r="D30" s="14">
        <f ca="1">IFERROR(__xludf.DUMMYFUNCTION("SPLIT(C30,""/"", TRUE, TRUE)"),0.562380232)</f>
        <v>0.56238023199999998</v>
      </c>
      <c r="E30" s="14">
        <f ca="1">IFERROR(__xludf.DUMMYFUNCTION("""COMPUTED_VALUE"""),0.582081243)</f>
        <v>0.58208124299999997</v>
      </c>
      <c r="F30" s="14">
        <f ca="1">IFERROR(__xludf.DUMMYFUNCTION("""COMPUTED_VALUE"""),0.582081243)</f>
        <v>0.58208124299999997</v>
      </c>
      <c r="G30" s="14">
        <f ca="1">IFERROR(__xludf.DUMMYFUNCTION("""COMPUTED_VALUE"""),0.583690721)</f>
        <v>0.58369072099999997</v>
      </c>
      <c r="H30" s="13">
        <f ca="1">AVERAGE(D30:F30)</f>
        <v>0.57551423933333334</v>
      </c>
      <c r="I30" s="13" t="s">
        <v>115</v>
      </c>
      <c r="J30" s="14">
        <f ca="1">IFERROR(__xludf.DUMMYFUNCTION("SPLIT(I30,""/"", TRUE, TRUE)"),0.563169638)</f>
        <v>0.56316963799999997</v>
      </c>
      <c r="K30" s="14">
        <f ca="1">IFERROR(__xludf.DUMMYFUNCTION("""COMPUTED_VALUE"""),0.565327924)</f>
        <v>0.56532792399999998</v>
      </c>
      <c r="L30" s="14">
        <f ca="1">IFERROR(__xludf.DUMMYFUNCTION("""COMPUTED_VALUE"""),0.568131431)</f>
        <v>0.56813143099999996</v>
      </c>
      <c r="M30" s="14">
        <f ca="1">IFERROR(__xludf.DUMMYFUNCTION("""COMPUTED_VALUE"""),0.568131431)</f>
        <v>0.56813143099999996</v>
      </c>
      <c r="N30" s="14">
        <f t="shared" ca="1" si="3"/>
        <v>0.56554299766666671</v>
      </c>
    </row>
    <row r="31" spans="1:14">
      <c r="A31" s="7" t="s">
        <v>27</v>
      </c>
      <c r="B31" s="20" t="s">
        <v>27</v>
      </c>
      <c r="C31" s="10" t="s">
        <v>34</v>
      </c>
      <c r="D31" s="10" t="str">
        <f ca="1">IFERROR(__xludf.DUMMYFUNCTION("SPLIT(C31,""/"", TRUE, TRUE)"),"/")</f>
        <v>/</v>
      </c>
      <c r="E31" s="10"/>
      <c r="F31" s="10"/>
      <c r="G31" s="10"/>
      <c r="H31" s="9" t="s">
        <v>34</v>
      </c>
      <c r="I31" s="10" t="s">
        <v>34</v>
      </c>
      <c r="J31" s="10" t="str">
        <f ca="1">IFERROR(__xludf.DUMMYFUNCTION("SPLIT(I31,""/"", TRUE, TRUE)"),"/")</f>
        <v>/</v>
      </c>
      <c r="K31" s="10"/>
      <c r="L31" s="10"/>
      <c r="M31" s="10"/>
      <c r="N31" s="10" t="s">
        <v>34</v>
      </c>
    </row>
    <row r="32" spans="1:14">
      <c r="A32" s="11" t="s">
        <v>28</v>
      </c>
      <c r="B32" s="12" t="s">
        <v>28</v>
      </c>
      <c r="C32" s="13" t="s">
        <v>116</v>
      </c>
      <c r="D32" s="14">
        <f ca="1">IFERROR(__xludf.DUMMYFUNCTION("SPLIT(C32,""/"", TRUE, TRUE)"),0.672301215)</f>
        <v>0.67230121499999995</v>
      </c>
      <c r="E32" s="14">
        <f ca="1">IFERROR(__xludf.DUMMYFUNCTION("""COMPUTED_VALUE"""),0.678815087)</f>
        <v>0.67881508700000004</v>
      </c>
      <c r="F32" s="14"/>
      <c r="G32" s="14"/>
      <c r="H32" s="13">
        <f t="shared" ref="H32:H37" ca="1" si="4">AVERAGE(D32:F32)</f>
        <v>0.67555815099999994</v>
      </c>
      <c r="I32" s="13" t="s">
        <v>117</v>
      </c>
      <c r="J32" s="14">
        <f ca="1">IFERROR(__xludf.DUMMYFUNCTION("SPLIT(I32,""/"", TRUE, TRUE)"),0.848110871)</f>
        <v>0.84811087100000004</v>
      </c>
      <c r="K32" s="14">
        <f ca="1">IFERROR(__xludf.DUMMYFUNCTION("""COMPUTED_VALUE"""),0.849013319)</f>
        <v>0.84901331899999999</v>
      </c>
      <c r="L32" s="14"/>
      <c r="M32" s="14"/>
      <c r="N32" s="14">
        <f t="shared" ref="N32:N37" ca="1" si="5">AVERAGE(J32:L32)</f>
        <v>0.84856209500000002</v>
      </c>
    </row>
    <row r="33" spans="1:14">
      <c r="A33" s="7" t="s">
        <v>29</v>
      </c>
      <c r="B33" s="8" t="s">
        <v>29</v>
      </c>
      <c r="C33" s="9" t="s">
        <v>118</v>
      </c>
      <c r="D33" s="10">
        <f ca="1">IFERROR(__xludf.DUMMYFUNCTION("SPLIT(C33,""/"", TRUE, TRUE)"),0.677857147)</f>
        <v>0.67785714699999999</v>
      </c>
      <c r="E33" s="10">
        <f ca="1">IFERROR(__xludf.DUMMYFUNCTION("""COMPUTED_VALUE"""),0.677857147)</f>
        <v>0.67785714699999999</v>
      </c>
      <c r="F33" s="10"/>
      <c r="G33" s="10"/>
      <c r="H33" s="9">
        <f t="shared" ca="1" si="4"/>
        <v>0.67785714699999999</v>
      </c>
      <c r="I33" s="9" t="s">
        <v>119</v>
      </c>
      <c r="J33" s="10">
        <f ca="1">IFERROR(__xludf.DUMMYFUNCTION("SPLIT(I33,""/"", TRUE, TRUE)"),0.844851678)</f>
        <v>0.84485167800000005</v>
      </c>
      <c r="K33" s="10">
        <f ca="1">IFERROR(__xludf.DUMMYFUNCTION("""COMPUTED_VALUE"""),0.844851678)</f>
        <v>0.84485167800000005</v>
      </c>
      <c r="L33" s="10"/>
      <c r="M33" s="10"/>
      <c r="N33" s="10">
        <f t="shared" ca="1" si="5"/>
        <v>0.84485167800000005</v>
      </c>
    </row>
    <row r="34" spans="1:14">
      <c r="A34" s="11" t="s">
        <v>30</v>
      </c>
      <c r="B34" s="12" t="s">
        <v>47</v>
      </c>
      <c r="C34" s="13" t="s">
        <v>120</v>
      </c>
      <c r="D34" s="14">
        <f ca="1">IFERROR(__xludf.DUMMYFUNCTION("SPLIT(C34,""/"", TRUE, TRUE)"),0.726687272)</f>
        <v>0.72668727200000005</v>
      </c>
      <c r="E34" s="14">
        <f ca="1">IFERROR(__xludf.DUMMYFUNCTION("""COMPUTED_VALUE"""),0.739536617)</f>
        <v>0.73953661699999995</v>
      </c>
      <c r="F34" s="14"/>
      <c r="G34" s="14"/>
      <c r="H34" s="13">
        <f t="shared" ca="1" si="4"/>
        <v>0.73311194450000006</v>
      </c>
      <c r="I34" s="13" t="s">
        <v>121</v>
      </c>
      <c r="J34" s="14">
        <f ca="1">IFERROR(__xludf.DUMMYFUNCTION("SPLIT(I34,""/"", TRUE, TRUE)"),0.724681911)</f>
        <v>0.72468191100000001</v>
      </c>
      <c r="K34" s="14">
        <f ca="1">IFERROR(__xludf.DUMMYFUNCTION("""COMPUTED_VALUE"""),0.734636222)</f>
        <v>0.73463622200000001</v>
      </c>
      <c r="L34" s="14"/>
      <c r="M34" s="14"/>
      <c r="N34" s="14">
        <f t="shared" ca="1" si="5"/>
        <v>0.72965906650000001</v>
      </c>
    </row>
    <row r="35" spans="1:14">
      <c r="A35" s="7" t="s">
        <v>31</v>
      </c>
      <c r="B35" s="21" t="s">
        <v>48</v>
      </c>
      <c r="C35" s="9">
        <v>0.80142405000000005</v>
      </c>
      <c r="D35" s="10">
        <f ca="1">IFERROR(__xludf.DUMMYFUNCTION("SPLIT(C35,""/"", TRUE, TRUE)"),0.80142405)</f>
        <v>0.80142405000000005</v>
      </c>
      <c r="E35" s="10"/>
      <c r="F35" s="10"/>
      <c r="G35" s="10"/>
      <c r="H35" s="9">
        <f t="shared" ca="1" si="4"/>
        <v>0.80142405000000005</v>
      </c>
      <c r="I35" s="9">
        <v>0.80990536800000001</v>
      </c>
      <c r="J35" s="10">
        <f ca="1">IFERROR(__xludf.DUMMYFUNCTION("SPLIT(I35,""/"", TRUE, TRUE)"),0.809905368)</f>
        <v>0.80990536800000001</v>
      </c>
      <c r="K35" s="10"/>
      <c r="L35" s="10"/>
      <c r="M35" s="10"/>
      <c r="N35" s="10">
        <f t="shared" ca="1" si="5"/>
        <v>0.80990536800000001</v>
      </c>
    </row>
    <row r="36" spans="1:14">
      <c r="A36" s="11" t="s">
        <v>32</v>
      </c>
      <c r="B36" s="12" t="s">
        <v>32</v>
      </c>
      <c r="C36" s="13" t="s">
        <v>122</v>
      </c>
      <c r="D36" s="14">
        <f ca="1">IFERROR(__xludf.DUMMYFUNCTION("SPLIT(C36,""/"", TRUE, TRUE)"),0.658866592)</f>
        <v>0.65886659199999997</v>
      </c>
      <c r="E36" s="14">
        <f ca="1">IFERROR(__xludf.DUMMYFUNCTION("""COMPUTED_VALUE"""),0.743883425)</f>
        <v>0.74388342500000004</v>
      </c>
      <c r="F36" s="14"/>
      <c r="G36" s="14"/>
      <c r="H36" s="13">
        <f t="shared" ca="1" si="4"/>
        <v>0.70137500850000001</v>
      </c>
      <c r="I36" s="13" t="s">
        <v>123</v>
      </c>
      <c r="J36" s="14">
        <f ca="1">IFERROR(__xludf.DUMMYFUNCTION("SPLIT(I36,""/"", TRUE, TRUE)"),0.746889376)</f>
        <v>0.74688937600000005</v>
      </c>
      <c r="K36" s="14">
        <f ca="1">IFERROR(__xludf.DUMMYFUNCTION("""COMPUTED_VALUE"""),0.766085553)</f>
        <v>0.76608555300000003</v>
      </c>
      <c r="L36" s="14"/>
      <c r="M36" s="14"/>
      <c r="N36" s="14">
        <f t="shared" ca="1" si="5"/>
        <v>0.75648746450000004</v>
      </c>
    </row>
    <row r="37" spans="1:14">
      <c r="A37" s="7" t="s">
        <v>33</v>
      </c>
      <c r="B37" s="8" t="s">
        <v>49</v>
      </c>
      <c r="C37" s="9" t="s">
        <v>124</v>
      </c>
      <c r="D37" s="10">
        <f ca="1">IFERROR(__xludf.DUMMYFUNCTION("SPLIT(C37,""/"", TRUE, TRUE)"),0.617101167)</f>
        <v>0.61710116699999995</v>
      </c>
      <c r="E37" s="10">
        <f ca="1">IFERROR(__xludf.DUMMYFUNCTION("""COMPUTED_VALUE"""),0.64077165)</f>
        <v>0.64077165000000003</v>
      </c>
      <c r="F37" s="10"/>
      <c r="G37" s="10"/>
      <c r="H37" s="9">
        <f t="shared" ca="1" si="4"/>
        <v>0.62893640849999999</v>
      </c>
      <c r="I37" s="9" t="s">
        <v>125</v>
      </c>
      <c r="J37" s="10">
        <f ca="1">IFERROR(__xludf.DUMMYFUNCTION("SPLIT(I37,""/"", TRUE, TRUE)"),0.66273242)</f>
        <v>0.66273241999999999</v>
      </c>
      <c r="K37" s="10">
        <f ca="1">IFERROR(__xludf.DUMMYFUNCTION("""COMPUTED_VALUE"""),0.68355089)</f>
        <v>0.68355089000000002</v>
      </c>
      <c r="L37" s="10"/>
      <c r="M37" s="10"/>
      <c r="N37" s="10">
        <f t="shared" ca="1" si="5"/>
        <v>0.67314165500000001</v>
      </c>
    </row>
  </sheetData>
  <hyperlinks>
    <hyperlink ref="A3" r:id="rId1" xr:uid="{00000000-0004-0000-1200-000000000000}"/>
    <hyperlink ref="B3" r:id="rId2" xr:uid="{00000000-0004-0000-1200-000001000000}"/>
    <hyperlink ref="A4" r:id="rId3" xr:uid="{00000000-0004-0000-1200-000002000000}"/>
    <hyperlink ref="B4" r:id="rId4" xr:uid="{00000000-0004-0000-1200-000003000000}"/>
    <hyperlink ref="A5" r:id="rId5" xr:uid="{00000000-0004-0000-1200-000004000000}"/>
    <hyperlink ref="B5" r:id="rId6" xr:uid="{00000000-0004-0000-1200-000005000000}"/>
    <hyperlink ref="A6" r:id="rId7" xr:uid="{00000000-0004-0000-1200-000006000000}"/>
    <hyperlink ref="B6" r:id="rId8" xr:uid="{00000000-0004-0000-1200-000007000000}"/>
    <hyperlink ref="A7" r:id="rId9" xr:uid="{00000000-0004-0000-1200-000008000000}"/>
    <hyperlink ref="B7" r:id="rId10" xr:uid="{00000000-0004-0000-1200-000009000000}"/>
    <hyperlink ref="A8" r:id="rId11" xr:uid="{00000000-0004-0000-1200-00000A000000}"/>
    <hyperlink ref="B8" r:id="rId12" xr:uid="{00000000-0004-0000-1200-00000B000000}"/>
    <hyperlink ref="A9" r:id="rId13" xr:uid="{00000000-0004-0000-1200-00000C000000}"/>
    <hyperlink ref="B9" r:id="rId14" xr:uid="{00000000-0004-0000-1200-00000D000000}"/>
    <hyperlink ref="A10" r:id="rId15" xr:uid="{00000000-0004-0000-1200-00000E000000}"/>
    <hyperlink ref="B10" r:id="rId16" xr:uid="{00000000-0004-0000-1200-00000F000000}"/>
    <hyperlink ref="A11" r:id="rId17" xr:uid="{00000000-0004-0000-1200-000010000000}"/>
    <hyperlink ref="B11" r:id="rId18" xr:uid="{00000000-0004-0000-1200-000011000000}"/>
    <hyperlink ref="A12" r:id="rId19" xr:uid="{00000000-0004-0000-1200-000012000000}"/>
    <hyperlink ref="B12" r:id="rId20" xr:uid="{00000000-0004-0000-1200-000013000000}"/>
    <hyperlink ref="A13" r:id="rId21" xr:uid="{00000000-0004-0000-1200-000014000000}"/>
    <hyperlink ref="B13" r:id="rId22" xr:uid="{00000000-0004-0000-1200-000015000000}"/>
    <hyperlink ref="A14" r:id="rId23" xr:uid="{00000000-0004-0000-1200-000016000000}"/>
    <hyperlink ref="B14" r:id="rId24" xr:uid="{00000000-0004-0000-1200-000017000000}"/>
    <hyperlink ref="A15" r:id="rId25" xr:uid="{00000000-0004-0000-1200-000018000000}"/>
    <hyperlink ref="B15" r:id="rId26" xr:uid="{00000000-0004-0000-1200-000019000000}"/>
    <hyperlink ref="A16" r:id="rId27" xr:uid="{00000000-0004-0000-1200-00001A000000}"/>
    <hyperlink ref="B16" r:id="rId28" xr:uid="{00000000-0004-0000-1200-00001B000000}"/>
    <hyperlink ref="A17" r:id="rId29" xr:uid="{00000000-0004-0000-1200-00001C000000}"/>
    <hyperlink ref="B17" r:id="rId30" xr:uid="{00000000-0004-0000-1200-00001D000000}"/>
    <hyperlink ref="A18" r:id="rId31" xr:uid="{00000000-0004-0000-1200-00001E000000}"/>
    <hyperlink ref="A19" r:id="rId32" xr:uid="{00000000-0004-0000-1200-00001F000000}"/>
    <hyperlink ref="B19" r:id="rId33" xr:uid="{00000000-0004-0000-1200-000020000000}"/>
    <hyperlink ref="A20" r:id="rId34" xr:uid="{00000000-0004-0000-1200-000021000000}"/>
    <hyperlink ref="B20" r:id="rId35" xr:uid="{00000000-0004-0000-1200-000022000000}"/>
    <hyperlink ref="A21" r:id="rId36" xr:uid="{00000000-0004-0000-1200-000023000000}"/>
    <hyperlink ref="B21" r:id="rId37" xr:uid="{00000000-0004-0000-1200-000024000000}"/>
    <hyperlink ref="A22" r:id="rId38" xr:uid="{00000000-0004-0000-1200-000025000000}"/>
    <hyperlink ref="B22" r:id="rId39" xr:uid="{00000000-0004-0000-1200-000026000000}"/>
    <hyperlink ref="A23" r:id="rId40" xr:uid="{00000000-0004-0000-1200-000027000000}"/>
    <hyperlink ref="B23" r:id="rId41" xr:uid="{00000000-0004-0000-1200-000028000000}"/>
    <hyperlink ref="A24" r:id="rId42" xr:uid="{00000000-0004-0000-1200-000029000000}"/>
    <hyperlink ref="B24" r:id="rId43" xr:uid="{00000000-0004-0000-1200-00002A000000}"/>
    <hyperlink ref="A25" r:id="rId44" xr:uid="{00000000-0004-0000-1200-00002B000000}"/>
    <hyperlink ref="B25" r:id="rId45" xr:uid="{00000000-0004-0000-1200-00002C000000}"/>
    <hyperlink ref="A26" r:id="rId46" xr:uid="{00000000-0004-0000-1200-00002D000000}"/>
    <hyperlink ref="B26" r:id="rId47" xr:uid="{00000000-0004-0000-1200-00002E000000}"/>
    <hyperlink ref="A27" r:id="rId48" xr:uid="{00000000-0004-0000-1200-00002F000000}"/>
    <hyperlink ref="B27" r:id="rId49" xr:uid="{00000000-0004-0000-1200-000030000000}"/>
    <hyperlink ref="A28" r:id="rId50" xr:uid="{00000000-0004-0000-1200-000031000000}"/>
    <hyperlink ref="B28" r:id="rId51" xr:uid="{00000000-0004-0000-1200-000032000000}"/>
    <hyperlink ref="A29" r:id="rId52" xr:uid="{00000000-0004-0000-1200-000033000000}"/>
    <hyperlink ref="B29" r:id="rId53" xr:uid="{00000000-0004-0000-1200-000034000000}"/>
    <hyperlink ref="A30" r:id="rId54" xr:uid="{00000000-0004-0000-1200-000035000000}"/>
    <hyperlink ref="B30" r:id="rId55" xr:uid="{00000000-0004-0000-1200-000036000000}"/>
    <hyperlink ref="A31" r:id="rId56" xr:uid="{00000000-0004-0000-1200-000037000000}"/>
    <hyperlink ref="A32" r:id="rId57" xr:uid="{00000000-0004-0000-1200-000038000000}"/>
    <hyperlink ref="B32" r:id="rId58" xr:uid="{00000000-0004-0000-1200-000039000000}"/>
    <hyperlink ref="A33" r:id="rId59" xr:uid="{00000000-0004-0000-1200-00003A000000}"/>
    <hyperlink ref="B33" r:id="rId60" xr:uid="{00000000-0004-0000-1200-00003B000000}"/>
    <hyperlink ref="A34" r:id="rId61" xr:uid="{00000000-0004-0000-1200-00003C000000}"/>
    <hyperlink ref="B34" r:id="rId62" xr:uid="{00000000-0004-0000-1200-00003D000000}"/>
    <hyperlink ref="A35" r:id="rId63" xr:uid="{00000000-0004-0000-1200-00003E000000}"/>
    <hyperlink ref="B35" r:id="rId64" xr:uid="{00000000-0004-0000-1200-00003F000000}"/>
    <hyperlink ref="A36" r:id="rId65" xr:uid="{00000000-0004-0000-1200-000040000000}"/>
    <hyperlink ref="B36" r:id="rId66" xr:uid="{00000000-0004-0000-1200-000041000000}"/>
    <hyperlink ref="A37" r:id="rId67" xr:uid="{00000000-0004-0000-1200-000042000000}"/>
    <hyperlink ref="B37" r:id="rId68" xr:uid="{00000000-0004-0000-1200-00004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env_harshness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Rocktis</cp:lastModifiedBy>
  <dcterms:modified xsi:type="dcterms:W3CDTF">2023-04-15T09:05:05Z</dcterms:modified>
</cp:coreProperties>
</file>