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2.xml" ContentType="application/vnd.openxmlformats-officedocument.spreadsheetml.worksheet+xml"/>
  <Override PartName="/xl/worksheets/sheet18.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6"/>
  <workbookPr codeName="ThisWorkbook"/>
  <mc:AlternateContent xmlns:mc="http://schemas.openxmlformats.org/markup-compatibility/2006">
    <mc:Choice Requires="x15">
      <x15ac:absPath xmlns:x15ac="http://schemas.microsoft.com/office/spreadsheetml/2010/11/ac" url="C:\Users\RDAULTON\Dropbox (Harvard University)\IWAI\3. Product\02. Framework Templates &amp; Data\Publicly Available Templates\"/>
    </mc:Choice>
  </mc:AlternateContent>
  <xr:revisionPtr revIDLastSave="0" documentId="13_ncr:1_{8C050A5C-38FD-469B-9515-8A2C913D8DF3}" xr6:coauthVersionLast="36" xr6:coauthVersionMax="36" xr10:uidLastSave="{00000000-0000-0000-0000-000000000000}"/>
  <bookViews>
    <workbookView xWindow="0" yWindow="0" windowWidth="28800" windowHeight="12225" tabRatio="955" xr2:uid="{00000000-000D-0000-FFFF-FFFF00000000}"/>
  </bookViews>
  <sheets>
    <sheet name="Cover Page" sheetId="22" r:id="rId1"/>
    <sheet name="Data Input and Results" sheetId="8" r:id="rId2"/>
    <sheet name="Access_Affordability" sheetId="7" r:id="rId3"/>
    <sheet name="Access_Underserved" sheetId="10" r:id="rId4"/>
    <sheet name="Quality_Basic Need" sheetId="15" r:id="rId5"/>
    <sheet name="Quality_Effectiveness" sheetId="13" r:id="rId6"/>
    <sheet name="Quality_Health and Safety" sheetId="11" r:id="rId7"/>
    <sheet name="Optionality" sheetId="17" r:id="rId8"/>
    <sheet name="Environmental_Use Phase" sheetId="19" r:id="rId9"/>
    <sheet name="Environmental_End of Life" sheetId="21" r:id="rId10"/>
    <sheet name="Ex. Company A Data and Results" sheetId="23" r:id="rId11"/>
    <sheet name="Ex. Access_Affordability" sheetId="24" r:id="rId12"/>
    <sheet name="Ex. Access_Underserved" sheetId="25" r:id="rId13"/>
    <sheet name="Ex. Quality_Basic Need" sheetId="26" r:id="rId14"/>
    <sheet name="Ex. Quality_Effectiveness" sheetId="27" r:id="rId15"/>
    <sheet name="Ex. Quality_Health and Safety" sheetId="28" r:id="rId16"/>
    <sheet name="Ex. Optionality" sheetId="29" r:id="rId17"/>
    <sheet name="Ex. Environmental_Use Phase" sheetId="30" r:id="rId18"/>
    <sheet name="Ex. Environmental_End of Life" sheetId="31"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5" i="8" l="1"/>
  <c r="J14" i="8"/>
  <c r="J13" i="8"/>
  <c r="J12" i="8"/>
  <c r="J11" i="8"/>
  <c r="J10" i="8"/>
  <c r="J9" i="8"/>
  <c r="J8" i="8"/>
  <c r="C47" i="31"/>
  <c r="C35" i="31"/>
  <c r="C27" i="31"/>
  <c r="C23" i="31"/>
  <c r="C21" i="31"/>
  <c r="C19" i="31"/>
  <c r="C15" i="31"/>
  <c r="C45" i="31" s="1"/>
  <c r="C13" i="31"/>
  <c r="C11" i="31"/>
  <c r="C25" i="31" s="1"/>
  <c r="C9" i="31"/>
  <c r="C7" i="31"/>
  <c r="C33" i="31" s="1"/>
  <c r="C15" i="30"/>
  <c r="C13" i="30"/>
  <c r="C9" i="30"/>
  <c r="C7" i="30"/>
  <c r="C17" i="30" s="1"/>
  <c r="J14" i="23" s="1"/>
  <c r="C14" i="29"/>
  <c r="C7" i="29" s="1"/>
  <c r="C8" i="29" s="1"/>
  <c r="J13" i="23" s="1"/>
  <c r="C24" i="28"/>
  <c r="C22" i="28"/>
  <c r="C20" i="28"/>
  <c r="C17" i="28"/>
  <c r="C26" i="28" s="1"/>
  <c r="C15" i="28"/>
  <c r="C13" i="28"/>
  <c r="C11" i="28"/>
  <c r="C9" i="28"/>
  <c r="C7" i="28"/>
  <c r="C18" i="28" s="1"/>
  <c r="C17" i="27"/>
  <c r="J11" i="23" s="1"/>
  <c r="C15" i="27"/>
  <c r="C13" i="27"/>
  <c r="C11" i="27"/>
  <c r="C9" i="27"/>
  <c r="C7" i="27"/>
  <c r="C26" i="26"/>
  <c r="C25" i="26"/>
  <c r="C17" i="26"/>
  <c r="C15" i="26"/>
  <c r="C13" i="26"/>
  <c r="C11" i="26"/>
  <c r="C19" i="26" s="1"/>
  <c r="J12" i="23" s="1"/>
  <c r="C9" i="26"/>
  <c r="C21" i="25"/>
  <c r="C19" i="25"/>
  <c r="C17" i="25"/>
  <c r="C15" i="25"/>
  <c r="C13" i="25"/>
  <c r="C11" i="25"/>
  <c r="C23" i="25" s="1"/>
  <c r="J9" i="23" s="1"/>
  <c r="C9" i="25"/>
  <c r="C52" i="24"/>
  <c r="C49" i="24"/>
  <c r="C47" i="24"/>
  <c r="C45" i="24"/>
  <c r="C43" i="24"/>
  <c r="C40" i="24"/>
  <c r="C54" i="24" s="1"/>
  <c r="C24" i="24" s="1"/>
  <c r="C38" i="24"/>
  <c r="C36" i="24"/>
  <c r="C28" i="24"/>
  <c r="C21" i="24"/>
  <c r="C17" i="24"/>
  <c r="C15" i="24"/>
  <c r="C13" i="24"/>
  <c r="C19" i="24" s="1"/>
  <c r="C9" i="24"/>
  <c r="C7" i="24"/>
  <c r="C11" i="24" s="1"/>
  <c r="C22" i="24" s="1"/>
  <c r="C26" i="24" s="1"/>
  <c r="C41" i="31" l="1"/>
  <c r="C30" i="24"/>
  <c r="J8" i="23" s="1"/>
  <c r="C28" i="28"/>
  <c r="C30" i="28" s="1"/>
  <c r="J10" i="23" s="1"/>
  <c r="C43" i="31"/>
  <c r="C29" i="31"/>
  <c r="C31" i="31" s="1"/>
  <c r="C37" i="31"/>
  <c r="C49" i="31" s="1"/>
  <c r="C39" i="31"/>
  <c r="C17" i="31"/>
  <c r="C13" i="10"/>
  <c r="C13" i="15"/>
  <c r="J16" i="23" l="1"/>
  <c r="J17" i="23"/>
  <c r="C51" i="31"/>
  <c r="J15" i="23" s="1"/>
  <c r="C23" i="21"/>
  <c r="C21" i="21"/>
  <c r="C9" i="21"/>
  <c r="C7" i="19"/>
  <c r="C20" i="11"/>
  <c r="C11" i="11"/>
  <c r="C7" i="13"/>
  <c r="C19" i="10"/>
  <c r="C36" i="7"/>
  <c r="C35" i="21" l="1"/>
  <c r="C11" i="10"/>
  <c r="C9" i="10"/>
  <c r="C47" i="21"/>
  <c r="C27" i="21"/>
  <c r="C13" i="21"/>
  <c r="C11" i="21"/>
  <c r="C7" i="21"/>
  <c r="C19" i="21" s="1"/>
  <c r="C15" i="21"/>
  <c r="C13" i="19"/>
  <c r="C9" i="19"/>
  <c r="C15" i="19"/>
  <c r="C14" i="17"/>
  <c r="C7" i="17" s="1"/>
  <c r="C8" i="17" s="1"/>
  <c r="C15" i="15"/>
  <c r="C11" i="15"/>
  <c r="C9" i="15"/>
  <c r="C17" i="15"/>
  <c r="C26" i="15"/>
  <c r="C25" i="15"/>
  <c r="C15" i="13"/>
  <c r="C13" i="13"/>
  <c r="C11" i="13"/>
  <c r="C9" i="13"/>
  <c r="C7" i="11"/>
  <c r="C25" i="21" l="1"/>
  <c r="C43" i="21"/>
  <c r="C39" i="21"/>
  <c r="C29" i="21"/>
  <c r="C37" i="21"/>
  <c r="C45" i="21"/>
  <c r="C19" i="15"/>
  <c r="C33" i="21"/>
  <c r="C17" i="19"/>
  <c r="C17" i="21"/>
  <c r="C17" i="13"/>
  <c r="C41" i="21" l="1"/>
  <c r="C49" i="21" s="1"/>
  <c r="C31" i="21"/>
  <c r="C24" i="11"/>
  <c r="C22" i="11"/>
  <c r="C17" i="11"/>
  <c r="C26" i="11" s="1"/>
  <c r="C15" i="11"/>
  <c r="C13" i="11"/>
  <c r="C9" i="11"/>
  <c r="C21" i="10"/>
  <c r="C17" i="10"/>
  <c r="C15" i="10"/>
  <c r="C51" i="21" l="1"/>
  <c r="C18" i="11"/>
  <c r="C28" i="11"/>
  <c r="C23" i="10"/>
  <c r="C21" i="7"/>
  <c r="C15" i="7"/>
  <c r="C28" i="7"/>
  <c r="C17" i="7"/>
  <c r="C13" i="7"/>
  <c r="C9" i="7"/>
  <c r="C7" i="7"/>
  <c r="C52" i="7"/>
  <c r="C47" i="7"/>
  <c r="C45" i="7"/>
  <c r="C43" i="7"/>
  <c r="C38" i="7"/>
  <c r="C30" i="11" l="1"/>
  <c r="C40" i="7"/>
  <c r="C49" i="7"/>
  <c r="C19" i="7"/>
  <c r="C11" i="7"/>
  <c r="C54" i="7" l="1"/>
  <c r="C24" i="7" s="1"/>
  <c r="C22" i="7"/>
  <c r="C26" i="7" s="1"/>
  <c r="C30" i="7" l="1"/>
  <c r="J17" i="8" l="1"/>
  <c r="J16" i="8"/>
</calcChain>
</file>

<file path=xl/sharedStrings.xml><?xml version="1.0" encoding="utf-8"?>
<sst xmlns="http://schemas.openxmlformats.org/spreadsheetml/2006/main" count="952" uniqueCount="221">
  <si>
    <t>Reach</t>
  </si>
  <si>
    <t>Quantity</t>
  </si>
  <si>
    <t>Number of vehicles sold</t>
  </si>
  <si>
    <t>Duration</t>
  </si>
  <si>
    <t>Average annual miles driven</t>
  </si>
  <si>
    <t>Access</t>
  </si>
  <si>
    <t>Affordability</t>
  </si>
  <si>
    <t>Quality</t>
  </si>
  <si>
    <t>Health and Safety</t>
  </si>
  <si>
    <t>Average cost of crash</t>
  </si>
  <si>
    <t>Customer satisfaction</t>
  </si>
  <si>
    <t>Effectiveness</t>
  </si>
  <si>
    <t>Optionality</t>
  </si>
  <si>
    <t>Grams per ton</t>
  </si>
  <si>
    <t>Recyclability</t>
  </si>
  <si>
    <t>Impact-Weighted Accounts</t>
  </si>
  <si>
    <t>Harvard Business School</t>
  </si>
  <si>
    <t>Consumer Discretionary</t>
  </si>
  <si>
    <t>Datapoint</t>
  </si>
  <si>
    <t>Source</t>
  </si>
  <si>
    <t>Maximum mileage of vehicle sold</t>
  </si>
  <si>
    <t>Value</t>
  </si>
  <si>
    <t>Company Data</t>
  </si>
  <si>
    <t>Fuel economy of most efficient vehicle</t>
  </si>
  <si>
    <t>Average fuel price per gallon</t>
  </si>
  <si>
    <t>Sales-weighted average vehicle cost</t>
  </si>
  <si>
    <t>Average vehicle maintenance cost</t>
  </si>
  <si>
    <t>Average industry maintenance cost</t>
  </si>
  <si>
    <t>Average industry lifespan</t>
  </si>
  <si>
    <t>Underserved</t>
  </si>
  <si>
    <t>RepairPal</t>
  </si>
  <si>
    <t>Kelley Blue Book</t>
  </si>
  <si>
    <t>Reduction in injury probability for 5-star</t>
  </si>
  <si>
    <t>Number of vehicle recalls</t>
  </si>
  <si>
    <t>Number of vehicle caused crashes</t>
  </si>
  <si>
    <t>ASCI</t>
  </si>
  <si>
    <t>Average customer satisfaction rate</t>
  </si>
  <si>
    <t>Average loss in car value after 1 year</t>
  </si>
  <si>
    <t>Industry HHI or CR4</t>
  </si>
  <si>
    <t>Social cost of carbon per ton</t>
  </si>
  <si>
    <t>Recyclability of vehicles sold</t>
  </si>
  <si>
    <t>Recoverability of vehicles sold</t>
  </si>
  <si>
    <t>Cars recycled in operating markets</t>
  </si>
  <si>
    <t>Cars</t>
  </si>
  <si>
    <t>Value per recycled pound</t>
  </si>
  <si>
    <t>Value per recovered pound</t>
  </si>
  <si>
    <t>Cost per wasted pound</t>
  </si>
  <si>
    <t>Dimension</t>
  </si>
  <si>
    <t>Elasticity of car in rural geography</t>
  </si>
  <si>
    <t>Rural sales</t>
  </si>
  <si>
    <t>WTP for mobility as a service</t>
  </si>
  <si>
    <t>Year</t>
  </si>
  <si>
    <t>Total Negative Impact</t>
  </si>
  <si>
    <t>÷</t>
  </si>
  <si>
    <t>=</t>
  </si>
  <si>
    <t>Average annual vehicle price</t>
  </si>
  <si>
    <t>+</t>
  </si>
  <si>
    <t>Average product life of company vehicle)</t>
  </si>
  <si>
    <t>(Average miles driven</t>
  </si>
  <si>
    <t>Average fuel cost</t>
  </si>
  <si>
    <t>Avg maintenance for company vehicle</t>
  </si>
  <si>
    <t>Vehicle annual operating cost</t>
  </si>
  <si>
    <t>Vehicle mileage</t>
  </si>
  <si>
    <t>Avg fuel price per gallon</t>
  </si>
  <si>
    <t>x</t>
  </si>
  <si>
    <t>Industry annual operating cost</t>
  </si>
  <si>
    <t>-</t>
  </si>
  <si>
    <t>Vehicles sold</t>
  </si>
  <si>
    <t>Product Impact Estimates: Affordability</t>
  </si>
  <si>
    <t>(Industry non-luxury vehicle</t>
  </si>
  <si>
    <t>Industry car product life)</t>
  </si>
  <si>
    <t>Industry vehicle price</t>
  </si>
  <si>
    <t>Industry mileage in MPGe)</t>
  </si>
  <si>
    <t>Price of gallon of fuel</t>
  </si>
  <si>
    <t>Industry fuel cost</t>
  </si>
  <si>
    <t>Industry maintenance</t>
  </si>
  <si>
    <t xml:space="preserve">Industry annual operating cost </t>
  </si>
  <si>
    <t>EPA</t>
  </si>
  <si>
    <t>AAA</t>
  </si>
  <si>
    <t>BTS</t>
  </si>
  <si>
    <t>(Average cost of company vehicle</t>
  </si>
  <si>
    <t>Average vehicle cost (non-luxury)</t>
  </si>
  <si>
    <t>Product Impact Estimates: Underserved</t>
  </si>
  <si>
    <t>Addresses SDG</t>
  </si>
  <si>
    <t>Avg global net national income (per capita)</t>
  </si>
  <si>
    <t>Annual working hours</t>
  </si>
  <si>
    <t>Percent of sales to developing counties</t>
  </si>
  <si>
    <t>ANTP</t>
  </si>
  <si>
    <t>World Bank</t>
  </si>
  <si>
    <t>Working days</t>
  </si>
  <si>
    <t>Crash / 100 million miles</t>
  </si>
  <si>
    <t>Average miles driven</t>
  </si>
  <si>
    <t>% of 5-star safety cars</t>
  </si>
  <si>
    <t>% of reduction in crashes</t>
  </si>
  <si>
    <t>Tavss</t>
  </si>
  <si>
    <t>NCBI</t>
  </si>
  <si>
    <t>Recalled vehicles</t>
  </si>
  <si>
    <t>Number of vehicles in US</t>
  </si>
  <si>
    <t># vehicles caused crashes</t>
  </si>
  <si>
    <t>Avg cost of crash</t>
  </si>
  <si>
    <t>NHTSA</t>
  </si>
  <si>
    <t>Safety Impact</t>
  </si>
  <si>
    <t>Recall Impact</t>
  </si>
  <si>
    <t>Satisfaction rate</t>
  </si>
  <si>
    <t>Average satisfaction rate</t>
  </si>
  <si>
    <t>% loss in car value (initial year)</t>
  </si>
  <si>
    <t>Avg cost of company vehicle</t>
  </si>
  <si>
    <t>Vehicles Sold</t>
  </si>
  <si>
    <t>Long-run price elasticity of vehicle</t>
  </si>
  <si>
    <t>Price elasticity of vehicle (rural)</t>
  </si>
  <si>
    <t>Elasticity of car</t>
  </si>
  <si>
    <t>Carfax</t>
  </si>
  <si>
    <t>Necessity (elasticity &lt; 1)</t>
  </si>
  <si>
    <t>% of rural sales</t>
  </si>
  <si>
    <t>Average daily commute</t>
  </si>
  <si>
    <t>Commute days</t>
  </si>
  <si>
    <t>Illustrative</t>
  </si>
  <si>
    <t>HHI for vehicle manufacturers</t>
  </si>
  <si>
    <t>Monopoly (HHI &gt; 1500)</t>
  </si>
  <si>
    <t>Product Impact Estimates: Optionality</t>
  </si>
  <si>
    <t>Product Impact Estimates: Effectiveness</t>
  </si>
  <si>
    <t>Product Impact Estimates: Health and Safety</t>
  </si>
  <si>
    <t>Emissions (grams / mile)</t>
  </si>
  <si>
    <t>Avg miles driven</t>
  </si>
  <si>
    <t>Social cost of carbon</t>
  </si>
  <si>
    <t>Curb weight (pounds)</t>
  </si>
  <si>
    <t>Value per pound</t>
  </si>
  <si>
    <t>Recycling Impact</t>
  </si>
  <si>
    <t>Cars reycled in operating markets</t>
  </si>
  <si>
    <t>Recoverability delta</t>
  </si>
  <si>
    <t>Recoverability rate</t>
  </si>
  <si>
    <t>Waste Impact</t>
  </si>
  <si>
    <t>Recovered Impact</t>
  </si>
  <si>
    <t>Waste reycling</t>
  </si>
  <si>
    <t>(Cars reycled in operating markets</t>
  </si>
  <si>
    <t>Cost per pound of waste</t>
  </si>
  <si>
    <t>Curb weight</t>
  </si>
  <si>
    <t>(Avg travel time without car</t>
  </si>
  <si>
    <t>Avg travel time with car)</t>
  </si>
  <si>
    <t>Basic Need</t>
  </si>
  <si>
    <t>Environmental: Use Phase</t>
  </si>
  <si>
    <t>Environmental: End of Life</t>
  </si>
  <si>
    <t>Impact Type</t>
  </si>
  <si>
    <t>Total Positive Impact</t>
  </si>
  <si>
    <t>Product &amp; Services Impact</t>
  </si>
  <si>
    <t>Input</t>
  </si>
  <si>
    <t>Units</t>
  </si>
  <si>
    <t>Vehicles</t>
  </si>
  <si>
    <t>Miles</t>
  </si>
  <si>
    <t>MPG</t>
  </si>
  <si>
    <t>% total sales</t>
  </si>
  <si>
    <t>% volume</t>
  </si>
  <si>
    <t>Pounds</t>
  </si>
  <si>
    <t>Average vehicle curb weight</t>
  </si>
  <si>
    <t>Division or company</t>
  </si>
  <si>
    <t>Sales-weighted fuel economy</t>
  </si>
  <si>
    <t>Developing market sales</t>
  </si>
  <si>
    <t>Vehicles with 5-star safety rating</t>
  </si>
  <si>
    <t>%</t>
  </si>
  <si>
    <t>% vehicles sold</t>
  </si>
  <si>
    <t>Total</t>
  </si>
  <si>
    <t>Access / Quality</t>
  </si>
  <si>
    <t>Underserved / Basic Need</t>
  </si>
  <si>
    <t>Monopoly Rent</t>
  </si>
  <si>
    <t>Emissions</t>
  </si>
  <si>
    <t>Recyclability &amp; Recoverability</t>
  </si>
  <si>
    <t>Affordability / Effectiveness</t>
  </si>
  <si>
    <t>Secondary Data and Industry Assumptions</t>
  </si>
  <si>
    <t>Years</t>
  </si>
  <si>
    <t>Hours</t>
  </si>
  <si>
    <t>$ / capita</t>
  </si>
  <si>
    <t>$</t>
  </si>
  <si>
    <t>Days</t>
  </si>
  <si>
    <t>% reduction</t>
  </si>
  <si>
    <t>Crashes</t>
  </si>
  <si>
    <t>Crash / 100mm miles</t>
  </si>
  <si>
    <t>Elasticity</t>
  </si>
  <si>
    <t>Percent loss</t>
  </si>
  <si>
    <t>HHI</t>
  </si>
  <si>
    <t xml:space="preserve">$ / metric ton </t>
  </si>
  <si>
    <t>Sales-weighted tail-pipe emissions</t>
  </si>
  <si>
    <t>Grams / mile</t>
  </si>
  <si>
    <t>Average travel time with car</t>
  </si>
  <si>
    <t>Average travel time without car</t>
  </si>
  <si>
    <t>Average globel net national income</t>
  </si>
  <si>
    <t>Willingness to pay for mobility as a service</t>
  </si>
  <si>
    <t>Number of cars in the United States</t>
  </si>
  <si>
    <t>FHWA</t>
  </si>
  <si>
    <t>Harvard</t>
  </si>
  <si>
    <t>Sinclair, Liz. “Commute Times in Every State, Ranked.”</t>
  </si>
  <si>
    <t>Chinh et al.</t>
  </si>
  <si>
    <t>Argonne National Library</t>
  </si>
  <si>
    <t>Impact Summary</t>
  </si>
  <si>
    <t>Product Impact Estimates: Basic Need</t>
  </si>
  <si>
    <t>Product Impact Estimates: End of Life</t>
  </si>
  <si>
    <t>Product Impact Estimates: Use Phase</t>
  </si>
  <si>
    <t>Curb weight)</t>
  </si>
  <si>
    <t>(Cars not recycling</t>
  </si>
  <si>
    <t>Vehicles sold)</t>
  </si>
  <si>
    <t>Instructions</t>
  </si>
  <si>
    <t>Disclaimer</t>
  </si>
  <si>
    <t xml:space="preserve">Description </t>
  </si>
  <si>
    <t>Figure 1. IWA Product and Service Impact Dimensions</t>
  </si>
  <si>
    <t>Automobile Manufacturing</t>
  </si>
  <si>
    <t>Input Data (Yellow Cells, Blue Font):</t>
  </si>
  <si>
    <t>Affordability impact</t>
  </si>
  <si>
    <t>Underserved impact</t>
  </si>
  <si>
    <t>Basic need impact</t>
  </si>
  <si>
    <t>Effectiveness impact</t>
  </si>
  <si>
    <t>Health and safety impact</t>
  </si>
  <si>
    <t>Optionality impact</t>
  </si>
  <si>
    <t>Use phase impact</t>
  </si>
  <si>
    <t>End of life impact</t>
  </si>
  <si>
    <t>Company A</t>
  </si>
  <si>
    <t xml:space="preserve">Note: The impact pathway(s) below calculate impact for the dimension presented on this tab using data that automatically populates from the Data Input and Results tab. The impact pathways below should not be edited. </t>
  </si>
  <si>
    <r>
      <t xml:space="preserve">1. To estimate the annualized impact for a division or company, complete the Input Data (yellow highlighted, blue font) section of the Data Input and Results tab. All blank cells require either a reported figure or estimate to be inputted. Be mindful of the units column to ensure that data are inputted correctly. Primary company data should be used when available, otherwise secondary sources can be utilized to produce estimates. The Secondary Data and Industry Assumptions section of the Data Input and Results tab contains research produced by the Impact-Weighted Accounts project and should not be edited. 
</t>
    </r>
    <r>
      <rPr>
        <sz val="3"/>
        <color theme="1" tint="0.249977111117893"/>
        <rFont val="Arial"/>
        <family val="2"/>
      </rPr>
      <t xml:space="preserve">
</t>
    </r>
    <r>
      <rPr>
        <sz val="10"/>
        <color theme="1" tint="0.249977111117893"/>
        <rFont val="Arial"/>
        <family val="2"/>
      </rPr>
      <t xml:space="preserve">2. The tabs following the Data Input and Results tab auto-populate using the inputted data and assumptions from the Secondary Data and Industry Assumptions section. The tabs present the impact pathways that calculate impact for each dimension of the IWA product and service methodology. The impact pathway calculations should not be edited. 
</t>
    </r>
    <r>
      <rPr>
        <sz val="3"/>
        <color theme="1" tint="0.249977111117893"/>
        <rFont val="Arial"/>
        <family val="2"/>
      </rPr>
      <t xml:space="preserve">
</t>
    </r>
    <r>
      <rPr>
        <sz val="10"/>
        <color theme="1" tint="0.249977111117893"/>
        <rFont val="Arial"/>
        <family val="2"/>
      </rPr>
      <t xml:space="preserve">3. Results are presented in the Impact Summary section of the Data Input and Results tab.
</t>
    </r>
    <r>
      <rPr>
        <sz val="3"/>
        <color theme="1" tint="0.249977111117893"/>
        <rFont val="Arial"/>
        <family val="2"/>
      </rPr>
      <t xml:space="preserve">
</t>
    </r>
    <r>
      <rPr>
        <sz val="10"/>
        <color theme="1" tint="0.249977111117893"/>
        <rFont val="Arial"/>
        <family val="2"/>
      </rPr>
      <t xml:space="preserve">4. To provide an example for reference purposes only, this model duplicates all tabs at the end of the workbook and presents data representing Company A from the automobile manufacturing services chapter of Impact Accounting for Product Use: A Framework and Industry-specific Models. </t>
    </r>
  </si>
  <si>
    <t>SASB Disclosure</t>
  </si>
  <si>
    <t>Forbes</t>
  </si>
  <si>
    <t>Statista</t>
  </si>
  <si>
    <t>HBS IWA</t>
  </si>
  <si>
    <r>
      <t xml:space="preserve">This template is designed by the Impact-Weighted Accounts ("IWA") project at Harvard Business School. Any unauthorized edits may produce inaccurate results. Results are not attributable to IWA or Harvard Business School. All impact calculations were created using the product and service methodology of IWA. The methodology identifies impact across five impact dimensions, shown in Figure 1 below. For additional information on the methodology, refer to Serafeim, George, and Katie Trinh. "Impact Accounting for Product Use: A Framework and Industry-specific Models." Harvard Business School Working Paper, No. 21-141, June 2021. (Available at https://www.hbs.edu/faculty/Pages/item.aspx?num=60503). Working papers are in draft form, may be updated, and are distributed for the purpose of comment and discussion only. For questions, please contact us at impact-weighted-accounts@hbs.edu or visit www.hbs.edu/impact-weighted accounts. 
</t>
    </r>
    <r>
      <rPr>
        <b/>
        <sz val="10"/>
        <color theme="1" tint="0.249977111117893"/>
        <rFont val="Arial"/>
        <family val="2"/>
      </rPr>
      <t xml:space="preserve">The calculations in this template estimate the product and service impact of the automobile manufacturing industry. For guidance on measuring the product and service impact of another industry, please refer to </t>
    </r>
    <r>
      <rPr>
        <b/>
        <i/>
        <sz val="10"/>
        <color theme="1" tint="0.249977111117893"/>
        <rFont val="Arial"/>
        <family val="2"/>
      </rPr>
      <t>"Practitioner Guide to Calculating Product and Service Impact.”</t>
    </r>
    <r>
      <rPr>
        <b/>
        <sz val="10"/>
        <color theme="1" tint="0.249977111117893"/>
        <rFont val="Arial"/>
        <family val="2"/>
      </rPr>
      <t xml:space="preserve"> Impact-Weighted Accounts project at Harvard Business School, 2022.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</si>
</sst>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164" formatCode="0.0%"/>
    <numFmt numFmtId="165" formatCode="&quot;$&quot;#,##0"/>
    <numFmt numFmtId="166" formatCode="&quot;$&quot;#,##0.00"/>
    <numFmt numFmtId="167" formatCode="0.0"/>
    <numFmt numFmtId="168" formatCode="&quot;$&quot;#,##0.000_);[Red]\(&quot;$&quot;#,##0.000\)"/>
    <numFmt numFmtId="169" formatCode="&quot;$&quot;#,##0.000"/>
  </numFmts>
  <fonts count="38" x14ac:knownFonts="1">
    <font>
      <sz val="11"/>
      <color theme="1"/>
      <name val="Calibri"/>
      <family val="2"/>
      <scheme val="minor"/>
    </font>
    <font>
      <sz val="11"/>
      <color theme="1"/>
      <name val="Calibri"/>
      <family val="2"/>
      <scheme val="minor"/>
    </font>
    <font>
      <sz val="10"/>
      <color theme="1"/>
      <name val="Arial"/>
      <family val="2"/>
    </font>
    <font>
      <b/>
      <sz val="10"/>
      <color theme="1"/>
      <name val="Arial"/>
      <family val="2"/>
    </font>
    <font>
      <b/>
      <sz val="10"/>
      <color theme="0"/>
      <name val="Arial"/>
      <family val="2"/>
    </font>
    <font>
      <sz val="10"/>
      <color theme="0"/>
      <name val="Arial"/>
      <family val="2"/>
    </font>
    <font>
      <sz val="10"/>
      <color theme="1" tint="0.249977111117893"/>
      <name val="Arial"/>
      <family val="2"/>
    </font>
    <font>
      <i/>
      <sz val="8"/>
      <color theme="1"/>
      <name val="Arial"/>
      <family val="2"/>
    </font>
    <font>
      <sz val="8"/>
      <color theme="1"/>
      <name val="Arial"/>
      <family val="2"/>
    </font>
    <font>
      <sz val="12"/>
      <color theme="1" tint="0.249977111117893"/>
      <name val="Arial"/>
      <family val="2"/>
    </font>
    <font>
      <b/>
      <sz val="14"/>
      <color theme="0"/>
      <name val="Arial"/>
      <family val="2"/>
    </font>
    <font>
      <b/>
      <sz val="12"/>
      <color theme="1" tint="0.249977111117893"/>
      <name val="Arial"/>
      <family val="2"/>
    </font>
    <font>
      <b/>
      <sz val="10"/>
      <color theme="1" tint="0.249977111117893"/>
      <name val="Arial"/>
      <family val="2"/>
    </font>
    <font>
      <sz val="8"/>
      <color rgb="FF119CB3"/>
      <name val="Arial"/>
      <family val="2"/>
    </font>
    <font>
      <sz val="8"/>
      <color rgb="FFA31034"/>
      <name val="Arial"/>
      <family val="2"/>
    </font>
    <font>
      <sz val="8"/>
      <color rgb="FF1F5D59"/>
      <name val="Arial"/>
      <family val="2"/>
    </font>
    <font>
      <sz val="8"/>
      <color rgb="FF767C21"/>
      <name val="Arial"/>
      <family val="2"/>
    </font>
    <font>
      <sz val="8"/>
      <name val="Calibri"/>
      <family val="2"/>
      <scheme val="minor"/>
    </font>
    <font>
      <sz val="11"/>
      <color theme="0"/>
      <name val="Calibri"/>
      <family val="2"/>
      <scheme val="minor"/>
    </font>
    <font>
      <sz val="10"/>
      <color rgb="FF000000"/>
      <name val="Arial"/>
      <family val="2"/>
    </font>
    <font>
      <b/>
      <sz val="10"/>
      <color rgb="FF000000"/>
      <name val="Arial"/>
      <family val="2"/>
    </font>
    <font>
      <sz val="11"/>
      <color rgb="FF000000"/>
      <name val="Calibri"/>
      <family val="2"/>
      <scheme val="minor"/>
    </font>
    <font>
      <sz val="8"/>
      <color theme="1" tint="0.249977111117893"/>
      <name val="Arial"/>
      <family val="2"/>
    </font>
    <font>
      <sz val="8"/>
      <color theme="0" tint="-0.249977111117893"/>
      <name val="Arial"/>
      <family val="2"/>
    </font>
    <font>
      <sz val="8"/>
      <color rgb="FF0000FF"/>
      <name val="Arial"/>
      <family val="2"/>
    </font>
    <font>
      <b/>
      <sz val="8"/>
      <color theme="1" tint="0.249977111117893"/>
      <name val="Arial"/>
      <family val="2"/>
    </font>
    <font>
      <b/>
      <sz val="8"/>
      <color theme="1"/>
      <name val="Arial"/>
      <family val="2"/>
    </font>
    <font>
      <b/>
      <sz val="8"/>
      <color theme="0"/>
      <name val="Arial"/>
      <family val="2"/>
    </font>
    <font>
      <b/>
      <sz val="12"/>
      <color rgb="FF767C21"/>
      <name val="Arial"/>
      <family val="2"/>
    </font>
    <font>
      <sz val="12"/>
      <color rgb="FF767C21"/>
      <name val="Arial"/>
      <family val="2"/>
    </font>
    <font>
      <sz val="10"/>
      <name val="Arial"/>
      <family val="2"/>
    </font>
    <font>
      <b/>
      <sz val="10"/>
      <name val="Arial"/>
      <family val="2"/>
    </font>
    <font>
      <u/>
      <sz val="11"/>
      <color theme="10"/>
      <name val="Calibri"/>
      <family val="2"/>
      <scheme val="minor"/>
    </font>
    <font>
      <b/>
      <i/>
      <sz val="8"/>
      <color theme="1"/>
      <name val="Arial"/>
      <family val="2"/>
    </font>
    <font>
      <b/>
      <i/>
      <sz val="10"/>
      <name val="Arial"/>
      <family val="2"/>
    </font>
    <font>
      <b/>
      <u/>
      <sz val="12"/>
      <color theme="1"/>
      <name val="Arial"/>
      <family val="2"/>
    </font>
    <font>
      <sz val="3"/>
      <color theme="1" tint="0.249977111117893"/>
      <name val="Arial"/>
      <family val="2"/>
    </font>
    <font>
      <b/>
      <i/>
      <sz val="10"/>
      <color theme="1" tint="0.249977111117893"/>
      <name val="Arial"/>
      <family val="2"/>
    </font>
  </fonts>
  <fills count="18">
    <fill>
      <patternFill patternType="none"/>
    </fill>
    <fill>
      <patternFill patternType="gray125"/>
    </fill>
    <fill>
      <patternFill patternType="solid">
        <fgColor rgb="FFE0F8FC"/>
        <bgColor indexed="64"/>
      </patternFill>
    </fill>
    <fill>
      <patternFill patternType="solid">
        <fgColor rgb="FFFED5D2"/>
        <bgColor indexed="64"/>
      </patternFill>
    </fill>
    <fill>
      <patternFill patternType="solid">
        <fgColor rgb="FFD9FBEC"/>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A41034"/>
        <bgColor indexed="64"/>
      </patternFill>
    </fill>
    <fill>
      <patternFill patternType="solid">
        <fgColor rgb="FFF2D4CE"/>
        <bgColor indexed="64"/>
      </patternFill>
    </fill>
    <fill>
      <patternFill patternType="solid">
        <fgColor theme="0"/>
        <bgColor indexed="64"/>
      </patternFill>
    </fill>
    <fill>
      <patternFill patternType="solid">
        <fgColor theme="1" tint="0.499984740745262"/>
        <bgColor indexed="64"/>
      </patternFill>
    </fill>
    <fill>
      <patternFill patternType="solid">
        <fgColor rgb="FFF2F2F2"/>
        <bgColor rgb="FF000000"/>
      </patternFill>
    </fill>
    <fill>
      <patternFill patternType="solid">
        <fgColor rgb="FFFFFFFF"/>
        <bgColor rgb="FF000000"/>
      </patternFill>
    </fill>
    <fill>
      <patternFill patternType="solid">
        <fgColor theme="0" tint="-0.14999847407452621"/>
        <bgColor indexed="64"/>
      </patternFill>
    </fill>
    <fill>
      <patternFill patternType="solid">
        <fgColor theme="1"/>
        <bgColor indexed="64"/>
      </patternFill>
    </fill>
    <fill>
      <patternFill patternType="solid">
        <fgColor rgb="FF767C21"/>
        <bgColor indexed="64"/>
      </patternFill>
    </fill>
    <fill>
      <patternFill patternType="solid">
        <fgColor rgb="FFF5F7E0"/>
        <bgColor indexed="64"/>
      </patternFill>
    </fill>
    <fill>
      <patternFill patternType="solid">
        <fgColor rgb="FFFFFFCC"/>
        <bgColor indexed="64"/>
      </patternFill>
    </fill>
  </fills>
  <borders count="11">
    <border>
      <left/>
      <right/>
      <top/>
      <bottom/>
      <diagonal/>
    </border>
    <border>
      <left style="thin">
        <color theme="0" tint="-4.9989318521683403E-2"/>
      </left>
      <right/>
      <top style="thin">
        <color theme="0" tint="-4.9989318521683403E-2"/>
      </top>
      <bottom/>
      <diagonal/>
    </border>
    <border>
      <left/>
      <right/>
      <top style="thin">
        <color theme="0" tint="-4.9989318521683403E-2"/>
      </top>
      <bottom/>
      <diagonal/>
    </border>
    <border>
      <left/>
      <right/>
      <top/>
      <bottom style="thin">
        <color theme="0" tint="-4.9989318521683403E-2"/>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2" fillId="0" borderId="0" applyNumberFormat="0" applyFill="0" applyBorder="0" applyAlignment="0" applyProtection="0"/>
  </cellStyleXfs>
  <cellXfs count="171">
    <xf numFmtId="0" fontId="0" fillId="0" borderId="0" xfId="0"/>
    <xf numFmtId="0" fontId="2" fillId="0" borderId="0" xfId="0" applyFont="1"/>
    <xf numFmtId="0" fontId="2" fillId="6" borderId="0" xfId="0" applyFont="1" applyFill="1" applyBorder="1"/>
    <xf numFmtId="0" fontId="4" fillId="7" borderId="0" xfId="0" applyFont="1" applyFill="1"/>
    <xf numFmtId="0" fontId="5" fillId="7" borderId="0" xfId="0" applyFont="1" applyFill="1"/>
    <xf numFmtId="0" fontId="10" fillId="7" borderId="0" xfId="0" applyFont="1" applyFill="1"/>
    <xf numFmtId="0" fontId="9" fillId="8" borderId="0" xfId="0" applyFont="1" applyFill="1"/>
    <xf numFmtId="0" fontId="11" fillId="8" borderId="0" xfId="0" applyFont="1" applyFill="1"/>
    <xf numFmtId="0" fontId="2" fillId="6" borderId="0" xfId="0" applyFont="1" applyFill="1" applyBorder="1" applyAlignment="1">
      <alignment horizontal="center"/>
    </xf>
    <xf numFmtId="0" fontId="0" fillId="9" borderId="0" xfId="0" applyFill="1"/>
    <xf numFmtId="0" fontId="0" fillId="9" borderId="0" xfId="0" applyFill="1" applyBorder="1"/>
    <xf numFmtId="0" fontId="2" fillId="9" borderId="0" xfId="0" applyFont="1" applyFill="1" applyBorder="1"/>
    <xf numFmtId="0" fontId="2" fillId="9" borderId="0" xfId="0" applyFont="1" applyFill="1" applyBorder="1" applyAlignment="1">
      <alignment horizontal="center"/>
    </xf>
    <xf numFmtId="6" fontId="2" fillId="6" borderId="0" xfId="0" applyNumberFormat="1" applyFont="1" applyFill="1" applyBorder="1" applyAlignment="1">
      <alignment horizontal="center"/>
    </xf>
    <xf numFmtId="0" fontId="2" fillId="8" borderId="0" xfId="0" applyFont="1" applyFill="1" applyBorder="1"/>
    <xf numFmtId="8" fontId="2" fillId="9" borderId="0" xfId="0" applyNumberFormat="1" applyFont="1" applyFill="1" applyBorder="1" applyAlignment="1">
      <alignment horizontal="center"/>
    </xf>
    <xf numFmtId="0" fontId="2" fillId="6" borderId="0" xfId="0" applyFont="1" applyFill="1" applyBorder="1" applyAlignment="1">
      <alignment wrapText="1"/>
    </xf>
    <xf numFmtId="0" fontId="2" fillId="9" borderId="0" xfId="0" applyFont="1" applyFill="1" applyBorder="1" applyAlignment="1">
      <alignment wrapText="1"/>
    </xf>
    <xf numFmtId="3" fontId="2" fillId="6" borderId="0" xfId="0" applyNumberFormat="1" applyFont="1" applyFill="1" applyBorder="1" applyAlignment="1">
      <alignment horizontal="center"/>
    </xf>
    <xf numFmtId="2" fontId="2" fillId="6" borderId="0" xfId="0" applyNumberFormat="1" applyFont="1" applyFill="1" applyBorder="1" applyAlignment="1">
      <alignment horizontal="center"/>
    </xf>
    <xf numFmtId="0" fontId="3" fillId="8" borderId="0" xfId="0" applyFont="1" applyFill="1" applyBorder="1" applyAlignment="1">
      <alignment wrapText="1"/>
    </xf>
    <xf numFmtId="0" fontId="3" fillId="8" borderId="0" xfId="0" applyFont="1" applyFill="1" applyBorder="1"/>
    <xf numFmtId="0" fontId="5" fillId="9" borderId="0" xfId="0" applyFont="1" applyFill="1" applyBorder="1"/>
    <xf numFmtId="2" fontId="5" fillId="9" borderId="0" xfId="0" applyNumberFormat="1" applyFont="1" applyFill="1" applyBorder="1" applyAlignment="1">
      <alignment horizontal="center" vertical="center"/>
    </xf>
    <xf numFmtId="165" fontId="2" fillId="6" borderId="0" xfId="0" applyNumberFormat="1" applyFont="1" applyFill="1" applyBorder="1" applyAlignment="1">
      <alignment horizontal="center" vertical="center"/>
    </xf>
    <xf numFmtId="165" fontId="2" fillId="6" borderId="0" xfId="0" applyNumberFormat="1" applyFont="1" applyFill="1" applyBorder="1" applyAlignment="1">
      <alignment horizontal="center"/>
    </xf>
    <xf numFmtId="165" fontId="2" fillId="9" borderId="0" xfId="0" applyNumberFormat="1" applyFont="1" applyFill="1" applyBorder="1" applyAlignment="1">
      <alignment horizontal="center" vertical="center"/>
    </xf>
    <xf numFmtId="165" fontId="3" fillId="8" borderId="0" xfId="0" applyNumberFormat="1" applyFont="1" applyFill="1" applyBorder="1" applyAlignment="1">
      <alignment horizontal="center" vertical="center"/>
    </xf>
    <xf numFmtId="0" fontId="2" fillId="6" borderId="0" xfId="0" applyNumberFormat="1" applyFont="1" applyFill="1" applyBorder="1" applyAlignment="1">
      <alignment horizontal="center" vertical="center"/>
    </xf>
    <xf numFmtId="166" fontId="2" fillId="6" borderId="0" xfId="0" applyNumberFormat="1" applyFont="1" applyFill="1" applyBorder="1" applyAlignment="1">
      <alignment horizontal="center" vertical="center"/>
    </xf>
    <xf numFmtId="165" fontId="5" fillId="9" borderId="0" xfId="0" applyNumberFormat="1" applyFont="1" applyFill="1" applyBorder="1" applyAlignment="1">
      <alignment horizontal="center" vertical="center"/>
    </xf>
    <xf numFmtId="0" fontId="4" fillId="9" borderId="0" xfId="0" applyFont="1" applyFill="1" applyBorder="1"/>
    <xf numFmtId="0" fontId="5" fillId="9" borderId="0" xfId="0" applyNumberFormat="1" applyFont="1" applyFill="1" applyBorder="1" applyAlignment="1">
      <alignment horizontal="center" vertical="center"/>
    </xf>
    <xf numFmtId="165" fontId="5" fillId="9" borderId="0" xfId="0" applyNumberFormat="1" applyFont="1" applyFill="1" applyBorder="1" applyAlignment="1">
      <alignment horizontal="center"/>
    </xf>
    <xf numFmtId="166" fontId="5" fillId="9" borderId="0" xfId="0" applyNumberFormat="1" applyFont="1" applyFill="1" applyBorder="1" applyAlignment="1">
      <alignment horizontal="center" vertical="center"/>
    </xf>
    <xf numFmtId="165" fontId="4" fillId="9" borderId="0" xfId="0" applyNumberFormat="1" applyFont="1" applyFill="1" applyBorder="1" applyAlignment="1">
      <alignment horizontal="center" vertical="center"/>
    </xf>
    <xf numFmtId="0" fontId="18" fillId="9" borderId="0" xfId="0" applyFont="1" applyFill="1"/>
    <xf numFmtId="38" fontId="2" fillId="6" borderId="0" xfId="0" applyNumberFormat="1" applyFont="1" applyFill="1" applyBorder="1" applyAlignment="1">
      <alignment horizontal="center"/>
    </xf>
    <xf numFmtId="40" fontId="2" fillId="6" borderId="0" xfId="0" applyNumberFormat="1" applyFont="1" applyFill="1" applyBorder="1" applyAlignment="1">
      <alignment horizontal="center"/>
    </xf>
    <xf numFmtId="9" fontId="2" fillId="6" borderId="0" xfId="0" applyNumberFormat="1" applyFont="1" applyFill="1" applyBorder="1" applyAlignment="1">
      <alignment horizontal="center"/>
    </xf>
    <xf numFmtId="164" fontId="2" fillId="6" borderId="0" xfId="0" applyNumberFormat="1" applyFont="1" applyFill="1" applyBorder="1" applyAlignment="1">
      <alignment horizontal="center"/>
    </xf>
    <xf numFmtId="167" fontId="2" fillId="6" borderId="0" xfId="0" applyNumberFormat="1" applyFont="1" applyFill="1" applyBorder="1" applyAlignment="1">
      <alignment horizontal="center" vertical="center"/>
    </xf>
    <xf numFmtId="0" fontId="2" fillId="6" borderId="0" xfId="0" applyNumberFormat="1" applyFont="1" applyFill="1" applyBorder="1" applyAlignment="1">
      <alignment horizontal="center"/>
    </xf>
    <xf numFmtId="166" fontId="2" fillId="6" borderId="0" xfId="0" applyNumberFormat="1" applyFont="1" applyFill="1" applyBorder="1" applyAlignment="1">
      <alignment horizontal="center"/>
    </xf>
    <xf numFmtId="167" fontId="2" fillId="6" borderId="0" xfId="0" applyNumberFormat="1" applyFont="1" applyFill="1" applyBorder="1" applyAlignment="1">
      <alignment horizontal="center"/>
    </xf>
    <xf numFmtId="6" fontId="3" fillId="8" borderId="0" xfId="0" applyNumberFormat="1" applyFont="1" applyFill="1" applyBorder="1" applyAlignment="1">
      <alignment horizontal="center"/>
    </xf>
    <xf numFmtId="10" fontId="2" fillId="6" borderId="0" xfId="0" applyNumberFormat="1" applyFont="1" applyFill="1" applyBorder="1" applyAlignment="1">
      <alignment horizontal="center"/>
    </xf>
    <xf numFmtId="0" fontId="19" fillId="11" borderId="0" xfId="0" applyFont="1" applyFill="1" applyAlignment="1">
      <alignment wrapText="1"/>
    </xf>
    <xf numFmtId="6" fontId="19" fillId="11" borderId="0" xfId="0" applyNumberFormat="1" applyFont="1" applyFill="1" applyAlignment="1">
      <alignment horizontal="center"/>
    </xf>
    <xf numFmtId="3" fontId="19" fillId="11" borderId="0" xfId="0" applyNumberFormat="1" applyFont="1" applyFill="1" applyAlignment="1">
      <alignment horizontal="center"/>
    </xf>
    <xf numFmtId="0" fontId="19" fillId="12" borderId="0" xfId="0" applyFont="1" applyFill="1" applyAlignment="1">
      <alignment wrapText="1"/>
    </xf>
    <xf numFmtId="0" fontId="19" fillId="12" borderId="0" xfId="0" applyFont="1" applyFill="1" applyAlignment="1">
      <alignment horizontal="center"/>
    </xf>
    <xf numFmtId="0" fontId="21" fillId="0" borderId="0" xfId="0" applyFont="1"/>
    <xf numFmtId="38" fontId="19" fillId="11" borderId="0" xfId="0" applyNumberFormat="1" applyFont="1" applyFill="1" applyAlignment="1">
      <alignment horizontal="center"/>
    </xf>
    <xf numFmtId="0" fontId="3" fillId="8" borderId="0" xfId="0" applyFont="1" applyFill="1" applyBorder="1" applyAlignment="1">
      <alignment vertical="center" wrapText="1"/>
    </xf>
    <xf numFmtId="6" fontId="3" fillId="8" borderId="0" xfId="0" applyNumberFormat="1" applyFont="1" applyFill="1" applyBorder="1" applyAlignment="1">
      <alignment horizontal="center" vertical="center"/>
    </xf>
    <xf numFmtId="0" fontId="8" fillId="0" borderId="0" xfId="0" applyFont="1"/>
    <xf numFmtId="0" fontId="22" fillId="0" borderId="0" xfId="0" applyFont="1" applyFill="1" applyBorder="1" applyAlignment="1">
      <alignment horizontal="center" vertical="center"/>
    </xf>
    <xf numFmtId="0" fontId="8" fillId="9" borderId="0" xfId="0" applyFont="1" applyFill="1"/>
    <xf numFmtId="0" fontId="2" fillId="0" borderId="0" xfId="0" applyFont="1" applyFill="1" applyBorder="1" applyAlignment="1">
      <alignment wrapText="1"/>
    </xf>
    <xf numFmtId="0" fontId="2" fillId="0" borderId="0" xfId="0" applyFont="1" applyFill="1" applyBorder="1" applyAlignment="1">
      <alignment horizontal="center"/>
    </xf>
    <xf numFmtId="0" fontId="2" fillId="0" borderId="0" xfId="0" applyFont="1" applyFill="1" applyBorder="1"/>
    <xf numFmtId="0" fontId="14" fillId="3" borderId="1" xfId="0" applyFont="1" applyFill="1" applyBorder="1" applyAlignment="1">
      <alignment horizontal="left" vertical="center" wrapText="1"/>
    </xf>
    <xf numFmtId="0" fontId="15" fillId="4" borderId="1" xfId="0" applyFont="1" applyFill="1" applyBorder="1" applyAlignment="1">
      <alignment horizontal="left" vertical="center" wrapText="1"/>
    </xf>
    <xf numFmtId="0" fontId="16" fillId="5" borderId="1" xfId="0" applyFont="1" applyFill="1" applyBorder="1" applyAlignment="1">
      <alignment horizontal="left" vertical="center" wrapText="1"/>
    </xf>
    <xf numFmtId="0" fontId="13" fillId="2" borderId="0" xfId="0" applyFont="1" applyFill="1" applyBorder="1" applyAlignment="1">
      <alignment vertical="center"/>
    </xf>
    <xf numFmtId="0" fontId="14" fillId="3" borderId="0" xfId="0" applyFont="1" applyFill="1" applyBorder="1" applyAlignment="1">
      <alignment vertical="center" wrapText="1"/>
    </xf>
    <xf numFmtId="0" fontId="8" fillId="0" borderId="0" xfId="0" applyFont="1" applyFill="1" applyBorder="1" applyAlignment="1">
      <alignment vertical="center"/>
    </xf>
    <xf numFmtId="0" fontId="8" fillId="0" borderId="0" xfId="0" applyFont="1" applyAlignment="1">
      <alignment vertical="center"/>
    </xf>
    <xf numFmtId="6" fontId="26" fillId="13" borderId="0" xfId="0" applyNumberFormat="1" applyFont="1" applyFill="1" applyAlignment="1">
      <alignment horizontal="left" vertical="center"/>
    </xf>
    <xf numFmtId="0" fontId="12" fillId="8" borderId="0" xfId="0" applyFont="1" applyFill="1" applyAlignment="1">
      <alignment vertical="center"/>
    </xf>
    <xf numFmtId="0" fontId="8" fillId="9" borderId="0" xfId="0" applyFont="1" applyFill="1" applyAlignment="1">
      <alignment vertical="center"/>
    </xf>
    <xf numFmtId="6" fontId="23" fillId="9" borderId="0" xfId="0" applyNumberFormat="1" applyFont="1" applyFill="1" applyAlignment="1">
      <alignment vertical="center"/>
    </xf>
    <xf numFmtId="0" fontId="2" fillId="0" borderId="0" xfId="0" applyFont="1" applyAlignment="1">
      <alignment vertical="center"/>
    </xf>
    <xf numFmtId="0" fontId="7" fillId="0" borderId="0" xfId="0" applyFont="1" applyAlignment="1">
      <alignment vertical="center"/>
    </xf>
    <xf numFmtId="6" fontId="8" fillId="0" borderId="0" xfId="0" applyNumberFormat="1" applyFont="1" applyFill="1" applyAlignment="1">
      <alignment horizontal="right" vertical="center"/>
    </xf>
    <xf numFmtId="6" fontId="26" fillId="13" borderId="0" xfId="0" applyNumberFormat="1" applyFont="1" applyFill="1" applyAlignment="1">
      <alignment horizontal="right" vertical="center"/>
    </xf>
    <xf numFmtId="0" fontId="8" fillId="0" borderId="0" xfId="0" applyFont="1" applyAlignment="1">
      <alignment horizontal="center" vertical="center"/>
    </xf>
    <xf numFmtId="0" fontId="25" fillId="8" borderId="0" xfId="0" applyFont="1" applyFill="1" applyAlignment="1">
      <alignment horizontal="center" vertical="center"/>
    </xf>
    <xf numFmtId="0" fontId="27" fillId="7" borderId="3" xfId="0" applyFont="1" applyFill="1" applyBorder="1" applyAlignment="1">
      <alignment vertical="center"/>
    </xf>
    <xf numFmtId="0" fontId="25" fillId="8" borderId="2" xfId="0" applyFont="1" applyFill="1" applyBorder="1" applyAlignment="1">
      <alignment horizontal="center" vertical="center"/>
    </xf>
    <xf numFmtId="0" fontId="26" fillId="0" borderId="0" xfId="0" applyFont="1"/>
    <xf numFmtId="0" fontId="4" fillId="7" borderId="0" xfId="0" applyFont="1" applyFill="1" applyAlignment="1">
      <alignment vertical="center"/>
    </xf>
    <xf numFmtId="0" fontId="5" fillId="7" borderId="0" xfId="0" applyFont="1" applyFill="1" applyAlignment="1">
      <alignment vertical="center"/>
    </xf>
    <xf numFmtId="0" fontId="6" fillId="8" borderId="0" xfId="0" applyFont="1" applyFill="1" applyAlignment="1">
      <alignment vertical="center"/>
    </xf>
    <xf numFmtId="0" fontId="12" fillId="8" borderId="0" xfId="0" applyFont="1" applyFill="1" applyAlignment="1">
      <alignment horizontal="right" vertical="center"/>
    </xf>
    <xf numFmtId="0" fontId="27" fillId="7" borderId="0" xfId="0" applyFont="1" applyFill="1" applyAlignment="1">
      <alignment vertical="center"/>
    </xf>
    <xf numFmtId="0" fontId="2" fillId="0" borderId="0" xfId="0" applyFont="1" applyBorder="1" applyAlignment="1">
      <alignment vertical="center"/>
    </xf>
    <xf numFmtId="0" fontId="7" fillId="0" borderId="0" xfId="0" applyFont="1" applyFill="1" applyBorder="1" applyAlignment="1">
      <alignment vertical="center"/>
    </xf>
    <xf numFmtId="0" fontId="13" fillId="2" borderId="0" xfId="0" applyFont="1" applyFill="1" applyBorder="1" applyAlignment="1">
      <alignment horizontal="left" vertical="center"/>
    </xf>
    <xf numFmtId="0" fontId="14" fillId="3" borderId="0" xfId="0" applyFont="1" applyFill="1" applyBorder="1" applyAlignment="1">
      <alignment horizontal="left" vertical="center" wrapText="1"/>
    </xf>
    <xf numFmtId="0" fontId="15" fillId="4" borderId="0" xfId="0" applyFont="1" applyFill="1" applyBorder="1" applyAlignment="1">
      <alignment horizontal="left" vertical="center" wrapText="1"/>
    </xf>
    <xf numFmtId="0" fontId="16" fillId="5" borderId="0" xfId="0" applyFont="1" applyFill="1" applyBorder="1" applyAlignment="1">
      <alignment horizontal="left" vertical="center" wrapText="1"/>
    </xf>
    <xf numFmtId="0" fontId="13" fillId="0" borderId="0" xfId="0" applyFont="1" applyFill="1" applyBorder="1" applyAlignment="1">
      <alignment horizontal="left" vertical="center"/>
    </xf>
    <xf numFmtId="0" fontId="14" fillId="0" borderId="0" xfId="0" applyFont="1" applyFill="1" applyBorder="1" applyAlignment="1">
      <alignment horizontal="left" vertical="center" wrapText="1"/>
    </xf>
    <xf numFmtId="0" fontId="15" fillId="0" borderId="0"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13" fillId="6" borderId="0" xfId="0" applyFont="1" applyFill="1" applyBorder="1" applyAlignment="1">
      <alignment horizontal="left" vertical="center"/>
    </xf>
    <xf numFmtId="0" fontId="8" fillId="6" borderId="0" xfId="0" applyFont="1" applyFill="1" applyBorder="1" applyAlignment="1">
      <alignment vertical="center"/>
    </xf>
    <xf numFmtId="3" fontId="24" fillId="6" borderId="0" xfId="1" applyNumberFormat="1" applyFont="1" applyFill="1" applyBorder="1" applyAlignment="1">
      <alignment horizontal="center" vertical="center" wrapText="1"/>
    </xf>
    <xf numFmtId="0" fontId="14" fillId="6" borderId="0" xfId="0" applyFont="1" applyFill="1" applyBorder="1" applyAlignment="1">
      <alignment horizontal="left" vertical="center" wrapText="1"/>
    </xf>
    <xf numFmtId="0" fontId="24" fillId="6" borderId="0" xfId="0" applyFont="1" applyFill="1" applyBorder="1" applyAlignment="1">
      <alignment horizontal="center" vertical="center"/>
    </xf>
    <xf numFmtId="8" fontId="24" fillId="6" borderId="0" xfId="0" applyNumberFormat="1" applyFont="1" applyFill="1" applyBorder="1" applyAlignment="1">
      <alignment horizontal="center" vertical="center"/>
    </xf>
    <xf numFmtId="6" fontId="24" fillId="6" borderId="0" xfId="1" applyNumberFormat="1" applyFont="1" applyFill="1" applyBorder="1" applyAlignment="1">
      <alignment horizontal="center" vertical="center" wrapText="1"/>
    </xf>
    <xf numFmtId="2" fontId="24" fillId="6" borderId="0" xfId="1" applyNumberFormat="1" applyFont="1" applyFill="1" applyBorder="1" applyAlignment="1">
      <alignment horizontal="center" vertical="center" wrapText="1"/>
    </xf>
    <xf numFmtId="40" fontId="24" fillId="6" borderId="0" xfId="1" applyNumberFormat="1" applyFont="1" applyFill="1" applyBorder="1" applyAlignment="1">
      <alignment horizontal="center" vertical="center" wrapText="1"/>
    </xf>
    <xf numFmtId="2" fontId="24" fillId="6" borderId="0" xfId="0" applyNumberFormat="1" applyFont="1" applyFill="1" applyBorder="1" applyAlignment="1">
      <alignment horizontal="center" vertical="center"/>
    </xf>
    <xf numFmtId="3" fontId="24" fillId="6" borderId="0" xfId="0" applyNumberFormat="1" applyFont="1" applyFill="1" applyBorder="1" applyAlignment="1">
      <alignment horizontal="center" vertical="center"/>
    </xf>
    <xf numFmtId="1" fontId="24" fillId="6" borderId="0" xfId="0" applyNumberFormat="1" applyFont="1" applyFill="1" applyBorder="1" applyAlignment="1">
      <alignment horizontal="center" vertical="center"/>
    </xf>
    <xf numFmtId="9" fontId="24" fillId="6" borderId="0" xfId="0" applyNumberFormat="1" applyFont="1" applyFill="1" applyBorder="1" applyAlignment="1">
      <alignment horizontal="center" vertical="center"/>
    </xf>
    <xf numFmtId="167" fontId="24" fillId="6" borderId="0" xfId="0" applyNumberFormat="1" applyFont="1" applyFill="1" applyBorder="1" applyAlignment="1">
      <alignment horizontal="center" vertical="center"/>
    </xf>
    <xf numFmtId="0" fontId="15" fillId="6" borderId="0" xfId="0" applyFont="1" applyFill="1" applyBorder="1" applyAlignment="1">
      <alignment horizontal="left" vertical="center" wrapText="1"/>
    </xf>
    <xf numFmtId="6" fontId="24" fillId="6" borderId="0" xfId="0" applyNumberFormat="1" applyFont="1" applyFill="1" applyBorder="1" applyAlignment="1">
      <alignment horizontal="center" vertical="center"/>
    </xf>
    <xf numFmtId="0" fontId="16" fillId="6" borderId="0" xfId="0" applyFont="1" applyFill="1" applyBorder="1" applyAlignment="1">
      <alignment horizontal="left" vertical="center" wrapText="1"/>
    </xf>
    <xf numFmtId="0" fontId="25" fillId="13" borderId="2" xfId="0" applyFont="1" applyFill="1" applyBorder="1" applyAlignment="1">
      <alignment horizontal="center" vertical="center"/>
    </xf>
    <xf numFmtId="0" fontId="25" fillId="13" borderId="0" xfId="0" applyFont="1" applyFill="1" applyAlignment="1">
      <alignment horizontal="center" vertical="center"/>
    </xf>
    <xf numFmtId="168" fontId="24" fillId="6" borderId="0" xfId="0" applyNumberFormat="1" applyFont="1" applyFill="1" applyBorder="1" applyAlignment="1">
      <alignment horizontal="center" vertical="center"/>
    </xf>
    <xf numFmtId="0" fontId="7" fillId="6" borderId="0" xfId="0" applyFont="1" applyFill="1" applyBorder="1" applyAlignment="1">
      <alignment vertical="center"/>
    </xf>
    <xf numFmtId="6" fontId="8" fillId="6" borderId="0" xfId="1" applyNumberFormat="1" applyFont="1" applyFill="1" applyBorder="1" applyAlignment="1">
      <alignment horizontal="left" vertical="center" wrapText="1"/>
    </xf>
    <xf numFmtId="0" fontId="10" fillId="15" borderId="0" xfId="0" applyFont="1" applyFill="1"/>
    <xf numFmtId="0" fontId="4" fillId="15" borderId="0" xfId="0" applyFont="1" applyFill="1"/>
    <xf numFmtId="0" fontId="5" fillId="15" borderId="0" xfId="0" applyFont="1" applyFill="1"/>
    <xf numFmtId="0" fontId="20" fillId="16" borderId="0" xfId="0" applyFont="1" applyFill="1" applyAlignment="1">
      <alignment wrapText="1"/>
    </xf>
    <xf numFmtId="6" fontId="20" fillId="16" borderId="0" xfId="0" applyNumberFormat="1" applyFont="1" applyFill="1" applyAlignment="1">
      <alignment horizontal="center"/>
    </xf>
    <xf numFmtId="0" fontId="3" fillId="16" borderId="0" xfId="0" applyFont="1" applyFill="1" applyBorder="1" applyAlignment="1">
      <alignment wrapText="1"/>
    </xf>
    <xf numFmtId="6" fontId="3" fillId="16" borderId="0" xfId="0" applyNumberFormat="1" applyFont="1" applyFill="1" applyBorder="1" applyAlignment="1">
      <alignment horizontal="center"/>
    </xf>
    <xf numFmtId="0" fontId="28" fillId="16" borderId="0" xfId="0" applyFont="1" applyFill="1"/>
    <xf numFmtId="0" fontId="29" fillId="16" borderId="0" xfId="0" applyFont="1" applyFill="1"/>
    <xf numFmtId="0" fontId="28" fillId="16" borderId="0" xfId="0" applyFont="1" applyFill="1" applyAlignment="1">
      <alignment horizontal="left"/>
    </xf>
    <xf numFmtId="0" fontId="11" fillId="8" borderId="0" xfId="0" applyFont="1" applyFill="1" applyAlignment="1">
      <alignment horizontal="left"/>
    </xf>
    <xf numFmtId="164" fontId="24" fillId="6" borderId="0" xfId="0" applyNumberFormat="1" applyFont="1" applyFill="1" applyBorder="1" applyAlignment="1">
      <alignment horizontal="center" vertical="center"/>
    </xf>
    <xf numFmtId="164" fontId="24" fillId="6" borderId="0" xfId="1" applyNumberFormat="1" applyFont="1" applyFill="1" applyBorder="1" applyAlignment="1">
      <alignment horizontal="center" vertical="center" wrapText="1"/>
    </xf>
    <xf numFmtId="0" fontId="8" fillId="14" borderId="0" xfId="0" applyFont="1" applyFill="1" applyAlignment="1">
      <alignment vertical="center"/>
    </xf>
    <xf numFmtId="0" fontId="8" fillId="14" borderId="0" xfId="0" applyFont="1" applyFill="1"/>
    <xf numFmtId="0" fontId="27" fillId="10" borderId="3" xfId="0" applyFont="1" applyFill="1" applyBorder="1" applyAlignment="1">
      <alignment vertical="center"/>
    </xf>
    <xf numFmtId="6" fontId="30" fillId="6" borderId="0" xfId="0" applyNumberFormat="1" applyFont="1" applyFill="1" applyBorder="1" applyAlignment="1">
      <alignment horizontal="center"/>
    </xf>
    <xf numFmtId="2" fontId="30" fillId="6" borderId="0" xfId="0" applyNumberFormat="1" applyFont="1" applyFill="1" applyBorder="1" applyAlignment="1">
      <alignment horizontal="center"/>
    </xf>
    <xf numFmtId="3" fontId="30" fillId="6" borderId="0" xfId="0" applyNumberFormat="1" applyFont="1" applyFill="1" applyBorder="1" applyAlignment="1">
      <alignment horizontal="center"/>
    </xf>
    <xf numFmtId="0" fontId="0" fillId="0" borderId="0" xfId="0" applyFill="1"/>
    <xf numFmtId="165" fontId="2" fillId="0" borderId="0" xfId="0" applyNumberFormat="1" applyFont="1" applyFill="1" applyBorder="1" applyAlignment="1">
      <alignment horizontal="center" vertical="center"/>
    </xf>
    <xf numFmtId="0" fontId="4" fillId="7" borderId="3" xfId="0" applyFont="1" applyFill="1" applyBorder="1" applyAlignment="1">
      <alignment horizontal="center" vertical="center"/>
    </xf>
    <xf numFmtId="0" fontId="4" fillId="10" borderId="3" xfId="0" applyFont="1" applyFill="1" applyBorder="1" applyAlignment="1">
      <alignment vertical="center"/>
    </xf>
    <xf numFmtId="0" fontId="31" fillId="13" borderId="2" xfId="0" applyFont="1" applyFill="1" applyBorder="1" applyAlignment="1">
      <alignment horizontal="center" vertical="center"/>
    </xf>
    <xf numFmtId="0" fontId="0" fillId="14" borderId="0" xfId="0" applyFill="1"/>
    <xf numFmtId="0" fontId="4" fillId="15" borderId="0" xfId="0" applyFont="1" applyFill="1" applyAlignment="1">
      <alignment horizontal="center"/>
    </xf>
    <xf numFmtId="169" fontId="19" fillId="11" borderId="0" xfId="0" applyNumberFormat="1" applyFont="1" applyFill="1" applyAlignment="1">
      <alignment horizontal="center"/>
    </xf>
    <xf numFmtId="169" fontId="2" fillId="6" borderId="0" xfId="0" applyNumberFormat="1" applyFont="1" applyFill="1" applyBorder="1" applyAlignment="1">
      <alignment horizontal="center"/>
    </xf>
    <xf numFmtId="0" fontId="32" fillId="0" borderId="0" xfId="3"/>
    <xf numFmtId="0" fontId="24" fillId="17" borderId="4" xfId="0" applyFont="1" applyFill="1" applyBorder="1" applyAlignment="1">
      <alignment horizontal="center" vertical="center"/>
    </xf>
    <xf numFmtId="0" fontId="24" fillId="17" borderId="6" xfId="0" applyFont="1" applyFill="1" applyBorder="1" applyAlignment="1">
      <alignment horizontal="center" vertical="center"/>
    </xf>
    <xf numFmtId="3" fontId="24" fillId="17" borderId="6" xfId="0" applyNumberFormat="1" applyFont="1" applyFill="1" applyBorder="1" applyAlignment="1">
      <alignment horizontal="center" vertical="center"/>
    </xf>
    <xf numFmtId="3" fontId="24" fillId="17" borderId="6" xfId="1" applyNumberFormat="1" applyFont="1" applyFill="1" applyBorder="1" applyAlignment="1">
      <alignment horizontal="center" vertical="center" wrapText="1"/>
    </xf>
    <xf numFmtId="4" fontId="24" fillId="17" borderId="6" xfId="1" applyNumberFormat="1" applyFont="1" applyFill="1" applyBorder="1" applyAlignment="1">
      <alignment horizontal="center" vertical="center" wrapText="1"/>
    </xf>
    <xf numFmtId="6" fontId="24" fillId="17" borderId="6" xfId="1" applyNumberFormat="1" applyFont="1" applyFill="1" applyBorder="1" applyAlignment="1">
      <alignment horizontal="center" vertical="center" wrapText="1"/>
    </xf>
    <xf numFmtId="164" fontId="24" fillId="17" borderId="6" xfId="2" applyNumberFormat="1" applyFont="1" applyFill="1" applyBorder="1" applyAlignment="1">
      <alignment horizontal="center" vertical="center" wrapText="1"/>
    </xf>
    <xf numFmtId="164" fontId="24" fillId="17" borderId="6" xfId="0" applyNumberFormat="1" applyFont="1" applyFill="1" applyBorder="1" applyAlignment="1">
      <alignment horizontal="center" vertical="center"/>
    </xf>
    <xf numFmtId="167" fontId="24" fillId="17" borderId="6" xfId="0" applyNumberFormat="1" applyFont="1" applyFill="1" applyBorder="1" applyAlignment="1">
      <alignment horizontal="center" vertical="center"/>
    </xf>
    <xf numFmtId="3" fontId="24" fillId="17" borderId="8" xfId="0" applyNumberFormat="1" applyFont="1" applyFill="1" applyBorder="1" applyAlignment="1">
      <alignment horizontal="center" vertical="center"/>
    </xf>
    <xf numFmtId="0" fontId="24" fillId="17" borderId="5" xfId="0" applyFont="1" applyFill="1" applyBorder="1" applyAlignment="1">
      <alignment horizontal="left" vertical="center"/>
    </xf>
    <xf numFmtId="0" fontId="24" fillId="17" borderId="7" xfId="0" applyFont="1" applyFill="1" applyBorder="1" applyAlignment="1">
      <alignment horizontal="left" vertical="center"/>
    </xf>
    <xf numFmtId="3" fontId="24" fillId="17" borderId="7" xfId="0" applyNumberFormat="1" applyFont="1" applyFill="1" applyBorder="1" applyAlignment="1">
      <alignment horizontal="left" vertical="center"/>
    </xf>
    <xf numFmtId="2" fontId="24" fillId="17" borderId="7" xfId="0" applyNumberFormat="1" applyFont="1" applyFill="1" applyBorder="1" applyAlignment="1">
      <alignment horizontal="left" vertical="center"/>
    </xf>
    <xf numFmtId="6" fontId="24" fillId="17" borderId="7" xfId="1" applyNumberFormat="1" applyFont="1" applyFill="1" applyBorder="1" applyAlignment="1">
      <alignment horizontal="left" vertical="center" wrapText="1"/>
    </xf>
    <xf numFmtId="9" fontId="24" fillId="17" borderId="7" xfId="0" applyNumberFormat="1" applyFont="1" applyFill="1" applyBorder="1" applyAlignment="1">
      <alignment horizontal="left" vertical="center"/>
    </xf>
    <xf numFmtId="0" fontId="24" fillId="17" borderId="9" xfId="0" applyFont="1" applyFill="1" applyBorder="1" applyAlignment="1">
      <alignment horizontal="left" vertical="center"/>
    </xf>
    <xf numFmtId="0" fontId="4" fillId="7" borderId="0" xfId="0" applyFont="1" applyFill="1" applyAlignment="1">
      <alignment vertical="center"/>
    </xf>
    <xf numFmtId="0" fontId="35" fillId="0" borderId="0" xfId="0" applyFont="1" applyAlignment="1">
      <alignment horizontal="center" vertical="center"/>
    </xf>
    <xf numFmtId="0" fontId="4" fillId="7" borderId="0" xfId="0" applyFont="1" applyFill="1" applyAlignment="1">
      <alignment vertical="center"/>
    </xf>
    <xf numFmtId="0" fontId="6" fillId="8" borderId="0" xfId="0" applyFont="1" applyFill="1" applyAlignment="1">
      <alignment horizontal="left" vertical="center" wrapText="1"/>
    </xf>
    <xf numFmtId="0" fontId="33" fillId="0" borderId="10" xfId="0" applyFont="1" applyBorder="1" applyAlignment="1">
      <alignment horizontal="center"/>
    </xf>
    <xf numFmtId="0" fontId="34" fillId="0" borderId="0" xfId="0" applyFont="1" applyAlignment="1">
      <alignment horizontal="left" vertical="center" wrapText="1"/>
    </xf>
  </cellXfs>
  <cellStyles count="4">
    <cellStyle name="Currency" xfId="1" builtinId="4"/>
    <cellStyle name="Hyperlink" xfId="3" builtinId="8"/>
    <cellStyle name="Normal" xfId="0" builtinId="0"/>
    <cellStyle name="Percent" xfId="2" builtinId="5"/>
  </cellStyles>
  <dxfs count="0"/>
  <tableStyles count="0" defaultTableStyle="TableStyleMedium2" defaultPivotStyle="PivotStyleLight16"/>
  <colors>
    <mruColors>
      <color rgb="FF0000FF"/>
      <color rgb="FFFFFFCC"/>
      <color rgb="FF767C21"/>
      <color rgb="FF1F5D59"/>
      <color rgb="FFF5F7E0"/>
      <color rgb="FFD8F2F0"/>
      <color rgb="FFE2A396"/>
      <color rgb="FF006600"/>
      <color rgb="FF5A6B79"/>
      <color rgb="FFF2D4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76688</xdr:colOff>
      <xdr:row>12</xdr:row>
      <xdr:rowOff>21709</xdr:rowOff>
    </xdr:from>
    <xdr:to>
      <xdr:col>9</xdr:col>
      <xdr:colOff>828172</xdr:colOff>
      <xdr:row>22</xdr:row>
      <xdr:rowOff>56028</xdr:rowOff>
    </xdr:to>
    <xdr:pic>
      <xdr:nvPicPr>
        <xdr:cNvPr id="4" name="Picture 3">
          <a:extLst>
            <a:ext uri="{FF2B5EF4-FFF2-40B4-BE49-F238E27FC236}">
              <a16:creationId xmlns:a16="http://schemas.microsoft.com/office/drawing/2014/main" id="{84A43E3F-F08E-4600-A9BB-8A81937A9AA5}"/>
            </a:ext>
          </a:extLst>
        </xdr:cNvPr>
        <xdr:cNvPicPr>
          <a:picLocks noChangeAspect="1"/>
        </xdr:cNvPicPr>
      </xdr:nvPicPr>
      <xdr:blipFill>
        <a:blip xmlns:r="http://schemas.openxmlformats.org/officeDocument/2006/relationships" r:embed="rId1"/>
        <a:stretch>
          <a:fillRect/>
        </a:stretch>
      </xdr:blipFill>
      <xdr:spPr>
        <a:xfrm>
          <a:off x="188747" y="5310885"/>
          <a:ext cx="9548101" cy="28357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314C8-FD30-4363-8B44-A0B179169E84}">
  <dimension ref="A1:S12"/>
  <sheetViews>
    <sheetView showGridLines="0" tabSelected="1" zoomScale="85" zoomScaleNormal="85" workbookViewId="0"/>
  </sheetViews>
  <sheetFormatPr defaultColWidth="0" defaultRowHeight="21.95" customHeight="1" x14ac:dyDescent="0.2"/>
  <cols>
    <col min="1" max="1" width="1.7109375" style="1" customWidth="1"/>
    <col min="2" max="2" width="20" style="1" bestFit="1" customWidth="1"/>
    <col min="3" max="3" width="21.5703125" style="1" bestFit="1" customWidth="1"/>
    <col min="4" max="4" width="31" style="1" bestFit="1" customWidth="1"/>
    <col min="5" max="7" width="12.7109375" style="1" customWidth="1"/>
    <col min="8" max="8" width="1.7109375" style="1" customWidth="1"/>
    <col min="9" max="9" width="19.42578125" style="1" bestFit="1" customWidth="1"/>
    <col min="10" max="10" width="13.28515625" style="1" bestFit="1" customWidth="1"/>
    <col min="11" max="11" width="1.7109375" style="1" customWidth="1"/>
    <col min="12" max="19" width="0" style="1" hidden="1" customWidth="1"/>
    <col min="20" max="16384" width="9.140625" style="1" hidden="1"/>
  </cols>
  <sheetData>
    <row r="1" spans="1:11" ht="8.1" customHeight="1" x14ac:dyDescent="0.2"/>
    <row r="2" spans="1:11" ht="12.95" customHeight="1" x14ac:dyDescent="0.2">
      <c r="B2" s="82" t="s">
        <v>144</v>
      </c>
      <c r="C2" s="82"/>
      <c r="D2" s="83"/>
      <c r="E2" s="83"/>
      <c r="F2" s="83"/>
      <c r="G2" s="83"/>
      <c r="H2" s="83"/>
      <c r="I2" s="83"/>
      <c r="J2" s="83"/>
      <c r="K2" s="73"/>
    </row>
    <row r="3" spans="1:11" ht="12.95" customHeight="1" x14ac:dyDescent="0.2">
      <c r="B3" s="70" t="s">
        <v>17</v>
      </c>
      <c r="C3" s="84"/>
      <c r="D3" s="84"/>
      <c r="E3" s="84"/>
      <c r="F3" s="84"/>
      <c r="G3" s="84"/>
      <c r="H3" s="84"/>
      <c r="I3" s="84"/>
      <c r="J3" s="85" t="s">
        <v>15</v>
      </c>
      <c r="K3" s="73"/>
    </row>
    <row r="4" spans="1:11" ht="12.95" customHeight="1" x14ac:dyDescent="0.2">
      <c r="B4" s="70" t="s">
        <v>203</v>
      </c>
      <c r="C4" s="84"/>
      <c r="D4" s="84"/>
      <c r="E4" s="84"/>
      <c r="F4" s="84"/>
      <c r="G4" s="84"/>
      <c r="H4" s="84"/>
      <c r="I4" s="84"/>
      <c r="J4" s="85" t="s">
        <v>16</v>
      </c>
      <c r="K4" s="73"/>
    </row>
    <row r="5" spans="1:11" ht="12.95" customHeight="1" x14ac:dyDescent="0.2"/>
    <row r="6" spans="1:11" s="56" customFormat="1" ht="12.95" customHeight="1" x14ac:dyDescent="0.2">
      <c r="A6" s="1"/>
      <c r="B6" s="167" t="s">
        <v>200</v>
      </c>
      <c r="C6" s="167"/>
      <c r="D6" s="167"/>
      <c r="E6" s="167"/>
      <c r="F6" s="167"/>
      <c r="G6" s="167"/>
      <c r="H6" s="167"/>
      <c r="I6" s="167"/>
      <c r="J6" s="167"/>
    </row>
    <row r="7" spans="1:11" s="56" customFormat="1" ht="129.94999999999999" customHeight="1" x14ac:dyDescent="0.2">
      <c r="A7" s="1"/>
      <c r="B7" s="168" t="s">
        <v>220</v>
      </c>
      <c r="C7" s="168"/>
      <c r="D7" s="168"/>
      <c r="E7" s="168"/>
      <c r="F7" s="168"/>
      <c r="G7" s="168"/>
      <c r="H7" s="168"/>
      <c r="I7" s="168"/>
      <c r="J7" s="168"/>
    </row>
    <row r="8" spans="1:11" s="56" customFormat="1" ht="12.95" customHeight="1" x14ac:dyDescent="0.2">
      <c r="A8" s="1"/>
    </row>
    <row r="9" spans="1:11" s="56" customFormat="1" ht="12.95" customHeight="1" x14ac:dyDescent="0.2">
      <c r="A9" s="1"/>
      <c r="B9" s="167" t="s">
        <v>199</v>
      </c>
      <c r="C9" s="167"/>
      <c r="D9" s="167"/>
      <c r="E9" s="167"/>
      <c r="F9" s="167"/>
      <c r="G9" s="167"/>
      <c r="H9" s="167"/>
      <c r="I9" s="167"/>
      <c r="J9" s="167"/>
    </row>
    <row r="10" spans="1:11" ht="140.1" customHeight="1" x14ac:dyDescent="0.2">
      <c r="B10" s="168" t="s">
        <v>215</v>
      </c>
      <c r="C10" s="168"/>
      <c r="D10" s="168"/>
      <c r="E10" s="168"/>
      <c r="F10" s="168"/>
      <c r="G10" s="168"/>
      <c r="H10" s="168"/>
      <c r="I10" s="168"/>
      <c r="J10" s="168"/>
    </row>
    <row r="12" spans="1:11" ht="15.75" x14ac:dyDescent="0.2">
      <c r="B12" s="166" t="s">
        <v>202</v>
      </c>
      <c r="C12" s="166"/>
      <c r="D12" s="166"/>
      <c r="E12" s="166"/>
      <c r="F12" s="166"/>
      <c r="G12" s="166"/>
      <c r="H12" s="166"/>
      <c r="I12" s="166"/>
      <c r="J12" s="166"/>
    </row>
  </sheetData>
  <mergeCells count="5">
    <mergeCell ref="B12:J12"/>
    <mergeCell ref="B6:J6"/>
    <mergeCell ref="B7:J7"/>
    <mergeCell ref="B10:J10"/>
    <mergeCell ref="B9:J9"/>
  </mergeCells>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A99B3-F401-CA40-93D7-E0CF0BC6223C}">
  <sheetPr>
    <tabColor rgb="FFFFFFCC"/>
  </sheetPr>
  <dimension ref="B2:D146"/>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s>
  <sheetData>
    <row r="2" spans="2:4" ht="15" customHeight="1" x14ac:dyDescent="0.25">
      <c r="B2" s="119" t="s">
        <v>194</v>
      </c>
      <c r="C2" s="120"/>
      <c r="D2" s="121"/>
    </row>
    <row r="3" spans="2:4" ht="15" customHeight="1" x14ac:dyDescent="0.25">
      <c r="B3" s="126" t="s">
        <v>17</v>
      </c>
      <c r="C3" s="127"/>
      <c r="D3" s="128" t="s">
        <v>15</v>
      </c>
    </row>
    <row r="4" spans="2:4" ht="15" customHeight="1" x14ac:dyDescent="0.25">
      <c r="B4" s="126" t="s">
        <v>203</v>
      </c>
      <c r="C4" s="127"/>
      <c r="D4" s="128" t="s">
        <v>16</v>
      </c>
    </row>
    <row r="5" spans="2:4" ht="39.950000000000003" customHeight="1" x14ac:dyDescent="0.25">
      <c r="B5" s="170" t="s">
        <v>214</v>
      </c>
      <c r="C5" s="170"/>
      <c r="D5" s="170"/>
    </row>
    <row r="6" spans="2:4" ht="15" customHeight="1" x14ac:dyDescent="0.25">
      <c r="B6" s="144" t="s">
        <v>18</v>
      </c>
      <c r="C6" s="144" t="s">
        <v>21</v>
      </c>
    </row>
    <row r="7" spans="2:4" ht="15" customHeight="1" x14ac:dyDescent="0.25">
      <c r="B7" s="16" t="s">
        <v>42</v>
      </c>
      <c r="C7" s="46">
        <f>'Data Input and Results'!F57</f>
        <v>0.79149999999999998</v>
      </c>
    </row>
    <row r="8" spans="2:4" ht="15" customHeight="1" x14ac:dyDescent="0.25">
      <c r="B8" s="16"/>
      <c r="C8" s="44" t="s">
        <v>64</v>
      </c>
    </row>
    <row r="9" spans="2:4" ht="15" customHeight="1" x14ac:dyDescent="0.25">
      <c r="B9" s="16" t="s">
        <v>14</v>
      </c>
      <c r="C9" s="39">
        <f>'Data Input and Results'!F21</f>
        <v>0</v>
      </c>
    </row>
    <row r="10" spans="2:4" ht="15" customHeight="1" x14ac:dyDescent="0.25">
      <c r="B10" s="16"/>
      <c r="C10" s="44" t="s">
        <v>64</v>
      </c>
    </row>
    <row r="11" spans="2:4" ht="15" customHeight="1" x14ac:dyDescent="0.25">
      <c r="B11" s="16" t="s">
        <v>125</v>
      </c>
      <c r="C11" s="18">
        <f>'Data Input and Results'!F23</f>
        <v>0</v>
      </c>
    </row>
    <row r="12" spans="2:4" ht="15" customHeight="1" x14ac:dyDescent="0.25">
      <c r="B12" s="16"/>
      <c r="C12" s="44" t="s">
        <v>64</v>
      </c>
    </row>
    <row r="13" spans="2:4" ht="15" customHeight="1" x14ac:dyDescent="0.25">
      <c r="B13" s="16" t="s">
        <v>126</v>
      </c>
      <c r="C13" s="146">
        <f>'Data Input and Results'!F54</f>
        <v>0.08</v>
      </c>
    </row>
    <row r="14" spans="2:4" ht="15" customHeight="1" x14ac:dyDescent="0.25">
      <c r="B14" s="16"/>
      <c r="C14" s="44" t="s">
        <v>64</v>
      </c>
    </row>
    <row r="15" spans="2:4" ht="15" customHeight="1" x14ac:dyDescent="0.25">
      <c r="B15" s="16" t="s">
        <v>67</v>
      </c>
      <c r="C15" s="18">
        <f>'Data Input and Results'!F11</f>
        <v>0</v>
      </c>
    </row>
    <row r="16" spans="2:4" ht="15" customHeight="1" x14ac:dyDescent="0.25">
      <c r="B16" s="16"/>
      <c r="C16" s="44" t="s">
        <v>54</v>
      </c>
    </row>
    <row r="17" spans="2:3" ht="15" customHeight="1" x14ac:dyDescent="0.25">
      <c r="B17" s="124" t="s">
        <v>127</v>
      </c>
      <c r="C17" s="125">
        <f>C7*C9*C11*C13*C15</f>
        <v>0</v>
      </c>
    </row>
    <row r="18" spans="2:3" ht="15" customHeight="1" x14ac:dyDescent="0.25"/>
    <row r="19" spans="2:3" ht="15" customHeight="1" x14ac:dyDescent="0.25">
      <c r="B19" s="16" t="s">
        <v>128</v>
      </c>
      <c r="C19" s="46">
        <f>C7</f>
        <v>0.79149999999999998</v>
      </c>
    </row>
    <row r="20" spans="2:3" ht="15" customHeight="1" x14ac:dyDescent="0.25">
      <c r="B20" s="16"/>
      <c r="C20" s="25" t="s">
        <v>64</v>
      </c>
    </row>
    <row r="21" spans="2:3" ht="15" customHeight="1" x14ac:dyDescent="0.25">
      <c r="B21" s="16" t="s">
        <v>129</v>
      </c>
      <c r="C21" s="39">
        <f>1-'Data Input and Results'!F21</f>
        <v>1</v>
      </c>
    </row>
    <row r="22" spans="2:3" ht="15" customHeight="1" x14ac:dyDescent="0.25">
      <c r="B22" s="16"/>
      <c r="C22" s="25" t="s">
        <v>64</v>
      </c>
    </row>
    <row r="23" spans="2:3" s="10" customFormat="1" ht="15" customHeight="1" x14ac:dyDescent="0.25">
      <c r="B23" s="16" t="s">
        <v>130</v>
      </c>
      <c r="C23" s="39">
        <f>'Data Input and Results'!F22</f>
        <v>0</v>
      </c>
    </row>
    <row r="24" spans="2:3" ht="15" customHeight="1" x14ac:dyDescent="0.25">
      <c r="B24" s="16"/>
      <c r="C24" s="39" t="s">
        <v>64</v>
      </c>
    </row>
    <row r="25" spans="2:3" s="9" customFormat="1" ht="15" customHeight="1" x14ac:dyDescent="0.25">
      <c r="B25" s="16" t="s">
        <v>125</v>
      </c>
      <c r="C25" s="37">
        <f>C11</f>
        <v>0</v>
      </c>
    </row>
    <row r="26" spans="2:3" s="9" customFormat="1" ht="15" customHeight="1" x14ac:dyDescent="0.25">
      <c r="B26" s="16"/>
      <c r="C26" s="13" t="s">
        <v>64</v>
      </c>
    </row>
    <row r="27" spans="2:3" s="9" customFormat="1" ht="15" customHeight="1" x14ac:dyDescent="0.25">
      <c r="B27" s="16" t="s">
        <v>126</v>
      </c>
      <c r="C27" s="146">
        <f>'Data Input and Results'!F55</f>
        <v>1.0999999999999999E-2</v>
      </c>
    </row>
    <row r="28" spans="2:3" s="9" customFormat="1" ht="15" customHeight="1" x14ac:dyDescent="0.25">
      <c r="B28" s="16"/>
      <c r="C28" s="13" t="s">
        <v>64</v>
      </c>
    </row>
    <row r="29" spans="2:3" ht="15" customHeight="1" x14ac:dyDescent="0.25">
      <c r="B29" s="16" t="s">
        <v>67</v>
      </c>
      <c r="C29" s="18">
        <f>C15</f>
        <v>0</v>
      </c>
    </row>
    <row r="30" spans="2:3" ht="15" customHeight="1" x14ac:dyDescent="0.25">
      <c r="B30" s="16"/>
      <c r="C30" s="18" t="s">
        <v>54</v>
      </c>
    </row>
    <row r="31" spans="2:3" ht="15" customHeight="1" x14ac:dyDescent="0.25">
      <c r="B31" s="124" t="s">
        <v>132</v>
      </c>
      <c r="C31" s="125">
        <f>C19*C21*C23*C25*C27*C29</f>
        <v>0</v>
      </c>
    </row>
    <row r="32" spans="2:3" ht="15" customHeight="1" x14ac:dyDescent="0.25"/>
    <row r="33" spans="2:3" ht="15" customHeight="1" x14ac:dyDescent="0.25">
      <c r="B33" s="16" t="s">
        <v>134</v>
      </c>
      <c r="C33" s="46">
        <f>C7</f>
        <v>0.79149999999999998</v>
      </c>
    </row>
    <row r="34" spans="2:3" ht="15" customHeight="1" x14ac:dyDescent="0.25">
      <c r="B34" s="16"/>
      <c r="C34" s="25" t="s">
        <v>64</v>
      </c>
    </row>
    <row r="35" spans="2:3" ht="15" customHeight="1" x14ac:dyDescent="0.25">
      <c r="B35" s="16" t="s">
        <v>133</v>
      </c>
      <c r="C35" s="46">
        <f>(1-C9)*(1-C23)</f>
        <v>1</v>
      </c>
    </row>
    <row r="36" spans="2:3" ht="15" customHeight="1" x14ac:dyDescent="0.25">
      <c r="B36" s="16"/>
      <c r="C36" s="25" t="s">
        <v>64</v>
      </c>
    </row>
    <row r="37" spans="2:3" ht="15" customHeight="1" x14ac:dyDescent="0.25">
      <c r="B37" s="47" t="s">
        <v>67</v>
      </c>
      <c r="C37" s="53">
        <f>$C$15</f>
        <v>0</v>
      </c>
    </row>
    <row r="38" spans="2:3" ht="15" customHeight="1" x14ac:dyDescent="0.25">
      <c r="B38" s="16"/>
      <c r="C38" s="25" t="s">
        <v>64</v>
      </c>
    </row>
    <row r="39" spans="2:3" ht="15" customHeight="1" x14ac:dyDescent="0.25">
      <c r="B39" s="16" t="s">
        <v>196</v>
      </c>
      <c r="C39" s="18">
        <f>$C$11</f>
        <v>0</v>
      </c>
    </row>
    <row r="40" spans="2:3" ht="15" customHeight="1" x14ac:dyDescent="0.25">
      <c r="B40" s="16"/>
      <c r="C40" s="25" t="s">
        <v>56</v>
      </c>
    </row>
    <row r="41" spans="2:3" ht="15" customHeight="1" x14ac:dyDescent="0.25">
      <c r="B41" s="16" t="s">
        <v>197</v>
      </c>
      <c r="C41" s="46">
        <f>1-C33</f>
        <v>0.20850000000000002</v>
      </c>
    </row>
    <row r="42" spans="2:3" ht="15" customHeight="1" x14ac:dyDescent="0.25">
      <c r="B42" s="16"/>
      <c r="C42" s="25" t="s">
        <v>64</v>
      </c>
    </row>
    <row r="43" spans="2:3" ht="15" customHeight="1" x14ac:dyDescent="0.25">
      <c r="B43" s="16" t="s">
        <v>136</v>
      </c>
      <c r="C43" s="18">
        <f>$C$11</f>
        <v>0</v>
      </c>
    </row>
    <row r="44" spans="2:3" ht="15" customHeight="1" x14ac:dyDescent="0.25">
      <c r="B44" s="16"/>
      <c r="C44" s="39" t="s">
        <v>64</v>
      </c>
    </row>
    <row r="45" spans="2:3" ht="15" customHeight="1" x14ac:dyDescent="0.25">
      <c r="B45" s="47" t="s">
        <v>198</v>
      </c>
      <c r="C45" s="53">
        <f>$C$15</f>
        <v>0</v>
      </c>
    </row>
    <row r="46" spans="2:3" ht="15" customHeight="1" x14ac:dyDescent="0.25">
      <c r="B46" s="47"/>
      <c r="C46" s="48" t="s">
        <v>64</v>
      </c>
    </row>
    <row r="47" spans="2:3" ht="15" customHeight="1" x14ac:dyDescent="0.25">
      <c r="B47" s="47" t="s">
        <v>135</v>
      </c>
      <c r="C47" s="145">
        <f>'Data Input and Results'!F56</f>
        <v>0.02</v>
      </c>
    </row>
    <row r="48" spans="2:3" ht="15" customHeight="1" x14ac:dyDescent="0.25">
      <c r="B48" s="47"/>
      <c r="C48" s="49" t="s">
        <v>54</v>
      </c>
    </row>
    <row r="49" spans="2:3" ht="15" customHeight="1" x14ac:dyDescent="0.25">
      <c r="B49" s="122" t="s">
        <v>131</v>
      </c>
      <c r="C49" s="123">
        <f>((C33*C37*C39*C35)+(C41*C45*C43))*C47*-1</f>
        <v>0</v>
      </c>
    </row>
    <row r="50" spans="2:3" ht="15" customHeight="1" x14ac:dyDescent="0.25">
      <c r="B50" s="50"/>
      <c r="C50" s="51"/>
    </row>
    <row r="51" spans="2:3" ht="15" customHeight="1" x14ac:dyDescent="0.25">
      <c r="B51" s="122" t="s">
        <v>212</v>
      </c>
      <c r="C51" s="123">
        <f>C17+C31+C49</f>
        <v>0</v>
      </c>
    </row>
    <row r="52" spans="2:3" ht="15" customHeight="1" x14ac:dyDescent="0.25">
      <c r="B52" s="52"/>
      <c r="C52" s="52"/>
    </row>
    <row r="53" spans="2:3" ht="15" customHeight="1" x14ac:dyDescent="0.25"/>
    <row r="54" spans="2:3" ht="15" customHeight="1" x14ac:dyDescent="0.25"/>
    <row r="55" spans="2:3" ht="15" customHeight="1" x14ac:dyDescent="0.25"/>
    <row r="56" spans="2:3" ht="15" customHeight="1" x14ac:dyDescent="0.25"/>
    <row r="57" spans="2:3" ht="15" customHeight="1" x14ac:dyDescent="0.25">
      <c r="B57" s="22"/>
      <c r="C57" s="30"/>
    </row>
    <row r="58" spans="2:3" ht="15" customHeight="1" x14ac:dyDescent="0.25">
      <c r="B58" s="22"/>
      <c r="C58" s="30"/>
    </row>
    <row r="59" spans="2:3" ht="15" customHeight="1" x14ac:dyDescent="0.25">
      <c r="B59" s="31"/>
      <c r="C59" s="30"/>
    </row>
    <row r="60" spans="2:3" ht="15" customHeight="1" x14ac:dyDescent="0.25">
      <c r="B60" s="22"/>
      <c r="C60" s="30"/>
    </row>
    <row r="61" spans="2:3" ht="15" customHeight="1" x14ac:dyDescent="0.25">
      <c r="B61" s="22"/>
      <c r="C61" s="30"/>
    </row>
    <row r="62" spans="2:3" ht="15" customHeight="1" x14ac:dyDescent="0.25">
      <c r="B62" s="22"/>
      <c r="C62" s="32"/>
    </row>
    <row r="63" spans="2:3" ht="15" customHeight="1" x14ac:dyDescent="0.25">
      <c r="B63" s="22"/>
      <c r="C63" s="30"/>
    </row>
    <row r="64" spans="2:3" ht="15" customHeight="1" x14ac:dyDescent="0.25">
      <c r="B64" s="22"/>
      <c r="C64" s="30"/>
    </row>
    <row r="65" spans="2:3" ht="15" customHeight="1" x14ac:dyDescent="0.25">
      <c r="B65" s="31"/>
      <c r="C65" s="30"/>
    </row>
    <row r="66" spans="2:3" ht="15" customHeight="1" x14ac:dyDescent="0.25">
      <c r="B66" s="22"/>
      <c r="C66" s="30"/>
    </row>
    <row r="67" spans="2:3" ht="15" customHeight="1" x14ac:dyDescent="0.25">
      <c r="B67" s="22"/>
      <c r="C67" s="33"/>
    </row>
    <row r="68" spans="2:3" ht="15" customHeight="1" x14ac:dyDescent="0.25">
      <c r="B68" s="22"/>
      <c r="C68" s="32"/>
    </row>
    <row r="69" spans="2:3" ht="15" customHeight="1" x14ac:dyDescent="0.25">
      <c r="B69" s="22"/>
      <c r="C69" s="30"/>
    </row>
    <row r="70" spans="2:3" ht="15" customHeight="1" x14ac:dyDescent="0.25">
      <c r="B70" s="22"/>
      <c r="C70" s="30"/>
    </row>
    <row r="71" spans="2:3" ht="15" customHeight="1" x14ac:dyDescent="0.25">
      <c r="B71" s="22"/>
      <c r="C71" s="30"/>
    </row>
    <row r="72" spans="2:3" ht="15" customHeight="1" x14ac:dyDescent="0.25">
      <c r="B72" s="22"/>
      <c r="C72" s="30"/>
    </row>
    <row r="73" spans="2:3" ht="15" customHeight="1" x14ac:dyDescent="0.25">
      <c r="B73" s="22"/>
      <c r="C73" s="30"/>
    </row>
    <row r="74" spans="2:3" ht="15" customHeight="1" x14ac:dyDescent="0.25">
      <c r="B74" s="22"/>
      <c r="C74" s="30"/>
    </row>
    <row r="75" spans="2:3" ht="15" customHeight="1" x14ac:dyDescent="0.25">
      <c r="B75" s="22"/>
      <c r="C75" s="33"/>
    </row>
    <row r="76" spans="2:3" s="9" customFormat="1" ht="15" customHeight="1" x14ac:dyDescent="0.25">
      <c r="B76" s="22"/>
      <c r="C76" s="32"/>
    </row>
    <row r="77" spans="2:3" ht="15" customHeight="1" x14ac:dyDescent="0.25">
      <c r="B77" s="22"/>
      <c r="C77" s="30"/>
    </row>
    <row r="78" spans="2:3" ht="15" customHeight="1" x14ac:dyDescent="0.25">
      <c r="B78" s="22"/>
      <c r="C78" s="34"/>
    </row>
    <row r="79" spans="2:3" ht="15" customHeight="1" x14ac:dyDescent="0.25">
      <c r="B79" s="22"/>
      <c r="C79" s="30"/>
    </row>
    <row r="80" spans="2:3" s="9" customFormat="1" ht="15" customHeight="1" x14ac:dyDescent="0.25">
      <c r="B80" s="22"/>
      <c r="C80" s="30"/>
    </row>
    <row r="81" spans="2:3" ht="15" customHeight="1" x14ac:dyDescent="0.25">
      <c r="B81" s="22"/>
      <c r="C81" s="30"/>
    </row>
    <row r="82" spans="2:3" ht="15" customHeight="1" x14ac:dyDescent="0.25">
      <c r="B82" s="22"/>
      <c r="C82" s="30"/>
    </row>
    <row r="83" spans="2:3" ht="15" customHeight="1" x14ac:dyDescent="0.25">
      <c r="B83" s="22"/>
      <c r="C83" s="30"/>
    </row>
    <row r="84" spans="2:3" ht="15" customHeight="1" x14ac:dyDescent="0.25">
      <c r="B84" s="22"/>
      <c r="C84" s="30"/>
    </row>
    <row r="85" spans="2:3" ht="15" customHeight="1" x14ac:dyDescent="0.25">
      <c r="B85" s="22"/>
      <c r="C85" s="30"/>
    </row>
    <row r="86" spans="2:3" s="9" customFormat="1" ht="15" customHeight="1" x14ac:dyDescent="0.25">
      <c r="B86" s="22"/>
      <c r="C86" s="30"/>
    </row>
    <row r="87" spans="2:3" ht="15" customHeight="1" x14ac:dyDescent="0.25">
      <c r="B87" s="31"/>
      <c r="C87" s="35"/>
    </row>
    <row r="88" spans="2:3" ht="15" customHeight="1" x14ac:dyDescent="0.25">
      <c r="B88" s="22"/>
      <c r="C88" s="23"/>
    </row>
    <row r="89" spans="2:3" ht="15" customHeight="1" x14ac:dyDescent="0.25">
      <c r="B89" s="36"/>
      <c r="C89" s="36"/>
    </row>
    <row r="90" spans="2:3" ht="15" customHeight="1" x14ac:dyDescent="0.25">
      <c r="B90" s="36"/>
      <c r="C90" s="36"/>
    </row>
    <row r="91" spans="2:3" ht="15" customHeight="1" x14ac:dyDescent="0.25">
      <c r="B91" s="36"/>
      <c r="C91" s="36"/>
    </row>
    <row r="92" spans="2:3" s="9" customFormat="1" ht="15" customHeight="1" x14ac:dyDescent="0.25">
      <c r="B92"/>
      <c r="C92"/>
    </row>
    <row r="93" spans="2:3" ht="15" customHeight="1" x14ac:dyDescent="0.25"/>
    <row r="94" spans="2:3" s="9" customFormat="1" ht="15" customHeight="1" x14ac:dyDescent="0.25">
      <c r="B94"/>
      <c r="C94"/>
    </row>
    <row r="95" spans="2:3" ht="15" customHeight="1" x14ac:dyDescent="0.25"/>
    <row r="96" spans="2:3" ht="15" customHeight="1" x14ac:dyDescent="0.25"/>
    <row r="97" spans="2:3" ht="15" customHeight="1" x14ac:dyDescent="0.25"/>
    <row r="98" spans="2:3" ht="15" customHeight="1" x14ac:dyDescent="0.25"/>
    <row r="99" spans="2:3" ht="15" customHeight="1" x14ac:dyDescent="0.25"/>
    <row r="100" spans="2:3" ht="15" customHeight="1" x14ac:dyDescent="0.25"/>
    <row r="101" spans="2:3" ht="15" customHeight="1" x14ac:dyDescent="0.25"/>
    <row r="102" spans="2:3" s="9" customFormat="1" ht="15" customHeight="1" x14ac:dyDescent="0.25">
      <c r="B102"/>
      <c r="C102"/>
    </row>
    <row r="103" spans="2:3" ht="15" customHeight="1" x14ac:dyDescent="0.25"/>
    <row r="104" spans="2:3" s="9" customFormat="1" ht="15" customHeight="1" x14ac:dyDescent="0.25">
      <c r="B104"/>
      <c r="C104"/>
    </row>
    <row r="105" spans="2:3" ht="15" customHeight="1" x14ac:dyDescent="0.25"/>
    <row r="106" spans="2:3" ht="15" customHeight="1" x14ac:dyDescent="0.25"/>
    <row r="107" spans="2:3" ht="15" customHeight="1" x14ac:dyDescent="0.25"/>
    <row r="108" spans="2:3" s="9" customFormat="1" ht="15" customHeight="1" x14ac:dyDescent="0.25">
      <c r="B108"/>
      <c r="C108"/>
    </row>
    <row r="109" spans="2:3" ht="15" customHeight="1" x14ac:dyDescent="0.25"/>
    <row r="110" spans="2:3" ht="15" customHeight="1" x14ac:dyDescent="0.25"/>
    <row r="111" spans="2:3" ht="15" customHeight="1" x14ac:dyDescent="0.25"/>
    <row r="112" spans="2:3"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sheetData>
  <mergeCells count="1">
    <mergeCell ref="B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8A0EC-F382-4E34-B934-5F92333D3121}">
  <sheetPr>
    <tabColor theme="1"/>
  </sheetPr>
  <dimension ref="A1:S71"/>
  <sheetViews>
    <sheetView showGridLines="0" zoomScaleNormal="100" workbookViewId="0"/>
  </sheetViews>
  <sheetFormatPr defaultColWidth="0" defaultRowHeight="21.95" customHeight="1" x14ac:dyDescent="0.2"/>
  <cols>
    <col min="1" max="1" width="1.7109375" style="1" customWidth="1"/>
    <col min="2" max="2" width="20" style="1" bestFit="1" customWidth="1"/>
    <col min="3" max="3" width="21.5703125" style="1" bestFit="1" customWidth="1"/>
    <col min="4" max="4" width="31" style="1" bestFit="1" customWidth="1"/>
    <col min="5" max="6" width="12.7109375" style="1" customWidth="1"/>
    <col min="7" max="7" width="20.7109375" style="1" customWidth="1"/>
    <col min="8" max="8" width="1.7109375" style="1" customWidth="1"/>
    <col min="9" max="9" width="19.42578125" style="1" bestFit="1" customWidth="1"/>
    <col min="10" max="10" width="13.28515625" style="1" bestFit="1" customWidth="1"/>
    <col min="11" max="11" width="1.7109375" style="1" customWidth="1"/>
    <col min="12" max="19" width="0" style="1" hidden="1" customWidth="1"/>
    <col min="20" max="16384" width="9.140625" style="1" hidden="1"/>
  </cols>
  <sheetData>
    <row r="1" spans="1:11" ht="8.1" customHeight="1" x14ac:dyDescent="0.2"/>
    <row r="2" spans="1:11" ht="12.95" customHeight="1" x14ac:dyDescent="0.2">
      <c r="B2" s="165" t="s">
        <v>144</v>
      </c>
      <c r="C2" s="165"/>
      <c r="D2" s="83"/>
      <c r="E2" s="83"/>
      <c r="F2" s="83"/>
      <c r="G2" s="83"/>
      <c r="H2" s="83"/>
      <c r="I2" s="83"/>
      <c r="J2" s="83"/>
      <c r="K2" s="73"/>
    </row>
    <row r="3" spans="1:11" ht="12.95" customHeight="1" x14ac:dyDescent="0.2">
      <c r="B3" s="70" t="s">
        <v>17</v>
      </c>
      <c r="C3" s="84"/>
      <c r="D3" s="84"/>
      <c r="E3" s="84"/>
      <c r="F3" s="84"/>
      <c r="G3" s="84"/>
      <c r="H3" s="84"/>
      <c r="I3" s="84"/>
      <c r="J3" s="85" t="s">
        <v>15</v>
      </c>
      <c r="K3" s="73"/>
    </row>
    <row r="4" spans="1:11" ht="12.95" customHeight="1" x14ac:dyDescent="0.2">
      <c r="B4" s="70" t="s">
        <v>203</v>
      </c>
      <c r="C4" s="84"/>
      <c r="D4" s="84"/>
      <c r="E4" s="84"/>
      <c r="F4" s="84"/>
      <c r="G4" s="84"/>
      <c r="H4" s="84"/>
      <c r="I4" s="84"/>
      <c r="J4" s="85" t="s">
        <v>16</v>
      </c>
      <c r="K4" s="73"/>
    </row>
    <row r="5" spans="1:11" ht="12.95" customHeight="1" x14ac:dyDescent="0.2"/>
    <row r="6" spans="1:11" s="56" customFormat="1" ht="12.95" customHeight="1" x14ac:dyDescent="0.2">
      <c r="A6" s="1"/>
      <c r="B6" s="79" t="s">
        <v>22</v>
      </c>
      <c r="C6" s="79"/>
      <c r="D6" s="79"/>
      <c r="E6" s="79"/>
      <c r="F6" s="79"/>
      <c r="G6" s="79"/>
      <c r="H6" s="68"/>
      <c r="I6" s="86" t="s">
        <v>192</v>
      </c>
      <c r="J6" s="86"/>
      <c r="K6" s="81"/>
    </row>
    <row r="7" spans="1:11" s="56" customFormat="1" ht="12.95" customHeight="1" x14ac:dyDescent="0.2">
      <c r="A7" s="1"/>
      <c r="B7" s="80" t="s">
        <v>47</v>
      </c>
      <c r="C7" s="80" t="s">
        <v>142</v>
      </c>
      <c r="D7" s="78" t="s">
        <v>201</v>
      </c>
      <c r="E7" s="78" t="s">
        <v>146</v>
      </c>
      <c r="F7" s="78" t="s">
        <v>145</v>
      </c>
      <c r="G7" s="78" t="s">
        <v>19</v>
      </c>
      <c r="H7" s="77"/>
      <c r="I7" s="78" t="s">
        <v>142</v>
      </c>
      <c r="J7" s="78" t="s">
        <v>160</v>
      </c>
    </row>
    <row r="8" spans="1:11" s="56" customFormat="1" ht="12.95" customHeight="1" thickBot="1" x14ac:dyDescent="0.25">
      <c r="A8" s="1"/>
      <c r="B8" s="1"/>
      <c r="C8" s="1"/>
      <c r="D8" s="1"/>
      <c r="E8" s="1"/>
      <c r="F8" s="169" t="s">
        <v>204</v>
      </c>
      <c r="G8" s="169"/>
      <c r="H8" s="1"/>
      <c r="I8" s="62" t="s">
        <v>6</v>
      </c>
      <c r="J8" s="75">
        <f>'Ex. Access_Affordability'!C30</f>
        <v>0</v>
      </c>
    </row>
    <row r="9" spans="1:11" s="56" customFormat="1" ht="12.95" customHeight="1" x14ac:dyDescent="0.2">
      <c r="A9" s="1"/>
      <c r="B9" s="57"/>
      <c r="C9" s="57"/>
      <c r="D9" s="67" t="s">
        <v>154</v>
      </c>
      <c r="E9" s="67"/>
      <c r="F9" s="148" t="s">
        <v>213</v>
      </c>
      <c r="G9" s="158"/>
      <c r="H9" s="68"/>
      <c r="I9" s="62" t="s">
        <v>29</v>
      </c>
      <c r="J9" s="75">
        <f>'Ex. Access_Underserved'!C23</f>
        <v>360340425.9000001</v>
      </c>
    </row>
    <row r="10" spans="1:11" s="56" customFormat="1" ht="12.95" customHeight="1" x14ac:dyDescent="0.2">
      <c r="A10" s="1"/>
      <c r="B10" s="57"/>
      <c r="C10" s="57"/>
      <c r="D10" s="67" t="s">
        <v>51</v>
      </c>
      <c r="E10" s="67"/>
      <c r="F10" s="149">
        <v>2018</v>
      </c>
      <c r="G10" s="159"/>
      <c r="H10" s="68"/>
      <c r="I10" s="62" t="s">
        <v>139</v>
      </c>
      <c r="J10" s="75">
        <f>'Ex. Quality_Health and Safety'!C30</f>
        <v>2321712190.8970833</v>
      </c>
    </row>
    <row r="11" spans="1:11" s="56" customFormat="1" ht="12.95" customHeight="1" x14ac:dyDescent="0.2">
      <c r="A11" s="1"/>
      <c r="B11" s="89" t="s">
        <v>0</v>
      </c>
      <c r="C11" s="93" t="s">
        <v>1</v>
      </c>
      <c r="D11" s="67" t="s">
        <v>2</v>
      </c>
      <c r="E11" s="88" t="s">
        <v>147</v>
      </c>
      <c r="F11" s="150">
        <v>5982000</v>
      </c>
      <c r="G11" s="160" t="s">
        <v>216</v>
      </c>
      <c r="H11" s="68"/>
      <c r="I11" s="62" t="s">
        <v>11</v>
      </c>
      <c r="J11" s="75">
        <f>'Ex. Quality_Effectiveness'!C17</f>
        <v>252643788.00000021</v>
      </c>
    </row>
    <row r="12" spans="1:11" s="56" customFormat="1" ht="12.95" customHeight="1" x14ac:dyDescent="0.2">
      <c r="A12" s="1"/>
      <c r="B12" s="89" t="s">
        <v>0</v>
      </c>
      <c r="C12" s="93" t="s">
        <v>3</v>
      </c>
      <c r="D12" s="67" t="s">
        <v>20</v>
      </c>
      <c r="E12" s="88" t="s">
        <v>148</v>
      </c>
      <c r="F12" s="151">
        <v>198409</v>
      </c>
      <c r="G12" s="160" t="s">
        <v>217</v>
      </c>
      <c r="H12" s="68"/>
      <c r="I12" s="62" t="s">
        <v>8</v>
      </c>
      <c r="J12" s="75">
        <f>'Ex. Quality_Basic Need'!C19</f>
        <v>2239660800</v>
      </c>
    </row>
    <row r="13" spans="1:11" s="56" customFormat="1" ht="12.95" customHeight="1" x14ac:dyDescent="0.2">
      <c r="A13" s="1"/>
      <c r="B13" s="90" t="s">
        <v>5</v>
      </c>
      <c r="C13" s="94" t="s">
        <v>6</v>
      </c>
      <c r="D13" s="67" t="s">
        <v>155</v>
      </c>
      <c r="E13" s="88" t="s">
        <v>149</v>
      </c>
      <c r="F13" s="152">
        <v>28.9</v>
      </c>
      <c r="G13" s="160" t="s">
        <v>216</v>
      </c>
      <c r="H13" s="68"/>
      <c r="I13" s="62" t="s">
        <v>12</v>
      </c>
      <c r="J13" s="75">
        <f>'Ex. Optionality'!C8</f>
        <v>0</v>
      </c>
    </row>
    <row r="14" spans="1:11" s="56" customFormat="1" ht="12.95" customHeight="1" x14ac:dyDescent="0.2">
      <c r="A14" s="1"/>
      <c r="B14" s="90" t="s">
        <v>161</v>
      </c>
      <c r="C14" s="94" t="s">
        <v>166</v>
      </c>
      <c r="D14" s="67" t="s">
        <v>25</v>
      </c>
      <c r="E14" s="88" t="s">
        <v>171</v>
      </c>
      <c r="F14" s="153">
        <v>42234</v>
      </c>
      <c r="G14" s="162" t="s">
        <v>31</v>
      </c>
      <c r="H14" s="68"/>
      <c r="I14" s="63" t="s">
        <v>140</v>
      </c>
      <c r="J14" s="75">
        <f>'Ex. Environmental_Use Phase'!C17</f>
        <v>-3160611530.3218179</v>
      </c>
    </row>
    <row r="15" spans="1:11" s="56" customFormat="1" ht="12.95" customHeight="1" x14ac:dyDescent="0.2">
      <c r="A15" s="1"/>
      <c r="B15" s="90" t="s">
        <v>5</v>
      </c>
      <c r="C15" s="94" t="s">
        <v>29</v>
      </c>
      <c r="D15" s="67" t="s">
        <v>156</v>
      </c>
      <c r="E15" s="88" t="s">
        <v>150</v>
      </c>
      <c r="F15" s="154">
        <v>0.26</v>
      </c>
      <c r="G15" s="160" t="s">
        <v>218</v>
      </c>
      <c r="H15" s="68"/>
      <c r="I15" s="64" t="s">
        <v>141</v>
      </c>
      <c r="J15" s="75">
        <f>'Ex. Environmental_End of Life'!C51</f>
        <v>1368606372.3570154</v>
      </c>
    </row>
    <row r="16" spans="1:11" s="56" customFormat="1" ht="12.95" customHeight="1" x14ac:dyDescent="0.2">
      <c r="A16" s="1"/>
      <c r="B16" s="90" t="s">
        <v>7</v>
      </c>
      <c r="C16" s="94" t="s">
        <v>139</v>
      </c>
      <c r="D16" s="67" t="s">
        <v>49</v>
      </c>
      <c r="E16" s="88" t="s">
        <v>150</v>
      </c>
      <c r="F16" s="155">
        <v>0.5</v>
      </c>
      <c r="G16" s="163" t="s">
        <v>219</v>
      </c>
      <c r="H16" s="68"/>
      <c r="I16" s="69" t="s">
        <v>52</v>
      </c>
      <c r="J16" s="76">
        <f>SUMIF(J8:J15,"&gt;0",J8:J15)</f>
        <v>6542963577.1540985</v>
      </c>
    </row>
    <row r="17" spans="1:10" s="56" customFormat="1" ht="12.95" customHeight="1" x14ac:dyDescent="0.2">
      <c r="A17" s="1"/>
      <c r="B17" s="90" t="s">
        <v>7</v>
      </c>
      <c r="C17" s="94" t="s">
        <v>11</v>
      </c>
      <c r="D17" s="67" t="s">
        <v>10</v>
      </c>
      <c r="E17" s="88" t="s">
        <v>158</v>
      </c>
      <c r="F17" s="155">
        <v>0.79500000000000004</v>
      </c>
      <c r="G17" s="163" t="s">
        <v>35</v>
      </c>
      <c r="H17" s="68"/>
      <c r="I17" s="69" t="s">
        <v>143</v>
      </c>
      <c r="J17" s="76">
        <f>SUMIF(J8:J15,"&lt;0",J8:J15)</f>
        <v>-3160611530.3218179</v>
      </c>
    </row>
    <row r="18" spans="1:10" s="56" customFormat="1" ht="12.95" customHeight="1" x14ac:dyDescent="0.2">
      <c r="A18" s="1"/>
      <c r="B18" s="90" t="s">
        <v>7</v>
      </c>
      <c r="C18" s="94" t="s">
        <v>8</v>
      </c>
      <c r="D18" s="67" t="s">
        <v>157</v>
      </c>
      <c r="E18" s="88" t="s">
        <v>159</v>
      </c>
      <c r="F18" s="155">
        <v>0.59</v>
      </c>
      <c r="G18" s="163" t="s">
        <v>216</v>
      </c>
      <c r="H18" s="68"/>
    </row>
    <row r="19" spans="1:10" s="56" customFormat="1" ht="12.95" customHeight="1" x14ac:dyDescent="0.2">
      <c r="A19" s="1"/>
      <c r="B19" s="90" t="s">
        <v>7</v>
      </c>
      <c r="C19" s="94" t="s">
        <v>8</v>
      </c>
      <c r="D19" s="67" t="s">
        <v>33</v>
      </c>
      <c r="E19" s="88" t="s">
        <v>147</v>
      </c>
      <c r="F19" s="150">
        <v>5940000</v>
      </c>
      <c r="G19" s="163" t="s">
        <v>216</v>
      </c>
      <c r="H19" s="68"/>
    </row>
    <row r="20" spans="1:10" s="56" customFormat="1" ht="12.95" customHeight="1" x14ac:dyDescent="0.2">
      <c r="A20" s="1"/>
      <c r="B20" s="91" t="s">
        <v>140</v>
      </c>
      <c r="C20" s="95" t="s">
        <v>164</v>
      </c>
      <c r="D20" s="67" t="s">
        <v>180</v>
      </c>
      <c r="E20" s="88" t="s">
        <v>181</v>
      </c>
      <c r="F20" s="156">
        <v>312</v>
      </c>
      <c r="G20" s="163" t="s">
        <v>216</v>
      </c>
      <c r="H20" s="68"/>
      <c r="I20" s="68"/>
      <c r="J20" s="68"/>
    </row>
    <row r="21" spans="1:10" s="56" customFormat="1" ht="12.95" customHeight="1" x14ac:dyDescent="0.25">
      <c r="A21" s="1"/>
      <c r="B21" s="92" t="s">
        <v>141</v>
      </c>
      <c r="C21" s="96" t="s">
        <v>165</v>
      </c>
      <c r="D21" s="67" t="s">
        <v>40</v>
      </c>
      <c r="E21" s="88" t="s">
        <v>151</v>
      </c>
      <c r="F21" s="155">
        <v>0.85</v>
      </c>
      <c r="G21" s="163" t="s">
        <v>216</v>
      </c>
      <c r="H21" s="68"/>
      <c r="I21" s="147"/>
    </row>
    <row r="22" spans="1:10" s="56" customFormat="1" ht="12.95" customHeight="1" x14ac:dyDescent="0.2">
      <c r="A22" s="1"/>
      <c r="B22" s="92" t="s">
        <v>141</v>
      </c>
      <c r="C22" s="96" t="s">
        <v>165</v>
      </c>
      <c r="D22" s="67" t="s">
        <v>41</v>
      </c>
      <c r="E22" s="88" t="s">
        <v>151</v>
      </c>
      <c r="F22" s="155">
        <v>0.95</v>
      </c>
      <c r="G22" s="163" t="s">
        <v>216</v>
      </c>
      <c r="H22" s="68"/>
    </row>
    <row r="23" spans="1:10" s="56" customFormat="1" ht="12.95" customHeight="1" thickBot="1" x14ac:dyDescent="0.25">
      <c r="A23" s="1"/>
      <c r="B23" s="92" t="s">
        <v>141</v>
      </c>
      <c r="C23" s="96" t="s">
        <v>165</v>
      </c>
      <c r="D23" s="67" t="s">
        <v>153</v>
      </c>
      <c r="E23" s="88" t="s">
        <v>152</v>
      </c>
      <c r="F23" s="157">
        <v>4506</v>
      </c>
      <c r="G23" s="164" t="s">
        <v>216</v>
      </c>
      <c r="H23" s="68"/>
    </row>
    <row r="24" spans="1:10" s="56" customFormat="1" ht="12.95" customHeight="1" x14ac:dyDescent="0.2">
      <c r="A24" s="1"/>
      <c r="B24" s="68"/>
      <c r="C24" s="68"/>
      <c r="D24" s="68"/>
      <c r="E24" s="68"/>
      <c r="F24" s="68"/>
      <c r="G24" s="68"/>
      <c r="H24" s="68"/>
    </row>
    <row r="25" spans="1:10" s="56" customFormat="1" ht="12.95" customHeight="1" x14ac:dyDescent="0.2">
      <c r="A25" s="1"/>
      <c r="B25" s="132"/>
      <c r="C25" s="132"/>
      <c r="D25" s="132"/>
      <c r="E25" s="132"/>
      <c r="F25" s="132"/>
      <c r="G25" s="132"/>
      <c r="H25" s="132"/>
      <c r="I25" s="133"/>
      <c r="J25" s="133"/>
    </row>
    <row r="26" spans="1:10" s="56" customFormat="1" ht="12.95" customHeight="1" x14ac:dyDescent="0.2">
      <c r="A26" s="1"/>
      <c r="B26" s="68"/>
      <c r="C26" s="68"/>
      <c r="D26" s="68"/>
      <c r="E26" s="68"/>
      <c r="F26" s="68"/>
      <c r="G26" s="68"/>
      <c r="H26" s="68"/>
    </row>
    <row r="27" spans="1:10" s="56" customFormat="1" ht="12.95" customHeight="1" x14ac:dyDescent="0.2">
      <c r="A27" s="1"/>
      <c r="B27" s="134" t="s">
        <v>167</v>
      </c>
      <c r="C27" s="134"/>
      <c r="D27" s="134"/>
      <c r="E27" s="134"/>
      <c r="F27" s="134"/>
      <c r="G27" s="134"/>
      <c r="H27" s="68"/>
    </row>
    <row r="28" spans="1:10" s="58" customFormat="1" ht="12.95" customHeight="1" x14ac:dyDescent="0.2">
      <c r="A28" s="1"/>
      <c r="B28" s="114" t="s">
        <v>47</v>
      </c>
      <c r="C28" s="114" t="s">
        <v>142</v>
      </c>
      <c r="D28" s="115" t="s">
        <v>145</v>
      </c>
      <c r="E28" s="115"/>
      <c r="F28" s="115" t="s">
        <v>21</v>
      </c>
      <c r="G28" s="115" t="s">
        <v>19</v>
      </c>
      <c r="H28" s="68"/>
    </row>
    <row r="29" spans="1:10" s="58" customFormat="1" ht="12.95" customHeight="1" x14ac:dyDescent="0.2">
      <c r="A29" s="1"/>
      <c r="B29" s="65" t="s">
        <v>0</v>
      </c>
      <c r="C29" s="97" t="s">
        <v>1</v>
      </c>
      <c r="D29" s="98" t="s">
        <v>4</v>
      </c>
      <c r="E29" s="117" t="s">
        <v>148</v>
      </c>
      <c r="F29" s="99">
        <v>13476</v>
      </c>
      <c r="G29" s="98" t="s">
        <v>187</v>
      </c>
      <c r="H29" s="68"/>
    </row>
    <row r="30" spans="1:10" s="58" customFormat="1" ht="12.95" customHeight="1" x14ac:dyDescent="0.2">
      <c r="A30" s="1"/>
      <c r="B30" s="66" t="s">
        <v>5</v>
      </c>
      <c r="C30" s="100" t="s">
        <v>6</v>
      </c>
      <c r="D30" s="98" t="s">
        <v>23</v>
      </c>
      <c r="E30" s="117" t="s">
        <v>149</v>
      </c>
      <c r="F30" s="101">
        <v>39.4</v>
      </c>
      <c r="G30" s="98" t="s">
        <v>77</v>
      </c>
      <c r="H30" s="68"/>
    </row>
    <row r="31" spans="1:10" s="58" customFormat="1" ht="12.95" customHeight="1" x14ac:dyDescent="0.2">
      <c r="A31" s="1"/>
      <c r="B31" s="66" t="s">
        <v>5</v>
      </c>
      <c r="C31" s="100" t="s">
        <v>6</v>
      </c>
      <c r="D31" s="98" t="s">
        <v>24</v>
      </c>
      <c r="E31" s="117" t="s">
        <v>171</v>
      </c>
      <c r="F31" s="102">
        <v>2.64</v>
      </c>
      <c r="G31" s="98" t="s">
        <v>77</v>
      </c>
      <c r="H31" s="68"/>
    </row>
    <row r="32" spans="1:10" s="58" customFormat="1" ht="12.95" customHeight="1" x14ac:dyDescent="0.2">
      <c r="A32" s="1"/>
      <c r="B32" s="66" t="s">
        <v>5</v>
      </c>
      <c r="C32" s="100" t="s">
        <v>6</v>
      </c>
      <c r="D32" s="98" t="s">
        <v>81</v>
      </c>
      <c r="E32" s="117" t="s">
        <v>171</v>
      </c>
      <c r="F32" s="103">
        <v>33642</v>
      </c>
      <c r="G32" s="98" t="s">
        <v>31</v>
      </c>
      <c r="H32" s="68"/>
    </row>
    <row r="33" spans="1:10" s="58" customFormat="1" ht="12.95" customHeight="1" x14ac:dyDescent="0.2">
      <c r="A33" s="1"/>
      <c r="B33" s="66" t="s">
        <v>5</v>
      </c>
      <c r="C33" s="100" t="s">
        <v>6</v>
      </c>
      <c r="D33" s="98" t="s">
        <v>28</v>
      </c>
      <c r="E33" s="117" t="s">
        <v>168</v>
      </c>
      <c r="F33" s="104">
        <v>11.6</v>
      </c>
      <c r="G33" s="98" t="s">
        <v>79</v>
      </c>
      <c r="H33" s="68"/>
      <c r="I33" s="71"/>
      <c r="J33" s="72"/>
    </row>
    <row r="34" spans="1:10" s="58" customFormat="1" ht="12.95" customHeight="1" x14ac:dyDescent="0.2">
      <c r="A34" s="1"/>
      <c r="B34" s="66" t="s">
        <v>5</v>
      </c>
      <c r="C34" s="100" t="s">
        <v>6</v>
      </c>
      <c r="D34" s="98" t="s">
        <v>27</v>
      </c>
      <c r="E34" s="117" t="s">
        <v>171</v>
      </c>
      <c r="F34" s="103">
        <v>792</v>
      </c>
      <c r="G34" s="98" t="s">
        <v>78</v>
      </c>
      <c r="H34" s="68"/>
      <c r="I34" s="71"/>
      <c r="J34" s="72"/>
    </row>
    <row r="35" spans="1:10" s="58" customFormat="1" ht="12.95" customHeight="1" x14ac:dyDescent="0.2">
      <c r="A35" s="1"/>
      <c r="B35" s="90" t="s">
        <v>5</v>
      </c>
      <c r="C35" s="100" t="s">
        <v>6</v>
      </c>
      <c r="D35" s="98" t="s">
        <v>26</v>
      </c>
      <c r="E35" s="117" t="s">
        <v>171</v>
      </c>
      <c r="F35" s="103">
        <v>775</v>
      </c>
      <c r="G35" s="118" t="s">
        <v>30</v>
      </c>
      <c r="H35" s="68"/>
      <c r="I35" s="71"/>
      <c r="J35" s="72"/>
    </row>
    <row r="36" spans="1:10" ht="12.95" customHeight="1" x14ac:dyDescent="0.2">
      <c r="B36" s="66" t="s">
        <v>5</v>
      </c>
      <c r="C36" s="100" t="s">
        <v>29</v>
      </c>
      <c r="D36" s="98" t="s">
        <v>182</v>
      </c>
      <c r="E36" s="117" t="s">
        <v>169</v>
      </c>
      <c r="F36" s="105">
        <v>0.42</v>
      </c>
      <c r="G36" s="98" t="s">
        <v>87</v>
      </c>
      <c r="H36" s="68"/>
      <c r="I36" s="74"/>
      <c r="J36" s="68"/>
    </row>
    <row r="37" spans="1:10" ht="12.95" customHeight="1" x14ac:dyDescent="0.2">
      <c r="B37" s="66" t="s">
        <v>5</v>
      </c>
      <c r="C37" s="100" t="s">
        <v>29</v>
      </c>
      <c r="D37" s="98" t="s">
        <v>183</v>
      </c>
      <c r="E37" s="117" t="s">
        <v>169</v>
      </c>
      <c r="F37" s="105">
        <v>0.63</v>
      </c>
      <c r="G37" s="98" t="s">
        <v>87</v>
      </c>
      <c r="H37" s="68"/>
      <c r="I37" s="74"/>
      <c r="J37" s="68"/>
    </row>
    <row r="38" spans="1:10" ht="12.95" customHeight="1" x14ac:dyDescent="0.2">
      <c r="B38" s="66" t="s">
        <v>5</v>
      </c>
      <c r="C38" s="100" t="s">
        <v>29</v>
      </c>
      <c r="D38" s="98" t="s">
        <v>184</v>
      </c>
      <c r="E38" s="117" t="s">
        <v>170</v>
      </c>
      <c r="F38" s="107">
        <v>8826</v>
      </c>
      <c r="G38" s="98" t="s">
        <v>88</v>
      </c>
      <c r="H38" s="68"/>
      <c r="I38" s="68"/>
      <c r="J38" s="68"/>
    </row>
    <row r="39" spans="1:10" ht="12.95" customHeight="1" x14ac:dyDescent="0.2">
      <c r="B39" s="66" t="s">
        <v>5</v>
      </c>
      <c r="C39" s="100" t="s">
        <v>29</v>
      </c>
      <c r="D39" s="98" t="s">
        <v>85</v>
      </c>
      <c r="E39" s="117" t="s">
        <v>169</v>
      </c>
      <c r="F39" s="107">
        <v>2080</v>
      </c>
      <c r="G39" s="98" t="s">
        <v>116</v>
      </c>
      <c r="H39" s="68"/>
      <c r="I39" s="68"/>
      <c r="J39" s="68"/>
    </row>
    <row r="40" spans="1:10" ht="12.95" customHeight="1" x14ac:dyDescent="0.2">
      <c r="B40" s="66" t="s">
        <v>161</v>
      </c>
      <c r="C40" s="100" t="s">
        <v>162</v>
      </c>
      <c r="D40" s="98" t="s">
        <v>89</v>
      </c>
      <c r="E40" s="117" t="s">
        <v>172</v>
      </c>
      <c r="F40" s="107">
        <v>260</v>
      </c>
      <c r="G40" s="98" t="s">
        <v>116</v>
      </c>
      <c r="H40" s="68"/>
      <c r="I40" s="68"/>
      <c r="J40" s="68"/>
    </row>
    <row r="41" spans="1:10" ht="12.95" customHeight="1" x14ac:dyDescent="0.2">
      <c r="B41" s="90" t="s">
        <v>7</v>
      </c>
      <c r="C41" s="100" t="s">
        <v>139</v>
      </c>
      <c r="D41" s="98" t="s">
        <v>110</v>
      </c>
      <c r="E41" s="117" t="s">
        <v>176</v>
      </c>
      <c r="F41" s="110">
        <v>1.2</v>
      </c>
      <c r="G41" s="98" t="s">
        <v>188</v>
      </c>
      <c r="H41" s="68"/>
      <c r="I41" s="68"/>
      <c r="J41" s="68"/>
    </row>
    <row r="42" spans="1:10" ht="12.95" customHeight="1" x14ac:dyDescent="0.2">
      <c r="B42" s="90" t="s">
        <v>7</v>
      </c>
      <c r="C42" s="100" t="s">
        <v>139</v>
      </c>
      <c r="D42" s="98" t="s">
        <v>48</v>
      </c>
      <c r="E42" s="117" t="s">
        <v>176</v>
      </c>
      <c r="F42" s="109">
        <v>0.2</v>
      </c>
      <c r="G42" s="98" t="s">
        <v>188</v>
      </c>
      <c r="H42" s="68"/>
      <c r="I42" s="68"/>
      <c r="J42" s="68"/>
    </row>
    <row r="43" spans="1:10" ht="12.95" customHeight="1" x14ac:dyDescent="0.2">
      <c r="B43" s="90" t="s">
        <v>7</v>
      </c>
      <c r="C43" s="100" t="s">
        <v>139</v>
      </c>
      <c r="D43" s="98" t="s">
        <v>114</v>
      </c>
      <c r="E43" s="117" t="s">
        <v>169</v>
      </c>
      <c r="F43" s="106">
        <v>0.45</v>
      </c>
      <c r="G43" s="98" t="s">
        <v>189</v>
      </c>
      <c r="H43" s="68"/>
      <c r="I43" s="68"/>
      <c r="J43" s="68"/>
    </row>
    <row r="44" spans="1:10" ht="12.95" customHeight="1" x14ac:dyDescent="0.2">
      <c r="B44" s="90" t="s">
        <v>7</v>
      </c>
      <c r="C44" s="100" t="s">
        <v>139</v>
      </c>
      <c r="D44" s="98" t="s">
        <v>185</v>
      </c>
      <c r="E44" s="117" t="s">
        <v>171</v>
      </c>
      <c r="F44" s="102">
        <v>6.4</v>
      </c>
      <c r="G44" s="98" t="s">
        <v>190</v>
      </c>
      <c r="H44" s="68"/>
      <c r="I44" s="68"/>
      <c r="J44" s="68"/>
    </row>
    <row r="45" spans="1:10" ht="12.95" customHeight="1" x14ac:dyDescent="0.2">
      <c r="B45" s="90" t="s">
        <v>7</v>
      </c>
      <c r="C45" s="100" t="s">
        <v>11</v>
      </c>
      <c r="D45" s="98" t="s">
        <v>36</v>
      </c>
      <c r="E45" s="117" t="s">
        <v>158</v>
      </c>
      <c r="F45" s="130">
        <v>0.79</v>
      </c>
      <c r="G45" s="98" t="s">
        <v>35</v>
      </c>
      <c r="H45" s="68"/>
      <c r="I45" s="68"/>
      <c r="J45" s="68"/>
    </row>
    <row r="46" spans="1:10" ht="12.95" customHeight="1" x14ac:dyDescent="0.2">
      <c r="B46" s="90" t="s">
        <v>7</v>
      </c>
      <c r="C46" s="100" t="s">
        <v>11</v>
      </c>
      <c r="D46" s="98" t="s">
        <v>37</v>
      </c>
      <c r="E46" s="117" t="s">
        <v>177</v>
      </c>
      <c r="F46" s="130">
        <v>0.2</v>
      </c>
      <c r="G46" s="98" t="s">
        <v>111</v>
      </c>
      <c r="H46" s="68"/>
      <c r="I46" s="68"/>
      <c r="J46" s="68"/>
    </row>
    <row r="47" spans="1:10" ht="12.95" customHeight="1" x14ac:dyDescent="0.2">
      <c r="B47" s="90" t="s">
        <v>7</v>
      </c>
      <c r="C47" s="100" t="s">
        <v>8</v>
      </c>
      <c r="D47" s="98" t="s">
        <v>32</v>
      </c>
      <c r="E47" s="117" t="s">
        <v>173</v>
      </c>
      <c r="F47" s="131">
        <v>0.14000000000000001</v>
      </c>
      <c r="G47" s="98" t="s">
        <v>95</v>
      </c>
      <c r="H47" s="68"/>
      <c r="I47" s="68"/>
      <c r="J47" s="68"/>
    </row>
    <row r="48" spans="1:10" ht="12.95" customHeight="1" x14ac:dyDescent="0.2">
      <c r="B48" s="90" t="s">
        <v>7</v>
      </c>
      <c r="C48" s="100" t="s">
        <v>8</v>
      </c>
      <c r="D48" s="98" t="s">
        <v>9</v>
      </c>
      <c r="E48" s="117" t="s">
        <v>171</v>
      </c>
      <c r="F48" s="103">
        <v>69100</v>
      </c>
      <c r="G48" s="98" t="s">
        <v>94</v>
      </c>
      <c r="H48" s="68"/>
      <c r="I48" s="68"/>
      <c r="J48" s="68"/>
    </row>
    <row r="49" spans="2:10" ht="12.95" customHeight="1" x14ac:dyDescent="0.2">
      <c r="B49" s="90" t="s">
        <v>7</v>
      </c>
      <c r="C49" s="100" t="s">
        <v>8</v>
      </c>
      <c r="D49" s="98" t="s">
        <v>34</v>
      </c>
      <c r="E49" s="117" t="s">
        <v>174</v>
      </c>
      <c r="F49" s="107">
        <v>44000</v>
      </c>
      <c r="G49" s="98" t="s">
        <v>100</v>
      </c>
      <c r="H49" s="68"/>
      <c r="I49" s="68"/>
      <c r="J49" s="68"/>
    </row>
    <row r="50" spans="2:10" ht="12.95" customHeight="1" x14ac:dyDescent="0.2">
      <c r="B50" s="90" t="s">
        <v>7</v>
      </c>
      <c r="C50" s="100" t="s">
        <v>8</v>
      </c>
      <c r="D50" s="98" t="s">
        <v>186</v>
      </c>
      <c r="E50" s="117" t="s">
        <v>43</v>
      </c>
      <c r="F50" s="107">
        <v>272480899</v>
      </c>
      <c r="G50" s="98" t="s">
        <v>79</v>
      </c>
      <c r="H50" s="68"/>
      <c r="I50" s="68"/>
      <c r="J50" s="68"/>
    </row>
    <row r="51" spans="2:10" ht="12.95" customHeight="1" x14ac:dyDescent="0.2">
      <c r="B51" s="90" t="s">
        <v>7</v>
      </c>
      <c r="C51" s="100" t="s">
        <v>8</v>
      </c>
      <c r="D51" s="98" t="s">
        <v>90</v>
      </c>
      <c r="E51" s="117" t="s">
        <v>175</v>
      </c>
      <c r="F51" s="108">
        <v>519</v>
      </c>
      <c r="G51" s="98" t="s">
        <v>78</v>
      </c>
      <c r="H51" s="68"/>
      <c r="I51" s="68"/>
      <c r="J51" s="68"/>
    </row>
    <row r="52" spans="2:10" ht="12.95" customHeight="1" x14ac:dyDescent="0.2">
      <c r="B52" s="90" t="s">
        <v>12</v>
      </c>
      <c r="C52" s="100" t="s">
        <v>163</v>
      </c>
      <c r="D52" s="98" t="s">
        <v>38</v>
      </c>
      <c r="E52" s="117" t="s">
        <v>178</v>
      </c>
      <c r="F52" s="101">
        <v>650</v>
      </c>
      <c r="G52" s="98" t="s">
        <v>116</v>
      </c>
      <c r="H52" s="68"/>
      <c r="I52" s="68"/>
      <c r="J52" s="68"/>
    </row>
    <row r="53" spans="2:10" ht="12.95" customHeight="1" x14ac:dyDescent="0.2">
      <c r="B53" s="91" t="s">
        <v>140</v>
      </c>
      <c r="C53" s="111" t="s">
        <v>164</v>
      </c>
      <c r="D53" s="98" t="s">
        <v>39</v>
      </c>
      <c r="E53" s="117" t="s">
        <v>179</v>
      </c>
      <c r="F53" s="112">
        <v>114</v>
      </c>
      <c r="G53" s="98" t="s">
        <v>16</v>
      </c>
      <c r="H53" s="68"/>
      <c r="I53" s="68"/>
      <c r="J53" s="68"/>
    </row>
    <row r="54" spans="2:10" ht="12.95" customHeight="1" x14ac:dyDescent="0.2">
      <c r="B54" s="92" t="s">
        <v>141</v>
      </c>
      <c r="C54" s="113" t="s">
        <v>165</v>
      </c>
      <c r="D54" s="98" t="s">
        <v>44</v>
      </c>
      <c r="E54" s="117" t="s">
        <v>171</v>
      </c>
      <c r="F54" s="116">
        <v>0.08</v>
      </c>
      <c r="G54" s="98" t="s">
        <v>191</v>
      </c>
      <c r="H54" s="68"/>
      <c r="I54" s="68"/>
      <c r="J54" s="68"/>
    </row>
    <row r="55" spans="2:10" ht="12.95" customHeight="1" x14ac:dyDescent="0.2">
      <c r="B55" s="92" t="s">
        <v>141</v>
      </c>
      <c r="C55" s="113" t="s">
        <v>165</v>
      </c>
      <c r="D55" s="98" t="s">
        <v>45</v>
      </c>
      <c r="E55" s="117" t="s">
        <v>171</v>
      </c>
      <c r="F55" s="116">
        <v>1.0999999999999999E-2</v>
      </c>
      <c r="G55" s="98" t="s">
        <v>191</v>
      </c>
      <c r="H55" s="68"/>
      <c r="I55" s="68"/>
      <c r="J55" s="68"/>
    </row>
    <row r="56" spans="2:10" ht="12.95" customHeight="1" x14ac:dyDescent="0.2">
      <c r="B56" s="92" t="s">
        <v>141</v>
      </c>
      <c r="C56" s="113" t="s">
        <v>165</v>
      </c>
      <c r="D56" s="98" t="s">
        <v>46</v>
      </c>
      <c r="E56" s="117" t="s">
        <v>171</v>
      </c>
      <c r="F56" s="116">
        <v>0.02</v>
      </c>
      <c r="G56" s="98" t="s">
        <v>191</v>
      </c>
      <c r="H56" s="68"/>
      <c r="I56" s="68"/>
      <c r="J56" s="68"/>
    </row>
    <row r="57" spans="2:10" ht="12.95" customHeight="1" x14ac:dyDescent="0.2">
      <c r="B57" s="92" t="s">
        <v>141</v>
      </c>
      <c r="C57" s="113" t="s">
        <v>165</v>
      </c>
      <c r="D57" s="98" t="s">
        <v>42</v>
      </c>
      <c r="E57" s="117" t="s">
        <v>158</v>
      </c>
      <c r="F57" s="130">
        <v>0.79149999999999998</v>
      </c>
      <c r="G57" s="98" t="s">
        <v>191</v>
      </c>
      <c r="H57" s="73"/>
      <c r="I57" s="73"/>
      <c r="J57" s="73"/>
    </row>
    <row r="58" spans="2:10" ht="12.95" customHeight="1" x14ac:dyDescent="0.2">
      <c r="B58" s="87"/>
      <c r="C58" s="87"/>
      <c r="D58" s="87"/>
      <c r="E58" s="87"/>
      <c r="F58" s="87"/>
      <c r="G58" s="87"/>
      <c r="H58" s="73"/>
      <c r="I58" s="73"/>
      <c r="J58" s="73"/>
    </row>
    <row r="59" spans="2:10" ht="12.95" customHeight="1" x14ac:dyDescent="0.2">
      <c r="B59" s="87"/>
      <c r="C59" s="87"/>
      <c r="D59" s="87"/>
      <c r="E59" s="87"/>
      <c r="F59" s="87"/>
      <c r="G59" s="87"/>
      <c r="H59" s="73"/>
      <c r="I59" s="73"/>
      <c r="J59" s="73"/>
    </row>
    <row r="60" spans="2:10" ht="12.95" customHeight="1" x14ac:dyDescent="0.2">
      <c r="B60" s="87"/>
      <c r="C60" s="87"/>
      <c r="D60" s="87"/>
      <c r="E60" s="87"/>
      <c r="F60" s="87"/>
      <c r="G60" s="87"/>
      <c r="H60" s="73"/>
      <c r="I60" s="73"/>
      <c r="J60" s="73"/>
    </row>
    <row r="61" spans="2:10" ht="12.95" customHeight="1" x14ac:dyDescent="0.2">
      <c r="B61" s="87"/>
      <c r="C61" s="87"/>
      <c r="D61" s="87"/>
      <c r="E61" s="87"/>
      <c r="F61" s="87"/>
      <c r="G61" s="87"/>
      <c r="H61" s="73"/>
      <c r="I61" s="73"/>
      <c r="J61" s="73"/>
    </row>
    <row r="62" spans="2:10" ht="12.95" customHeight="1" x14ac:dyDescent="0.2">
      <c r="B62" s="87"/>
      <c r="C62" s="87"/>
      <c r="D62" s="87"/>
      <c r="E62" s="87"/>
      <c r="F62" s="87"/>
      <c r="G62" s="87"/>
      <c r="H62" s="73"/>
      <c r="I62" s="73"/>
      <c r="J62" s="73"/>
    </row>
    <row r="63" spans="2:10" ht="12.95" customHeight="1" x14ac:dyDescent="0.2">
      <c r="B63" s="87"/>
      <c r="C63" s="87"/>
      <c r="D63" s="87"/>
      <c r="E63" s="87"/>
      <c r="F63" s="87"/>
      <c r="G63" s="87"/>
      <c r="H63" s="73"/>
      <c r="I63" s="73"/>
      <c r="J63" s="73"/>
    </row>
    <row r="64" spans="2:10" ht="12.95" customHeight="1" x14ac:dyDescent="0.2">
      <c r="B64" s="87"/>
      <c r="C64" s="87"/>
      <c r="D64" s="87"/>
      <c r="E64" s="87"/>
      <c r="F64" s="87"/>
      <c r="G64" s="87"/>
      <c r="H64" s="73"/>
      <c r="I64" s="73"/>
      <c r="J64" s="73"/>
    </row>
    <row r="65" spans="2:10" ht="12.95" customHeight="1" x14ac:dyDescent="0.2">
      <c r="B65" s="87"/>
      <c r="C65" s="87"/>
      <c r="D65" s="87"/>
      <c r="E65" s="87"/>
      <c r="F65" s="87"/>
      <c r="G65" s="87"/>
      <c r="H65" s="73"/>
      <c r="I65" s="73"/>
      <c r="J65" s="73"/>
    </row>
    <row r="66" spans="2:10" ht="12.95" customHeight="1" x14ac:dyDescent="0.2">
      <c r="B66" s="87"/>
      <c r="C66" s="87"/>
      <c r="D66" s="87"/>
      <c r="E66" s="87"/>
      <c r="F66" s="87"/>
      <c r="G66" s="87"/>
      <c r="H66" s="73"/>
      <c r="I66" s="73"/>
      <c r="J66" s="73"/>
    </row>
    <row r="67" spans="2:10" ht="12.95" customHeight="1" x14ac:dyDescent="0.2">
      <c r="B67" s="87"/>
      <c r="C67" s="87"/>
      <c r="D67" s="87"/>
      <c r="E67" s="87"/>
      <c r="F67" s="87"/>
      <c r="G67" s="87"/>
      <c r="H67" s="73"/>
      <c r="I67" s="73"/>
      <c r="J67" s="73"/>
    </row>
    <row r="68" spans="2:10" ht="12.95" customHeight="1" x14ac:dyDescent="0.2">
      <c r="B68" s="87"/>
      <c r="C68" s="87"/>
      <c r="D68" s="87"/>
      <c r="E68" s="87"/>
      <c r="F68" s="87"/>
      <c r="G68" s="87"/>
      <c r="H68" s="73"/>
      <c r="I68" s="73"/>
      <c r="J68" s="73"/>
    </row>
    <row r="69" spans="2:10" ht="12.95" customHeight="1" x14ac:dyDescent="0.2">
      <c r="B69" s="87"/>
      <c r="C69" s="87"/>
      <c r="D69" s="87"/>
      <c r="E69" s="87"/>
      <c r="F69" s="87"/>
      <c r="G69" s="87"/>
      <c r="H69" s="73"/>
      <c r="I69" s="73"/>
      <c r="J69" s="73"/>
    </row>
    <row r="70" spans="2:10" ht="21.95" customHeight="1" x14ac:dyDescent="0.2">
      <c r="B70" s="87"/>
      <c r="C70" s="87"/>
      <c r="D70" s="87"/>
      <c r="E70" s="87"/>
      <c r="F70" s="87"/>
      <c r="G70" s="87"/>
      <c r="H70" s="73"/>
      <c r="I70" s="73"/>
      <c r="J70" s="73"/>
    </row>
    <row r="71" spans="2:10" ht="21.95" customHeight="1" x14ac:dyDescent="0.2">
      <c r="B71" s="73"/>
      <c r="C71" s="73"/>
      <c r="D71" s="73"/>
      <c r="E71" s="73"/>
      <c r="F71" s="73"/>
      <c r="G71" s="73"/>
      <c r="H71" s="73"/>
      <c r="I71" s="73"/>
      <c r="J71" s="73"/>
    </row>
  </sheetData>
  <protectedRanges>
    <protectedRange sqref="F35:G35 F57 F9:G23" name="Editable"/>
  </protectedRanges>
  <mergeCells count="1">
    <mergeCell ref="F8:G8"/>
  </mergeCells>
  <dataValidations disablePrompts="1" count="6">
    <dataValidation type="decimal" operator="greaterThan" allowBlank="1" showInputMessage="1" showErrorMessage="1" errorTitle="Error" error="Please only input positive numbers here." sqref="F12:F14 F35" xr:uid="{29CB5EDB-BE40-4122-BC15-71589EC639C7}">
      <formula1>0</formula1>
    </dataValidation>
    <dataValidation type="whole" operator="greaterThan" allowBlank="1" showInputMessage="1" showErrorMessage="1" errorTitle="Error" error="Please only input positive whole numbers here." sqref="F11" xr:uid="{DED53C9C-0B0F-4985-AA79-B2C547608BD9}">
      <formula1>0</formula1>
    </dataValidation>
    <dataValidation type="decimal" operator="greaterThan" allowBlank="1" showInputMessage="1" showErrorMessage="1" errorTitle="Error" error="Please only enter positive numbers here." sqref="F23 F20" xr:uid="{EBE04445-93E2-4F72-A02A-A0403558DBB0}">
      <formula1>0</formula1>
    </dataValidation>
    <dataValidation type="whole" operator="greaterThan" allowBlank="1" showInputMessage="1" showErrorMessage="1" errorTitle="Error" error="Please only input positive whole numbers here" sqref="F19" xr:uid="{4AAB4A97-5A24-4486-BE26-DBC15E6A9C2D}">
      <formula1>0</formula1>
    </dataValidation>
    <dataValidation type="decimal" allowBlank="1" showInputMessage="1" showErrorMessage="1" errorTitle="Error" error="Please only enter percentages here." sqref="F21:F22 F15:F18" xr:uid="{0F0232DB-D52A-43E3-94EA-4B0920F470B0}">
      <formula1>0</formula1>
      <formula2>1</formula2>
    </dataValidation>
    <dataValidation type="decimal" allowBlank="1" showInputMessage="1" showErrorMessage="1" errorTitle="Error" error="Please only enter percentages up to 100% here." sqref="F57" xr:uid="{2A0A4D7A-BB66-4F29-B449-FAC9131D5910}">
      <formula1>0</formula1>
      <formula2>1</formula2>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AC4DA-2016-40EF-8756-EBE293B1A986}">
  <dimension ref="A2:D146"/>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s>
  <sheetData>
    <row r="2" spans="2:4" ht="15" customHeight="1" x14ac:dyDescent="0.25">
      <c r="B2" s="5" t="s">
        <v>68</v>
      </c>
      <c r="C2" s="3"/>
      <c r="D2" s="4"/>
    </row>
    <row r="3" spans="2:4" ht="15" customHeight="1" x14ac:dyDescent="0.25">
      <c r="B3" s="7" t="s">
        <v>17</v>
      </c>
      <c r="C3" s="6"/>
      <c r="D3" s="129" t="s">
        <v>15</v>
      </c>
    </row>
    <row r="4" spans="2:4" ht="15" customHeight="1" x14ac:dyDescent="0.25">
      <c r="B4" s="7" t="s">
        <v>203</v>
      </c>
      <c r="C4" s="6"/>
      <c r="D4" s="129" t="s">
        <v>16</v>
      </c>
    </row>
    <row r="5" spans="2:4" ht="39.950000000000003" customHeight="1" x14ac:dyDescent="0.25">
      <c r="B5" s="170" t="s">
        <v>214</v>
      </c>
      <c r="C5" s="170"/>
      <c r="D5" s="170"/>
    </row>
    <row r="6" spans="2:4" ht="15" customHeight="1" x14ac:dyDescent="0.25">
      <c r="B6" s="140" t="s">
        <v>18</v>
      </c>
      <c r="C6" s="140" t="s">
        <v>21</v>
      </c>
    </row>
    <row r="7" spans="2:4" ht="15" customHeight="1" x14ac:dyDescent="0.25">
      <c r="B7" s="16" t="s">
        <v>80</v>
      </c>
      <c r="C7" s="135">
        <f>'Ex. Company A Data and Results'!F14</f>
        <v>42234</v>
      </c>
    </row>
    <row r="8" spans="2:4" ht="15" customHeight="1" x14ac:dyDescent="0.25">
      <c r="B8" s="16"/>
      <c r="C8" s="8" t="s">
        <v>53</v>
      </c>
    </row>
    <row r="9" spans="2:4" ht="15" customHeight="1" x14ac:dyDescent="0.25">
      <c r="B9" s="16" t="s">
        <v>57</v>
      </c>
      <c r="C9" s="136">
        <f>'Ex. Company A Data and Results'!F12/'Ex. Company A Data and Results'!F29</f>
        <v>14.723137429504304</v>
      </c>
    </row>
    <row r="10" spans="2:4" ht="15" customHeight="1" x14ac:dyDescent="0.25">
      <c r="B10" s="16"/>
      <c r="C10" s="8" t="s">
        <v>54</v>
      </c>
    </row>
    <row r="11" spans="2:4" ht="15" customHeight="1" x14ac:dyDescent="0.25">
      <c r="B11" s="20" t="s">
        <v>55</v>
      </c>
      <c r="C11" s="45">
        <f>C7/C9</f>
        <v>2868.5462050612623</v>
      </c>
    </row>
    <row r="12" spans="2:4" ht="15" customHeight="1" x14ac:dyDescent="0.25">
      <c r="B12" s="59"/>
      <c r="C12" s="60" t="s">
        <v>56</v>
      </c>
    </row>
    <row r="13" spans="2:4" ht="15" customHeight="1" x14ac:dyDescent="0.25">
      <c r="B13" s="16" t="s">
        <v>58</v>
      </c>
      <c r="C13" s="137">
        <f>'Ex. Company A Data and Results'!F29</f>
        <v>13476</v>
      </c>
    </row>
    <row r="14" spans="2:4" ht="15" customHeight="1" x14ac:dyDescent="0.25">
      <c r="B14" s="16"/>
      <c r="C14" s="8" t="s">
        <v>53</v>
      </c>
    </row>
    <row r="15" spans="2:4" ht="15" customHeight="1" x14ac:dyDescent="0.25">
      <c r="B15" s="16" t="s">
        <v>62</v>
      </c>
      <c r="C15" s="136">
        <f>'Ex. Company A Data and Results'!F13</f>
        <v>28.9</v>
      </c>
    </row>
    <row r="16" spans="2:4" ht="15" customHeight="1" x14ac:dyDescent="0.25">
      <c r="B16" s="16"/>
      <c r="C16" s="19" t="s">
        <v>64</v>
      </c>
    </row>
    <row r="17" spans="2:3" ht="15" customHeight="1" x14ac:dyDescent="0.25">
      <c r="B17" s="16" t="s">
        <v>63</v>
      </c>
      <c r="C17" s="136">
        <f>'Ex. Company A Data and Results'!F31</f>
        <v>2.64</v>
      </c>
    </row>
    <row r="18" spans="2:3" ht="15" customHeight="1" x14ac:dyDescent="0.25">
      <c r="B18" s="16"/>
      <c r="C18" s="8" t="s">
        <v>54</v>
      </c>
    </row>
    <row r="19" spans="2:3" ht="15" customHeight="1" x14ac:dyDescent="0.25">
      <c r="B19" s="20" t="s">
        <v>59</v>
      </c>
      <c r="C19" s="45">
        <f>C13/C15 *C17</f>
        <v>1231.0256055363323</v>
      </c>
    </row>
    <row r="20" spans="2:3" ht="15" customHeight="1" x14ac:dyDescent="0.25">
      <c r="B20" s="17"/>
      <c r="C20" s="15"/>
    </row>
    <row r="21" spans="2:3" ht="15" customHeight="1" x14ac:dyDescent="0.25">
      <c r="B21" s="16" t="s">
        <v>60</v>
      </c>
      <c r="C21" s="135">
        <f>'Ex. Company A Data and Results'!F35</f>
        <v>775</v>
      </c>
    </row>
    <row r="22" spans="2:3" ht="15" customHeight="1" x14ac:dyDescent="0.25">
      <c r="B22" s="20" t="s">
        <v>61</v>
      </c>
      <c r="C22" s="45">
        <f>C11+C19+C21</f>
        <v>4874.5718105975948</v>
      </c>
    </row>
    <row r="23" spans="2:3" ht="15" customHeight="1" x14ac:dyDescent="0.25">
      <c r="B23" s="17"/>
      <c r="C23" s="12"/>
    </row>
    <row r="24" spans="2:3" ht="15" customHeight="1" x14ac:dyDescent="0.25">
      <c r="B24" s="16" t="s">
        <v>65</v>
      </c>
      <c r="C24" s="25">
        <f>C54</f>
        <v>4595.1328198844749</v>
      </c>
    </row>
    <row r="25" spans="2:3" ht="15" customHeight="1" x14ac:dyDescent="0.25">
      <c r="B25" s="16"/>
      <c r="C25" s="8" t="s">
        <v>66</v>
      </c>
    </row>
    <row r="26" spans="2:3" ht="15" customHeight="1" x14ac:dyDescent="0.25">
      <c r="B26" s="16" t="s">
        <v>61</v>
      </c>
      <c r="C26" s="13">
        <f>C22</f>
        <v>4874.5718105975948</v>
      </c>
    </row>
    <row r="27" spans="2:3" ht="15" customHeight="1" x14ac:dyDescent="0.25">
      <c r="B27" s="16"/>
      <c r="C27" s="8" t="s">
        <v>64</v>
      </c>
    </row>
    <row r="28" spans="2:3" ht="15" customHeight="1" x14ac:dyDescent="0.25">
      <c r="B28" s="16" t="s">
        <v>67</v>
      </c>
      <c r="C28" s="137">
        <f>'Ex. Company A Data and Results'!F11</f>
        <v>5982000</v>
      </c>
    </row>
    <row r="29" spans="2:3" ht="15" customHeight="1" x14ac:dyDescent="0.25">
      <c r="B29" s="16"/>
      <c r="C29" s="8" t="s">
        <v>54</v>
      </c>
    </row>
    <row r="30" spans="2:3" ht="15" customHeight="1" x14ac:dyDescent="0.25">
      <c r="B30" s="20" t="s">
        <v>205</v>
      </c>
      <c r="C30" s="45">
        <f>MAX((C24-C26)*C28,0)</f>
        <v>0</v>
      </c>
    </row>
    <row r="31" spans="2:3" ht="15" customHeight="1" x14ac:dyDescent="0.25"/>
    <row r="32" spans="2:3" ht="15" customHeight="1" x14ac:dyDescent="0.25">
      <c r="B32" s="143"/>
      <c r="C32" s="143"/>
    </row>
    <row r="33" spans="1:3" ht="15" customHeight="1" x14ac:dyDescent="0.25"/>
    <row r="34" spans="1:3" ht="15" customHeight="1" x14ac:dyDescent="0.25">
      <c r="B34" s="141" t="s">
        <v>167</v>
      </c>
      <c r="C34" s="141"/>
    </row>
    <row r="35" spans="1:3" ht="15" customHeight="1" x14ac:dyDescent="0.25">
      <c r="B35" s="142" t="s">
        <v>18</v>
      </c>
      <c r="C35" s="142" t="s">
        <v>21</v>
      </c>
    </row>
    <row r="36" spans="1:3" ht="15" customHeight="1" x14ac:dyDescent="0.25">
      <c r="B36" s="2" t="s">
        <v>69</v>
      </c>
      <c r="C36" s="24">
        <f>'Ex. Company A Data and Results'!F32</f>
        <v>33642</v>
      </c>
    </row>
    <row r="37" spans="1:3" ht="15" customHeight="1" x14ac:dyDescent="0.25">
      <c r="B37" s="2"/>
      <c r="C37" s="25" t="s">
        <v>53</v>
      </c>
    </row>
    <row r="38" spans="1:3" ht="15" customHeight="1" x14ac:dyDescent="0.25">
      <c r="B38" s="2" t="s">
        <v>70</v>
      </c>
      <c r="C38" s="28">
        <f>'Ex. Company A Data and Results'!F33</f>
        <v>11.6</v>
      </c>
    </row>
    <row r="39" spans="1:3" ht="15" customHeight="1" x14ac:dyDescent="0.25">
      <c r="B39" s="2"/>
      <c r="C39" s="24" t="s">
        <v>54</v>
      </c>
    </row>
    <row r="40" spans="1:3" ht="15" customHeight="1" x14ac:dyDescent="0.25">
      <c r="B40" s="14" t="s">
        <v>71</v>
      </c>
      <c r="C40" s="27">
        <f>C36/C38</f>
        <v>2900.1724137931037</v>
      </c>
    </row>
    <row r="41" spans="1:3" ht="15" customHeight="1" x14ac:dyDescent="0.25">
      <c r="B41" s="11"/>
      <c r="C41" s="26"/>
    </row>
    <row r="42" spans="1:3" ht="15" customHeight="1" x14ac:dyDescent="0.25">
      <c r="A42" s="138"/>
      <c r="B42" s="61"/>
      <c r="C42" s="139" t="s">
        <v>56</v>
      </c>
    </row>
    <row r="43" spans="1:3" ht="15" customHeight="1" x14ac:dyDescent="0.25">
      <c r="B43" s="2" t="s">
        <v>58</v>
      </c>
      <c r="C43" s="24">
        <f>'Ex. Company A Data and Results'!F29</f>
        <v>13476</v>
      </c>
    </row>
    <row r="44" spans="1:3" ht="15" customHeight="1" x14ac:dyDescent="0.25">
      <c r="B44" s="2"/>
      <c r="C44" s="25" t="s">
        <v>53</v>
      </c>
    </row>
    <row r="45" spans="1:3" ht="15" customHeight="1" x14ac:dyDescent="0.25">
      <c r="B45" s="2" t="s">
        <v>72</v>
      </c>
      <c r="C45" s="28">
        <f>'Ex. Company A Data and Results'!F30</f>
        <v>39.4</v>
      </c>
    </row>
    <row r="46" spans="1:3" ht="15" customHeight="1" x14ac:dyDescent="0.25">
      <c r="B46" s="2"/>
      <c r="C46" s="24" t="s">
        <v>64</v>
      </c>
    </row>
    <row r="47" spans="1:3" s="9" customFormat="1" ht="15" customHeight="1" x14ac:dyDescent="0.25">
      <c r="B47" s="2" t="s">
        <v>73</v>
      </c>
      <c r="C47" s="29">
        <f>'Ex. Company A Data and Results'!F31</f>
        <v>2.64</v>
      </c>
    </row>
    <row r="48" spans="1:3" ht="15" customHeight="1" x14ac:dyDescent="0.25">
      <c r="B48" s="2"/>
      <c r="C48" s="24" t="s">
        <v>54</v>
      </c>
    </row>
    <row r="49" spans="2:3" ht="15" customHeight="1" x14ac:dyDescent="0.25">
      <c r="B49" s="14" t="s">
        <v>74</v>
      </c>
      <c r="C49" s="27">
        <f>(C43/C45) *C47</f>
        <v>902.9604060913706</v>
      </c>
    </row>
    <row r="50" spans="2:3" s="9" customFormat="1" ht="15" customHeight="1" x14ac:dyDescent="0.25">
      <c r="B50" s="11"/>
      <c r="C50" s="26"/>
    </row>
    <row r="51" spans="2:3" ht="15" customHeight="1" x14ac:dyDescent="0.25">
      <c r="B51" s="2"/>
      <c r="C51" s="24" t="s">
        <v>56</v>
      </c>
    </row>
    <row r="52" spans="2:3" ht="15" customHeight="1" x14ac:dyDescent="0.25">
      <c r="B52" s="2" t="s">
        <v>75</v>
      </c>
      <c r="C52" s="24">
        <f>'Ex. Company A Data and Results'!F34</f>
        <v>792</v>
      </c>
    </row>
    <row r="53" spans="2:3" ht="15" customHeight="1" x14ac:dyDescent="0.25">
      <c r="B53" s="2"/>
      <c r="C53" s="24" t="s">
        <v>54</v>
      </c>
    </row>
    <row r="54" spans="2:3" ht="15" customHeight="1" x14ac:dyDescent="0.25">
      <c r="B54" s="21" t="s">
        <v>76</v>
      </c>
      <c r="C54" s="27">
        <f>C40+C49+C52</f>
        <v>4595.1328198844749</v>
      </c>
    </row>
    <row r="55" spans="2:3" s="9" customFormat="1" ht="15" customHeight="1" x14ac:dyDescent="0.25">
      <c r="B55" s="22"/>
      <c r="C55" s="23"/>
    </row>
    <row r="56" spans="2:3" ht="15" customHeight="1" x14ac:dyDescent="0.25"/>
    <row r="57" spans="2:3" ht="15" customHeight="1" x14ac:dyDescent="0.25"/>
    <row r="58" spans="2:3" ht="15" customHeight="1" x14ac:dyDescent="0.25"/>
    <row r="59" spans="2:3" ht="15" customHeight="1" x14ac:dyDescent="0.25"/>
    <row r="60" spans="2:3" ht="15" customHeight="1" x14ac:dyDescent="0.25"/>
    <row r="61" spans="2:3" s="9" customFormat="1" ht="15" customHeight="1" x14ac:dyDescent="0.25">
      <c r="B61"/>
      <c r="C61"/>
    </row>
    <row r="62" spans="2:3" ht="15" customHeight="1" x14ac:dyDescent="0.25"/>
    <row r="63" spans="2:3" s="9" customFormat="1" ht="15" customHeight="1" x14ac:dyDescent="0.25">
      <c r="B63"/>
      <c r="C63"/>
    </row>
    <row r="64" spans="2:3" ht="15" customHeight="1" x14ac:dyDescent="0.25"/>
    <row r="65" spans="2:3" ht="15" customHeight="1" x14ac:dyDescent="0.25"/>
    <row r="66" spans="2:3" ht="15" customHeight="1" x14ac:dyDescent="0.25"/>
    <row r="67" spans="2:3" ht="15" customHeight="1" x14ac:dyDescent="0.25"/>
    <row r="68" spans="2:3" ht="15" customHeight="1" x14ac:dyDescent="0.25"/>
    <row r="69" spans="2:3" ht="15" customHeight="1" x14ac:dyDescent="0.25"/>
    <row r="70" spans="2:3" ht="15" customHeight="1" x14ac:dyDescent="0.25"/>
    <row r="71" spans="2:3" s="9" customFormat="1" ht="15" customHeight="1" x14ac:dyDescent="0.25">
      <c r="B71"/>
      <c r="C71"/>
    </row>
    <row r="72" spans="2:3" ht="15" customHeight="1" x14ac:dyDescent="0.25"/>
    <row r="73" spans="2:3" s="9" customFormat="1" ht="15" customHeight="1" x14ac:dyDescent="0.25">
      <c r="B73"/>
      <c r="C73"/>
    </row>
    <row r="74" spans="2:3" ht="15" customHeight="1" x14ac:dyDescent="0.25"/>
    <row r="75" spans="2:3" ht="15" customHeight="1" x14ac:dyDescent="0.25"/>
    <row r="76" spans="2:3" ht="15" customHeight="1" x14ac:dyDescent="0.25"/>
    <row r="77" spans="2:3" s="9" customFormat="1" ht="15" customHeight="1" x14ac:dyDescent="0.25">
      <c r="B77"/>
      <c r="C77"/>
    </row>
    <row r="78" spans="2:3" ht="15" customHeight="1" x14ac:dyDescent="0.25"/>
    <row r="79" spans="2:3" ht="15" customHeight="1" x14ac:dyDescent="0.25"/>
    <row r="80" spans="2:3"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sheetData>
  <mergeCells count="1">
    <mergeCell ref="B5:D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7F040-2FE4-4BA0-97DB-4CCC40AFB06D}">
  <dimension ref="B2:D142"/>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s>
  <sheetData>
    <row r="2" spans="2:4" ht="15" customHeight="1" x14ac:dyDescent="0.25">
      <c r="B2" s="5" t="s">
        <v>82</v>
      </c>
      <c r="C2" s="3"/>
      <c r="D2" s="4"/>
    </row>
    <row r="3" spans="2:4" ht="15" customHeight="1" x14ac:dyDescent="0.25">
      <c r="B3" s="7" t="s">
        <v>17</v>
      </c>
      <c r="C3" s="6"/>
      <c r="D3" s="129" t="s">
        <v>15</v>
      </c>
    </row>
    <row r="4" spans="2:4" ht="15" customHeight="1" x14ac:dyDescent="0.25">
      <c r="B4" s="7" t="s">
        <v>203</v>
      </c>
      <c r="C4" s="6"/>
      <c r="D4" s="129" t="s">
        <v>16</v>
      </c>
    </row>
    <row r="5" spans="2:4" ht="39.950000000000003" customHeight="1" x14ac:dyDescent="0.25">
      <c r="B5" s="170" t="s">
        <v>214</v>
      </c>
      <c r="C5" s="170"/>
      <c r="D5" s="170"/>
    </row>
    <row r="6" spans="2:4" ht="15" customHeight="1" x14ac:dyDescent="0.25">
      <c r="B6" s="140" t="s">
        <v>18</v>
      </c>
      <c r="C6" s="140" t="s">
        <v>21</v>
      </c>
    </row>
    <row r="7" spans="2:4" ht="15" customHeight="1" x14ac:dyDescent="0.25">
      <c r="B7" s="16" t="s">
        <v>83</v>
      </c>
      <c r="C7" s="37">
        <v>1</v>
      </c>
    </row>
    <row r="8" spans="2:4" ht="15" customHeight="1" x14ac:dyDescent="0.25">
      <c r="B8" s="16"/>
      <c r="C8" s="8" t="s">
        <v>64</v>
      </c>
    </row>
    <row r="9" spans="2:4" ht="15" customHeight="1" x14ac:dyDescent="0.25">
      <c r="B9" s="16" t="s">
        <v>137</v>
      </c>
      <c r="C9" s="19">
        <f>'Ex. Company A Data and Results'!F37</f>
        <v>0.63</v>
      </c>
    </row>
    <row r="10" spans="2:4" ht="15" customHeight="1" x14ac:dyDescent="0.25">
      <c r="B10" s="16"/>
      <c r="C10" s="8" t="s">
        <v>66</v>
      </c>
    </row>
    <row r="11" spans="2:4" s="10" customFormat="1" ht="15" customHeight="1" x14ac:dyDescent="0.25">
      <c r="B11" s="16" t="s">
        <v>138</v>
      </c>
      <c r="C11" s="38">
        <f>'Ex. Company A Data and Results'!F36</f>
        <v>0.42</v>
      </c>
    </row>
    <row r="12" spans="2:4" ht="15" customHeight="1" x14ac:dyDescent="0.25">
      <c r="B12" s="16"/>
      <c r="C12" s="38" t="s">
        <v>64</v>
      </c>
    </row>
    <row r="13" spans="2:4" s="9" customFormat="1" ht="15" customHeight="1" x14ac:dyDescent="0.25">
      <c r="B13" s="16" t="s">
        <v>89</v>
      </c>
      <c r="C13" s="18">
        <f>'Ex. Company A Data and Results'!F40</f>
        <v>260</v>
      </c>
    </row>
    <row r="14" spans="2:4" ht="15" customHeight="1" x14ac:dyDescent="0.25">
      <c r="B14" s="16"/>
      <c r="C14" s="8" t="s">
        <v>64</v>
      </c>
    </row>
    <row r="15" spans="2:4" ht="15" customHeight="1" x14ac:dyDescent="0.25">
      <c r="B15" s="16" t="s">
        <v>84</v>
      </c>
      <c r="C15" s="13">
        <f>'Ex. Company A Data and Results'!F38</f>
        <v>8826</v>
      </c>
    </row>
    <row r="16" spans="2:4" ht="15" customHeight="1" x14ac:dyDescent="0.25">
      <c r="B16" s="16"/>
      <c r="C16" s="25" t="s">
        <v>53</v>
      </c>
    </row>
    <row r="17" spans="2:4" ht="15" customHeight="1" x14ac:dyDescent="0.25">
      <c r="B17" s="16" t="s">
        <v>85</v>
      </c>
      <c r="C17" s="18">
        <f>'Ex. Company A Data and Results'!F39</f>
        <v>2080</v>
      </c>
    </row>
    <row r="18" spans="2:4" ht="15" customHeight="1" x14ac:dyDescent="0.25">
      <c r="B18" s="16"/>
      <c r="C18" s="8" t="s">
        <v>64</v>
      </c>
    </row>
    <row r="19" spans="2:4" ht="15" customHeight="1" x14ac:dyDescent="0.25">
      <c r="B19" s="16" t="s">
        <v>86</v>
      </c>
      <c r="C19" s="39">
        <f>'Ex. Company A Data and Results'!F15</f>
        <v>0.26</v>
      </c>
    </row>
    <row r="20" spans="2:4" ht="15" customHeight="1" x14ac:dyDescent="0.25">
      <c r="B20" s="16"/>
      <c r="C20" s="8" t="s">
        <v>64</v>
      </c>
    </row>
    <row r="21" spans="2:4" s="9" customFormat="1" ht="15" customHeight="1" x14ac:dyDescent="0.25">
      <c r="B21" s="16" t="s">
        <v>67</v>
      </c>
      <c r="C21" s="18">
        <f>'Ex. Company A Data and Results'!F11</f>
        <v>5982000</v>
      </c>
      <c r="D21"/>
    </row>
    <row r="22" spans="2:4" ht="15" customHeight="1" x14ac:dyDescent="0.25">
      <c r="B22" s="16"/>
      <c r="C22" s="8" t="s">
        <v>54</v>
      </c>
    </row>
    <row r="23" spans="2:4" ht="15" customHeight="1" x14ac:dyDescent="0.25">
      <c r="B23" s="20" t="s">
        <v>206</v>
      </c>
      <c r="C23" s="45">
        <f>C7*(C9-C11)*C13*(C15/C17)*C19*C21</f>
        <v>360340425.9000001</v>
      </c>
    </row>
    <row r="24" spans="2:4" ht="15" customHeight="1" x14ac:dyDescent="0.25"/>
    <row r="25" spans="2:4" ht="15" customHeight="1" x14ac:dyDescent="0.25"/>
    <row r="26" spans="2:4" ht="15" customHeight="1" x14ac:dyDescent="0.25"/>
    <row r="27" spans="2:4" ht="15" customHeight="1" x14ac:dyDescent="0.25"/>
    <row r="28" spans="2:4" ht="15" customHeight="1" x14ac:dyDescent="0.25"/>
    <row r="29" spans="2:4" ht="15" customHeight="1" x14ac:dyDescent="0.25">
      <c r="B29" s="22"/>
      <c r="C29" s="30"/>
    </row>
    <row r="30" spans="2:4" ht="15" customHeight="1" x14ac:dyDescent="0.25">
      <c r="B30" s="31"/>
      <c r="C30" s="30"/>
    </row>
    <row r="31" spans="2:4" ht="15" customHeight="1" x14ac:dyDescent="0.25">
      <c r="B31" s="22"/>
      <c r="C31" s="30"/>
    </row>
    <row r="32" spans="2:4" ht="15" customHeight="1" x14ac:dyDescent="0.25">
      <c r="B32" s="22"/>
      <c r="C32" s="30"/>
    </row>
    <row r="33" spans="2:3" ht="15" customHeight="1" x14ac:dyDescent="0.25">
      <c r="B33" s="22"/>
      <c r="C33" s="30"/>
    </row>
    <row r="34" spans="2:3" ht="15" customHeight="1" x14ac:dyDescent="0.25">
      <c r="B34" s="22"/>
      <c r="C34" s="30"/>
    </row>
    <row r="35" spans="2:3" ht="15" customHeight="1" x14ac:dyDescent="0.25">
      <c r="B35" s="22"/>
      <c r="C35" s="30"/>
    </row>
    <row r="36" spans="2:3" ht="15" customHeight="1" x14ac:dyDescent="0.25">
      <c r="B36" s="22"/>
      <c r="C36" s="30"/>
    </row>
    <row r="37" spans="2:3" ht="15" customHeight="1" x14ac:dyDescent="0.25">
      <c r="B37" s="22"/>
      <c r="C37" s="32"/>
    </row>
    <row r="38" spans="2:3" ht="15" customHeight="1" x14ac:dyDescent="0.25">
      <c r="B38" s="22"/>
      <c r="C38" s="30"/>
    </row>
    <row r="39" spans="2:3" ht="15" customHeight="1" x14ac:dyDescent="0.25">
      <c r="B39" s="22"/>
      <c r="C39" s="30"/>
    </row>
    <row r="40" spans="2:3" ht="15" customHeight="1" x14ac:dyDescent="0.25">
      <c r="B40" s="31"/>
      <c r="C40" s="30"/>
    </row>
    <row r="41" spans="2:3" ht="15" customHeight="1" x14ac:dyDescent="0.25">
      <c r="B41" s="22"/>
      <c r="C41" s="30"/>
    </row>
    <row r="42" spans="2:3" ht="15" customHeight="1" x14ac:dyDescent="0.25">
      <c r="B42" s="22"/>
      <c r="C42" s="33"/>
    </row>
    <row r="43" spans="2:3" ht="15" customHeight="1" x14ac:dyDescent="0.25">
      <c r="B43" s="22"/>
      <c r="C43" s="32"/>
    </row>
    <row r="44" spans="2:3" ht="15" customHeight="1" x14ac:dyDescent="0.25">
      <c r="B44" s="22"/>
      <c r="C44" s="30"/>
    </row>
    <row r="45" spans="2:3" ht="15" customHeight="1" x14ac:dyDescent="0.25">
      <c r="B45" s="22"/>
      <c r="C45" s="30"/>
    </row>
    <row r="46" spans="2:3" ht="15" customHeight="1" x14ac:dyDescent="0.25">
      <c r="B46" s="22"/>
      <c r="C46" s="30"/>
    </row>
    <row r="47" spans="2:3" ht="15" customHeight="1" x14ac:dyDescent="0.25">
      <c r="B47" s="22"/>
      <c r="C47" s="30"/>
    </row>
    <row r="48" spans="2:3" ht="15" customHeight="1" x14ac:dyDescent="0.25">
      <c r="B48" s="22"/>
      <c r="C48" s="30"/>
    </row>
    <row r="49" spans="2:4" ht="15" customHeight="1" x14ac:dyDescent="0.25">
      <c r="B49" s="22"/>
      <c r="C49" s="30"/>
    </row>
    <row r="50" spans="2:4" ht="15" customHeight="1" x14ac:dyDescent="0.25">
      <c r="B50" s="22"/>
      <c r="C50" s="33"/>
    </row>
    <row r="51" spans="2:4" s="9" customFormat="1" ht="15" customHeight="1" x14ac:dyDescent="0.25">
      <c r="B51" s="22"/>
      <c r="C51" s="32"/>
      <c r="D51"/>
    </row>
    <row r="52" spans="2:4" ht="15" customHeight="1" x14ac:dyDescent="0.25">
      <c r="B52" s="22"/>
      <c r="C52" s="30"/>
    </row>
    <row r="53" spans="2:4" ht="15" customHeight="1" x14ac:dyDescent="0.25">
      <c r="B53" s="22"/>
      <c r="C53" s="34"/>
    </row>
    <row r="54" spans="2:4" ht="15" customHeight="1" x14ac:dyDescent="0.25">
      <c r="B54" s="22"/>
      <c r="C54" s="30"/>
    </row>
    <row r="55" spans="2:4" s="9" customFormat="1" ht="15" customHeight="1" x14ac:dyDescent="0.25">
      <c r="B55" s="22"/>
      <c r="C55" s="30"/>
    </row>
    <row r="56" spans="2:4" ht="15" customHeight="1" x14ac:dyDescent="0.25">
      <c r="B56" s="22"/>
      <c r="C56" s="30"/>
    </row>
    <row r="57" spans="2:4" ht="15" customHeight="1" x14ac:dyDescent="0.25">
      <c r="B57" s="22"/>
      <c r="C57" s="30"/>
    </row>
    <row r="58" spans="2:4" ht="15" customHeight="1" x14ac:dyDescent="0.25">
      <c r="B58" s="22"/>
      <c r="C58" s="30"/>
    </row>
    <row r="59" spans="2:4" ht="15" customHeight="1" x14ac:dyDescent="0.25">
      <c r="B59" s="22"/>
      <c r="C59" s="30"/>
    </row>
    <row r="60" spans="2:4" ht="15" customHeight="1" x14ac:dyDescent="0.25">
      <c r="B60" s="22"/>
      <c r="C60" s="30"/>
    </row>
    <row r="61" spans="2:4" s="9" customFormat="1" ht="15" customHeight="1" x14ac:dyDescent="0.25">
      <c r="B61" s="22"/>
      <c r="C61" s="30"/>
    </row>
    <row r="62" spans="2:4" ht="15" customHeight="1" x14ac:dyDescent="0.25">
      <c r="B62" s="31"/>
      <c r="C62" s="35"/>
    </row>
    <row r="63" spans="2:4" ht="15" customHeight="1" x14ac:dyDescent="0.25">
      <c r="B63" s="22"/>
      <c r="C63" s="23"/>
    </row>
    <row r="64" spans="2:4" ht="15" customHeight="1" x14ac:dyDescent="0.25">
      <c r="B64" s="36"/>
      <c r="C64" s="36"/>
    </row>
    <row r="65" spans="2:3" ht="15" customHeight="1" x14ac:dyDescent="0.25">
      <c r="B65" s="36"/>
      <c r="C65" s="36"/>
    </row>
    <row r="66" spans="2:3" ht="15" customHeight="1" x14ac:dyDescent="0.25">
      <c r="B66" s="36"/>
      <c r="C66" s="36"/>
    </row>
    <row r="67" spans="2:3" s="9" customFormat="1" ht="15" customHeight="1" x14ac:dyDescent="0.25">
      <c r="B67"/>
      <c r="C67"/>
    </row>
    <row r="68" spans="2:3" ht="15" customHeight="1" x14ac:dyDescent="0.25"/>
    <row r="69" spans="2:3" s="9" customFormat="1" ht="15" customHeight="1" x14ac:dyDescent="0.25">
      <c r="B69"/>
      <c r="C69"/>
    </row>
    <row r="70" spans="2:3" ht="15" customHeight="1" x14ac:dyDescent="0.25"/>
    <row r="71" spans="2:3" ht="15" customHeight="1" x14ac:dyDescent="0.25"/>
    <row r="72" spans="2:3" ht="15" customHeight="1" x14ac:dyDescent="0.25"/>
    <row r="73" spans="2:3" ht="15" customHeight="1" x14ac:dyDescent="0.25"/>
    <row r="74" spans="2:3" ht="15" customHeight="1" x14ac:dyDescent="0.25"/>
    <row r="75" spans="2:3" ht="15" customHeight="1" x14ac:dyDescent="0.25"/>
    <row r="76" spans="2:3" ht="15" customHeight="1" x14ac:dyDescent="0.25"/>
    <row r="77" spans="2:3" s="9" customFormat="1" ht="15" customHeight="1" x14ac:dyDescent="0.25">
      <c r="B77"/>
      <c r="C77"/>
    </row>
    <row r="78" spans="2:3" ht="15" customHeight="1" x14ac:dyDescent="0.25"/>
    <row r="79" spans="2:3" s="9" customFormat="1" ht="15" customHeight="1" x14ac:dyDescent="0.25">
      <c r="B79"/>
      <c r="C79"/>
    </row>
    <row r="80" spans="2:3" ht="15" customHeight="1" x14ac:dyDescent="0.25"/>
    <row r="81" spans="2:3" ht="15" customHeight="1" x14ac:dyDescent="0.25"/>
    <row r="82" spans="2:3" ht="15" customHeight="1" x14ac:dyDescent="0.25"/>
    <row r="83" spans="2:3" s="9" customFormat="1" ht="15" customHeight="1" x14ac:dyDescent="0.25">
      <c r="B83"/>
      <c r="C83"/>
    </row>
    <row r="84" spans="2:3" ht="15" customHeight="1" x14ac:dyDescent="0.25"/>
    <row r="85" spans="2:3" ht="15" customHeight="1" x14ac:dyDescent="0.25"/>
    <row r="86" spans="2:3" ht="15" customHeight="1" x14ac:dyDescent="0.25"/>
    <row r="87" spans="2:3" ht="15" customHeight="1" x14ac:dyDescent="0.25"/>
    <row r="88" spans="2:3" ht="15" customHeight="1" x14ac:dyDescent="0.25"/>
    <row r="89" spans="2:3" ht="15" customHeight="1" x14ac:dyDescent="0.25"/>
    <row r="90" spans="2:3" ht="15" customHeight="1" x14ac:dyDescent="0.25"/>
    <row r="91" spans="2:3" ht="15" customHeight="1" x14ac:dyDescent="0.25"/>
    <row r="92" spans="2:3" ht="15" customHeight="1" x14ac:dyDescent="0.25"/>
    <row r="93" spans="2:3" ht="15" customHeight="1" x14ac:dyDescent="0.25"/>
    <row r="94" spans="2:3" ht="15" customHeight="1" x14ac:dyDescent="0.25"/>
    <row r="95" spans="2:3" ht="15" customHeight="1" x14ac:dyDescent="0.25"/>
    <row r="96" spans="2:3"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sheetData>
  <mergeCells count="1">
    <mergeCell ref="B5:D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0DC84-1341-453E-A30B-892DB880EC1F}">
  <dimension ref="B2:D145"/>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s>
  <sheetData>
    <row r="2" spans="2:4" ht="15" customHeight="1" x14ac:dyDescent="0.25">
      <c r="B2" s="5" t="s">
        <v>193</v>
      </c>
      <c r="C2" s="3"/>
      <c r="D2" s="4"/>
    </row>
    <row r="3" spans="2:4" ht="15" customHeight="1" x14ac:dyDescent="0.25">
      <c r="B3" s="7" t="s">
        <v>17</v>
      </c>
      <c r="C3" s="6"/>
      <c r="D3" s="129" t="s">
        <v>15</v>
      </c>
    </row>
    <row r="4" spans="2:4" ht="15" customHeight="1" x14ac:dyDescent="0.25">
      <c r="B4" s="7" t="s">
        <v>203</v>
      </c>
      <c r="C4" s="6"/>
      <c r="D4" s="129" t="s">
        <v>16</v>
      </c>
    </row>
    <row r="5" spans="2:4" ht="39.950000000000003" customHeight="1" x14ac:dyDescent="0.25">
      <c r="B5" s="170" t="s">
        <v>214</v>
      </c>
      <c r="C5" s="170"/>
      <c r="D5" s="170"/>
    </row>
    <row r="6" spans="2:4" ht="15" customHeight="1" x14ac:dyDescent="0.25">
      <c r="B6" s="140" t="s">
        <v>18</v>
      </c>
      <c r="C6" s="140" t="s">
        <v>21</v>
      </c>
    </row>
    <row r="7" spans="2:4" ht="15" customHeight="1" x14ac:dyDescent="0.25">
      <c r="B7" s="16" t="s">
        <v>112</v>
      </c>
      <c r="C7" s="42">
        <v>1</v>
      </c>
    </row>
    <row r="8" spans="2:4" ht="15" customHeight="1" x14ac:dyDescent="0.25">
      <c r="B8" s="16"/>
      <c r="C8" s="25" t="s">
        <v>64</v>
      </c>
    </row>
    <row r="9" spans="2:4" ht="15" customHeight="1" x14ac:dyDescent="0.25">
      <c r="B9" s="16" t="s">
        <v>113</v>
      </c>
      <c r="C9" s="39">
        <f>'Ex. Company A Data and Results'!F16</f>
        <v>0.5</v>
      </c>
    </row>
    <row r="10" spans="2:4" ht="15" customHeight="1" x14ac:dyDescent="0.25">
      <c r="B10" s="16"/>
      <c r="C10" s="39" t="s">
        <v>64</v>
      </c>
    </row>
    <row r="11" spans="2:4" s="10" customFormat="1" ht="15" customHeight="1" x14ac:dyDescent="0.25">
      <c r="B11" s="16" t="s">
        <v>114</v>
      </c>
      <c r="C11" s="19">
        <f>'Ex. Company A Data and Results'!F43</f>
        <v>0.45</v>
      </c>
    </row>
    <row r="12" spans="2:4" ht="15" customHeight="1" x14ac:dyDescent="0.25">
      <c r="B12" s="16"/>
      <c r="C12" s="39" t="s">
        <v>64</v>
      </c>
    </row>
    <row r="13" spans="2:4" s="9" customFormat="1" ht="15" customHeight="1" x14ac:dyDescent="0.25">
      <c r="B13" s="16" t="s">
        <v>115</v>
      </c>
      <c r="C13" s="37">
        <f>'Ex. Company A Data and Results'!F40</f>
        <v>260</v>
      </c>
    </row>
    <row r="14" spans="2:4" ht="15" customHeight="1" x14ac:dyDescent="0.25">
      <c r="B14" s="16"/>
      <c r="C14" s="8" t="s">
        <v>64</v>
      </c>
    </row>
    <row r="15" spans="2:4" ht="15" customHeight="1" x14ac:dyDescent="0.25">
      <c r="B15" s="16" t="s">
        <v>50</v>
      </c>
      <c r="C15" s="43">
        <f>'Ex. Company A Data and Results'!F44</f>
        <v>6.4</v>
      </c>
    </row>
    <row r="16" spans="2:4" ht="15" customHeight="1" x14ac:dyDescent="0.25">
      <c r="B16" s="16"/>
      <c r="C16" s="18" t="s">
        <v>64</v>
      </c>
    </row>
    <row r="17" spans="2:3" ht="15" customHeight="1" x14ac:dyDescent="0.25">
      <c r="B17" s="16" t="s">
        <v>67</v>
      </c>
      <c r="C17" s="18">
        <f>'Ex. Company A Data and Results'!F11</f>
        <v>5982000</v>
      </c>
    </row>
    <row r="18" spans="2:3" ht="15" customHeight="1" x14ac:dyDescent="0.25">
      <c r="B18" s="16"/>
      <c r="C18" s="18" t="s">
        <v>54</v>
      </c>
    </row>
    <row r="19" spans="2:3" ht="15" customHeight="1" x14ac:dyDescent="0.25">
      <c r="B19" s="20" t="s">
        <v>207</v>
      </c>
      <c r="C19" s="45">
        <f>C7*C9*C11*C13*C15*C17</f>
        <v>2239660800</v>
      </c>
    </row>
    <row r="20" spans="2:3" ht="15" customHeight="1" x14ac:dyDescent="0.25"/>
    <row r="21" spans="2:3" ht="15" customHeight="1" x14ac:dyDescent="0.25">
      <c r="B21" s="143"/>
      <c r="C21" s="143"/>
    </row>
    <row r="22" spans="2:3" ht="15" customHeight="1" x14ac:dyDescent="0.25"/>
    <row r="23" spans="2:3" ht="15" customHeight="1" x14ac:dyDescent="0.25">
      <c r="B23" s="141" t="s">
        <v>167</v>
      </c>
      <c r="C23" s="141"/>
    </row>
    <row r="24" spans="2:3" ht="15" customHeight="1" x14ac:dyDescent="0.25">
      <c r="B24" s="142" t="s">
        <v>18</v>
      </c>
      <c r="C24" s="142" t="s">
        <v>21</v>
      </c>
    </row>
    <row r="25" spans="2:3" ht="15" customHeight="1" x14ac:dyDescent="0.25">
      <c r="B25" s="2" t="s">
        <v>108</v>
      </c>
      <c r="C25" s="41">
        <f>'Ex. Company A Data and Results'!F41</f>
        <v>1.2</v>
      </c>
    </row>
    <row r="26" spans="2:3" ht="15" customHeight="1" x14ac:dyDescent="0.25">
      <c r="B26" s="2" t="s">
        <v>109</v>
      </c>
      <c r="C26" s="41">
        <f>'Ex. Company A Data and Results'!F42</f>
        <v>0.2</v>
      </c>
    </row>
    <row r="27" spans="2:3" ht="15" customHeight="1" x14ac:dyDescent="0.25">
      <c r="B27" s="22"/>
      <c r="C27" s="30"/>
    </row>
    <row r="28" spans="2:3" ht="15" customHeight="1" x14ac:dyDescent="0.25">
      <c r="B28" s="22"/>
      <c r="C28" s="30"/>
    </row>
    <row r="29" spans="2:3" ht="15" customHeight="1" x14ac:dyDescent="0.25">
      <c r="B29" s="22"/>
      <c r="C29" s="30"/>
    </row>
    <row r="30" spans="2:3" ht="15" customHeight="1" x14ac:dyDescent="0.25">
      <c r="B30" s="31"/>
      <c r="C30" s="30"/>
    </row>
    <row r="31" spans="2:3" ht="15" customHeight="1" x14ac:dyDescent="0.25">
      <c r="B31" s="22"/>
      <c r="C31" s="30"/>
    </row>
    <row r="32" spans="2:3" ht="15" customHeight="1" x14ac:dyDescent="0.25">
      <c r="B32" s="22"/>
      <c r="C32" s="30"/>
    </row>
    <row r="33" spans="2:4" ht="15" customHeight="1" x14ac:dyDescent="0.25">
      <c r="B33" s="22"/>
      <c r="C33" s="32"/>
    </row>
    <row r="34" spans="2:4" ht="15" customHeight="1" x14ac:dyDescent="0.25">
      <c r="B34" s="22"/>
      <c r="C34" s="30"/>
    </row>
    <row r="35" spans="2:4" ht="15" customHeight="1" x14ac:dyDescent="0.25">
      <c r="B35" s="22"/>
      <c r="C35" s="30"/>
    </row>
    <row r="36" spans="2:4" ht="15" customHeight="1" x14ac:dyDescent="0.25">
      <c r="B36" s="31"/>
      <c r="C36" s="30"/>
    </row>
    <row r="37" spans="2:4" ht="15" customHeight="1" x14ac:dyDescent="0.25">
      <c r="B37" s="22"/>
      <c r="C37" s="30"/>
    </row>
    <row r="38" spans="2:4" ht="15" customHeight="1" x14ac:dyDescent="0.25">
      <c r="B38" s="22"/>
      <c r="C38" s="33"/>
    </row>
    <row r="39" spans="2:4" ht="15" customHeight="1" x14ac:dyDescent="0.25">
      <c r="B39" s="22"/>
      <c r="C39" s="32"/>
    </row>
    <row r="40" spans="2:4" ht="15" customHeight="1" x14ac:dyDescent="0.25">
      <c r="B40" s="22"/>
      <c r="C40" s="30"/>
    </row>
    <row r="41" spans="2:4" ht="15" customHeight="1" x14ac:dyDescent="0.25">
      <c r="B41" s="22"/>
      <c r="C41" s="30"/>
    </row>
    <row r="42" spans="2:4" ht="15" customHeight="1" x14ac:dyDescent="0.25">
      <c r="B42" s="22"/>
      <c r="C42" s="30"/>
    </row>
    <row r="43" spans="2:4" ht="15" customHeight="1" x14ac:dyDescent="0.25">
      <c r="B43" s="22"/>
      <c r="C43" s="30"/>
    </row>
    <row r="44" spans="2:4" ht="15" customHeight="1" x14ac:dyDescent="0.25">
      <c r="B44" s="22"/>
      <c r="C44" s="30"/>
    </row>
    <row r="45" spans="2:4" ht="15" customHeight="1" x14ac:dyDescent="0.25">
      <c r="B45" s="22"/>
      <c r="C45" s="30"/>
    </row>
    <row r="46" spans="2:4" ht="15" customHeight="1" x14ac:dyDescent="0.25">
      <c r="B46" s="22"/>
      <c r="C46" s="33"/>
    </row>
    <row r="47" spans="2:4" s="9" customFormat="1" ht="15" customHeight="1" x14ac:dyDescent="0.25">
      <c r="B47" s="22"/>
      <c r="C47" s="32"/>
      <c r="D47"/>
    </row>
    <row r="48" spans="2:4" ht="15" customHeight="1" x14ac:dyDescent="0.25">
      <c r="B48" s="22"/>
      <c r="C48" s="30"/>
    </row>
    <row r="49" spans="2:4" ht="15" customHeight="1" x14ac:dyDescent="0.25">
      <c r="B49" s="22"/>
      <c r="C49" s="34"/>
    </row>
    <row r="50" spans="2:4" ht="15" customHeight="1" x14ac:dyDescent="0.25">
      <c r="B50" s="22"/>
      <c r="C50" s="30"/>
    </row>
    <row r="51" spans="2:4" s="9" customFormat="1" ht="15" customHeight="1" x14ac:dyDescent="0.25">
      <c r="B51" s="22"/>
      <c r="C51" s="30"/>
      <c r="D51"/>
    </row>
    <row r="52" spans="2:4" ht="15" customHeight="1" x14ac:dyDescent="0.25">
      <c r="B52" s="22"/>
      <c r="C52" s="30"/>
    </row>
    <row r="53" spans="2:4" ht="15" customHeight="1" x14ac:dyDescent="0.25">
      <c r="B53" s="22"/>
      <c r="C53" s="30"/>
    </row>
    <row r="54" spans="2:4" ht="15" customHeight="1" x14ac:dyDescent="0.25">
      <c r="B54" s="22"/>
      <c r="C54" s="30"/>
    </row>
    <row r="55" spans="2:4" ht="15" customHeight="1" x14ac:dyDescent="0.25">
      <c r="B55" s="22"/>
      <c r="C55" s="30"/>
    </row>
    <row r="56" spans="2:4" ht="15" customHeight="1" x14ac:dyDescent="0.25">
      <c r="B56" s="22"/>
      <c r="C56" s="30"/>
    </row>
    <row r="57" spans="2:4" s="9" customFormat="1" ht="15" customHeight="1" x14ac:dyDescent="0.25">
      <c r="B57" s="22"/>
      <c r="C57" s="30"/>
    </row>
    <row r="58" spans="2:4" ht="15" customHeight="1" x14ac:dyDescent="0.25">
      <c r="B58" s="31"/>
      <c r="C58" s="35"/>
    </row>
    <row r="59" spans="2:4" ht="15" customHeight="1" x14ac:dyDescent="0.25">
      <c r="B59" s="22"/>
      <c r="C59" s="23"/>
    </row>
    <row r="60" spans="2:4" ht="15" customHeight="1" x14ac:dyDescent="0.25">
      <c r="B60" s="36"/>
      <c r="C60" s="36"/>
    </row>
    <row r="61" spans="2:4" ht="15" customHeight="1" x14ac:dyDescent="0.25">
      <c r="B61" s="36"/>
      <c r="C61" s="36"/>
    </row>
    <row r="62" spans="2:4" ht="15" customHeight="1" x14ac:dyDescent="0.25">
      <c r="B62" s="36"/>
      <c r="C62" s="36"/>
    </row>
    <row r="63" spans="2:4" s="9" customFormat="1" ht="15" customHeight="1" x14ac:dyDescent="0.25">
      <c r="B63"/>
      <c r="C63"/>
    </row>
    <row r="64" spans="2:4" ht="15" customHeight="1" x14ac:dyDescent="0.25"/>
    <row r="65" spans="2:3" s="9" customFormat="1" ht="15" customHeight="1" x14ac:dyDescent="0.25">
      <c r="B65"/>
      <c r="C65"/>
    </row>
    <row r="66" spans="2:3" ht="15" customHeight="1" x14ac:dyDescent="0.25"/>
    <row r="67" spans="2:3" ht="15" customHeight="1" x14ac:dyDescent="0.25"/>
    <row r="68" spans="2:3" ht="15" customHeight="1" x14ac:dyDescent="0.25"/>
    <row r="69" spans="2:3" ht="15" customHeight="1" x14ac:dyDescent="0.25"/>
    <row r="70" spans="2:3" ht="15" customHeight="1" x14ac:dyDescent="0.25"/>
    <row r="71" spans="2:3" ht="15" customHeight="1" x14ac:dyDescent="0.25"/>
    <row r="72" spans="2:3" ht="15" customHeight="1" x14ac:dyDescent="0.25"/>
    <row r="73" spans="2:3" s="9" customFormat="1" ht="15" customHeight="1" x14ac:dyDescent="0.25">
      <c r="B73"/>
      <c r="C73"/>
    </row>
    <row r="74" spans="2:3" ht="15" customHeight="1" x14ac:dyDescent="0.25"/>
    <row r="75" spans="2:3" s="9" customFormat="1" ht="15" customHeight="1" x14ac:dyDescent="0.25">
      <c r="B75"/>
      <c r="C75"/>
    </row>
    <row r="76" spans="2:3" ht="15" customHeight="1" x14ac:dyDescent="0.25"/>
    <row r="77" spans="2:3" ht="15" customHeight="1" x14ac:dyDescent="0.25"/>
    <row r="78" spans="2:3" ht="15" customHeight="1" x14ac:dyDescent="0.25"/>
    <row r="79" spans="2:3" s="9" customFormat="1" ht="15" customHeight="1" x14ac:dyDescent="0.25">
      <c r="B79"/>
      <c r="C79"/>
    </row>
    <row r="80" spans="2:3"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sheetData>
  <mergeCells count="1">
    <mergeCell ref="B5:D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C6838-F995-4E78-96C3-4D4EFE5B0B52}">
  <dimension ref="B2:D140"/>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s>
  <sheetData>
    <row r="2" spans="2:4" ht="15" customHeight="1" x14ac:dyDescent="0.25">
      <c r="B2" s="5" t="s">
        <v>120</v>
      </c>
      <c r="C2" s="3"/>
      <c r="D2" s="4"/>
    </row>
    <row r="3" spans="2:4" ht="15" customHeight="1" x14ac:dyDescent="0.25">
      <c r="B3" s="7" t="s">
        <v>17</v>
      </c>
      <c r="C3" s="6"/>
      <c r="D3" s="129" t="s">
        <v>15</v>
      </c>
    </row>
    <row r="4" spans="2:4" ht="15" customHeight="1" x14ac:dyDescent="0.25">
      <c r="B4" s="7" t="s">
        <v>203</v>
      </c>
      <c r="C4" s="6"/>
      <c r="D4" s="129" t="s">
        <v>16</v>
      </c>
    </row>
    <row r="5" spans="2:4" ht="39.950000000000003" customHeight="1" x14ac:dyDescent="0.25">
      <c r="B5" s="170" t="s">
        <v>214</v>
      </c>
      <c r="C5" s="170"/>
      <c r="D5" s="170"/>
    </row>
    <row r="6" spans="2:4" ht="15" customHeight="1" x14ac:dyDescent="0.25">
      <c r="B6" s="140" t="s">
        <v>18</v>
      </c>
      <c r="C6" s="140" t="s">
        <v>21</v>
      </c>
    </row>
    <row r="7" spans="2:4" ht="15" customHeight="1" x14ac:dyDescent="0.25">
      <c r="B7" s="16" t="s">
        <v>103</v>
      </c>
      <c r="C7" s="40">
        <f>'Ex. Company A Data and Results'!F17</f>
        <v>0.79500000000000004</v>
      </c>
    </row>
    <row r="8" spans="2:4" ht="15" customHeight="1" x14ac:dyDescent="0.25">
      <c r="B8" s="16"/>
      <c r="C8" s="25" t="s">
        <v>66</v>
      </c>
    </row>
    <row r="9" spans="2:4" ht="15" customHeight="1" x14ac:dyDescent="0.25">
      <c r="B9" s="16" t="s">
        <v>104</v>
      </c>
      <c r="C9" s="40">
        <f>'Ex. Company A Data and Results'!F45</f>
        <v>0.79</v>
      </c>
    </row>
    <row r="10" spans="2:4" ht="15" customHeight="1" x14ac:dyDescent="0.25">
      <c r="B10" s="16"/>
      <c r="C10" s="39" t="s">
        <v>64</v>
      </c>
    </row>
    <row r="11" spans="2:4" s="10" customFormat="1" ht="15" customHeight="1" x14ac:dyDescent="0.25">
      <c r="B11" s="16" t="s">
        <v>105</v>
      </c>
      <c r="C11" s="39">
        <f>'Ex. Company A Data and Results'!F46</f>
        <v>0.2</v>
      </c>
    </row>
    <row r="12" spans="2:4" ht="15" customHeight="1" x14ac:dyDescent="0.25">
      <c r="B12" s="16"/>
      <c r="C12" s="39" t="s">
        <v>64</v>
      </c>
    </row>
    <row r="13" spans="2:4" s="9" customFormat="1" ht="15" customHeight="1" x14ac:dyDescent="0.25">
      <c r="B13" s="16" t="s">
        <v>106</v>
      </c>
      <c r="C13" s="13">
        <f>'Ex. Company A Data and Results'!F14</f>
        <v>42234</v>
      </c>
    </row>
    <row r="14" spans="2:4" ht="15" customHeight="1" x14ac:dyDescent="0.25">
      <c r="B14" s="16"/>
      <c r="C14" s="8" t="s">
        <v>64</v>
      </c>
    </row>
    <row r="15" spans="2:4" ht="15" customHeight="1" x14ac:dyDescent="0.25">
      <c r="B15" s="16" t="s">
        <v>107</v>
      </c>
      <c r="C15" s="18">
        <f>'Ex. Company A Data and Results'!F11</f>
        <v>5982000</v>
      </c>
    </row>
    <row r="16" spans="2:4" ht="15" customHeight="1" x14ac:dyDescent="0.25">
      <c r="B16" s="16"/>
      <c r="C16" s="18" t="s">
        <v>54</v>
      </c>
    </row>
    <row r="17" spans="2:3" ht="15" customHeight="1" x14ac:dyDescent="0.25">
      <c r="B17" s="20" t="s">
        <v>208</v>
      </c>
      <c r="C17" s="45">
        <f>(C7-C9)*C11*C13*C15</f>
        <v>252643788.00000021</v>
      </c>
    </row>
    <row r="18" spans="2:3" ht="15" customHeight="1" x14ac:dyDescent="0.25"/>
    <row r="19" spans="2:3" ht="15" customHeight="1" x14ac:dyDescent="0.25"/>
    <row r="20" spans="2:3" ht="15" customHeight="1" x14ac:dyDescent="0.25"/>
    <row r="21" spans="2:3" ht="15" customHeight="1" x14ac:dyDescent="0.25"/>
    <row r="22" spans="2:3" ht="15" customHeight="1" x14ac:dyDescent="0.25"/>
    <row r="23" spans="2:3" ht="15" customHeight="1" x14ac:dyDescent="0.25">
      <c r="B23" s="31"/>
      <c r="C23" s="30"/>
    </row>
    <row r="24" spans="2:3" ht="15" customHeight="1" x14ac:dyDescent="0.25">
      <c r="B24" s="22"/>
      <c r="C24" s="30"/>
    </row>
    <row r="25" spans="2:3" ht="15" customHeight="1" x14ac:dyDescent="0.25">
      <c r="B25" s="22"/>
      <c r="C25" s="30"/>
    </row>
    <row r="26" spans="2:3" ht="15" customHeight="1" x14ac:dyDescent="0.25">
      <c r="B26" s="22"/>
      <c r="C26" s="30"/>
    </row>
    <row r="27" spans="2:3" ht="15" customHeight="1" x14ac:dyDescent="0.25">
      <c r="B27" s="31"/>
      <c r="C27" s="30"/>
    </row>
    <row r="28" spans="2:3" ht="15" customHeight="1" x14ac:dyDescent="0.25">
      <c r="B28" s="22"/>
      <c r="C28" s="30"/>
    </row>
    <row r="29" spans="2:3" ht="15" customHeight="1" x14ac:dyDescent="0.25">
      <c r="B29" s="22"/>
      <c r="C29" s="30"/>
    </row>
    <row r="30" spans="2:3" ht="15" customHeight="1" x14ac:dyDescent="0.25">
      <c r="B30" s="22"/>
      <c r="C30" s="32"/>
    </row>
    <row r="31" spans="2:3" ht="15" customHeight="1" x14ac:dyDescent="0.25">
      <c r="B31" s="22"/>
      <c r="C31" s="30"/>
    </row>
    <row r="32" spans="2:3" ht="15" customHeight="1" x14ac:dyDescent="0.25">
      <c r="B32" s="22"/>
      <c r="C32" s="30"/>
    </row>
    <row r="33" spans="2:4" ht="15" customHeight="1" x14ac:dyDescent="0.25">
      <c r="B33" s="31"/>
      <c r="C33" s="30"/>
    </row>
    <row r="34" spans="2:4" ht="15" customHeight="1" x14ac:dyDescent="0.25">
      <c r="B34" s="22"/>
      <c r="C34" s="30"/>
    </row>
    <row r="35" spans="2:4" ht="15" customHeight="1" x14ac:dyDescent="0.25">
      <c r="B35" s="22"/>
      <c r="C35" s="33"/>
    </row>
    <row r="36" spans="2:4" ht="15" customHeight="1" x14ac:dyDescent="0.25">
      <c r="B36" s="22"/>
      <c r="C36" s="32"/>
    </row>
    <row r="37" spans="2:4" ht="15" customHeight="1" x14ac:dyDescent="0.25">
      <c r="B37" s="22"/>
      <c r="C37" s="30"/>
    </row>
    <row r="38" spans="2:4" ht="15" customHeight="1" x14ac:dyDescent="0.25">
      <c r="B38" s="22"/>
      <c r="C38" s="30"/>
    </row>
    <row r="39" spans="2:4" ht="15" customHeight="1" x14ac:dyDescent="0.25">
      <c r="B39" s="22"/>
      <c r="C39" s="30"/>
    </row>
    <row r="40" spans="2:4" ht="15" customHeight="1" x14ac:dyDescent="0.25">
      <c r="B40" s="22"/>
      <c r="C40" s="30"/>
    </row>
    <row r="41" spans="2:4" ht="15" customHeight="1" x14ac:dyDescent="0.25">
      <c r="B41" s="22"/>
      <c r="C41" s="30"/>
    </row>
    <row r="42" spans="2:4" ht="15" customHeight="1" x14ac:dyDescent="0.25">
      <c r="B42" s="22"/>
      <c r="C42" s="30"/>
    </row>
    <row r="43" spans="2:4" ht="15" customHeight="1" x14ac:dyDescent="0.25">
      <c r="B43" s="22"/>
      <c r="C43" s="33"/>
    </row>
    <row r="44" spans="2:4" s="9" customFormat="1" ht="15" customHeight="1" x14ac:dyDescent="0.25">
      <c r="B44" s="22"/>
      <c r="C44" s="32"/>
      <c r="D44"/>
    </row>
    <row r="45" spans="2:4" ht="15" customHeight="1" x14ac:dyDescent="0.25">
      <c r="B45" s="22"/>
      <c r="C45" s="30"/>
    </row>
    <row r="46" spans="2:4" ht="15" customHeight="1" x14ac:dyDescent="0.25">
      <c r="B46" s="22"/>
      <c r="C46" s="34"/>
    </row>
    <row r="47" spans="2:4" ht="15" customHeight="1" x14ac:dyDescent="0.25">
      <c r="B47" s="22"/>
      <c r="C47" s="30"/>
    </row>
    <row r="48" spans="2:4" s="9" customFormat="1" ht="15" customHeight="1" x14ac:dyDescent="0.25">
      <c r="B48" s="22"/>
      <c r="C48" s="30"/>
      <c r="D48"/>
    </row>
    <row r="49" spans="2:3" ht="15" customHeight="1" x14ac:dyDescent="0.25">
      <c r="B49" s="22"/>
      <c r="C49" s="30"/>
    </row>
    <row r="50" spans="2:3" ht="15" customHeight="1" x14ac:dyDescent="0.25">
      <c r="B50" s="22"/>
      <c r="C50" s="30"/>
    </row>
    <row r="51" spans="2:3" ht="15" customHeight="1" x14ac:dyDescent="0.25">
      <c r="B51" s="22"/>
      <c r="C51" s="30"/>
    </row>
    <row r="52" spans="2:3" ht="15" customHeight="1" x14ac:dyDescent="0.25">
      <c r="B52" s="22"/>
      <c r="C52" s="30"/>
    </row>
    <row r="53" spans="2:3" ht="15" customHeight="1" x14ac:dyDescent="0.25">
      <c r="B53" s="22"/>
      <c r="C53" s="30"/>
    </row>
    <row r="54" spans="2:3" s="9" customFormat="1" ht="15" customHeight="1" x14ac:dyDescent="0.25">
      <c r="B54" s="22"/>
      <c r="C54" s="30"/>
    </row>
    <row r="55" spans="2:3" ht="15" customHeight="1" x14ac:dyDescent="0.25">
      <c r="B55" s="31"/>
      <c r="C55" s="35"/>
    </row>
    <row r="56" spans="2:3" ht="15" customHeight="1" x14ac:dyDescent="0.25">
      <c r="B56" s="22"/>
      <c r="C56" s="23"/>
    </row>
    <row r="57" spans="2:3" ht="15" customHeight="1" x14ac:dyDescent="0.25">
      <c r="B57" s="36"/>
      <c r="C57" s="36"/>
    </row>
    <row r="58" spans="2:3" ht="15" customHeight="1" x14ac:dyDescent="0.25">
      <c r="B58" s="36"/>
      <c r="C58" s="36"/>
    </row>
    <row r="59" spans="2:3" ht="15" customHeight="1" x14ac:dyDescent="0.25">
      <c r="B59" s="36"/>
      <c r="C59" s="36"/>
    </row>
    <row r="60" spans="2:3" s="9" customFormat="1" ht="15" customHeight="1" x14ac:dyDescent="0.25">
      <c r="B60"/>
      <c r="C60"/>
    </row>
    <row r="61" spans="2:3" ht="15" customHeight="1" x14ac:dyDescent="0.25"/>
    <row r="62" spans="2:3" s="9" customFormat="1" ht="15" customHeight="1" x14ac:dyDescent="0.25">
      <c r="B62"/>
      <c r="C62"/>
    </row>
    <row r="63" spans="2:3" ht="15" customHeight="1" x14ac:dyDescent="0.25"/>
    <row r="64" spans="2:3" ht="15" customHeight="1" x14ac:dyDescent="0.25"/>
    <row r="65" spans="2:3" ht="15" customHeight="1" x14ac:dyDescent="0.25"/>
    <row r="66" spans="2:3" ht="15" customHeight="1" x14ac:dyDescent="0.25"/>
    <row r="67" spans="2:3" ht="15" customHeight="1" x14ac:dyDescent="0.25"/>
    <row r="68" spans="2:3" ht="15" customHeight="1" x14ac:dyDescent="0.25"/>
    <row r="69" spans="2:3" ht="15" customHeight="1" x14ac:dyDescent="0.25"/>
    <row r="70" spans="2:3" s="9" customFormat="1" ht="15" customHeight="1" x14ac:dyDescent="0.25">
      <c r="B70"/>
      <c r="C70"/>
    </row>
    <row r="71" spans="2:3" ht="15" customHeight="1" x14ac:dyDescent="0.25"/>
    <row r="72" spans="2:3" s="9" customFormat="1" ht="15" customHeight="1" x14ac:dyDescent="0.25">
      <c r="B72"/>
      <c r="C72"/>
    </row>
    <row r="73" spans="2:3" ht="15" customHeight="1" x14ac:dyDescent="0.25"/>
    <row r="74" spans="2:3" ht="15" customHeight="1" x14ac:dyDescent="0.25"/>
    <row r="75" spans="2:3" ht="15" customHeight="1" x14ac:dyDescent="0.25"/>
    <row r="76" spans="2:3" s="9" customFormat="1" ht="15" customHeight="1" x14ac:dyDescent="0.25">
      <c r="B76"/>
      <c r="C76"/>
    </row>
    <row r="77" spans="2:3" ht="15" customHeight="1" x14ac:dyDescent="0.25"/>
    <row r="78" spans="2:3" ht="15" customHeight="1" x14ac:dyDescent="0.25"/>
    <row r="79" spans="2:3" ht="15" customHeight="1" x14ac:dyDescent="0.25"/>
    <row r="80" spans="2:3"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sheetData>
  <mergeCells count="1">
    <mergeCell ref="B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00278-4461-4589-88FA-4973D63BFA5C}">
  <dimension ref="B2:D138"/>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s>
  <sheetData>
    <row r="2" spans="2:4" ht="15" customHeight="1" x14ac:dyDescent="0.25">
      <c r="B2" s="5" t="s">
        <v>121</v>
      </c>
      <c r="C2" s="3"/>
      <c r="D2" s="4"/>
    </row>
    <row r="3" spans="2:4" ht="15" customHeight="1" x14ac:dyDescent="0.25">
      <c r="B3" s="7" t="s">
        <v>17</v>
      </c>
      <c r="C3" s="6"/>
      <c r="D3" s="129" t="s">
        <v>15</v>
      </c>
    </row>
    <row r="4" spans="2:4" ht="15" customHeight="1" x14ac:dyDescent="0.25">
      <c r="B4" s="7" t="s">
        <v>203</v>
      </c>
      <c r="C4" s="6"/>
      <c r="D4" s="129" t="s">
        <v>16</v>
      </c>
    </row>
    <row r="5" spans="2:4" ht="39.950000000000003" customHeight="1" x14ac:dyDescent="0.25">
      <c r="B5" s="170" t="s">
        <v>214</v>
      </c>
      <c r="C5" s="170"/>
      <c r="D5" s="170"/>
    </row>
    <row r="6" spans="2:4" ht="15" customHeight="1" x14ac:dyDescent="0.25">
      <c r="B6" s="140" t="s">
        <v>18</v>
      </c>
      <c r="C6" s="140" t="s">
        <v>21</v>
      </c>
    </row>
    <row r="7" spans="2:4" ht="15" customHeight="1" x14ac:dyDescent="0.25">
      <c r="B7" s="16" t="s">
        <v>90</v>
      </c>
      <c r="C7" s="37">
        <f>'Ex. Company A Data and Results'!F51</f>
        <v>519</v>
      </c>
    </row>
    <row r="8" spans="2:4" ht="15" customHeight="1" x14ac:dyDescent="0.25">
      <c r="B8" s="16"/>
      <c r="C8" s="25" t="s">
        <v>64</v>
      </c>
    </row>
    <row r="9" spans="2:4" ht="15" customHeight="1" x14ac:dyDescent="0.25">
      <c r="B9" s="16" t="s">
        <v>91</v>
      </c>
      <c r="C9" s="18">
        <f>'Ex. Company A Data and Results'!F29</f>
        <v>13476</v>
      </c>
    </row>
    <row r="10" spans="2:4" ht="15" customHeight="1" x14ac:dyDescent="0.25">
      <c r="B10" s="16"/>
      <c r="C10" s="39" t="s">
        <v>64</v>
      </c>
    </row>
    <row r="11" spans="2:4" s="10" customFormat="1" ht="15" customHeight="1" x14ac:dyDescent="0.25">
      <c r="B11" s="16" t="s">
        <v>92</v>
      </c>
      <c r="C11" s="39">
        <f>'Ex. Company A Data and Results'!F18</f>
        <v>0.59</v>
      </c>
    </row>
    <row r="12" spans="2:4" ht="15" customHeight="1" x14ac:dyDescent="0.25">
      <c r="B12" s="16"/>
      <c r="C12" s="39" t="s">
        <v>64</v>
      </c>
    </row>
    <row r="13" spans="2:4" s="9" customFormat="1" ht="15" customHeight="1" x14ac:dyDescent="0.25">
      <c r="B13" s="16" t="s">
        <v>93</v>
      </c>
      <c r="C13" s="39">
        <f>'Ex. Company A Data and Results'!F47</f>
        <v>0.14000000000000001</v>
      </c>
    </row>
    <row r="14" spans="2:4" ht="15" customHeight="1" x14ac:dyDescent="0.25">
      <c r="B14" s="16"/>
      <c r="C14" s="8" t="s">
        <v>64</v>
      </c>
    </row>
    <row r="15" spans="2:4" ht="15" customHeight="1" x14ac:dyDescent="0.25">
      <c r="B15" s="16" t="s">
        <v>67</v>
      </c>
      <c r="C15" s="18">
        <f>'Ex. Company A Data and Results'!F11</f>
        <v>5982000</v>
      </c>
    </row>
    <row r="16" spans="2:4" ht="15" customHeight="1" x14ac:dyDescent="0.25">
      <c r="B16" s="16"/>
      <c r="C16" s="18" t="s">
        <v>64</v>
      </c>
    </row>
    <row r="17" spans="2:3" ht="15" customHeight="1" x14ac:dyDescent="0.25">
      <c r="B17" s="16" t="s">
        <v>9</v>
      </c>
      <c r="C17" s="25">
        <f>'Ex. Company A Data and Results'!F48</f>
        <v>69100</v>
      </c>
    </row>
    <row r="18" spans="2:3" ht="15" customHeight="1" x14ac:dyDescent="0.25">
      <c r="B18" s="20" t="s">
        <v>101</v>
      </c>
      <c r="C18" s="45">
        <f>(C7*C9/100000000)*C11*C13*C15*C17</f>
        <v>2387991978.0905333</v>
      </c>
    </row>
    <row r="19" spans="2:3" ht="15" customHeight="1" x14ac:dyDescent="0.25"/>
    <row r="20" spans="2:3" ht="15" customHeight="1" x14ac:dyDescent="0.25">
      <c r="B20" s="16" t="s">
        <v>96</v>
      </c>
      <c r="C20" s="37">
        <f>'Ex. Company A Data and Results'!F19</f>
        <v>5940000</v>
      </c>
    </row>
    <row r="21" spans="2:3" ht="15" customHeight="1" x14ac:dyDescent="0.25">
      <c r="B21" s="16"/>
      <c r="C21" s="25" t="s">
        <v>53</v>
      </c>
    </row>
    <row r="22" spans="2:3" ht="15" customHeight="1" x14ac:dyDescent="0.25">
      <c r="B22" s="16" t="s">
        <v>97</v>
      </c>
      <c r="C22" s="18">
        <f>'Ex. Company A Data and Results'!F50</f>
        <v>272480899</v>
      </c>
    </row>
    <row r="23" spans="2:3" ht="15" customHeight="1" x14ac:dyDescent="0.25">
      <c r="B23" s="16"/>
      <c r="C23" s="18" t="s">
        <v>64</v>
      </c>
    </row>
    <row r="24" spans="2:3" ht="15" customHeight="1" x14ac:dyDescent="0.25">
      <c r="B24" s="16" t="s">
        <v>98</v>
      </c>
      <c r="C24" s="18">
        <f>'Ex. Company A Data and Results'!F49</f>
        <v>44000</v>
      </c>
    </row>
    <row r="25" spans="2:3" ht="15" customHeight="1" x14ac:dyDescent="0.25">
      <c r="B25" s="16"/>
      <c r="C25" s="18" t="s">
        <v>64</v>
      </c>
    </row>
    <row r="26" spans="2:3" ht="15" customHeight="1" x14ac:dyDescent="0.25">
      <c r="B26" s="16" t="s">
        <v>99</v>
      </c>
      <c r="C26" s="25">
        <f>C17</f>
        <v>69100</v>
      </c>
    </row>
    <row r="27" spans="2:3" ht="15" customHeight="1" x14ac:dyDescent="0.25">
      <c r="B27" s="16"/>
      <c r="C27" s="18" t="s">
        <v>54</v>
      </c>
    </row>
    <row r="28" spans="2:3" ht="15" customHeight="1" x14ac:dyDescent="0.25">
      <c r="B28" s="20" t="s">
        <v>102</v>
      </c>
      <c r="C28" s="45">
        <f>C20/C22*C24*C26*-1</f>
        <v>-66279787.193450212</v>
      </c>
    </row>
    <row r="29" spans="2:3" ht="15" customHeight="1" x14ac:dyDescent="0.25">
      <c r="B29" s="17"/>
      <c r="C29" s="12"/>
    </row>
    <row r="30" spans="2:3" ht="15" customHeight="1" x14ac:dyDescent="0.25">
      <c r="B30" s="54" t="s">
        <v>209</v>
      </c>
      <c r="C30" s="55">
        <f>C18+C28</f>
        <v>2321712190.8970833</v>
      </c>
    </row>
    <row r="31" spans="2:3" ht="15" customHeight="1" x14ac:dyDescent="0.25"/>
    <row r="32" spans="2:3" ht="15" customHeight="1" x14ac:dyDescent="0.25"/>
    <row r="33" spans="2:3" ht="15" customHeight="1" x14ac:dyDescent="0.25"/>
    <row r="34" spans="2:3" ht="15" customHeight="1" x14ac:dyDescent="0.25"/>
    <row r="35" spans="2:3" ht="15" customHeight="1" x14ac:dyDescent="0.25"/>
    <row r="36" spans="2:3" ht="15" customHeight="1" x14ac:dyDescent="0.25">
      <c r="B36" s="31"/>
      <c r="C36" s="30"/>
    </row>
    <row r="37" spans="2:3" ht="15" customHeight="1" x14ac:dyDescent="0.25">
      <c r="B37" s="22"/>
      <c r="C37" s="30"/>
    </row>
    <row r="38" spans="2:3" ht="15" customHeight="1" x14ac:dyDescent="0.25">
      <c r="B38" s="22"/>
      <c r="C38" s="30"/>
    </row>
    <row r="39" spans="2:3" ht="15" customHeight="1" x14ac:dyDescent="0.25">
      <c r="B39" s="22"/>
      <c r="C39" s="30"/>
    </row>
    <row r="40" spans="2:3" ht="15" customHeight="1" x14ac:dyDescent="0.25">
      <c r="B40" s="31"/>
      <c r="C40" s="30"/>
    </row>
    <row r="41" spans="2:3" ht="15" customHeight="1" x14ac:dyDescent="0.25">
      <c r="B41" s="22"/>
      <c r="C41" s="30"/>
    </row>
    <row r="42" spans="2:3" ht="15" customHeight="1" x14ac:dyDescent="0.25">
      <c r="B42" s="22"/>
      <c r="C42" s="30"/>
    </row>
    <row r="43" spans="2:3" ht="15" customHeight="1" x14ac:dyDescent="0.25">
      <c r="B43" s="22"/>
      <c r="C43" s="32"/>
    </row>
    <row r="44" spans="2:3" ht="15" customHeight="1" x14ac:dyDescent="0.25">
      <c r="B44" s="22"/>
      <c r="C44" s="30"/>
    </row>
    <row r="45" spans="2:3" ht="15" customHeight="1" x14ac:dyDescent="0.25">
      <c r="B45" s="22"/>
      <c r="C45" s="30"/>
    </row>
    <row r="46" spans="2:3" ht="15" customHeight="1" x14ac:dyDescent="0.25">
      <c r="B46" s="31"/>
      <c r="C46" s="30"/>
    </row>
    <row r="47" spans="2:3" ht="15" customHeight="1" x14ac:dyDescent="0.25">
      <c r="B47" s="22"/>
      <c r="C47" s="30"/>
    </row>
    <row r="48" spans="2:3" ht="15" customHeight="1" x14ac:dyDescent="0.25">
      <c r="B48" s="22"/>
      <c r="C48" s="33"/>
    </row>
    <row r="49" spans="2:3" ht="15" customHeight="1" x14ac:dyDescent="0.25">
      <c r="B49" s="22"/>
      <c r="C49" s="32"/>
    </row>
    <row r="50" spans="2:3" ht="15" customHeight="1" x14ac:dyDescent="0.25">
      <c r="B50" s="22"/>
      <c r="C50" s="30"/>
    </row>
    <row r="51" spans="2:3" ht="15" customHeight="1" x14ac:dyDescent="0.25">
      <c r="B51" s="22"/>
      <c r="C51" s="30"/>
    </row>
    <row r="52" spans="2:3" ht="15" customHeight="1" x14ac:dyDescent="0.25">
      <c r="B52" s="22"/>
      <c r="C52" s="30"/>
    </row>
    <row r="53" spans="2:3" ht="15" customHeight="1" x14ac:dyDescent="0.25">
      <c r="B53" s="22"/>
      <c r="C53" s="30"/>
    </row>
    <row r="54" spans="2:3" ht="15" customHeight="1" x14ac:dyDescent="0.25">
      <c r="B54" s="22"/>
      <c r="C54" s="30"/>
    </row>
    <row r="55" spans="2:3" ht="15" customHeight="1" x14ac:dyDescent="0.25">
      <c r="B55" s="22"/>
      <c r="C55" s="30"/>
    </row>
    <row r="56" spans="2:3" ht="15" customHeight="1" x14ac:dyDescent="0.25">
      <c r="B56" s="22"/>
      <c r="C56" s="33"/>
    </row>
    <row r="57" spans="2:3" s="9" customFormat="1" ht="15" customHeight="1" x14ac:dyDescent="0.25">
      <c r="B57" s="22"/>
      <c r="C57" s="32"/>
    </row>
    <row r="58" spans="2:3" ht="15" customHeight="1" x14ac:dyDescent="0.25">
      <c r="B58" s="22"/>
      <c r="C58" s="30"/>
    </row>
    <row r="59" spans="2:3" ht="15" customHeight="1" x14ac:dyDescent="0.25">
      <c r="B59" s="22"/>
      <c r="C59" s="34"/>
    </row>
    <row r="60" spans="2:3" ht="15" customHeight="1" x14ac:dyDescent="0.25">
      <c r="B60" s="22"/>
      <c r="C60" s="30"/>
    </row>
    <row r="61" spans="2:3" s="9" customFormat="1" ht="15" customHeight="1" x14ac:dyDescent="0.25">
      <c r="B61" s="22"/>
      <c r="C61" s="30"/>
    </row>
    <row r="62" spans="2:3" ht="15" customHeight="1" x14ac:dyDescent="0.25">
      <c r="B62" s="22"/>
      <c r="C62" s="30"/>
    </row>
    <row r="63" spans="2:3" ht="15" customHeight="1" x14ac:dyDescent="0.25">
      <c r="B63" s="22"/>
      <c r="C63" s="30"/>
    </row>
    <row r="64" spans="2:3" ht="15" customHeight="1" x14ac:dyDescent="0.25">
      <c r="B64" s="22"/>
      <c r="C64" s="30"/>
    </row>
    <row r="65" spans="2:3" ht="15" customHeight="1" x14ac:dyDescent="0.25">
      <c r="B65" s="22"/>
      <c r="C65" s="30"/>
    </row>
    <row r="66" spans="2:3" ht="15" customHeight="1" x14ac:dyDescent="0.25">
      <c r="B66" s="22"/>
      <c r="C66" s="30"/>
    </row>
    <row r="67" spans="2:3" s="9" customFormat="1" ht="15" customHeight="1" x14ac:dyDescent="0.25">
      <c r="B67" s="22"/>
      <c r="C67" s="30"/>
    </row>
    <row r="68" spans="2:3" ht="15" customHeight="1" x14ac:dyDescent="0.25">
      <c r="B68" s="31"/>
      <c r="C68" s="35"/>
    </row>
    <row r="69" spans="2:3" ht="15" customHeight="1" x14ac:dyDescent="0.25">
      <c r="B69" s="22"/>
      <c r="C69" s="23"/>
    </row>
    <row r="70" spans="2:3" ht="15" customHeight="1" x14ac:dyDescent="0.25">
      <c r="B70" s="36"/>
      <c r="C70" s="36"/>
    </row>
    <row r="71" spans="2:3" ht="15" customHeight="1" x14ac:dyDescent="0.25">
      <c r="B71" s="36"/>
      <c r="C71" s="36"/>
    </row>
    <row r="72" spans="2:3" ht="15" customHeight="1" x14ac:dyDescent="0.25">
      <c r="B72" s="36"/>
      <c r="C72" s="36"/>
    </row>
    <row r="73" spans="2:3" s="9" customFormat="1" ht="15" customHeight="1" x14ac:dyDescent="0.25">
      <c r="B73"/>
      <c r="C73"/>
    </row>
    <row r="74" spans="2:3" ht="15" customHeight="1" x14ac:dyDescent="0.25"/>
    <row r="75" spans="2:3" s="9" customFormat="1" ht="15" customHeight="1" x14ac:dyDescent="0.25">
      <c r="B75"/>
      <c r="C75"/>
    </row>
    <row r="76" spans="2:3" ht="15" customHeight="1" x14ac:dyDescent="0.25"/>
    <row r="77" spans="2:3" ht="15" customHeight="1" x14ac:dyDescent="0.25"/>
    <row r="78" spans="2:3" ht="15" customHeight="1" x14ac:dyDescent="0.25"/>
    <row r="79" spans="2:3" ht="15" customHeight="1" x14ac:dyDescent="0.25"/>
    <row r="80" spans="2:3" ht="15" customHeight="1" x14ac:dyDescent="0.25"/>
    <row r="81" spans="2:3" ht="15" customHeight="1" x14ac:dyDescent="0.25"/>
    <row r="82" spans="2:3" ht="15" customHeight="1" x14ac:dyDescent="0.25"/>
    <row r="83" spans="2:3" s="9" customFormat="1" ht="15" customHeight="1" x14ac:dyDescent="0.25">
      <c r="B83"/>
      <c r="C83"/>
    </row>
    <row r="84" spans="2:3" ht="15" customHeight="1" x14ac:dyDescent="0.25"/>
    <row r="85" spans="2:3" s="9" customFormat="1" ht="15" customHeight="1" x14ac:dyDescent="0.25">
      <c r="B85"/>
      <c r="C85"/>
    </row>
    <row r="86" spans="2:3" ht="15" customHeight="1" x14ac:dyDescent="0.25"/>
    <row r="87" spans="2:3" ht="15" customHeight="1" x14ac:dyDescent="0.25"/>
    <row r="88" spans="2:3" ht="15" customHeight="1" x14ac:dyDescent="0.25"/>
    <row r="89" spans="2:3" s="9" customFormat="1" ht="15" customHeight="1" x14ac:dyDescent="0.25">
      <c r="B89"/>
      <c r="C89"/>
    </row>
    <row r="90" spans="2:3" ht="15" customHeight="1" x14ac:dyDescent="0.25"/>
    <row r="91" spans="2:3" ht="15" customHeight="1" x14ac:dyDescent="0.25"/>
    <row r="92" spans="2:3" ht="15" customHeight="1" x14ac:dyDescent="0.25"/>
    <row r="93" spans="2:3" ht="15" customHeight="1" x14ac:dyDescent="0.25"/>
    <row r="94" spans="2:3" ht="15" customHeight="1" x14ac:dyDescent="0.25"/>
    <row r="95" spans="2:3" ht="15" customHeight="1" x14ac:dyDescent="0.25"/>
    <row r="96" spans="2:3"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sheetData>
  <mergeCells count="1">
    <mergeCell ref="B5:D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E9780-3C37-4C12-9F16-1298C45F3164}">
  <dimension ref="B2:D141"/>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s>
  <sheetData>
    <row r="2" spans="2:4" ht="15" customHeight="1" x14ac:dyDescent="0.25">
      <c r="B2" s="5" t="s">
        <v>119</v>
      </c>
      <c r="C2" s="3"/>
      <c r="D2" s="4"/>
    </row>
    <row r="3" spans="2:4" ht="15" customHeight="1" x14ac:dyDescent="0.25">
      <c r="B3" s="7" t="s">
        <v>17</v>
      </c>
      <c r="C3" s="6"/>
      <c r="D3" s="129" t="s">
        <v>15</v>
      </c>
    </row>
    <row r="4" spans="2:4" ht="15" customHeight="1" x14ac:dyDescent="0.25">
      <c r="B4" s="7" t="s">
        <v>203</v>
      </c>
      <c r="C4" s="6"/>
      <c r="D4" s="129" t="s">
        <v>16</v>
      </c>
    </row>
    <row r="5" spans="2:4" ht="39.950000000000003" customHeight="1" x14ac:dyDescent="0.25">
      <c r="B5" s="170" t="s">
        <v>214</v>
      </c>
      <c r="C5" s="170"/>
      <c r="D5" s="170"/>
    </row>
    <row r="6" spans="2:4" ht="15" customHeight="1" x14ac:dyDescent="0.25">
      <c r="B6" s="140" t="s">
        <v>18</v>
      </c>
      <c r="C6" s="140" t="s">
        <v>21</v>
      </c>
    </row>
    <row r="7" spans="2:4" ht="15" customHeight="1" x14ac:dyDescent="0.25">
      <c r="B7" s="16" t="s">
        <v>118</v>
      </c>
      <c r="C7" s="42">
        <f>IF(C14&gt;1500, 1, 0)</f>
        <v>0</v>
      </c>
    </row>
    <row r="8" spans="2:4" ht="15" customHeight="1" x14ac:dyDescent="0.25">
      <c r="B8" s="20" t="s">
        <v>210</v>
      </c>
      <c r="C8" s="45">
        <f>C7</f>
        <v>0</v>
      </c>
    </row>
    <row r="9" spans="2:4" ht="15" customHeight="1" x14ac:dyDescent="0.25"/>
    <row r="10" spans="2:4" ht="15" customHeight="1" x14ac:dyDescent="0.25">
      <c r="B10" s="143"/>
      <c r="C10" s="143"/>
    </row>
    <row r="11" spans="2:4" ht="15" customHeight="1" x14ac:dyDescent="0.25"/>
    <row r="12" spans="2:4" ht="15" customHeight="1" x14ac:dyDescent="0.25">
      <c r="B12" s="141" t="s">
        <v>167</v>
      </c>
      <c r="C12" s="141"/>
    </row>
    <row r="13" spans="2:4" ht="15" customHeight="1" x14ac:dyDescent="0.25">
      <c r="B13" s="142" t="s">
        <v>18</v>
      </c>
      <c r="C13" s="142" t="s">
        <v>21</v>
      </c>
    </row>
    <row r="14" spans="2:4" ht="15" customHeight="1" x14ac:dyDescent="0.25">
      <c r="B14" s="2" t="s">
        <v>117</v>
      </c>
      <c r="C14" s="41">
        <f>'Ex. Company A Data and Results'!F52</f>
        <v>650</v>
      </c>
    </row>
    <row r="15" spans="2:4" ht="15" customHeight="1" x14ac:dyDescent="0.25">
      <c r="B15" s="22"/>
      <c r="C15" s="30"/>
    </row>
    <row r="16" spans="2:4" ht="15" customHeight="1" x14ac:dyDescent="0.25">
      <c r="B16" s="22"/>
      <c r="C16" s="30"/>
    </row>
    <row r="17" spans="2:3" ht="15" customHeight="1" x14ac:dyDescent="0.25">
      <c r="B17" s="22"/>
      <c r="C17" s="30"/>
    </row>
    <row r="18" spans="2:3" ht="15" customHeight="1" x14ac:dyDescent="0.25">
      <c r="B18" s="31"/>
      <c r="C18" s="30"/>
    </row>
    <row r="19" spans="2:3" ht="15" customHeight="1" x14ac:dyDescent="0.25">
      <c r="B19" s="22"/>
      <c r="C19" s="30"/>
    </row>
    <row r="20" spans="2:3" ht="15" customHeight="1" x14ac:dyDescent="0.25">
      <c r="B20" s="22"/>
      <c r="C20" s="30"/>
    </row>
    <row r="21" spans="2:3" ht="15" customHeight="1" x14ac:dyDescent="0.25">
      <c r="B21" s="22"/>
      <c r="C21" s="32"/>
    </row>
    <row r="22" spans="2:3" ht="15" customHeight="1" x14ac:dyDescent="0.25">
      <c r="B22" s="22"/>
      <c r="C22" s="30"/>
    </row>
    <row r="23" spans="2:3" ht="15" customHeight="1" x14ac:dyDescent="0.25">
      <c r="B23" s="22"/>
      <c r="C23" s="30"/>
    </row>
    <row r="24" spans="2:3" ht="15" customHeight="1" x14ac:dyDescent="0.25">
      <c r="B24" s="31"/>
      <c r="C24" s="30"/>
    </row>
    <row r="25" spans="2:3" ht="15" customHeight="1" x14ac:dyDescent="0.25">
      <c r="B25" s="22"/>
      <c r="C25" s="30"/>
    </row>
    <row r="26" spans="2:3" ht="15" customHeight="1" x14ac:dyDescent="0.25">
      <c r="B26" s="22"/>
      <c r="C26" s="33"/>
    </row>
    <row r="27" spans="2:3" ht="15" customHeight="1" x14ac:dyDescent="0.25">
      <c r="B27" s="22"/>
      <c r="C27" s="32"/>
    </row>
    <row r="28" spans="2:3" ht="15" customHeight="1" x14ac:dyDescent="0.25">
      <c r="B28" s="22"/>
      <c r="C28" s="30"/>
    </row>
    <row r="29" spans="2:3" ht="15" customHeight="1" x14ac:dyDescent="0.25">
      <c r="B29" s="22"/>
      <c r="C29" s="30"/>
    </row>
    <row r="30" spans="2:3" ht="15" customHeight="1" x14ac:dyDescent="0.25">
      <c r="B30" s="22"/>
      <c r="C30" s="30"/>
    </row>
    <row r="31" spans="2:3" ht="15" customHeight="1" x14ac:dyDescent="0.25">
      <c r="B31" s="22"/>
      <c r="C31" s="30"/>
    </row>
    <row r="32" spans="2:3" ht="15" customHeight="1" x14ac:dyDescent="0.25">
      <c r="B32" s="22"/>
      <c r="C32" s="30"/>
    </row>
    <row r="33" spans="2:3" ht="15" customHeight="1" x14ac:dyDescent="0.25">
      <c r="B33" s="22"/>
      <c r="C33" s="30"/>
    </row>
    <row r="34" spans="2:3" ht="15" customHeight="1" x14ac:dyDescent="0.25">
      <c r="B34" s="22"/>
      <c r="C34" s="33"/>
    </row>
    <row r="35" spans="2:3" s="9" customFormat="1" ht="15" customHeight="1" x14ac:dyDescent="0.25">
      <c r="B35" s="22"/>
      <c r="C35" s="32"/>
    </row>
    <row r="36" spans="2:3" ht="15" customHeight="1" x14ac:dyDescent="0.25">
      <c r="B36" s="22"/>
      <c r="C36" s="30"/>
    </row>
    <row r="37" spans="2:3" ht="15" customHeight="1" x14ac:dyDescent="0.25">
      <c r="B37" s="22"/>
      <c r="C37" s="34"/>
    </row>
    <row r="38" spans="2:3" ht="15" customHeight="1" x14ac:dyDescent="0.25">
      <c r="B38" s="22"/>
      <c r="C38" s="30"/>
    </row>
    <row r="39" spans="2:3" s="9" customFormat="1" ht="15" customHeight="1" x14ac:dyDescent="0.25">
      <c r="B39" s="22"/>
      <c r="C39" s="30"/>
    </row>
    <row r="40" spans="2:3" ht="15" customHeight="1" x14ac:dyDescent="0.25">
      <c r="B40" s="22"/>
      <c r="C40" s="30"/>
    </row>
    <row r="41" spans="2:3" ht="15" customHeight="1" x14ac:dyDescent="0.25">
      <c r="B41" s="22"/>
      <c r="C41" s="30"/>
    </row>
    <row r="42" spans="2:3" ht="15" customHeight="1" x14ac:dyDescent="0.25">
      <c r="B42" s="22"/>
      <c r="C42" s="30"/>
    </row>
    <row r="43" spans="2:3" ht="15" customHeight="1" x14ac:dyDescent="0.25">
      <c r="B43" s="22"/>
      <c r="C43" s="30"/>
    </row>
    <row r="44" spans="2:3" ht="15" customHeight="1" x14ac:dyDescent="0.25">
      <c r="B44" s="22"/>
      <c r="C44" s="30"/>
    </row>
    <row r="45" spans="2:3" s="9" customFormat="1" ht="15" customHeight="1" x14ac:dyDescent="0.25">
      <c r="B45" s="22"/>
      <c r="C45" s="30"/>
    </row>
    <row r="46" spans="2:3" ht="15" customHeight="1" x14ac:dyDescent="0.25">
      <c r="B46" s="31"/>
      <c r="C46" s="35"/>
    </row>
    <row r="47" spans="2:3" ht="15" customHeight="1" x14ac:dyDescent="0.25">
      <c r="B47" s="22"/>
      <c r="C47" s="23"/>
    </row>
    <row r="48" spans="2:3" ht="15" customHeight="1" x14ac:dyDescent="0.25">
      <c r="B48" s="36"/>
      <c r="C48" s="36"/>
    </row>
    <row r="49" spans="2:3" ht="15" customHeight="1" x14ac:dyDescent="0.25">
      <c r="B49" s="36"/>
      <c r="C49" s="36"/>
    </row>
    <row r="50" spans="2:3" ht="15" customHeight="1" x14ac:dyDescent="0.25">
      <c r="B50" s="36"/>
      <c r="C50" s="36"/>
    </row>
    <row r="51" spans="2:3" s="9" customFormat="1" ht="15" customHeight="1" x14ac:dyDescent="0.25">
      <c r="B51"/>
      <c r="C51"/>
    </row>
    <row r="52" spans="2:3" ht="15" customHeight="1" x14ac:dyDescent="0.25"/>
    <row r="53" spans="2:3" s="9" customFormat="1" ht="15" customHeight="1" x14ac:dyDescent="0.25">
      <c r="B53"/>
      <c r="C53"/>
    </row>
    <row r="54" spans="2:3" ht="15" customHeight="1" x14ac:dyDescent="0.25"/>
    <row r="55" spans="2:3" ht="15" customHeight="1" x14ac:dyDescent="0.25"/>
    <row r="56" spans="2:3" ht="15" customHeight="1" x14ac:dyDescent="0.25"/>
    <row r="57" spans="2:3" ht="15" customHeight="1" x14ac:dyDescent="0.25"/>
    <row r="58" spans="2:3" ht="15" customHeight="1" x14ac:dyDescent="0.25"/>
    <row r="59" spans="2:3" ht="15" customHeight="1" x14ac:dyDescent="0.25"/>
    <row r="60" spans="2:3" ht="15" customHeight="1" x14ac:dyDescent="0.25"/>
    <row r="61" spans="2:3" s="9" customFormat="1" ht="15" customHeight="1" x14ac:dyDescent="0.25">
      <c r="B61"/>
      <c r="C61"/>
    </row>
    <row r="62" spans="2:3" ht="15" customHeight="1" x14ac:dyDescent="0.25"/>
    <row r="63" spans="2:3" s="9" customFormat="1" ht="15" customHeight="1" x14ac:dyDescent="0.25">
      <c r="B63"/>
      <c r="C63"/>
    </row>
    <row r="64" spans="2:3" ht="15" customHeight="1" x14ac:dyDescent="0.25"/>
    <row r="65" spans="2:3" ht="15" customHeight="1" x14ac:dyDescent="0.25"/>
    <row r="66" spans="2:3" ht="15" customHeight="1" x14ac:dyDescent="0.25"/>
    <row r="67" spans="2:3" s="9" customFormat="1" ht="15" customHeight="1" x14ac:dyDescent="0.25">
      <c r="B67"/>
      <c r="C67"/>
    </row>
    <row r="68" spans="2:3" ht="15" customHeight="1" x14ac:dyDescent="0.25"/>
    <row r="69" spans="2:3" ht="15" customHeight="1" x14ac:dyDescent="0.25"/>
    <row r="70" spans="2:3" ht="15" customHeight="1" x14ac:dyDescent="0.25"/>
    <row r="71" spans="2:3" ht="15" customHeight="1" x14ac:dyDescent="0.25"/>
    <row r="72" spans="2:3" ht="15" customHeight="1" x14ac:dyDescent="0.25"/>
    <row r="73" spans="2:3" ht="15" customHeight="1" x14ac:dyDescent="0.25"/>
    <row r="74" spans="2:3" ht="15" customHeight="1" x14ac:dyDescent="0.25"/>
    <row r="75" spans="2:3" ht="15" customHeight="1" x14ac:dyDescent="0.25"/>
    <row r="76" spans="2:3" ht="15" customHeight="1" x14ac:dyDescent="0.25"/>
    <row r="77" spans="2:3" ht="15" customHeight="1" x14ac:dyDescent="0.25"/>
    <row r="78" spans="2:3" ht="15" customHeight="1" x14ac:dyDescent="0.25"/>
    <row r="79" spans="2:3" ht="15" customHeight="1" x14ac:dyDescent="0.25"/>
    <row r="80" spans="2:3"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mergeCells count="1">
    <mergeCell ref="B5:D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88AA0-BCDC-43B9-96B1-020E73132CDB}">
  <dimension ref="B2:D140"/>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s>
  <sheetData>
    <row r="2" spans="2:4" ht="15" customHeight="1" x14ac:dyDescent="0.25">
      <c r="B2" s="119" t="s">
        <v>195</v>
      </c>
      <c r="C2" s="120"/>
      <c r="D2" s="121"/>
    </row>
    <row r="3" spans="2:4" ht="15" customHeight="1" x14ac:dyDescent="0.25">
      <c r="B3" s="126" t="s">
        <v>17</v>
      </c>
      <c r="C3" s="127"/>
      <c r="D3" s="128" t="s">
        <v>15</v>
      </c>
    </row>
    <row r="4" spans="2:4" ht="15" customHeight="1" x14ac:dyDescent="0.25">
      <c r="B4" s="126" t="s">
        <v>203</v>
      </c>
      <c r="C4" s="127"/>
      <c r="D4" s="128" t="s">
        <v>16</v>
      </c>
    </row>
    <row r="5" spans="2:4" ht="39.950000000000003" customHeight="1" x14ac:dyDescent="0.25">
      <c r="B5" s="170" t="s">
        <v>214</v>
      </c>
      <c r="C5" s="170"/>
      <c r="D5" s="170"/>
    </row>
    <row r="6" spans="2:4" ht="15" customHeight="1" x14ac:dyDescent="0.25">
      <c r="B6" s="144" t="s">
        <v>18</v>
      </c>
      <c r="C6" s="144" t="s">
        <v>21</v>
      </c>
    </row>
    <row r="7" spans="2:4" ht="15" customHeight="1" x14ac:dyDescent="0.25">
      <c r="B7" s="16" t="s">
        <v>122</v>
      </c>
      <c r="C7" s="44">
        <f>'Ex. Company A Data and Results'!F20</f>
        <v>312</v>
      </c>
    </row>
    <row r="8" spans="2:4" ht="15" customHeight="1" x14ac:dyDescent="0.25">
      <c r="B8" s="16"/>
      <c r="C8" s="25" t="s">
        <v>64</v>
      </c>
    </row>
    <row r="9" spans="2:4" ht="15" customHeight="1" x14ac:dyDescent="0.25">
      <c r="B9" s="16" t="s">
        <v>123</v>
      </c>
      <c r="C9" s="18">
        <f>'Ex. Company A Data and Results'!F29</f>
        <v>13476</v>
      </c>
    </row>
    <row r="10" spans="2:4" ht="15" customHeight="1" x14ac:dyDescent="0.25">
      <c r="B10" s="16"/>
      <c r="C10" s="25" t="s">
        <v>53</v>
      </c>
    </row>
    <row r="11" spans="2:4" s="10" customFormat="1" ht="15" customHeight="1" x14ac:dyDescent="0.25">
      <c r="B11" s="16" t="s">
        <v>13</v>
      </c>
      <c r="C11" s="18">
        <v>907184.74</v>
      </c>
    </row>
    <row r="12" spans="2:4" ht="15" customHeight="1" x14ac:dyDescent="0.25">
      <c r="B12" s="16"/>
      <c r="C12" s="39" t="s">
        <v>64</v>
      </c>
    </row>
    <row r="13" spans="2:4" s="9" customFormat="1" ht="15" customHeight="1" x14ac:dyDescent="0.25">
      <c r="B13" s="16" t="s">
        <v>124</v>
      </c>
      <c r="C13" s="13">
        <f>-'Ex. Company A Data and Results'!F53</f>
        <v>-114</v>
      </c>
    </row>
    <row r="14" spans="2:4" ht="15" customHeight="1" x14ac:dyDescent="0.25">
      <c r="B14" s="16"/>
      <c r="C14" s="8" t="s">
        <v>64</v>
      </c>
    </row>
    <row r="15" spans="2:4" ht="15" customHeight="1" x14ac:dyDescent="0.25">
      <c r="B15" s="16" t="s">
        <v>67</v>
      </c>
      <c r="C15" s="18">
        <f>'Ex. Company A Data and Results'!F11</f>
        <v>5982000</v>
      </c>
    </row>
    <row r="16" spans="2:4" ht="15" customHeight="1" x14ac:dyDescent="0.25">
      <c r="B16" s="16"/>
      <c r="C16" s="18" t="s">
        <v>54</v>
      </c>
    </row>
    <row r="17" spans="2:3" ht="15" customHeight="1" x14ac:dyDescent="0.25">
      <c r="B17" s="124" t="s">
        <v>211</v>
      </c>
      <c r="C17" s="125">
        <f>C7*C9/C11*C13*C15</f>
        <v>-3160611530.3218179</v>
      </c>
    </row>
    <row r="18" spans="2:3" ht="15" customHeight="1" x14ac:dyDescent="0.25"/>
    <row r="19" spans="2:3" ht="15" customHeight="1" x14ac:dyDescent="0.25"/>
    <row r="20" spans="2:3" ht="15" customHeight="1" x14ac:dyDescent="0.25"/>
    <row r="21" spans="2:3" ht="15" customHeight="1" x14ac:dyDescent="0.25"/>
    <row r="22" spans="2:3" ht="15" customHeight="1" x14ac:dyDescent="0.25"/>
    <row r="23" spans="2:3" ht="15" customHeight="1" x14ac:dyDescent="0.25">
      <c r="B23" s="22"/>
      <c r="C23" s="30"/>
    </row>
    <row r="24" spans="2:3" ht="15" customHeight="1" x14ac:dyDescent="0.25">
      <c r="B24" s="22"/>
      <c r="C24" s="30"/>
    </row>
    <row r="25" spans="2:3" ht="15" customHeight="1" x14ac:dyDescent="0.25">
      <c r="B25" s="22"/>
      <c r="C25" s="30"/>
    </row>
    <row r="26" spans="2:3" ht="15" customHeight="1" x14ac:dyDescent="0.25">
      <c r="B26" s="31"/>
      <c r="C26" s="30"/>
    </row>
    <row r="27" spans="2:3" ht="15" customHeight="1" x14ac:dyDescent="0.25">
      <c r="B27" s="22"/>
      <c r="C27" s="30"/>
    </row>
    <row r="28" spans="2:3" ht="15" customHeight="1" x14ac:dyDescent="0.25">
      <c r="B28" s="22"/>
      <c r="C28" s="30"/>
    </row>
    <row r="29" spans="2:3" ht="15" customHeight="1" x14ac:dyDescent="0.25">
      <c r="B29" s="22"/>
      <c r="C29" s="32"/>
    </row>
    <row r="30" spans="2:3" ht="15" customHeight="1" x14ac:dyDescent="0.25">
      <c r="B30" s="22"/>
      <c r="C30" s="30"/>
    </row>
    <row r="31" spans="2:3" ht="15" customHeight="1" x14ac:dyDescent="0.25">
      <c r="B31" s="22"/>
      <c r="C31" s="30"/>
    </row>
    <row r="32" spans="2:3" ht="15" customHeight="1" x14ac:dyDescent="0.25">
      <c r="B32" s="31"/>
      <c r="C32" s="30"/>
    </row>
    <row r="33" spans="2:3" ht="15" customHeight="1" x14ac:dyDescent="0.25">
      <c r="B33" s="22"/>
      <c r="C33" s="30"/>
    </row>
    <row r="34" spans="2:3" ht="15" customHeight="1" x14ac:dyDescent="0.25">
      <c r="B34" s="22"/>
      <c r="C34" s="33"/>
    </row>
    <row r="35" spans="2:3" ht="15" customHeight="1" x14ac:dyDescent="0.25">
      <c r="B35" s="22"/>
      <c r="C35" s="32"/>
    </row>
    <row r="36" spans="2:3" ht="15" customHeight="1" x14ac:dyDescent="0.25">
      <c r="B36" s="22"/>
      <c r="C36" s="30"/>
    </row>
    <row r="37" spans="2:3" ht="15" customHeight="1" x14ac:dyDescent="0.25">
      <c r="B37" s="22"/>
      <c r="C37" s="30"/>
    </row>
    <row r="38" spans="2:3" ht="15" customHeight="1" x14ac:dyDescent="0.25">
      <c r="B38" s="22"/>
      <c r="C38" s="30"/>
    </row>
    <row r="39" spans="2:3" ht="15" customHeight="1" x14ac:dyDescent="0.25">
      <c r="B39" s="22"/>
      <c r="C39" s="30"/>
    </row>
    <row r="40" spans="2:3" ht="15" customHeight="1" x14ac:dyDescent="0.25">
      <c r="B40" s="22"/>
      <c r="C40" s="30"/>
    </row>
    <row r="41" spans="2:3" ht="15" customHeight="1" x14ac:dyDescent="0.25">
      <c r="B41" s="22"/>
      <c r="C41" s="30"/>
    </row>
    <row r="42" spans="2:3" ht="15" customHeight="1" x14ac:dyDescent="0.25">
      <c r="B42" s="22"/>
      <c r="C42" s="33"/>
    </row>
    <row r="43" spans="2:3" s="9" customFormat="1" ht="15" customHeight="1" x14ac:dyDescent="0.25">
      <c r="B43" s="22"/>
      <c r="C43" s="32"/>
    </row>
    <row r="44" spans="2:3" ht="15" customHeight="1" x14ac:dyDescent="0.25">
      <c r="B44" s="22"/>
      <c r="C44" s="30"/>
    </row>
    <row r="45" spans="2:3" ht="15" customHeight="1" x14ac:dyDescent="0.25">
      <c r="B45" s="22"/>
      <c r="C45" s="34"/>
    </row>
    <row r="46" spans="2:3" ht="15" customHeight="1" x14ac:dyDescent="0.25">
      <c r="B46" s="22"/>
      <c r="C46" s="30"/>
    </row>
    <row r="47" spans="2:3" s="9" customFormat="1" ht="15" customHeight="1" x14ac:dyDescent="0.25">
      <c r="B47" s="22"/>
      <c r="C47" s="30"/>
    </row>
    <row r="48" spans="2:3" ht="15" customHeight="1" x14ac:dyDescent="0.25">
      <c r="B48" s="22"/>
      <c r="C48" s="30"/>
    </row>
    <row r="49" spans="2:3" ht="15" customHeight="1" x14ac:dyDescent="0.25">
      <c r="B49" s="22"/>
      <c r="C49" s="30"/>
    </row>
    <row r="50" spans="2:3" ht="15" customHeight="1" x14ac:dyDescent="0.25">
      <c r="B50" s="22"/>
      <c r="C50" s="30"/>
    </row>
    <row r="51" spans="2:3" ht="15" customHeight="1" x14ac:dyDescent="0.25">
      <c r="B51" s="22"/>
      <c r="C51" s="30"/>
    </row>
    <row r="52" spans="2:3" ht="15" customHeight="1" x14ac:dyDescent="0.25">
      <c r="B52" s="22"/>
      <c r="C52" s="30"/>
    </row>
    <row r="53" spans="2:3" s="9" customFormat="1" ht="15" customHeight="1" x14ac:dyDescent="0.25">
      <c r="B53" s="22"/>
      <c r="C53" s="30"/>
    </row>
    <row r="54" spans="2:3" ht="15" customHeight="1" x14ac:dyDescent="0.25">
      <c r="B54" s="31"/>
      <c r="C54" s="35"/>
    </row>
    <row r="55" spans="2:3" ht="15" customHeight="1" x14ac:dyDescent="0.25">
      <c r="B55" s="22"/>
      <c r="C55" s="23"/>
    </row>
    <row r="56" spans="2:3" ht="15" customHeight="1" x14ac:dyDescent="0.25">
      <c r="B56" s="36"/>
      <c r="C56" s="36"/>
    </row>
    <row r="57" spans="2:3" ht="15" customHeight="1" x14ac:dyDescent="0.25">
      <c r="B57" s="36"/>
      <c r="C57" s="36"/>
    </row>
    <row r="58" spans="2:3" ht="15" customHeight="1" x14ac:dyDescent="0.25">
      <c r="B58" s="36"/>
      <c r="C58" s="36"/>
    </row>
    <row r="59" spans="2:3" s="9" customFormat="1" ht="15" customHeight="1" x14ac:dyDescent="0.25">
      <c r="B59"/>
      <c r="C59"/>
    </row>
    <row r="60" spans="2:3" ht="15" customHeight="1" x14ac:dyDescent="0.25"/>
    <row r="61" spans="2:3" s="9" customFormat="1" ht="15" customHeight="1" x14ac:dyDescent="0.25">
      <c r="B61"/>
      <c r="C61"/>
    </row>
    <row r="62" spans="2:3" ht="15" customHeight="1" x14ac:dyDescent="0.25"/>
    <row r="63" spans="2:3" ht="15" customHeight="1" x14ac:dyDescent="0.25"/>
    <row r="64" spans="2:3" ht="15" customHeight="1" x14ac:dyDescent="0.25"/>
    <row r="65" spans="2:3" ht="15" customHeight="1" x14ac:dyDescent="0.25"/>
    <row r="66" spans="2:3" ht="15" customHeight="1" x14ac:dyDescent="0.25"/>
    <row r="67" spans="2:3" ht="15" customHeight="1" x14ac:dyDescent="0.25"/>
    <row r="68" spans="2:3" ht="15" customHeight="1" x14ac:dyDescent="0.25"/>
    <row r="69" spans="2:3" s="9" customFormat="1" ht="15" customHeight="1" x14ac:dyDescent="0.25">
      <c r="B69"/>
      <c r="C69"/>
    </row>
    <row r="70" spans="2:3" ht="15" customHeight="1" x14ac:dyDescent="0.25"/>
    <row r="71" spans="2:3" s="9" customFormat="1" ht="15" customHeight="1" x14ac:dyDescent="0.25">
      <c r="B71"/>
      <c r="C71"/>
    </row>
    <row r="72" spans="2:3" ht="15" customHeight="1" x14ac:dyDescent="0.25"/>
    <row r="73" spans="2:3" ht="15" customHeight="1" x14ac:dyDescent="0.25"/>
    <row r="74" spans="2:3" ht="15" customHeight="1" x14ac:dyDescent="0.25"/>
    <row r="75" spans="2:3" s="9" customFormat="1" ht="15" customHeight="1" x14ac:dyDescent="0.25">
      <c r="B75"/>
      <c r="C75"/>
    </row>
    <row r="76" spans="2:3" ht="15" customHeight="1" x14ac:dyDescent="0.25"/>
    <row r="77" spans="2:3" ht="15" customHeight="1" x14ac:dyDescent="0.25"/>
    <row r="78" spans="2:3" ht="15" customHeight="1" x14ac:dyDescent="0.25"/>
    <row r="79" spans="2:3" ht="15" customHeight="1" x14ac:dyDescent="0.25"/>
    <row r="80" spans="2:3"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sheetData>
  <mergeCells count="1">
    <mergeCell ref="B5:D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C8B64-57B9-47AF-ACA4-DA4C0A1FFC9B}">
  <dimension ref="B2:D146"/>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s>
  <sheetData>
    <row r="2" spans="2:4" ht="15" customHeight="1" x14ac:dyDescent="0.25">
      <c r="B2" s="119" t="s">
        <v>194</v>
      </c>
      <c r="C2" s="120"/>
      <c r="D2" s="121"/>
    </row>
    <row r="3" spans="2:4" ht="15" customHeight="1" x14ac:dyDescent="0.25">
      <c r="B3" s="126" t="s">
        <v>17</v>
      </c>
      <c r="C3" s="127"/>
      <c r="D3" s="128" t="s">
        <v>15</v>
      </c>
    </row>
    <row r="4" spans="2:4" ht="15" customHeight="1" x14ac:dyDescent="0.25">
      <c r="B4" s="126" t="s">
        <v>203</v>
      </c>
      <c r="C4" s="127"/>
      <c r="D4" s="128" t="s">
        <v>16</v>
      </c>
    </row>
    <row r="5" spans="2:4" ht="39.950000000000003" customHeight="1" x14ac:dyDescent="0.25">
      <c r="B5" s="170" t="s">
        <v>214</v>
      </c>
      <c r="C5" s="170"/>
      <c r="D5" s="170"/>
    </row>
    <row r="6" spans="2:4" ht="15" customHeight="1" x14ac:dyDescent="0.25">
      <c r="B6" s="144" t="s">
        <v>18</v>
      </c>
      <c r="C6" s="144" t="s">
        <v>21</v>
      </c>
    </row>
    <row r="7" spans="2:4" ht="15" customHeight="1" x14ac:dyDescent="0.25">
      <c r="B7" s="16" t="s">
        <v>42</v>
      </c>
      <c r="C7" s="46">
        <f>'Ex. Company A Data and Results'!F57</f>
        <v>0.79149999999999998</v>
      </c>
    </row>
    <row r="8" spans="2:4" ht="15" customHeight="1" x14ac:dyDescent="0.25">
      <c r="B8" s="16"/>
      <c r="C8" s="44" t="s">
        <v>64</v>
      </c>
    </row>
    <row r="9" spans="2:4" ht="15" customHeight="1" x14ac:dyDescent="0.25">
      <c r="B9" s="16" t="s">
        <v>14</v>
      </c>
      <c r="C9" s="39">
        <f>'Ex. Company A Data and Results'!F21</f>
        <v>0.85</v>
      </c>
    </row>
    <row r="10" spans="2:4" ht="15" customHeight="1" x14ac:dyDescent="0.25">
      <c r="B10" s="16"/>
      <c r="C10" s="44" t="s">
        <v>64</v>
      </c>
    </row>
    <row r="11" spans="2:4" ht="15" customHeight="1" x14ac:dyDescent="0.25">
      <c r="B11" s="16" t="s">
        <v>125</v>
      </c>
      <c r="C11" s="18">
        <f>'Ex. Company A Data and Results'!F23</f>
        <v>4506</v>
      </c>
    </row>
    <row r="12" spans="2:4" ht="15" customHeight="1" x14ac:dyDescent="0.25">
      <c r="B12" s="16"/>
      <c r="C12" s="44" t="s">
        <v>64</v>
      </c>
    </row>
    <row r="13" spans="2:4" ht="15" customHeight="1" x14ac:dyDescent="0.25">
      <c r="B13" s="16" t="s">
        <v>126</v>
      </c>
      <c r="C13" s="146">
        <f>'Ex. Company A Data and Results'!F54</f>
        <v>0.08</v>
      </c>
    </row>
    <row r="14" spans="2:4" ht="15" customHeight="1" x14ac:dyDescent="0.25">
      <c r="B14" s="16"/>
      <c r="C14" s="44" t="s">
        <v>64</v>
      </c>
    </row>
    <row r="15" spans="2:4" ht="15" customHeight="1" x14ac:dyDescent="0.25">
      <c r="B15" s="16" t="s">
        <v>67</v>
      </c>
      <c r="C15" s="18">
        <f>'Ex. Company A Data and Results'!F11</f>
        <v>5982000</v>
      </c>
    </row>
    <row r="16" spans="2:4" ht="15" customHeight="1" x14ac:dyDescent="0.25">
      <c r="B16" s="16"/>
      <c r="C16" s="44" t="s">
        <v>54</v>
      </c>
    </row>
    <row r="17" spans="2:3" ht="15" customHeight="1" x14ac:dyDescent="0.25">
      <c r="B17" s="124" t="s">
        <v>127</v>
      </c>
      <c r="C17" s="125">
        <f>C7*C9*C11*C13*C15</f>
        <v>1450766197.2240002</v>
      </c>
    </row>
    <row r="18" spans="2:3" ht="15" customHeight="1" x14ac:dyDescent="0.25"/>
    <row r="19" spans="2:3" ht="15" customHeight="1" x14ac:dyDescent="0.25">
      <c r="B19" s="16" t="s">
        <v>128</v>
      </c>
      <c r="C19" s="46">
        <f>C7</f>
        <v>0.79149999999999998</v>
      </c>
    </row>
    <row r="20" spans="2:3" ht="15" customHeight="1" x14ac:dyDescent="0.25">
      <c r="B20" s="16"/>
      <c r="C20" s="25" t="s">
        <v>64</v>
      </c>
    </row>
    <row r="21" spans="2:3" ht="15" customHeight="1" x14ac:dyDescent="0.25">
      <c r="B21" s="16" t="s">
        <v>129</v>
      </c>
      <c r="C21" s="39">
        <f>1-'Ex. Company A Data and Results'!F21</f>
        <v>0.15000000000000002</v>
      </c>
    </row>
    <row r="22" spans="2:3" ht="15" customHeight="1" x14ac:dyDescent="0.25">
      <c r="B22" s="16"/>
      <c r="C22" s="25" t="s">
        <v>64</v>
      </c>
    </row>
    <row r="23" spans="2:3" s="10" customFormat="1" ht="15" customHeight="1" x14ac:dyDescent="0.25">
      <c r="B23" s="16" t="s">
        <v>130</v>
      </c>
      <c r="C23" s="39">
        <f>'Ex. Company A Data and Results'!F22</f>
        <v>0.95</v>
      </c>
    </row>
    <row r="24" spans="2:3" ht="15" customHeight="1" x14ac:dyDescent="0.25">
      <c r="B24" s="16"/>
      <c r="C24" s="39" t="s">
        <v>64</v>
      </c>
    </row>
    <row r="25" spans="2:3" s="9" customFormat="1" ht="15" customHeight="1" x14ac:dyDescent="0.25">
      <c r="B25" s="16" t="s">
        <v>125</v>
      </c>
      <c r="C25" s="37">
        <f>C11</f>
        <v>4506</v>
      </c>
    </row>
    <row r="26" spans="2:3" s="9" customFormat="1" ht="15" customHeight="1" x14ac:dyDescent="0.25">
      <c r="B26" s="16"/>
      <c r="C26" s="13" t="s">
        <v>64</v>
      </c>
    </row>
    <row r="27" spans="2:3" s="9" customFormat="1" ht="15" customHeight="1" x14ac:dyDescent="0.25">
      <c r="B27" s="16" t="s">
        <v>126</v>
      </c>
      <c r="C27" s="146">
        <f>'Ex. Company A Data and Results'!F55</f>
        <v>1.0999999999999999E-2</v>
      </c>
    </row>
    <row r="28" spans="2:3" s="9" customFormat="1" ht="15" customHeight="1" x14ac:dyDescent="0.25">
      <c r="B28" s="16"/>
      <c r="C28" s="13" t="s">
        <v>64</v>
      </c>
    </row>
    <row r="29" spans="2:3" ht="15" customHeight="1" x14ac:dyDescent="0.25">
      <c r="B29" s="16" t="s">
        <v>67</v>
      </c>
      <c r="C29" s="18">
        <f>C15</f>
        <v>5982000</v>
      </c>
    </row>
    <row r="30" spans="2:3" ht="15" customHeight="1" x14ac:dyDescent="0.25">
      <c r="B30" s="16"/>
      <c r="C30" s="18" t="s">
        <v>54</v>
      </c>
    </row>
    <row r="31" spans="2:3" ht="15" customHeight="1" x14ac:dyDescent="0.25">
      <c r="B31" s="124" t="s">
        <v>132</v>
      </c>
      <c r="C31" s="125">
        <f>C19*C21*C23*C25*C27*C29</f>
        <v>33442294.325714998</v>
      </c>
    </row>
    <row r="32" spans="2:3" ht="15" customHeight="1" x14ac:dyDescent="0.25"/>
    <row r="33" spans="2:3" ht="15" customHeight="1" x14ac:dyDescent="0.25">
      <c r="B33" s="16" t="s">
        <v>134</v>
      </c>
      <c r="C33" s="46">
        <f>C7</f>
        <v>0.79149999999999998</v>
      </c>
    </row>
    <row r="34" spans="2:3" ht="15" customHeight="1" x14ac:dyDescent="0.25">
      <c r="B34" s="16"/>
      <c r="C34" s="25" t="s">
        <v>64</v>
      </c>
    </row>
    <row r="35" spans="2:3" ht="15" customHeight="1" x14ac:dyDescent="0.25">
      <c r="B35" s="16" t="s">
        <v>133</v>
      </c>
      <c r="C35" s="46">
        <f>(1-C9)*(1-C23)</f>
        <v>7.5000000000000075E-3</v>
      </c>
    </row>
    <row r="36" spans="2:3" ht="15" customHeight="1" x14ac:dyDescent="0.25">
      <c r="B36" s="16"/>
      <c r="C36" s="25" t="s">
        <v>64</v>
      </c>
    </row>
    <row r="37" spans="2:3" ht="15" customHeight="1" x14ac:dyDescent="0.25">
      <c r="B37" s="47" t="s">
        <v>67</v>
      </c>
      <c r="C37" s="53">
        <f>$C$15</f>
        <v>5982000</v>
      </c>
    </row>
    <row r="38" spans="2:3" ht="15" customHeight="1" x14ac:dyDescent="0.25">
      <c r="B38" s="16"/>
      <c r="C38" s="25" t="s">
        <v>64</v>
      </c>
    </row>
    <row r="39" spans="2:3" ht="15" customHeight="1" x14ac:dyDescent="0.25">
      <c r="B39" s="16" t="s">
        <v>196</v>
      </c>
      <c r="C39" s="18">
        <f>$C$11</f>
        <v>4506</v>
      </c>
    </row>
    <row r="40" spans="2:3" ht="15" customHeight="1" x14ac:dyDescent="0.25">
      <c r="B40" s="16"/>
      <c r="C40" s="25" t="s">
        <v>56</v>
      </c>
    </row>
    <row r="41" spans="2:3" ht="15" customHeight="1" x14ac:dyDescent="0.25">
      <c r="B41" s="16" t="s">
        <v>197</v>
      </c>
      <c r="C41" s="46">
        <f>1-C33</f>
        <v>0.20850000000000002</v>
      </c>
    </row>
    <row r="42" spans="2:3" ht="15" customHeight="1" x14ac:dyDescent="0.25">
      <c r="B42" s="16"/>
      <c r="C42" s="25" t="s">
        <v>64</v>
      </c>
    </row>
    <row r="43" spans="2:3" ht="15" customHeight="1" x14ac:dyDescent="0.25">
      <c r="B43" s="16" t="s">
        <v>136</v>
      </c>
      <c r="C43" s="18">
        <f>$C$11</f>
        <v>4506</v>
      </c>
    </row>
    <row r="44" spans="2:3" ht="15" customHeight="1" x14ac:dyDescent="0.25">
      <c r="B44" s="16"/>
      <c r="C44" s="39" t="s">
        <v>64</v>
      </c>
    </row>
    <row r="45" spans="2:3" ht="15" customHeight="1" x14ac:dyDescent="0.25">
      <c r="B45" s="47" t="s">
        <v>198</v>
      </c>
      <c r="C45" s="53">
        <f>$C$15</f>
        <v>5982000</v>
      </c>
    </row>
    <row r="46" spans="2:3" ht="15" customHeight="1" x14ac:dyDescent="0.25">
      <c r="B46" s="47"/>
      <c r="C46" s="48" t="s">
        <v>64</v>
      </c>
    </row>
    <row r="47" spans="2:3" ht="15" customHeight="1" x14ac:dyDescent="0.25">
      <c r="B47" s="47" t="s">
        <v>135</v>
      </c>
      <c r="C47" s="145">
        <f>'Ex. Company A Data and Results'!F56</f>
        <v>0.02</v>
      </c>
    </row>
    <row r="48" spans="2:3" ht="15" customHeight="1" x14ac:dyDescent="0.25">
      <c r="B48" s="47"/>
      <c r="C48" s="49" t="s">
        <v>54</v>
      </c>
    </row>
    <row r="49" spans="2:3" ht="15" customHeight="1" x14ac:dyDescent="0.25">
      <c r="B49" s="122" t="s">
        <v>131</v>
      </c>
      <c r="C49" s="123">
        <f>((C33*C37*C39*C35)+(C41*C45*C43))*C47*-1</f>
        <v>-115602119.19270001</v>
      </c>
    </row>
    <row r="50" spans="2:3" ht="15" customHeight="1" x14ac:dyDescent="0.25">
      <c r="B50" s="50"/>
      <c r="C50" s="51"/>
    </row>
    <row r="51" spans="2:3" ht="15" customHeight="1" x14ac:dyDescent="0.25">
      <c r="B51" s="122" t="s">
        <v>212</v>
      </c>
      <c r="C51" s="123">
        <f>C17+C31+C49</f>
        <v>1368606372.3570154</v>
      </c>
    </row>
    <row r="52" spans="2:3" ht="15" customHeight="1" x14ac:dyDescent="0.25">
      <c r="B52" s="52"/>
      <c r="C52" s="52"/>
    </row>
    <row r="53" spans="2:3" ht="15" customHeight="1" x14ac:dyDescent="0.25"/>
    <row r="54" spans="2:3" ht="15" customHeight="1" x14ac:dyDescent="0.25"/>
    <row r="55" spans="2:3" ht="15" customHeight="1" x14ac:dyDescent="0.25"/>
    <row r="56" spans="2:3" ht="15" customHeight="1" x14ac:dyDescent="0.25"/>
    <row r="57" spans="2:3" ht="15" customHeight="1" x14ac:dyDescent="0.25">
      <c r="B57" s="22"/>
      <c r="C57" s="30"/>
    </row>
    <row r="58" spans="2:3" ht="15" customHeight="1" x14ac:dyDescent="0.25">
      <c r="B58" s="22"/>
      <c r="C58" s="30"/>
    </row>
    <row r="59" spans="2:3" ht="15" customHeight="1" x14ac:dyDescent="0.25">
      <c r="B59" s="31"/>
      <c r="C59" s="30"/>
    </row>
    <row r="60" spans="2:3" ht="15" customHeight="1" x14ac:dyDescent="0.25">
      <c r="B60" s="22"/>
      <c r="C60" s="30"/>
    </row>
    <row r="61" spans="2:3" ht="15" customHeight="1" x14ac:dyDescent="0.25">
      <c r="B61" s="22"/>
      <c r="C61" s="30"/>
    </row>
    <row r="62" spans="2:3" ht="15" customHeight="1" x14ac:dyDescent="0.25">
      <c r="B62" s="22"/>
      <c r="C62" s="32"/>
    </row>
    <row r="63" spans="2:3" ht="15" customHeight="1" x14ac:dyDescent="0.25">
      <c r="B63" s="22"/>
      <c r="C63" s="30"/>
    </row>
    <row r="64" spans="2:3" ht="15" customHeight="1" x14ac:dyDescent="0.25">
      <c r="B64" s="22"/>
      <c r="C64" s="30"/>
    </row>
    <row r="65" spans="2:3" ht="15" customHeight="1" x14ac:dyDescent="0.25">
      <c r="B65" s="31"/>
      <c r="C65" s="30"/>
    </row>
    <row r="66" spans="2:3" ht="15" customHeight="1" x14ac:dyDescent="0.25">
      <c r="B66" s="22"/>
      <c r="C66" s="30"/>
    </row>
    <row r="67" spans="2:3" ht="15" customHeight="1" x14ac:dyDescent="0.25">
      <c r="B67" s="22"/>
      <c r="C67" s="33"/>
    </row>
    <row r="68" spans="2:3" ht="15" customHeight="1" x14ac:dyDescent="0.25">
      <c r="B68" s="22"/>
      <c r="C68" s="32"/>
    </row>
    <row r="69" spans="2:3" ht="15" customHeight="1" x14ac:dyDescent="0.25">
      <c r="B69" s="22"/>
      <c r="C69" s="30"/>
    </row>
    <row r="70" spans="2:3" ht="15" customHeight="1" x14ac:dyDescent="0.25">
      <c r="B70" s="22"/>
      <c r="C70" s="30"/>
    </row>
    <row r="71" spans="2:3" ht="15" customHeight="1" x14ac:dyDescent="0.25">
      <c r="B71" s="22"/>
      <c r="C71" s="30"/>
    </row>
    <row r="72" spans="2:3" ht="15" customHeight="1" x14ac:dyDescent="0.25">
      <c r="B72" s="22"/>
      <c r="C72" s="30"/>
    </row>
    <row r="73" spans="2:3" ht="15" customHeight="1" x14ac:dyDescent="0.25">
      <c r="B73" s="22"/>
      <c r="C73" s="30"/>
    </row>
    <row r="74" spans="2:3" ht="15" customHeight="1" x14ac:dyDescent="0.25">
      <c r="B74" s="22"/>
      <c r="C74" s="30"/>
    </row>
    <row r="75" spans="2:3" ht="15" customHeight="1" x14ac:dyDescent="0.25">
      <c r="B75" s="22"/>
      <c r="C75" s="33"/>
    </row>
    <row r="76" spans="2:3" s="9" customFormat="1" ht="15" customHeight="1" x14ac:dyDescent="0.25">
      <c r="B76" s="22"/>
      <c r="C76" s="32"/>
    </row>
    <row r="77" spans="2:3" ht="15" customHeight="1" x14ac:dyDescent="0.25">
      <c r="B77" s="22"/>
      <c r="C77" s="30"/>
    </row>
    <row r="78" spans="2:3" ht="15" customHeight="1" x14ac:dyDescent="0.25">
      <c r="B78" s="22"/>
      <c r="C78" s="34"/>
    </row>
    <row r="79" spans="2:3" ht="15" customHeight="1" x14ac:dyDescent="0.25">
      <c r="B79" s="22"/>
      <c r="C79" s="30"/>
    </row>
    <row r="80" spans="2:3" s="9" customFormat="1" ht="15" customHeight="1" x14ac:dyDescent="0.25">
      <c r="B80" s="22"/>
      <c r="C80" s="30"/>
    </row>
    <row r="81" spans="2:3" ht="15" customHeight="1" x14ac:dyDescent="0.25">
      <c r="B81" s="22"/>
      <c r="C81" s="30"/>
    </row>
    <row r="82" spans="2:3" ht="15" customHeight="1" x14ac:dyDescent="0.25">
      <c r="B82" s="22"/>
      <c r="C82" s="30"/>
    </row>
    <row r="83" spans="2:3" ht="15" customHeight="1" x14ac:dyDescent="0.25">
      <c r="B83" s="22"/>
      <c r="C83" s="30"/>
    </row>
    <row r="84" spans="2:3" ht="15" customHeight="1" x14ac:dyDescent="0.25">
      <c r="B84" s="22"/>
      <c r="C84" s="30"/>
    </row>
    <row r="85" spans="2:3" ht="15" customHeight="1" x14ac:dyDescent="0.25">
      <c r="B85" s="22"/>
      <c r="C85" s="30"/>
    </row>
    <row r="86" spans="2:3" s="9" customFormat="1" ht="15" customHeight="1" x14ac:dyDescent="0.25">
      <c r="B86" s="22"/>
      <c r="C86" s="30"/>
    </row>
    <row r="87" spans="2:3" ht="15" customHeight="1" x14ac:dyDescent="0.25">
      <c r="B87" s="31"/>
      <c r="C87" s="35"/>
    </row>
    <row r="88" spans="2:3" ht="15" customHeight="1" x14ac:dyDescent="0.25">
      <c r="B88" s="22"/>
      <c r="C88" s="23"/>
    </row>
    <row r="89" spans="2:3" ht="15" customHeight="1" x14ac:dyDescent="0.25">
      <c r="B89" s="36"/>
      <c r="C89" s="36"/>
    </row>
    <row r="90" spans="2:3" ht="15" customHeight="1" x14ac:dyDescent="0.25">
      <c r="B90" s="36"/>
      <c r="C90" s="36"/>
    </row>
    <row r="91" spans="2:3" ht="15" customHeight="1" x14ac:dyDescent="0.25">
      <c r="B91" s="36"/>
      <c r="C91" s="36"/>
    </row>
    <row r="92" spans="2:3" s="9" customFormat="1" ht="15" customHeight="1" x14ac:dyDescent="0.25">
      <c r="B92"/>
      <c r="C92"/>
    </row>
    <row r="93" spans="2:3" ht="15" customHeight="1" x14ac:dyDescent="0.25"/>
    <row r="94" spans="2:3" s="9" customFormat="1" ht="15" customHeight="1" x14ac:dyDescent="0.25">
      <c r="B94"/>
      <c r="C94"/>
    </row>
    <row r="95" spans="2:3" ht="15" customHeight="1" x14ac:dyDescent="0.25"/>
    <row r="96" spans="2:3" ht="15" customHeight="1" x14ac:dyDescent="0.25"/>
    <row r="97" spans="2:3" ht="15" customHeight="1" x14ac:dyDescent="0.25"/>
    <row r="98" spans="2:3" ht="15" customHeight="1" x14ac:dyDescent="0.25"/>
    <row r="99" spans="2:3" ht="15" customHeight="1" x14ac:dyDescent="0.25"/>
    <row r="100" spans="2:3" ht="15" customHeight="1" x14ac:dyDescent="0.25"/>
    <row r="101" spans="2:3" ht="15" customHeight="1" x14ac:dyDescent="0.25"/>
    <row r="102" spans="2:3" s="9" customFormat="1" ht="15" customHeight="1" x14ac:dyDescent="0.25">
      <c r="B102"/>
      <c r="C102"/>
    </row>
    <row r="103" spans="2:3" ht="15" customHeight="1" x14ac:dyDescent="0.25"/>
    <row r="104" spans="2:3" s="9" customFormat="1" ht="15" customHeight="1" x14ac:dyDescent="0.25">
      <c r="B104"/>
      <c r="C104"/>
    </row>
    <row r="105" spans="2:3" ht="15" customHeight="1" x14ac:dyDescent="0.25"/>
    <row r="106" spans="2:3" ht="15" customHeight="1" x14ac:dyDescent="0.25"/>
    <row r="107" spans="2:3" ht="15" customHeight="1" x14ac:dyDescent="0.25"/>
    <row r="108" spans="2:3" s="9" customFormat="1" ht="15" customHeight="1" x14ac:dyDescent="0.25">
      <c r="B108"/>
      <c r="C108"/>
    </row>
    <row r="109" spans="2:3" ht="15" customHeight="1" x14ac:dyDescent="0.25"/>
    <row r="110" spans="2:3" ht="15" customHeight="1" x14ac:dyDescent="0.25"/>
    <row r="111" spans="2:3" ht="15" customHeight="1" x14ac:dyDescent="0.25"/>
    <row r="112" spans="2:3"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sheetData>
  <mergeCells count="1">
    <mergeCell ref="B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14461-13BA-7648-B28F-2791E909BE6E}">
  <sheetPr codeName="Sheet5">
    <tabColor theme="1"/>
  </sheetPr>
  <dimension ref="A1:S71"/>
  <sheetViews>
    <sheetView showGridLines="0" zoomScaleNormal="100" workbookViewId="0"/>
  </sheetViews>
  <sheetFormatPr defaultColWidth="0" defaultRowHeight="21.95" customHeight="1" x14ac:dyDescent="0.2"/>
  <cols>
    <col min="1" max="1" width="1.7109375" style="1" customWidth="1"/>
    <col min="2" max="2" width="20" style="1" bestFit="1" customWidth="1"/>
    <col min="3" max="3" width="21.5703125" style="1" bestFit="1" customWidth="1"/>
    <col min="4" max="4" width="31" style="1" bestFit="1" customWidth="1"/>
    <col min="5" max="6" width="12.7109375" style="1" customWidth="1"/>
    <col min="7" max="7" width="20.7109375" style="1" customWidth="1"/>
    <col min="8" max="8" width="1.7109375" style="1" customWidth="1"/>
    <col min="9" max="9" width="19.42578125" style="1" bestFit="1" customWidth="1"/>
    <col min="10" max="10" width="13.28515625" style="1" bestFit="1" customWidth="1"/>
    <col min="11" max="11" width="1.7109375" style="1" customWidth="1"/>
    <col min="12" max="19" width="0" style="1" hidden="1" customWidth="1"/>
    <col min="20" max="16384" width="9.140625" style="1" hidden="1"/>
  </cols>
  <sheetData>
    <row r="1" spans="1:11" ht="8.1" customHeight="1" x14ac:dyDescent="0.2"/>
    <row r="2" spans="1:11" ht="12.95" customHeight="1" x14ac:dyDescent="0.2">
      <c r="B2" s="82" t="s">
        <v>144</v>
      </c>
      <c r="C2" s="82"/>
      <c r="D2" s="83"/>
      <c r="E2" s="83"/>
      <c r="F2" s="83"/>
      <c r="G2" s="83"/>
      <c r="H2" s="83"/>
      <c r="I2" s="83"/>
      <c r="J2" s="83"/>
      <c r="K2" s="73"/>
    </row>
    <row r="3" spans="1:11" ht="12.95" customHeight="1" x14ac:dyDescent="0.2">
      <c r="B3" s="70" t="s">
        <v>17</v>
      </c>
      <c r="C3" s="84"/>
      <c r="D3" s="84"/>
      <c r="E3" s="84"/>
      <c r="F3" s="84"/>
      <c r="G3" s="84"/>
      <c r="H3" s="84"/>
      <c r="I3" s="84"/>
      <c r="J3" s="85" t="s">
        <v>15</v>
      </c>
      <c r="K3" s="73"/>
    </row>
    <row r="4" spans="1:11" ht="12.95" customHeight="1" x14ac:dyDescent="0.2">
      <c r="B4" s="70" t="s">
        <v>203</v>
      </c>
      <c r="C4" s="84"/>
      <c r="D4" s="84"/>
      <c r="E4" s="84"/>
      <c r="F4" s="84"/>
      <c r="G4" s="84"/>
      <c r="H4" s="84"/>
      <c r="I4" s="84"/>
      <c r="J4" s="85" t="s">
        <v>16</v>
      </c>
      <c r="K4" s="73"/>
    </row>
    <row r="5" spans="1:11" ht="12.95" customHeight="1" x14ac:dyDescent="0.2"/>
    <row r="6" spans="1:11" s="56" customFormat="1" ht="12.95" customHeight="1" x14ac:dyDescent="0.2">
      <c r="A6" s="1"/>
      <c r="B6" s="79" t="s">
        <v>22</v>
      </c>
      <c r="C6" s="79"/>
      <c r="D6" s="79"/>
      <c r="E6" s="79"/>
      <c r="F6" s="79"/>
      <c r="G6" s="79"/>
      <c r="H6" s="68"/>
      <c r="I6" s="86" t="s">
        <v>192</v>
      </c>
      <c r="J6" s="86"/>
      <c r="K6" s="81"/>
    </row>
    <row r="7" spans="1:11" s="56" customFormat="1" ht="12.95" customHeight="1" x14ac:dyDescent="0.2">
      <c r="A7" s="1"/>
      <c r="B7" s="80" t="s">
        <v>47</v>
      </c>
      <c r="C7" s="80" t="s">
        <v>142</v>
      </c>
      <c r="D7" s="78" t="s">
        <v>201</v>
      </c>
      <c r="E7" s="78" t="s">
        <v>146</v>
      </c>
      <c r="F7" s="78" t="s">
        <v>145</v>
      </c>
      <c r="G7" s="78" t="s">
        <v>19</v>
      </c>
      <c r="H7" s="77"/>
      <c r="I7" s="78" t="s">
        <v>142</v>
      </c>
      <c r="J7" s="78" t="s">
        <v>160</v>
      </c>
    </row>
    <row r="8" spans="1:11" s="56" customFormat="1" ht="12.95" customHeight="1" thickBot="1" x14ac:dyDescent="0.25">
      <c r="A8" s="1"/>
      <c r="B8" s="1"/>
      <c r="C8" s="1"/>
      <c r="D8" s="1"/>
      <c r="E8" s="1"/>
      <c r="F8" s="169" t="s">
        <v>204</v>
      </c>
      <c r="G8" s="169"/>
      <c r="H8" s="1"/>
      <c r="I8" s="62" t="s">
        <v>6</v>
      </c>
      <c r="J8" s="75">
        <f>IFERROR(Access_Affordability!C30,0)</f>
        <v>0</v>
      </c>
    </row>
    <row r="9" spans="1:11" s="56" customFormat="1" ht="12.95" customHeight="1" x14ac:dyDescent="0.2">
      <c r="A9" s="1"/>
      <c r="B9" s="57"/>
      <c r="C9" s="57"/>
      <c r="D9" s="67" t="s">
        <v>154</v>
      </c>
      <c r="E9" s="67"/>
      <c r="F9" s="148"/>
      <c r="G9" s="158"/>
      <c r="H9" s="68"/>
      <c r="I9" s="62" t="s">
        <v>29</v>
      </c>
      <c r="J9" s="75">
        <f>IFERROR(Access_Underserved!C23,0)</f>
        <v>0</v>
      </c>
    </row>
    <row r="10" spans="1:11" s="56" customFormat="1" ht="12.95" customHeight="1" x14ac:dyDescent="0.2">
      <c r="A10" s="1"/>
      <c r="B10" s="57"/>
      <c r="C10" s="57"/>
      <c r="D10" s="67" t="s">
        <v>51</v>
      </c>
      <c r="E10" s="67"/>
      <c r="F10" s="149"/>
      <c r="G10" s="159"/>
      <c r="H10" s="68"/>
      <c r="I10" s="62" t="s">
        <v>139</v>
      </c>
      <c r="J10" s="75">
        <f>IFERROR('Quality_Health and Safety'!C30,0)</f>
        <v>0</v>
      </c>
    </row>
    <row r="11" spans="1:11" s="56" customFormat="1" ht="12.95" customHeight="1" x14ac:dyDescent="0.2">
      <c r="A11" s="1"/>
      <c r="B11" s="89" t="s">
        <v>0</v>
      </c>
      <c r="C11" s="93" t="s">
        <v>1</v>
      </c>
      <c r="D11" s="67" t="s">
        <v>2</v>
      </c>
      <c r="E11" s="88" t="s">
        <v>147</v>
      </c>
      <c r="F11" s="150"/>
      <c r="G11" s="160"/>
      <c r="H11" s="68"/>
      <c r="I11" s="62" t="s">
        <v>11</v>
      </c>
      <c r="J11" s="75">
        <f>IFERROR(Quality_Effectiveness!C17,0)</f>
        <v>0</v>
      </c>
    </row>
    <row r="12" spans="1:11" s="56" customFormat="1" ht="12.95" customHeight="1" x14ac:dyDescent="0.2">
      <c r="A12" s="1"/>
      <c r="B12" s="89" t="s">
        <v>0</v>
      </c>
      <c r="C12" s="93" t="s">
        <v>3</v>
      </c>
      <c r="D12" s="67" t="s">
        <v>20</v>
      </c>
      <c r="E12" s="88" t="s">
        <v>148</v>
      </c>
      <c r="F12" s="151"/>
      <c r="G12" s="160"/>
      <c r="H12" s="68"/>
      <c r="I12" s="62" t="s">
        <v>8</v>
      </c>
      <c r="J12" s="75">
        <f>IFERROR('Quality_Basic Need'!C19,0)</f>
        <v>0</v>
      </c>
    </row>
    <row r="13" spans="1:11" s="56" customFormat="1" ht="12.95" customHeight="1" x14ac:dyDescent="0.2">
      <c r="A13" s="1"/>
      <c r="B13" s="90" t="s">
        <v>5</v>
      </c>
      <c r="C13" s="94" t="s">
        <v>6</v>
      </c>
      <c r="D13" s="67" t="s">
        <v>155</v>
      </c>
      <c r="E13" s="88" t="s">
        <v>149</v>
      </c>
      <c r="F13" s="152"/>
      <c r="G13" s="161"/>
      <c r="H13" s="68"/>
      <c r="I13" s="62" t="s">
        <v>12</v>
      </c>
      <c r="J13" s="75">
        <f>IFERROR(Optionality!C8,0)</f>
        <v>0</v>
      </c>
    </row>
    <row r="14" spans="1:11" s="56" customFormat="1" ht="12.95" customHeight="1" x14ac:dyDescent="0.2">
      <c r="A14" s="1"/>
      <c r="B14" s="90" t="s">
        <v>161</v>
      </c>
      <c r="C14" s="94" t="s">
        <v>166</v>
      </c>
      <c r="D14" s="67" t="s">
        <v>25</v>
      </c>
      <c r="E14" s="88" t="s">
        <v>171</v>
      </c>
      <c r="F14" s="153"/>
      <c r="G14" s="162"/>
      <c r="H14" s="68"/>
      <c r="I14" s="63" t="s">
        <v>140</v>
      </c>
      <c r="J14" s="75">
        <f>IFERROR('Environmental_Use Phase'!C17,0)</f>
        <v>0</v>
      </c>
    </row>
    <row r="15" spans="1:11" s="56" customFormat="1" ht="12.95" customHeight="1" x14ac:dyDescent="0.2">
      <c r="A15" s="1"/>
      <c r="B15" s="90" t="s">
        <v>5</v>
      </c>
      <c r="C15" s="94" t="s">
        <v>29</v>
      </c>
      <c r="D15" s="67" t="s">
        <v>156</v>
      </c>
      <c r="E15" s="88" t="s">
        <v>150</v>
      </c>
      <c r="F15" s="154"/>
      <c r="G15" s="160"/>
      <c r="H15" s="68"/>
      <c r="I15" s="64" t="s">
        <v>141</v>
      </c>
      <c r="J15" s="75">
        <f>IFERROR('Environmental_End of Life'!C51,0)</f>
        <v>0</v>
      </c>
    </row>
    <row r="16" spans="1:11" s="56" customFormat="1" ht="12.95" customHeight="1" x14ac:dyDescent="0.2">
      <c r="A16" s="1"/>
      <c r="B16" s="90" t="s">
        <v>7</v>
      </c>
      <c r="C16" s="94" t="s">
        <v>139</v>
      </c>
      <c r="D16" s="67" t="s">
        <v>49</v>
      </c>
      <c r="E16" s="88" t="s">
        <v>150</v>
      </c>
      <c r="F16" s="155"/>
      <c r="G16" s="163"/>
      <c r="H16" s="68"/>
      <c r="I16" s="69" t="s">
        <v>52</v>
      </c>
      <c r="J16" s="76">
        <f>SUMIF(J8:J15,"&gt;0",J8:J15)</f>
        <v>0</v>
      </c>
    </row>
    <row r="17" spans="1:10" s="56" customFormat="1" ht="12.95" customHeight="1" x14ac:dyDescent="0.2">
      <c r="A17" s="1"/>
      <c r="B17" s="90" t="s">
        <v>7</v>
      </c>
      <c r="C17" s="94" t="s">
        <v>11</v>
      </c>
      <c r="D17" s="67" t="s">
        <v>10</v>
      </c>
      <c r="E17" s="88" t="s">
        <v>158</v>
      </c>
      <c r="F17" s="155"/>
      <c r="G17" s="163"/>
      <c r="H17" s="68"/>
      <c r="I17" s="69" t="s">
        <v>143</v>
      </c>
      <c r="J17" s="76">
        <f>SUMIF(J8:J15,"&lt;0",J8:J15)</f>
        <v>0</v>
      </c>
    </row>
    <row r="18" spans="1:10" s="56" customFormat="1" ht="12.95" customHeight="1" x14ac:dyDescent="0.2">
      <c r="A18" s="1"/>
      <c r="B18" s="90" t="s">
        <v>7</v>
      </c>
      <c r="C18" s="94" t="s">
        <v>8</v>
      </c>
      <c r="D18" s="67" t="s">
        <v>157</v>
      </c>
      <c r="E18" s="88" t="s">
        <v>159</v>
      </c>
      <c r="F18" s="155"/>
      <c r="G18" s="163"/>
      <c r="H18" s="68"/>
    </row>
    <row r="19" spans="1:10" s="56" customFormat="1" ht="12.95" customHeight="1" x14ac:dyDescent="0.2">
      <c r="A19" s="1"/>
      <c r="B19" s="90" t="s">
        <v>7</v>
      </c>
      <c r="C19" s="94" t="s">
        <v>8</v>
      </c>
      <c r="D19" s="67" t="s">
        <v>33</v>
      </c>
      <c r="E19" s="88" t="s">
        <v>147</v>
      </c>
      <c r="F19" s="150"/>
      <c r="G19" s="160"/>
      <c r="H19" s="68"/>
    </row>
    <row r="20" spans="1:10" s="56" customFormat="1" ht="12.95" customHeight="1" x14ac:dyDescent="0.2">
      <c r="A20" s="1"/>
      <c r="B20" s="91" t="s">
        <v>140</v>
      </c>
      <c r="C20" s="95" t="s">
        <v>164</v>
      </c>
      <c r="D20" s="67" t="s">
        <v>180</v>
      </c>
      <c r="E20" s="88" t="s">
        <v>181</v>
      </c>
      <c r="F20" s="156"/>
      <c r="G20" s="159"/>
      <c r="H20" s="68"/>
      <c r="I20" s="68"/>
      <c r="J20" s="68"/>
    </row>
    <row r="21" spans="1:10" s="56" customFormat="1" ht="12.95" customHeight="1" x14ac:dyDescent="0.25">
      <c r="A21" s="1"/>
      <c r="B21" s="92" t="s">
        <v>141</v>
      </c>
      <c r="C21" s="96" t="s">
        <v>165</v>
      </c>
      <c r="D21" s="67" t="s">
        <v>40</v>
      </c>
      <c r="E21" s="88" t="s">
        <v>151</v>
      </c>
      <c r="F21" s="155"/>
      <c r="G21" s="159"/>
      <c r="H21" s="68"/>
      <c r="I21" s="147"/>
    </row>
    <row r="22" spans="1:10" s="56" customFormat="1" ht="12.95" customHeight="1" x14ac:dyDescent="0.2">
      <c r="A22" s="1"/>
      <c r="B22" s="92" t="s">
        <v>141</v>
      </c>
      <c r="C22" s="96" t="s">
        <v>165</v>
      </c>
      <c r="D22" s="67" t="s">
        <v>41</v>
      </c>
      <c r="E22" s="88" t="s">
        <v>151</v>
      </c>
      <c r="F22" s="155"/>
      <c r="G22" s="159"/>
      <c r="H22" s="68"/>
    </row>
    <row r="23" spans="1:10" s="56" customFormat="1" ht="12.95" customHeight="1" thickBot="1" x14ac:dyDescent="0.25">
      <c r="A23" s="1"/>
      <c r="B23" s="92" t="s">
        <v>141</v>
      </c>
      <c r="C23" s="96" t="s">
        <v>165</v>
      </c>
      <c r="D23" s="67" t="s">
        <v>153</v>
      </c>
      <c r="E23" s="88" t="s">
        <v>152</v>
      </c>
      <c r="F23" s="157"/>
      <c r="G23" s="164"/>
      <c r="H23" s="68"/>
    </row>
    <row r="24" spans="1:10" s="56" customFormat="1" ht="12.95" customHeight="1" x14ac:dyDescent="0.2">
      <c r="A24" s="1"/>
      <c r="B24" s="68"/>
      <c r="C24" s="68"/>
      <c r="D24" s="68"/>
      <c r="E24" s="68"/>
      <c r="F24" s="68"/>
      <c r="G24" s="68"/>
      <c r="H24" s="68"/>
    </row>
    <row r="25" spans="1:10" s="56" customFormat="1" ht="12.95" customHeight="1" x14ac:dyDescent="0.2">
      <c r="A25" s="1"/>
      <c r="B25" s="132"/>
      <c r="C25" s="132"/>
      <c r="D25" s="132"/>
      <c r="E25" s="132"/>
      <c r="F25" s="132"/>
      <c r="G25" s="132"/>
      <c r="H25" s="132"/>
      <c r="I25" s="133"/>
      <c r="J25" s="133"/>
    </row>
    <row r="26" spans="1:10" s="56" customFormat="1" ht="12.95" customHeight="1" x14ac:dyDescent="0.2">
      <c r="A26" s="1"/>
      <c r="B26" s="68"/>
      <c r="C26" s="68"/>
      <c r="D26" s="68"/>
      <c r="E26" s="68"/>
      <c r="F26" s="68"/>
      <c r="G26" s="68"/>
      <c r="H26" s="68"/>
    </row>
    <row r="27" spans="1:10" s="56" customFormat="1" ht="12.95" customHeight="1" x14ac:dyDescent="0.2">
      <c r="A27" s="1"/>
      <c r="B27" s="134" t="s">
        <v>167</v>
      </c>
      <c r="C27" s="134"/>
      <c r="D27" s="134"/>
      <c r="E27" s="134"/>
      <c r="F27" s="134"/>
      <c r="G27" s="134"/>
      <c r="H27" s="68"/>
    </row>
    <row r="28" spans="1:10" s="58" customFormat="1" ht="12.95" customHeight="1" x14ac:dyDescent="0.2">
      <c r="A28" s="1"/>
      <c r="B28" s="114" t="s">
        <v>47</v>
      </c>
      <c r="C28" s="114" t="s">
        <v>142</v>
      </c>
      <c r="D28" s="115" t="s">
        <v>145</v>
      </c>
      <c r="E28" s="115"/>
      <c r="F28" s="115" t="s">
        <v>21</v>
      </c>
      <c r="G28" s="115" t="s">
        <v>19</v>
      </c>
      <c r="H28" s="68"/>
    </row>
    <row r="29" spans="1:10" s="58" customFormat="1" ht="12.95" customHeight="1" x14ac:dyDescent="0.2">
      <c r="A29" s="1"/>
      <c r="B29" s="65" t="s">
        <v>0</v>
      </c>
      <c r="C29" s="97" t="s">
        <v>1</v>
      </c>
      <c r="D29" s="98" t="s">
        <v>4</v>
      </c>
      <c r="E29" s="117" t="s">
        <v>148</v>
      </c>
      <c r="F29" s="99">
        <v>13476</v>
      </c>
      <c r="G29" s="98" t="s">
        <v>187</v>
      </c>
      <c r="H29" s="68"/>
    </row>
    <row r="30" spans="1:10" s="58" customFormat="1" ht="12.95" customHeight="1" x14ac:dyDescent="0.2">
      <c r="A30" s="1"/>
      <c r="B30" s="66" t="s">
        <v>5</v>
      </c>
      <c r="C30" s="100" t="s">
        <v>6</v>
      </c>
      <c r="D30" s="98" t="s">
        <v>23</v>
      </c>
      <c r="E30" s="117" t="s">
        <v>149</v>
      </c>
      <c r="F30" s="101">
        <v>39.4</v>
      </c>
      <c r="G30" s="98" t="s">
        <v>77</v>
      </c>
      <c r="H30" s="68"/>
    </row>
    <row r="31" spans="1:10" s="58" customFormat="1" ht="12.95" customHeight="1" x14ac:dyDescent="0.2">
      <c r="A31" s="1"/>
      <c r="B31" s="66" t="s">
        <v>5</v>
      </c>
      <c r="C31" s="100" t="s">
        <v>6</v>
      </c>
      <c r="D31" s="98" t="s">
        <v>24</v>
      </c>
      <c r="E31" s="117" t="s">
        <v>171</v>
      </c>
      <c r="F31" s="102">
        <v>2.64</v>
      </c>
      <c r="G31" s="98" t="s">
        <v>77</v>
      </c>
      <c r="H31" s="68"/>
    </row>
    <row r="32" spans="1:10" s="58" customFormat="1" ht="12.95" customHeight="1" x14ac:dyDescent="0.2">
      <c r="A32" s="1"/>
      <c r="B32" s="66" t="s">
        <v>5</v>
      </c>
      <c r="C32" s="100" t="s">
        <v>6</v>
      </c>
      <c r="D32" s="98" t="s">
        <v>81</v>
      </c>
      <c r="E32" s="117" t="s">
        <v>171</v>
      </c>
      <c r="F32" s="103">
        <v>33642</v>
      </c>
      <c r="G32" s="98" t="s">
        <v>31</v>
      </c>
      <c r="H32" s="68"/>
    </row>
    <row r="33" spans="1:10" s="58" customFormat="1" ht="12.95" customHeight="1" x14ac:dyDescent="0.2">
      <c r="A33" s="1"/>
      <c r="B33" s="66" t="s">
        <v>5</v>
      </c>
      <c r="C33" s="100" t="s">
        <v>6</v>
      </c>
      <c r="D33" s="98" t="s">
        <v>28</v>
      </c>
      <c r="E33" s="117" t="s">
        <v>168</v>
      </c>
      <c r="F33" s="104">
        <v>11.6</v>
      </c>
      <c r="G33" s="98" t="s">
        <v>79</v>
      </c>
      <c r="H33" s="68"/>
      <c r="I33" s="71"/>
      <c r="J33" s="72"/>
    </row>
    <row r="34" spans="1:10" s="58" customFormat="1" ht="12.95" customHeight="1" x14ac:dyDescent="0.2">
      <c r="A34" s="1"/>
      <c r="B34" s="66" t="s">
        <v>5</v>
      </c>
      <c r="C34" s="100" t="s">
        <v>6</v>
      </c>
      <c r="D34" s="98" t="s">
        <v>27</v>
      </c>
      <c r="E34" s="117" t="s">
        <v>171</v>
      </c>
      <c r="F34" s="103">
        <v>792</v>
      </c>
      <c r="G34" s="98" t="s">
        <v>78</v>
      </c>
      <c r="H34" s="68"/>
      <c r="I34" s="71"/>
      <c r="J34" s="72"/>
    </row>
    <row r="35" spans="1:10" s="58" customFormat="1" ht="12.95" customHeight="1" x14ac:dyDescent="0.2">
      <c r="A35" s="1"/>
      <c r="B35" s="90" t="s">
        <v>5</v>
      </c>
      <c r="C35" s="100" t="s">
        <v>6</v>
      </c>
      <c r="D35" s="98" t="s">
        <v>26</v>
      </c>
      <c r="E35" s="117" t="s">
        <v>171</v>
      </c>
      <c r="F35" s="103">
        <v>775</v>
      </c>
      <c r="G35" s="118" t="s">
        <v>30</v>
      </c>
      <c r="H35" s="68"/>
      <c r="I35" s="71"/>
      <c r="J35" s="72"/>
    </row>
    <row r="36" spans="1:10" ht="12.95" customHeight="1" x14ac:dyDescent="0.2">
      <c r="B36" s="66" t="s">
        <v>5</v>
      </c>
      <c r="C36" s="100" t="s">
        <v>29</v>
      </c>
      <c r="D36" s="98" t="s">
        <v>182</v>
      </c>
      <c r="E36" s="117" t="s">
        <v>169</v>
      </c>
      <c r="F36" s="105">
        <v>0.42</v>
      </c>
      <c r="G36" s="98" t="s">
        <v>87</v>
      </c>
      <c r="H36" s="68"/>
      <c r="I36" s="74"/>
      <c r="J36" s="68"/>
    </row>
    <row r="37" spans="1:10" ht="12.95" customHeight="1" x14ac:dyDescent="0.2">
      <c r="B37" s="66" t="s">
        <v>5</v>
      </c>
      <c r="C37" s="100" t="s">
        <v>29</v>
      </c>
      <c r="D37" s="98" t="s">
        <v>183</v>
      </c>
      <c r="E37" s="117" t="s">
        <v>169</v>
      </c>
      <c r="F37" s="105">
        <v>0.63</v>
      </c>
      <c r="G37" s="98" t="s">
        <v>87</v>
      </c>
      <c r="H37" s="68"/>
      <c r="I37" s="74"/>
      <c r="J37" s="68"/>
    </row>
    <row r="38" spans="1:10" ht="12.95" customHeight="1" x14ac:dyDescent="0.2">
      <c r="B38" s="66" t="s">
        <v>5</v>
      </c>
      <c r="C38" s="100" t="s">
        <v>29</v>
      </c>
      <c r="D38" s="98" t="s">
        <v>184</v>
      </c>
      <c r="E38" s="117" t="s">
        <v>170</v>
      </c>
      <c r="F38" s="107">
        <v>8826</v>
      </c>
      <c r="G38" s="98" t="s">
        <v>88</v>
      </c>
      <c r="H38" s="68"/>
      <c r="I38" s="68"/>
      <c r="J38" s="68"/>
    </row>
    <row r="39" spans="1:10" ht="12.95" customHeight="1" x14ac:dyDescent="0.2">
      <c r="B39" s="66" t="s">
        <v>5</v>
      </c>
      <c r="C39" s="100" t="s">
        <v>29</v>
      </c>
      <c r="D39" s="98" t="s">
        <v>85</v>
      </c>
      <c r="E39" s="117" t="s">
        <v>169</v>
      </c>
      <c r="F39" s="107">
        <v>2080</v>
      </c>
      <c r="G39" s="98" t="s">
        <v>116</v>
      </c>
      <c r="H39" s="68"/>
      <c r="I39" s="68"/>
      <c r="J39" s="68"/>
    </row>
    <row r="40" spans="1:10" ht="12.95" customHeight="1" x14ac:dyDescent="0.2">
      <c r="B40" s="66" t="s">
        <v>161</v>
      </c>
      <c r="C40" s="100" t="s">
        <v>162</v>
      </c>
      <c r="D40" s="98" t="s">
        <v>89</v>
      </c>
      <c r="E40" s="117" t="s">
        <v>172</v>
      </c>
      <c r="F40" s="107">
        <v>260</v>
      </c>
      <c r="G40" s="98" t="s">
        <v>116</v>
      </c>
      <c r="H40" s="68"/>
      <c r="I40" s="68"/>
      <c r="J40" s="68"/>
    </row>
    <row r="41" spans="1:10" ht="12.95" customHeight="1" x14ac:dyDescent="0.2">
      <c r="B41" s="90" t="s">
        <v>7</v>
      </c>
      <c r="C41" s="100" t="s">
        <v>139</v>
      </c>
      <c r="D41" s="98" t="s">
        <v>110</v>
      </c>
      <c r="E41" s="117" t="s">
        <v>176</v>
      </c>
      <c r="F41" s="110">
        <v>1.2</v>
      </c>
      <c r="G41" s="98" t="s">
        <v>188</v>
      </c>
      <c r="H41" s="68"/>
      <c r="I41" s="68"/>
      <c r="J41" s="68"/>
    </row>
    <row r="42" spans="1:10" ht="12.95" customHeight="1" x14ac:dyDescent="0.2">
      <c r="B42" s="90" t="s">
        <v>7</v>
      </c>
      <c r="C42" s="100" t="s">
        <v>139</v>
      </c>
      <c r="D42" s="98" t="s">
        <v>48</v>
      </c>
      <c r="E42" s="117" t="s">
        <v>176</v>
      </c>
      <c r="F42" s="109">
        <v>0.2</v>
      </c>
      <c r="G42" s="98" t="s">
        <v>188</v>
      </c>
      <c r="H42" s="68"/>
      <c r="I42" s="68"/>
      <c r="J42" s="68"/>
    </row>
    <row r="43" spans="1:10" ht="12.95" customHeight="1" x14ac:dyDescent="0.2">
      <c r="B43" s="90" t="s">
        <v>7</v>
      </c>
      <c r="C43" s="100" t="s">
        <v>139</v>
      </c>
      <c r="D43" s="98" t="s">
        <v>114</v>
      </c>
      <c r="E43" s="117" t="s">
        <v>169</v>
      </c>
      <c r="F43" s="106">
        <v>0.45</v>
      </c>
      <c r="G43" s="98" t="s">
        <v>189</v>
      </c>
      <c r="H43" s="68"/>
      <c r="I43" s="68"/>
      <c r="J43" s="68"/>
    </row>
    <row r="44" spans="1:10" ht="12.95" customHeight="1" x14ac:dyDescent="0.2">
      <c r="B44" s="90" t="s">
        <v>7</v>
      </c>
      <c r="C44" s="100" t="s">
        <v>139</v>
      </c>
      <c r="D44" s="98" t="s">
        <v>185</v>
      </c>
      <c r="E44" s="117" t="s">
        <v>171</v>
      </c>
      <c r="F44" s="102">
        <v>6.4</v>
      </c>
      <c r="G44" s="98" t="s">
        <v>190</v>
      </c>
      <c r="H44" s="68"/>
      <c r="I44" s="68"/>
      <c r="J44" s="68"/>
    </row>
    <row r="45" spans="1:10" ht="12.95" customHeight="1" x14ac:dyDescent="0.2">
      <c r="B45" s="90" t="s">
        <v>7</v>
      </c>
      <c r="C45" s="100" t="s">
        <v>11</v>
      </c>
      <c r="D45" s="98" t="s">
        <v>36</v>
      </c>
      <c r="E45" s="117" t="s">
        <v>158</v>
      </c>
      <c r="F45" s="130">
        <v>0.79</v>
      </c>
      <c r="G45" s="98" t="s">
        <v>35</v>
      </c>
      <c r="H45" s="68"/>
      <c r="I45" s="68"/>
      <c r="J45" s="68"/>
    </row>
    <row r="46" spans="1:10" ht="12.95" customHeight="1" x14ac:dyDescent="0.2">
      <c r="B46" s="90" t="s">
        <v>7</v>
      </c>
      <c r="C46" s="100" t="s">
        <v>11</v>
      </c>
      <c r="D46" s="98" t="s">
        <v>37</v>
      </c>
      <c r="E46" s="117" t="s">
        <v>177</v>
      </c>
      <c r="F46" s="130">
        <v>0.2</v>
      </c>
      <c r="G46" s="98" t="s">
        <v>111</v>
      </c>
      <c r="H46" s="68"/>
      <c r="I46" s="68"/>
      <c r="J46" s="68"/>
    </row>
    <row r="47" spans="1:10" ht="12.95" customHeight="1" x14ac:dyDescent="0.2">
      <c r="B47" s="90" t="s">
        <v>7</v>
      </c>
      <c r="C47" s="100" t="s">
        <v>8</v>
      </c>
      <c r="D47" s="98" t="s">
        <v>32</v>
      </c>
      <c r="E47" s="117" t="s">
        <v>173</v>
      </c>
      <c r="F47" s="131">
        <v>0.14000000000000001</v>
      </c>
      <c r="G47" s="98" t="s">
        <v>95</v>
      </c>
      <c r="H47" s="68"/>
      <c r="I47" s="68"/>
      <c r="J47" s="68"/>
    </row>
    <row r="48" spans="1:10" ht="12.95" customHeight="1" x14ac:dyDescent="0.2">
      <c r="B48" s="90" t="s">
        <v>7</v>
      </c>
      <c r="C48" s="100" t="s">
        <v>8</v>
      </c>
      <c r="D48" s="98" t="s">
        <v>9</v>
      </c>
      <c r="E48" s="117" t="s">
        <v>171</v>
      </c>
      <c r="F48" s="103">
        <v>69100</v>
      </c>
      <c r="G48" s="98" t="s">
        <v>94</v>
      </c>
      <c r="H48" s="68"/>
      <c r="I48" s="68"/>
      <c r="J48" s="68"/>
    </row>
    <row r="49" spans="2:10" ht="12.95" customHeight="1" x14ac:dyDescent="0.2">
      <c r="B49" s="90" t="s">
        <v>7</v>
      </c>
      <c r="C49" s="100" t="s">
        <v>8</v>
      </c>
      <c r="D49" s="98" t="s">
        <v>34</v>
      </c>
      <c r="E49" s="117" t="s">
        <v>174</v>
      </c>
      <c r="F49" s="107">
        <v>44000</v>
      </c>
      <c r="G49" s="98" t="s">
        <v>100</v>
      </c>
      <c r="H49" s="68"/>
      <c r="I49" s="68"/>
      <c r="J49" s="68"/>
    </row>
    <row r="50" spans="2:10" ht="12.95" customHeight="1" x14ac:dyDescent="0.2">
      <c r="B50" s="90" t="s">
        <v>7</v>
      </c>
      <c r="C50" s="100" t="s">
        <v>8</v>
      </c>
      <c r="D50" s="98" t="s">
        <v>186</v>
      </c>
      <c r="E50" s="117" t="s">
        <v>43</v>
      </c>
      <c r="F50" s="107">
        <v>272480899</v>
      </c>
      <c r="G50" s="98" t="s">
        <v>79</v>
      </c>
      <c r="H50" s="68"/>
      <c r="I50" s="68"/>
      <c r="J50" s="68"/>
    </row>
    <row r="51" spans="2:10" ht="12.95" customHeight="1" x14ac:dyDescent="0.2">
      <c r="B51" s="90" t="s">
        <v>7</v>
      </c>
      <c r="C51" s="100" t="s">
        <v>8</v>
      </c>
      <c r="D51" s="98" t="s">
        <v>90</v>
      </c>
      <c r="E51" s="117" t="s">
        <v>175</v>
      </c>
      <c r="F51" s="108">
        <v>519</v>
      </c>
      <c r="G51" s="98" t="s">
        <v>78</v>
      </c>
      <c r="H51" s="68"/>
      <c r="I51" s="68"/>
      <c r="J51" s="68"/>
    </row>
    <row r="52" spans="2:10" ht="12.95" customHeight="1" x14ac:dyDescent="0.2">
      <c r="B52" s="90" t="s">
        <v>12</v>
      </c>
      <c r="C52" s="100" t="s">
        <v>163</v>
      </c>
      <c r="D52" s="98" t="s">
        <v>38</v>
      </c>
      <c r="E52" s="117" t="s">
        <v>178</v>
      </c>
      <c r="F52" s="101">
        <v>650</v>
      </c>
      <c r="G52" s="98" t="s">
        <v>116</v>
      </c>
      <c r="H52" s="68"/>
      <c r="I52" s="68"/>
      <c r="J52" s="68"/>
    </row>
    <row r="53" spans="2:10" ht="12.95" customHeight="1" x14ac:dyDescent="0.2">
      <c r="B53" s="91" t="s">
        <v>140</v>
      </c>
      <c r="C53" s="111" t="s">
        <v>164</v>
      </c>
      <c r="D53" s="98" t="s">
        <v>39</v>
      </c>
      <c r="E53" s="117" t="s">
        <v>179</v>
      </c>
      <c r="F53" s="112">
        <v>114</v>
      </c>
      <c r="G53" s="98" t="s">
        <v>16</v>
      </c>
      <c r="H53" s="68"/>
      <c r="I53" s="68"/>
      <c r="J53" s="68"/>
    </row>
    <row r="54" spans="2:10" ht="12.95" customHeight="1" x14ac:dyDescent="0.2">
      <c r="B54" s="92" t="s">
        <v>141</v>
      </c>
      <c r="C54" s="113" t="s">
        <v>165</v>
      </c>
      <c r="D54" s="98" t="s">
        <v>44</v>
      </c>
      <c r="E54" s="117" t="s">
        <v>171</v>
      </c>
      <c r="F54" s="116">
        <v>0.08</v>
      </c>
      <c r="G54" s="98" t="s">
        <v>191</v>
      </c>
      <c r="H54" s="68"/>
      <c r="I54" s="68"/>
      <c r="J54" s="68"/>
    </row>
    <row r="55" spans="2:10" ht="12.95" customHeight="1" x14ac:dyDescent="0.2">
      <c r="B55" s="92" t="s">
        <v>141</v>
      </c>
      <c r="C55" s="113" t="s">
        <v>165</v>
      </c>
      <c r="D55" s="98" t="s">
        <v>45</v>
      </c>
      <c r="E55" s="117" t="s">
        <v>171</v>
      </c>
      <c r="F55" s="116">
        <v>1.0999999999999999E-2</v>
      </c>
      <c r="G55" s="98" t="s">
        <v>191</v>
      </c>
      <c r="H55" s="68"/>
      <c r="I55" s="68"/>
      <c r="J55" s="68"/>
    </row>
    <row r="56" spans="2:10" ht="12.95" customHeight="1" x14ac:dyDescent="0.2">
      <c r="B56" s="92" t="s">
        <v>141</v>
      </c>
      <c r="C56" s="113" t="s">
        <v>165</v>
      </c>
      <c r="D56" s="98" t="s">
        <v>46</v>
      </c>
      <c r="E56" s="117" t="s">
        <v>171</v>
      </c>
      <c r="F56" s="116">
        <v>0.02</v>
      </c>
      <c r="G56" s="98" t="s">
        <v>191</v>
      </c>
      <c r="H56" s="68"/>
      <c r="I56" s="68"/>
      <c r="J56" s="68"/>
    </row>
    <row r="57" spans="2:10" ht="12.95" customHeight="1" x14ac:dyDescent="0.2">
      <c r="B57" s="92" t="s">
        <v>141</v>
      </c>
      <c r="C57" s="113" t="s">
        <v>165</v>
      </c>
      <c r="D57" s="98" t="s">
        <v>42</v>
      </c>
      <c r="E57" s="117" t="s">
        <v>158</v>
      </c>
      <c r="F57" s="130">
        <v>0.79149999999999998</v>
      </c>
      <c r="G57" s="98" t="s">
        <v>191</v>
      </c>
      <c r="H57" s="73"/>
      <c r="I57" s="73"/>
      <c r="J57" s="73"/>
    </row>
    <row r="58" spans="2:10" ht="12.95" customHeight="1" x14ac:dyDescent="0.2">
      <c r="B58" s="87"/>
      <c r="C58" s="87"/>
      <c r="D58" s="87"/>
      <c r="E58" s="87"/>
      <c r="F58" s="87"/>
      <c r="G58" s="87"/>
      <c r="H58" s="73"/>
      <c r="I58" s="73"/>
      <c r="J58" s="73"/>
    </row>
    <row r="59" spans="2:10" ht="12.95" customHeight="1" x14ac:dyDescent="0.2">
      <c r="B59" s="87"/>
      <c r="C59" s="87"/>
      <c r="D59" s="87"/>
      <c r="E59" s="87"/>
      <c r="F59" s="87"/>
      <c r="G59" s="87"/>
      <c r="H59" s="73"/>
      <c r="I59" s="73"/>
      <c r="J59" s="73"/>
    </row>
    <row r="60" spans="2:10" ht="12.95" customHeight="1" x14ac:dyDescent="0.2">
      <c r="B60" s="87"/>
      <c r="C60" s="87"/>
      <c r="D60" s="87"/>
      <c r="E60" s="87"/>
      <c r="F60" s="87"/>
      <c r="G60" s="87"/>
      <c r="H60" s="73"/>
      <c r="I60" s="73"/>
      <c r="J60" s="73"/>
    </row>
    <row r="61" spans="2:10" ht="12.95" customHeight="1" x14ac:dyDescent="0.2">
      <c r="B61" s="87"/>
      <c r="C61" s="87"/>
      <c r="D61" s="87"/>
      <c r="E61" s="87"/>
      <c r="F61" s="87"/>
      <c r="G61" s="87"/>
      <c r="H61" s="73"/>
      <c r="I61" s="73"/>
      <c r="J61" s="73"/>
    </row>
    <row r="62" spans="2:10" ht="12.95" customHeight="1" x14ac:dyDescent="0.2">
      <c r="B62" s="87"/>
      <c r="C62" s="87"/>
      <c r="D62" s="87"/>
      <c r="E62" s="87"/>
      <c r="F62" s="87"/>
      <c r="G62" s="87"/>
      <c r="H62" s="73"/>
      <c r="I62" s="73"/>
      <c r="J62" s="73"/>
    </row>
    <row r="63" spans="2:10" ht="12.95" customHeight="1" x14ac:dyDescent="0.2">
      <c r="B63" s="87"/>
      <c r="C63" s="87"/>
      <c r="D63" s="87"/>
      <c r="E63" s="87"/>
      <c r="F63" s="87"/>
      <c r="G63" s="87"/>
      <c r="H63" s="73"/>
      <c r="I63" s="73"/>
      <c r="J63" s="73"/>
    </row>
    <row r="64" spans="2:10" ht="12.95" customHeight="1" x14ac:dyDescent="0.2">
      <c r="B64" s="87"/>
      <c r="C64" s="87"/>
      <c r="D64" s="87"/>
      <c r="E64" s="87"/>
      <c r="F64" s="87"/>
      <c r="G64" s="87"/>
      <c r="H64" s="73"/>
      <c r="I64" s="73"/>
      <c r="J64" s="73"/>
    </row>
    <row r="65" spans="2:10" ht="12.95" customHeight="1" x14ac:dyDescent="0.2">
      <c r="B65" s="87"/>
      <c r="C65" s="87"/>
      <c r="D65" s="87"/>
      <c r="E65" s="87"/>
      <c r="F65" s="87"/>
      <c r="G65" s="87"/>
      <c r="H65" s="73"/>
      <c r="I65" s="73"/>
      <c r="J65" s="73"/>
    </row>
    <row r="66" spans="2:10" ht="12.95" customHeight="1" x14ac:dyDescent="0.2">
      <c r="B66" s="87"/>
      <c r="C66" s="87"/>
      <c r="D66" s="87"/>
      <c r="E66" s="87"/>
      <c r="F66" s="87"/>
      <c r="G66" s="87"/>
      <c r="H66" s="73"/>
      <c r="I66" s="73"/>
      <c r="J66" s="73"/>
    </row>
    <row r="67" spans="2:10" ht="12.95" customHeight="1" x14ac:dyDescent="0.2">
      <c r="B67" s="87"/>
      <c r="C67" s="87"/>
      <c r="D67" s="87"/>
      <c r="E67" s="87"/>
      <c r="F67" s="87"/>
      <c r="G67" s="87"/>
      <c r="H67" s="73"/>
      <c r="I67" s="73"/>
      <c r="J67" s="73"/>
    </row>
    <row r="68" spans="2:10" ht="12.95" customHeight="1" x14ac:dyDescent="0.2">
      <c r="B68" s="87"/>
      <c r="C68" s="87"/>
      <c r="D68" s="87"/>
      <c r="E68" s="87"/>
      <c r="F68" s="87"/>
      <c r="G68" s="87"/>
      <c r="H68" s="73"/>
      <c r="I68" s="73"/>
      <c r="J68" s="73"/>
    </row>
    <row r="69" spans="2:10" ht="12.95" customHeight="1" x14ac:dyDescent="0.2">
      <c r="B69" s="87"/>
      <c r="C69" s="87"/>
      <c r="D69" s="87"/>
      <c r="E69" s="87"/>
      <c r="F69" s="87"/>
      <c r="G69" s="87"/>
      <c r="H69" s="73"/>
      <c r="I69" s="73"/>
      <c r="J69" s="73"/>
    </row>
    <row r="70" spans="2:10" ht="21.95" customHeight="1" x14ac:dyDescent="0.2">
      <c r="B70" s="87"/>
      <c r="C70" s="87"/>
      <c r="D70" s="87"/>
      <c r="E70" s="87"/>
      <c r="F70" s="87"/>
      <c r="G70" s="87"/>
      <c r="H70" s="73"/>
      <c r="I70" s="73"/>
      <c r="J70" s="73"/>
    </row>
    <row r="71" spans="2:10" ht="21.95" customHeight="1" x14ac:dyDescent="0.2">
      <c r="B71" s="73"/>
      <c r="C71" s="73"/>
      <c r="D71" s="73"/>
      <c r="E71" s="73"/>
      <c r="F71" s="73"/>
      <c r="G71" s="73"/>
      <c r="H71" s="73"/>
      <c r="I71" s="73"/>
      <c r="J71" s="73"/>
    </row>
  </sheetData>
  <protectedRanges>
    <protectedRange sqref="F35:G35 F57 F9:G23" name="Editable"/>
  </protectedRanges>
  <mergeCells count="1">
    <mergeCell ref="F8:G8"/>
  </mergeCells>
  <dataValidations count="6">
    <dataValidation type="decimal" allowBlank="1" showInputMessage="1" showErrorMessage="1" errorTitle="Error" error="Please only enter percentages up to 100% here." sqref="F57" xr:uid="{D5E317AC-E2D4-074F-80B1-49548249B81B}">
      <formula1>0</formula1>
      <formula2>1</formula2>
    </dataValidation>
    <dataValidation type="decimal" allowBlank="1" showInputMessage="1" showErrorMessage="1" errorTitle="Error" error="Please only enter percentages here." sqref="F21:F22 F15:F18" xr:uid="{4C55701C-CD59-C14C-966A-5B06E09065B7}">
      <formula1>0</formula1>
      <formula2>1</formula2>
    </dataValidation>
    <dataValidation type="whole" operator="greaterThan" allowBlank="1" showInputMessage="1" showErrorMessage="1" errorTitle="Error" error="Please only input positive whole numbers here" sqref="F19" xr:uid="{C72618C9-552E-6247-AB3F-F7600BAB4D37}">
      <formula1>0</formula1>
    </dataValidation>
    <dataValidation type="decimal" operator="greaterThan" allowBlank="1" showInputMessage="1" showErrorMessage="1" errorTitle="Error" error="Please only enter positive numbers here." sqref="F23 F20" xr:uid="{DE822BB5-837B-C340-B596-4921923020AD}">
      <formula1>0</formula1>
    </dataValidation>
    <dataValidation type="whole" operator="greaterThan" allowBlank="1" showInputMessage="1" showErrorMessage="1" errorTitle="Error" error="Please only input positive whole numbers here." sqref="F11" xr:uid="{941ECB8F-984D-0249-BA37-826F32775A03}">
      <formula1>0</formula1>
    </dataValidation>
    <dataValidation type="decimal" operator="greaterThan" allowBlank="1" showInputMessage="1" showErrorMessage="1" errorTitle="Error" error="Please only input positive numbers here." sqref="F12:F14 F35" xr:uid="{686649CB-9C9D-CE4D-A8A3-BEB83DE14E81}">
      <formula1>0</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7A613-C50E-3144-BE3C-6514D0B29143}">
  <sheetPr codeName="Sheet3">
    <tabColor rgb="FFE2A396"/>
  </sheetPr>
  <dimension ref="A2:D146"/>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s>
  <sheetData>
    <row r="2" spans="2:4" ht="15" customHeight="1" x14ac:dyDescent="0.25">
      <c r="B2" s="5" t="s">
        <v>68</v>
      </c>
      <c r="C2" s="3"/>
      <c r="D2" s="4"/>
    </row>
    <row r="3" spans="2:4" ht="15" customHeight="1" x14ac:dyDescent="0.25">
      <c r="B3" s="7" t="s">
        <v>17</v>
      </c>
      <c r="C3" s="6"/>
      <c r="D3" s="129" t="s">
        <v>15</v>
      </c>
    </row>
    <row r="4" spans="2:4" ht="15" customHeight="1" x14ac:dyDescent="0.25">
      <c r="B4" s="7" t="s">
        <v>203</v>
      </c>
      <c r="C4" s="6"/>
      <c r="D4" s="129" t="s">
        <v>16</v>
      </c>
    </row>
    <row r="5" spans="2:4" ht="39.950000000000003" customHeight="1" x14ac:dyDescent="0.25">
      <c r="B5" s="170" t="s">
        <v>214</v>
      </c>
      <c r="C5" s="170"/>
      <c r="D5" s="170"/>
    </row>
    <row r="6" spans="2:4" ht="15" customHeight="1" x14ac:dyDescent="0.25">
      <c r="B6" s="140" t="s">
        <v>18</v>
      </c>
      <c r="C6" s="140" t="s">
        <v>21</v>
      </c>
    </row>
    <row r="7" spans="2:4" ht="15" customHeight="1" x14ac:dyDescent="0.25">
      <c r="B7" s="16" t="s">
        <v>80</v>
      </c>
      <c r="C7" s="135">
        <f>'Data Input and Results'!F14</f>
        <v>0</v>
      </c>
    </row>
    <row r="8" spans="2:4" ht="15" customHeight="1" x14ac:dyDescent="0.25">
      <c r="B8" s="16"/>
      <c r="C8" s="8" t="s">
        <v>53</v>
      </c>
    </row>
    <row r="9" spans="2:4" ht="15" customHeight="1" x14ac:dyDescent="0.25">
      <c r="B9" s="16" t="s">
        <v>57</v>
      </c>
      <c r="C9" s="136">
        <f>'Data Input and Results'!F12/'Data Input and Results'!F29</f>
        <v>0</v>
      </c>
    </row>
    <row r="10" spans="2:4" ht="15" customHeight="1" x14ac:dyDescent="0.25">
      <c r="B10" s="16"/>
      <c r="C10" s="8" t="s">
        <v>54</v>
      </c>
    </row>
    <row r="11" spans="2:4" ht="15" customHeight="1" x14ac:dyDescent="0.25">
      <c r="B11" s="20" t="s">
        <v>55</v>
      </c>
      <c r="C11" s="45" t="e">
        <f>C7/C9</f>
        <v>#DIV/0!</v>
      </c>
    </row>
    <row r="12" spans="2:4" ht="15" customHeight="1" x14ac:dyDescent="0.25">
      <c r="B12" s="59"/>
      <c r="C12" s="60" t="s">
        <v>56</v>
      </c>
    </row>
    <row r="13" spans="2:4" ht="15" customHeight="1" x14ac:dyDescent="0.25">
      <c r="B13" s="16" t="s">
        <v>58</v>
      </c>
      <c r="C13" s="137">
        <f>'Data Input and Results'!F29</f>
        <v>13476</v>
      </c>
    </row>
    <row r="14" spans="2:4" ht="15" customHeight="1" x14ac:dyDescent="0.25">
      <c r="B14" s="16"/>
      <c r="C14" s="8" t="s">
        <v>53</v>
      </c>
    </row>
    <row r="15" spans="2:4" ht="15" customHeight="1" x14ac:dyDescent="0.25">
      <c r="B15" s="16" t="s">
        <v>62</v>
      </c>
      <c r="C15" s="136">
        <f>'Data Input and Results'!F13</f>
        <v>0</v>
      </c>
    </row>
    <row r="16" spans="2:4" ht="15" customHeight="1" x14ac:dyDescent="0.25">
      <c r="B16" s="16"/>
      <c r="C16" s="19" t="s">
        <v>64</v>
      </c>
    </row>
    <row r="17" spans="2:3" ht="15" customHeight="1" x14ac:dyDescent="0.25">
      <c r="B17" s="16" t="s">
        <v>63</v>
      </c>
      <c r="C17" s="136">
        <f>'Data Input and Results'!F31</f>
        <v>2.64</v>
      </c>
    </row>
    <row r="18" spans="2:3" ht="15" customHeight="1" x14ac:dyDescent="0.25">
      <c r="B18" s="16"/>
      <c r="C18" s="8" t="s">
        <v>54</v>
      </c>
    </row>
    <row r="19" spans="2:3" ht="15" customHeight="1" x14ac:dyDescent="0.25">
      <c r="B19" s="20" t="s">
        <v>59</v>
      </c>
      <c r="C19" s="45" t="e">
        <f>C13/C15 *C17</f>
        <v>#DIV/0!</v>
      </c>
    </row>
    <row r="20" spans="2:3" ht="15" customHeight="1" x14ac:dyDescent="0.25">
      <c r="B20" s="17"/>
      <c r="C20" s="15"/>
    </row>
    <row r="21" spans="2:3" ht="15" customHeight="1" x14ac:dyDescent="0.25">
      <c r="B21" s="16" t="s">
        <v>60</v>
      </c>
      <c r="C21" s="135">
        <f>'Data Input and Results'!F35</f>
        <v>775</v>
      </c>
    </row>
    <row r="22" spans="2:3" ht="15" customHeight="1" x14ac:dyDescent="0.25">
      <c r="B22" s="20" t="s">
        <v>61</v>
      </c>
      <c r="C22" s="45" t="e">
        <f>C11+C19+C21</f>
        <v>#DIV/0!</v>
      </c>
    </row>
    <row r="23" spans="2:3" ht="15" customHeight="1" x14ac:dyDescent="0.25">
      <c r="B23" s="17"/>
      <c r="C23" s="12"/>
    </row>
    <row r="24" spans="2:3" ht="15" customHeight="1" x14ac:dyDescent="0.25">
      <c r="B24" s="16" t="s">
        <v>65</v>
      </c>
      <c r="C24" s="25">
        <f>C54</f>
        <v>4595.1328198844749</v>
      </c>
    </row>
    <row r="25" spans="2:3" ht="15" customHeight="1" x14ac:dyDescent="0.25">
      <c r="B25" s="16"/>
      <c r="C25" s="8" t="s">
        <v>66</v>
      </c>
    </row>
    <row r="26" spans="2:3" ht="15" customHeight="1" x14ac:dyDescent="0.25">
      <c r="B26" s="16" t="s">
        <v>61</v>
      </c>
      <c r="C26" s="13" t="e">
        <f>C22</f>
        <v>#DIV/0!</v>
      </c>
    </row>
    <row r="27" spans="2:3" ht="15" customHeight="1" x14ac:dyDescent="0.25">
      <c r="B27" s="16"/>
      <c r="C27" s="8" t="s">
        <v>64</v>
      </c>
    </row>
    <row r="28" spans="2:3" ht="15" customHeight="1" x14ac:dyDescent="0.25">
      <c r="B28" s="16" t="s">
        <v>67</v>
      </c>
      <c r="C28" s="137">
        <f>'Data Input and Results'!F11</f>
        <v>0</v>
      </c>
    </row>
    <row r="29" spans="2:3" ht="15" customHeight="1" x14ac:dyDescent="0.25">
      <c r="B29" s="16"/>
      <c r="C29" s="8" t="s">
        <v>54</v>
      </c>
    </row>
    <row r="30" spans="2:3" ht="15" customHeight="1" x14ac:dyDescent="0.25">
      <c r="B30" s="20" t="s">
        <v>205</v>
      </c>
      <c r="C30" s="45" t="e">
        <f>MAX((C24-C26)*C28,0)</f>
        <v>#DIV/0!</v>
      </c>
    </row>
    <row r="31" spans="2:3" ht="15" customHeight="1" x14ac:dyDescent="0.25"/>
    <row r="32" spans="2:3" ht="15" customHeight="1" x14ac:dyDescent="0.25">
      <c r="B32" s="143"/>
      <c r="C32" s="143"/>
    </row>
    <row r="33" spans="1:3" ht="15" customHeight="1" x14ac:dyDescent="0.25"/>
    <row r="34" spans="1:3" ht="15" customHeight="1" x14ac:dyDescent="0.25">
      <c r="B34" s="141" t="s">
        <v>167</v>
      </c>
      <c r="C34" s="141"/>
    </row>
    <row r="35" spans="1:3" ht="15" customHeight="1" x14ac:dyDescent="0.25">
      <c r="B35" s="142" t="s">
        <v>18</v>
      </c>
      <c r="C35" s="142" t="s">
        <v>21</v>
      </c>
    </row>
    <row r="36" spans="1:3" ht="15" customHeight="1" x14ac:dyDescent="0.25">
      <c r="B36" s="2" t="s">
        <v>69</v>
      </c>
      <c r="C36" s="24">
        <f>'Data Input and Results'!F32</f>
        <v>33642</v>
      </c>
    </row>
    <row r="37" spans="1:3" ht="15" customHeight="1" x14ac:dyDescent="0.25">
      <c r="B37" s="2"/>
      <c r="C37" s="25" t="s">
        <v>53</v>
      </c>
    </row>
    <row r="38" spans="1:3" ht="15" customHeight="1" x14ac:dyDescent="0.25">
      <c r="B38" s="2" t="s">
        <v>70</v>
      </c>
      <c r="C38" s="28">
        <f>'Data Input and Results'!F33</f>
        <v>11.6</v>
      </c>
    </row>
    <row r="39" spans="1:3" ht="15" customHeight="1" x14ac:dyDescent="0.25">
      <c r="B39" s="2"/>
      <c r="C39" s="24" t="s">
        <v>54</v>
      </c>
    </row>
    <row r="40" spans="1:3" ht="15" customHeight="1" x14ac:dyDescent="0.25">
      <c r="B40" s="14" t="s">
        <v>71</v>
      </c>
      <c r="C40" s="27">
        <f>C36/C38</f>
        <v>2900.1724137931037</v>
      </c>
    </row>
    <row r="41" spans="1:3" ht="15" customHeight="1" x14ac:dyDescent="0.25">
      <c r="B41" s="11"/>
      <c r="C41" s="26"/>
    </row>
    <row r="42" spans="1:3" ht="15" customHeight="1" x14ac:dyDescent="0.25">
      <c r="A42" s="138"/>
      <c r="B42" s="61"/>
      <c r="C42" s="139" t="s">
        <v>56</v>
      </c>
    </row>
    <row r="43" spans="1:3" ht="15" customHeight="1" x14ac:dyDescent="0.25">
      <c r="B43" s="2" t="s">
        <v>58</v>
      </c>
      <c r="C43" s="24">
        <f>'Data Input and Results'!F29</f>
        <v>13476</v>
      </c>
    </row>
    <row r="44" spans="1:3" ht="15" customHeight="1" x14ac:dyDescent="0.25">
      <c r="B44" s="2"/>
      <c r="C44" s="25" t="s">
        <v>53</v>
      </c>
    </row>
    <row r="45" spans="1:3" ht="15" customHeight="1" x14ac:dyDescent="0.25">
      <c r="B45" s="2" t="s">
        <v>72</v>
      </c>
      <c r="C45" s="28">
        <f>'Data Input and Results'!F30</f>
        <v>39.4</v>
      </c>
    </row>
    <row r="46" spans="1:3" ht="15" customHeight="1" x14ac:dyDescent="0.25">
      <c r="B46" s="2"/>
      <c r="C46" s="24" t="s">
        <v>64</v>
      </c>
    </row>
    <row r="47" spans="1:3" s="9" customFormat="1" ht="15" customHeight="1" x14ac:dyDescent="0.25">
      <c r="B47" s="2" t="s">
        <v>73</v>
      </c>
      <c r="C47" s="29">
        <f>'Data Input and Results'!F31</f>
        <v>2.64</v>
      </c>
    </row>
    <row r="48" spans="1:3" ht="15" customHeight="1" x14ac:dyDescent="0.25">
      <c r="B48" s="2"/>
      <c r="C48" s="24" t="s">
        <v>54</v>
      </c>
    </row>
    <row r="49" spans="2:3" ht="15" customHeight="1" x14ac:dyDescent="0.25">
      <c r="B49" s="14" t="s">
        <v>74</v>
      </c>
      <c r="C49" s="27">
        <f>(C43/C45) *C47</f>
        <v>902.9604060913706</v>
      </c>
    </row>
    <row r="50" spans="2:3" s="9" customFormat="1" ht="15" customHeight="1" x14ac:dyDescent="0.25">
      <c r="B50" s="11"/>
      <c r="C50" s="26"/>
    </row>
    <row r="51" spans="2:3" ht="15" customHeight="1" x14ac:dyDescent="0.25">
      <c r="B51" s="2"/>
      <c r="C51" s="24" t="s">
        <v>56</v>
      </c>
    </row>
    <row r="52" spans="2:3" ht="15" customHeight="1" x14ac:dyDescent="0.25">
      <c r="B52" s="2" t="s">
        <v>75</v>
      </c>
      <c r="C52" s="24">
        <f>'Data Input and Results'!F34</f>
        <v>792</v>
      </c>
    </row>
    <row r="53" spans="2:3" ht="15" customHeight="1" x14ac:dyDescent="0.25">
      <c r="B53" s="2"/>
      <c r="C53" s="24" t="s">
        <v>54</v>
      </c>
    </row>
    <row r="54" spans="2:3" ht="15" customHeight="1" x14ac:dyDescent="0.25">
      <c r="B54" s="21" t="s">
        <v>76</v>
      </c>
      <c r="C54" s="27">
        <f>C40+C49+C52</f>
        <v>4595.1328198844749</v>
      </c>
    </row>
    <row r="55" spans="2:3" s="9" customFormat="1" ht="15" customHeight="1" x14ac:dyDescent="0.25">
      <c r="B55" s="22"/>
      <c r="C55" s="23"/>
    </row>
    <row r="56" spans="2:3" ht="15" customHeight="1" x14ac:dyDescent="0.25"/>
    <row r="57" spans="2:3" ht="15" customHeight="1" x14ac:dyDescent="0.25"/>
    <row r="58" spans="2:3" ht="15" customHeight="1" x14ac:dyDescent="0.25"/>
    <row r="59" spans="2:3" ht="15" customHeight="1" x14ac:dyDescent="0.25"/>
    <row r="60" spans="2:3" ht="15" customHeight="1" x14ac:dyDescent="0.25"/>
    <row r="61" spans="2:3" s="9" customFormat="1" ht="15" customHeight="1" x14ac:dyDescent="0.25">
      <c r="B61"/>
      <c r="C61"/>
    </row>
    <row r="62" spans="2:3" ht="15" customHeight="1" x14ac:dyDescent="0.25"/>
    <row r="63" spans="2:3" s="9" customFormat="1" ht="15" customHeight="1" x14ac:dyDescent="0.25">
      <c r="B63"/>
      <c r="C63"/>
    </row>
    <row r="64" spans="2:3" ht="15" customHeight="1" x14ac:dyDescent="0.25"/>
    <row r="65" spans="2:3" ht="15" customHeight="1" x14ac:dyDescent="0.25"/>
    <row r="66" spans="2:3" ht="15" customHeight="1" x14ac:dyDescent="0.25"/>
    <row r="67" spans="2:3" ht="15" customHeight="1" x14ac:dyDescent="0.25"/>
    <row r="68" spans="2:3" ht="15" customHeight="1" x14ac:dyDescent="0.25"/>
    <row r="69" spans="2:3" ht="15" customHeight="1" x14ac:dyDescent="0.25"/>
    <row r="70" spans="2:3" ht="15" customHeight="1" x14ac:dyDescent="0.25"/>
    <row r="71" spans="2:3" s="9" customFormat="1" ht="15" customHeight="1" x14ac:dyDescent="0.25">
      <c r="B71"/>
      <c r="C71"/>
    </row>
    <row r="72" spans="2:3" ht="15" customHeight="1" x14ac:dyDescent="0.25"/>
    <row r="73" spans="2:3" s="9" customFormat="1" ht="15" customHeight="1" x14ac:dyDescent="0.25">
      <c r="B73"/>
      <c r="C73"/>
    </row>
    <row r="74" spans="2:3" ht="15" customHeight="1" x14ac:dyDescent="0.25"/>
    <row r="75" spans="2:3" ht="15" customHeight="1" x14ac:dyDescent="0.25"/>
    <row r="76" spans="2:3" ht="15" customHeight="1" x14ac:dyDescent="0.25"/>
    <row r="77" spans="2:3" s="9" customFormat="1" ht="15" customHeight="1" x14ac:dyDescent="0.25">
      <c r="B77"/>
      <c r="C77"/>
    </row>
    <row r="78" spans="2:3" ht="15" customHeight="1" x14ac:dyDescent="0.25"/>
    <row r="79" spans="2:3" ht="15" customHeight="1" x14ac:dyDescent="0.25"/>
    <row r="80" spans="2:3"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sheetData>
  <mergeCells count="1">
    <mergeCell ref="B5:D5"/>
  </mergeCells>
  <phoneticPr fontId="17"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0A9BD-01FD-E846-ACA3-40A37A7FFAB4}">
  <sheetPr codeName="Sheet7">
    <tabColor rgb="FFE2A396"/>
  </sheetPr>
  <dimension ref="B2:D142"/>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s>
  <sheetData>
    <row r="2" spans="2:4" ht="15" customHeight="1" x14ac:dyDescent="0.25">
      <c r="B2" s="5" t="s">
        <v>82</v>
      </c>
      <c r="C2" s="3"/>
      <c r="D2" s="4"/>
    </row>
    <row r="3" spans="2:4" ht="15" customHeight="1" x14ac:dyDescent="0.25">
      <c r="B3" s="7" t="s">
        <v>17</v>
      </c>
      <c r="C3" s="6"/>
      <c r="D3" s="129" t="s">
        <v>15</v>
      </c>
    </row>
    <row r="4" spans="2:4" ht="15" customHeight="1" x14ac:dyDescent="0.25">
      <c r="B4" s="7" t="s">
        <v>203</v>
      </c>
      <c r="C4" s="6"/>
      <c r="D4" s="129" t="s">
        <v>16</v>
      </c>
    </row>
    <row r="5" spans="2:4" ht="39.950000000000003" customHeight="1" x14ac:dyDescent="0.25">
      <c r="B5" s="170" t="s">
        <v>214</v>
      </c>
      <c r="C5" s="170"/>
      <c r="D5" s="170"/>
    </row>
    <row r="6" spans="2:4" ht="15" customHeight="1" x14ac:dyDescent="0.25">
      <c r="B6" s="140" t="s">
        <v>18</v>
      </c>
      <c r="C6" s="140" t="s">
        <v>21</v>
      </c>
    </row>
    <row r="7" spans="2:4" ht="15" customHeight="1" x14ac:dyDescent="0.25">
      <c r="B7" s="16" t="s">
        <v>83</v>
      </c>
      <c r="C7" s="37">
        <v>1</v>
      </c>
    </row>
    <row r="8" spans="2:4" ht="15" customHeight="1" x14ac:dyDescent="0.25">
      <c r="B8" s="16"/>
      <c r="C8" s="8" t="s">
        <v>64</v>
      </c>
    </row>
    <row r="9" spans="2:4" ht="15" customHeight="1" x14ac:dyDescent="0.25">
      <c r="B9" s="16" t="s">
        <v>137</v>
      </c>
      <c r="C9" s="19">
        <f>'Data Input and Results'!F37</f>
        <v>0.63</v>
      </c>
    </row>
    <row r="10" spans="2:4" ht="15" customHeight="1" x14ac:dyDescent="0.25">
      <c r="B10" s="16"/>
      <c r="C10" s="8" t="s">
        <v>66</v>
      </c>
    </row>
    <row r="11" spans="2:4" s="10" customFormat="1" ht="15" customHeight="1" x14ac:dyDescent="0.25">
      <c r="B11" s="16" t="s">
        <v>138</v>
      </c>
      <c r="C11" s="38">
        <f>'Data Input and Results'!F36</f>
        <v>0.42</v>
      </c>
    </row>
    <row r="12" spans="2:4" ht="15" customHeight="1" x14ac:dyDescent="0.25">
      <c r="B12" s="16"/>
      <c r="C12" s="38" t="s">
        <v>64</v>
      </c>
    </row>
    <row r="13" spans="2:4" s="9" customFormat="1" ht="15" customHeight="1" x14ac:dyDescent="0.25">
      <c r="B13" s="16" t="s">
        <v>89</v>
      </c>
      <c r="C13" s="18">
        <f>'Data Input and Results'!F40</f>
        <v>260</v>
      </c>
    </row>
    <row r="14" spans="2:4" ht="15" customHeight="1" x14ac:dyDescent="0.25">
      <c r="B14" s="16"/>
      <c r="C14" s="8" t="s">
        <v>64</v>
      </c>
    </row>
    <row r="15" spans="2:4" ht="15" customHeight="1" x14ac:dyDescent="0.25">
      <c r="B15" s="16" t="s">
        <v>84</v>
      </c>
      <c r="C15" s="13">
        <f>'Data Input and Results'!F38</f>
        <v>8826</v>
      </c>
    </row>
    <row r="16" spans="2:4" ht="15" customHeight="1" x14ac:dyDescent="0.25">
      <c r="B16" s="16"/>
      <c r="C16" s="25" t="s">
        <v>53</v>
      </c>
    </row>
    <row r="17" spans="2:4" ht="15" customHeight="1" x14ac:dyDescent="0.25">
      <c r="B17" s="16" t="s">
        <v>85</v>
      </c>
      <c r="C17" s="18">
        <f>'Data Input and Results'!F39</f>
        <v>2080</v>
      </c>
    </row>
    <row r="18" spans="2:4" ht="15" customHeight="1" x14ac:dyDescent="0.25">
      <c r="B18" s="16"/>
      <c r="C18" s="8" t="s">
        <v>64</v>
      </c>
    </row>
    <row r="19" spans="2:4" ht="15" customHeight="1" x14ac:dyDescent="0.25">
      <c r="B19" s="16" t="s">
        <v>86</v>
      </c>
      <c r="C19" s="39">
        <f>'Data Input and Results'!F15</f>
        <v>0</v>
      </c>
    </row>
    <row r="20" spans="2:4" ht="15" customHeight="1" x14ac:dyDescent="0.25">
      <c r="B20" s="16"/>
      <c r="C20" s="8" t="s">
        <v>64</v>
      </c>
    </row>
    <row r="21" spans="2:4" s="9" customFormat="1" ht="15" customHeight="1" x14ac:dyDescent="0.25">
      <c r="B21" s="16" t="s">
        <v>67</v>
      </c>
      <c r="C21" s="18">
        <f>'Data Input and Results'!F11</f>
        <v>0</v>
      </c>
      <c r="D21"/>
    </row>
    <row r="22" spans="2:4" ht="15" customHeight="1" x14ac:dyDescent="0.25">
      <c r="B22" s="16"/>
      <c r="C22" s="8" t="s">
        <v>54</v>
      </c>
    </row>
    <row r="23" spans="2:4" ht="15" customHeight="1" x14ac:dyDescent="0.25">
      <c r="B23" s="20" t="s">
        <v>206</v>
      </c>
      <c r="C23" s="45">
        <f>C7*(C9-C11)*C13*(C15/C17)*C19*C21</f>
        <v>0</v>
      </c>
    </row>
    <row r="24" spans="2:4" ht="15" customHeight="1" x14ac:dyDescent="0.25"/>
    <row r="25" spans="2:4" ht="15" customHeight="1" x14ac:dyDescent="0.25"/>
    <row r="26" spans="2:4" ht="15" customHeight="1" x14ac:dyDescent="0.25"/>
    <row r="27" spans="2:4" ht="15" customHeight="1" x14ac:dyDescent="0.25"/>
    <row r="28" spans="2:4" ht="15" customHeight="1" x14ac:dyDescent="0.25"/>
    <row r="29" spans="2:4" ht="15" customHeight="1" x14ac:dyDescent="0.25">
      <c r="B29" s="22"/>
      <c r="C29" s="30"/>
    </row>
    <row r="30" spans="2:4" ht="15" customHeight="1" x14ac:dyDescent="0.25">
      <c r="B30" s="31"/>
      <c r="C30" s="30"/>
    </row>
    <row r="31" spans="2:4" ht="15" customHeight="1" x14ac:dyDescent="0.25">
      <c r="B31" s="22"/>
      <c r="C31" s="30"/>
    </row>
    <row r="32" spans="2:4" ht="15" customHeight="1" x14ac:dyDescent="0.25">
      <c r="B32" s="22"/>
      <c r="C32" s="30"/>
    </row>
    <row r="33" spans="2:3" ht="15" customHeight="1" x14ac:dyDescent="0.25">
      <c r="B33" s="22"/>
      <c r="C33" s="30"/>
    </row>
    <row r="34" spans="2:3" ht="15" customHeight="1" x14ac:dyDescent="0.25">
      <c r="B34" s="22"/>
      <c r="C34" s="30"/>
    </row>
    <row r="35" spans="2:3" ht="15" customHeight="1" x14ac:dyDescent="0.25">
      <c r="B35" s="22"/>
      <c r="C35" s="30"/>
    </row>
    <row r="36" spans="2:3" ht="15" customHeight="1" x14ac:dyDescent="0.25">
      <c r="B36" s="22"/>
      <c r="C36" s="30"/>
    </row>
    <row r="37" spans="2:3" ht="15" customHeight="1" x14ac:dyDescent="0.25">
      <c r="B37" s="22"/>
      <c r="C37" s="32"/>
    </row>
    <row r="38" spans="2:3" ht="15" customHeight="1" x14ac:dyDescent="0.25">
      <c r="B38" s="22"/>
      <c r="C38" s="30"/>
    </row>
    <row r="39" spans="2:3" ht="15" customHeight="1" x14ac:dyDescent="0.25">
      <c r="B39" s="22"/>
      <c r="C39" s="30"/>
    </row>
    <row r="40" spans="2:3" ht="15" customHeight="1" x14ac:dyDescent="0.25">
      <c r="B40" s="31"/>
      <c r="C40" s="30"/>
    </row>
    <row r="41" spans="2:3" ht="15" customHeight="1" x14ac:dyDescent="0.25">
      <c r="B41" s="22"/>
      <c r="C41" s="30"/>
    </row>
    <row r="42" spans="2:3" ht="15" customHeight="1" x14ac:dyDescent="0.25">
      <c r="B42" s="22"/>
      <c r="C42" s="33"/>
    </row>
    <row r="43" spans="2:3" ht="15" customHeight="1" x14ac:dyDescent="0.25">
      <c r="B43" s="22"/>
      <c r="C43" s="32"/>
    </row>
    <row r="44" spans="2:3" ht="15" customHeight="1" x14ac:dyDescent="0.25">
      <c r="B44" s="22"/>
      <c r="C44" s="30"/>
    </row>
    <row r="45" spans="2:3" ht="15" customHeight="1" x14ac:dyDescent="0.25">
      <c r="B45" s="22"/>
      <c r="C45" s="30"/>
    </row>
    <row r="46" spans="2:3" ht="15" customHeight="1" x14ac:dyDescent="0.25">
      <c r="B46" s="22"/>
      <c r="C46" s="30"/>
    </row>
    <row r="47" spans="2:3" ht="15" customHeight="1" x14ac:dyDescent="0.25">
      <c r="B47" s="22"/>
      <c r="C47" s="30"/>
    </row>
    <row r="48" spans="2:3" ht="15" customHeight="1" x14ac:dyDescent="0.25">
      <c r="B48" s="22"/>
      <c r="C48" s="30"/>
    </row>
    <row r="49" spans="2:4" ht="15" customHeight="1" x14ac:dyDescent="0.25">
      <c r="B49" s="22"/>
      <c r="C49" s="30"/>
    </row>
    <row r="50" spans="2:4" ht="15" customHeight="1" x14ac:dyDescent="0.25">
      <c r="B50" s="22"/>
      <c r="C50" s="33"/>
    </row>
    <row r="51" spans="2:4" s="9" customFormat="1" ht="15" customHeight="1" x14ac:dyDescent="0.25">
      <c r="B51" s="22"/>
      <c r="C51" s="32"/>
      <c r="D51"/>
    </row>
    <row r="52" spans="2:4" ht="15" customHeight="1" x14ac:dyDescent="0.25">
      <c r="B52" s="22"/>
      <c r="C52" s="30"/>
    </row>
    <row r="53" spans="2:4" ht="15" customHeight="1" x14ac:dyDescent="0.25">
      <c r="B53" s="22"/>
      <c r="C53" s="34"/>
    </row>
    <row r="54" spans="2:4" ht="15" customHeight="1" x14ac:dyDescent="0.25">
      <c r="B54" s="22"/>
      <c r="C54" s="30"/>
    </row>
    <row r="55" spans="2:4" s="9" customFormat="1" ht="15" customHeight="1" x14ac:dyDescent="0.25">
      <c r="B55" s="22"/>
      <c r="C55" s="30"/>
    </row>
    <row r="56" spans="2:4" ht="15" customHeight="1" x14ac:dyDescent="0.25">
      <c r="B56" s="22"/>
      <c r="C56" s="30"/>
    </row>
    <row r="57" spans="2:4" ht="15" customHeight="1" x14ac:dyDescent="0.25">
      <c r="B57" s="22"/>
      <c r="C57" s="30"/>
    </row>
    <row r="58" spans="2:4" ht="15" customHeight="1" x14ac:dyDescent="0.25">
      <c r="B58" s="22"/>
      <c r="C58" s="30"/>
    </row>
    <row r="59" spans="2:4" ht="15" customHeight="1" x14ac:dyDescent="0.25">
      <c r="B59" s="22"/>
      <c r="C59" s="30"/>
    </row>
    <row r="60" spans="2:4" ht="15" customHeight="1" x14ac:dyDescent="0.25">
      <c r="B60" s="22"/>
      <c r="C60" s="30"/>
    </row>
    <row r="61" spans="2:4" s="9" customFormat="1" ht="15" customHeight="1" x14ac:dyDescent="0.25">
      <c r="B61" s="22"/>
      <c r="C61" s="30"/>
    </row>
    <row r="62" spans="2:4" ht="15" customHeight="1" x14ac:dyDescent="0.25">
      <c r="B62" s="31"/>
      <c r="C62" s="35"/>
    </row>
    <row r="63" spans="2:4" ht="15" customHeight="1" x14ac:dyDescent="0.25">
      <c r="B63" s="22"/>
      <c r="C63" s="23"/>
    </row>
    <row r="64" spans="2:4" ht="15" customHeight="1" x14ac:dyDescent="0.25">
      <c r="B64" s="36"/>
      <c r="C64" s="36"/>
    </row>
    <row r="65" spans="2:3" ht="15" customHeight="1" x14ac:dyDescent="0.25">
      <c r="B65" s="36"/>
      <c r="C65" s="36"/>
    </row>
    <row r="66" spans="2:3" ht="15" customHeight="1" x14ac:dyDescent="0.25">
      <c r="B66" s="36"/>
      <c r="C66" s="36"/>
    </row>
    <row r="67" spans="2:3" s="9" customFormat="1" ht="15" customHeight="1" x14ac:dyDescent="0.25">
      <c r="B67"/>
      <c r="C67"/>
    </row>
    <row r="68" spans="2:3" ht="15" customHeight="1" x14ac:dyDescent="0.25"/>
    <row r="69" spans="2:3" s="9" customFormat="1" ht="15" customHeight="1" x14ac:dyDescent="0.25">
      <c r="B69"/>
      <c r="C69"/>
    </row>
    <row r="70" spans="2:3" ht="15" customHeight="1" x14ac:dyDescent="0.25"/>
    <row r="71" spans="2:3" ht="15" customHeight="1" x14ac:dyDescent="0.25"/>
    <row r="72" spans="2:3" ht="15" customHeight="1" x14ac:dyDescent="0.25"/>
    <row r="73" spans="2:3" ht="15" customHeight="1" x14ac:dyDescent="0.25"/>
    <row r="74" spans="2:3" ht="15" customHeight="1" x14ac:dyDescent="0.25"/>
    <row r="75" spans="2:3" ht="15" customHeight="1" x14ac:dyDescent="0.25"/>
    <row r="76" spans="2:3" ht="15" customHeight="1" x14ac:dyDescent="0.25"/>
    <row r="77" spans="2:3" s="9" customFormat="1" ht="15" customHeight="1" x14ac:dyDescent="0.25">
      <c r="B77"/>
      <c r="C77"/>
    </row>
    <row r="78" spans="2:3" ht="15" customHeight="1" x14ac:dyDescent="0.25"/>
    <row r="79" spans="2:3" s="9" customFormat="1" ht="15" customHeight="1" x14ac:dyDescent="0.25">
      <c r="B79"/>
      <c r="C79"/>
    </row>
    <row r="80" spans="2:3" ht="15" customHeight="1" x14ac:dyDescent="0.25"/>
    <row r="81" spans="2:3" ht="15" customHeight="1" x14ac:dyDescent="0.25"/>
    <row r="82" spans="2:3" ht="15" customHeight="1" x14ac:dyDescent="0.25"/>
    <row r="83" spans="2:3" s="9" customFormat="1" ht="15" customHeight="1" x14ac:dyDescent="0.25">
      <c r="B83"/>
      <c r="C83"/>
    </row>
    <row r="84" spans="2:3" ht="15" customHeight="1" x14ac:dyDescent="0.25"/>
    <row r="85" spans="2:3" ht="15" customHeight="1" x14ac:dyDescent="0.25"/>
    <row r="86" spans="2:3" ht="15" customHeight="1" x14ac:dyDescent="0.25"/>
    <row r="87" spans="2:3" ht="15" customHeight="1" x14ac:dyDescent="0.25"/>
    <row r="88" spans="2:3" ht="15" customHeight="1" x14ac:dyDescent="0.25"/>
    <row r="89" spans="2:3" ht="15" customHeight="1" x14ac:dyDescent="0.25"/>
    <row r="90" spans="2:3" ht="15" customHeight="1" x14ac:dyDescent="0.25"/>
    <row r="91" spans="2:3" ht="15" customHeight="1" x14ac:dyDescent="0.25"/>
    <row r="92" spans="2:3" ht="15" customHeight="1" x14ac:dyDescent="0.25"/>
    <row r="93" spans="2:3" ht="15" customHeight="1" x14ac:dyDescent="0.25"/>
    <row r="94" spans="2:3" ht="15" customHeight="1" x14ac:dyDescent="0.25"/>
    <row r="95" spans="2:3" ht="15" customHeight="1" x14ac:dyDescent="0.25"/>
    <row r="96" spans="2:3"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sheetData>
  <mergeCells count="1">
    <mergeCell ref="B5:D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A14DE-51B6-814B-B9D6-D1B14D9ABD40}">
  <sheetPr>
    <tabColor rgb="FFE2A396"/>
  </sheetPr>
  <dimension ref="B2:D145"/>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s>
  <sheetData>
    <row r="2" spans="2:4" ht="15" customHeight="1" x14ac:dyDescent="0.25">
      <c r="B2" s="5" t="s">
        <v>193</v>
      </c>
      <c r="C2" s="3"/>
      <c r="D2" s="4"/>
    </row>
    <row r="3" spans="2:4" ht="15" customHeight="1" x14ac:dyDescent="0.25">
      <c r="B3" s="7" t="s">
        <v>17</v>
      </c>
      <c r="C3" s="6"/>
      <c r="D3" s="129" t="s">
        <v>15</v>
      </c>
    </row>
    <row r="4" spans="2:4" ht="15" customHeight="1" x14ac:dyDescent="0.25">
      <c r="B4" s="7" t="s">
        <v>203</v>
      </c>
      <c r="C4" s="6"/>
      <c r="D4" s="129" t="s">
        <v>16</v>
      </c>
    </row>
    <row r="5" spans="2:4" ht="39.950000000000003" customHeight="1" x14ac:dyDescent="0.25">
      <c r="B5" s="170" t="s">
        <v>214</v>
      </c>
      <c r="C5" s="170"/>
      <c r="D5" s="170"/>
    </row>
    <row r="6" spans="2:4" ht="15" customHeight="1" x14ac:dyDescent="0.25">
      <c r="B6" s="140" t="s">
        <v>18</v>
      </c>
      <c r="C6" s="140" t="s">
        <v>21</v>
      </c>
    </row>
    <row r="7" spans="2:4" ht="15" customHeight="1" x14ac:dyDescent="0.25">
      <c r="B7" s="16" t="s">
        <v>112</v>
      </c>
      <c r="C7" s="42">
        <v>1</v>
      </c>
    </row>
    <row r="8" spans="2:4" ht="15" customHeight="1" x14ac:dyDescent="0.25">
      <c r="B8" s="16"/>
      <c r="C8" s="25" t="s">
        <v>64</v>
      </c>
    </row>
    <row r="9" spans="2:4" ht="15" customHeight="1" x14ac:dyDescent="0.25">
      <c r="B9" s="16" t="s">
        <v>113</v>
      </c>
      <c r="C9" s="39">
        <f>'Data Input and Results'!F16</f>
        <v>0</v>
      </c>
    </row>
    <row r="10" spans="2:4" ht="15" customHeight="1" x14ac:dyDescent="0.25">
      <c r="B10" s="16"/>
      <c r="C10" s="39" t="s">
        <v>64</v>
      </c>
    </row>
    <row r="11" spans="2:4" s="10" customFormat="1" ht="15" customHeight="1" x14ac:dyDescent="0.25">
      <c r="B11" s="16" t="s">
        <v>114</v>
      </c>
      <c r="C11" s="19">
        <f>'Data Input and Results'!F43</f>
        <v>0.45</v>
      </c>
    </row>
    <row r="12" spans="2:4" ht="15" customHeight="1" x14ac:dyDescent="0.25">
      <c r="B12" s="16"/>
      <c r="C12" s="39" t="s">
        <v>64</v>
      </c>
    </row>
    <row r="13" spans="2:4" s="9" customFormat="1" ht="15" customHeight="1" x14ac:dyDescent="0.25">
      <c r="B13" s="16" t="s">
        <v>115</v>
      </c>
      <c r="C13" s="37">
        <f>'Data Input and Results'!F40</f>
        <v>260</v>
      </c>
    </row>
    <row r="14" spans="2:4" ht="15" customHeight="1" x14ac:dyDescent="0.25">
      <c r="B14" s="16"/>
      <c r="C14" s="8" t="s">
        <v>64</v>
      </c>
    </row>
    <row r="15" spans="2:4" ht="15" customHeight="1" x14ac:dyDescent="0.25">
      <c r="B15" s="16" t="s">
        <v>50</v>
      </c>
      <c r="C15" s="43">
        <f>'Data Input and Results'!F44</f>
        <v>6.4</v>
      </c>
    </row>
    <row r="16" spans="2:4" ht="15" customHeight="1" x14ac:dyDescent="0.25">
      <c r="B16" s="16"/>
      <c r="C16" s="18" t="s">
        <v>64</v>
      </c>
    </row>
    <row r="17" spans="2:3" ht="15" customHeight="1" x14ac:dyDescent="0.25">
      <c r="B17" s="16" t="s">
        <v>67</v>
      </c>
      <c r="C17" s="18">
        <f>'Data Input and Results'!F11</f>
        <v>0</v>
      </c>
    </row>
    <row r="18" spans="2:3" ht="15" customHeight="1" x14ac:dyDescent="0.25">
      <c r="B18" s="16"/>
      <c r="C18" s="18" t="s">
        <v>54</v>
      </c>
    </row>
    <row r="19" spans="2:3" ht="15" customHeight="1" x14ac:dyDescent="0.25">
      <c r="B19" s="20" t="s">
        <v>207</v>
      </c>
      <c r="C19" s="45">
        <f>C7*C9*C11*C13*C15*C17</f>
        <v>0</v>
      </c>
    </row>
    <row r="20" spans="2:3" ht="15" customHeight="1" x14ac:dyDescent="0.25"/>
    <row r="21" spans="2:3" ht="15" customHeight="1" x14ac:dyDescent="0.25">
      <c r="B21" s="143"/>
      <c r="C21" s="143"/>
    </row>
    <row r="22" spans="2:3" ht="15" customHeight="1" x14ac:dyDescent="0.25"/>
    <row r="23" spans="2:3" ht="15" customHeight="1" x14ac:dyDescent="0.25">
      <c r="B23" s="141" t="s">
        <v>167</v>
      </c>
      <c r="C23" s="141"/>
    </row>
    <row r="24" spans="2:3" ht="15" customHeight="1" x14ac:dyDescent="0.25">
      <c r="B24" s="142" t="s">
        <v>18</v>
      </c>
      <c r="C24" s="142" t="s">
        <v>21</v>
      </c>
    </row>
    <row r="25" spans="2:3" ht="15" customHeight="1" x14ac:dyDescent="0.25">
      <c r="B25" s="2" t="s">
        <v>108</v>
      </c>
      <c r="C25" s="41">
        <f>'Data Input and Results'!F41</f>
        <v>1.2</v>
      </c>
    </row>
    <row r="26" spans="2:3" ht="15" customHeight="1" x14ac:dyDescent="0.25">
      <c r="B26" s="2" t="s">
        <v>109</v>
      </c>
      <c r="C26" s="41">
        <f>'Data Input and Results'!F42</f>
        <v>0.2</v>
      </c>
    </row>
    <row r="27" spans="2:3" ht="15" customHeight="1" x14ac:dyDescent="0.25">
      <c r="B27" s="22"/>
      <c r="C27" s="30"/>
    </row>
    <row r="28" spans="2:3" ht="15" customHeight="1" x14ac:dyDescent="0.25">
      <c r="B28" s="22"/>
      <c r="C28" s="30"/>
    </row>
    <row r="29" spans="2:3" ht="15" customHeight="1" x14ac:dyDescent="0.25">
      <c r="B29" s="22"/>
      <c r="C29" s="30"/>
    </row>
    <row r="30" spans="2:3" ht="15" customHeight="1" x14ac:dyDescent="0.25">
      <c r="B30" s="31"/>
      <c r="C30" s="30"/>
    </row>
    <row r="31" spans="2:3" ht="15" customHeight="1" x14ac:dyDescent="0.25">
      <c r="B31" s="22"/>
      <c r="C31" s="30"/>
    </row>
    <row r="32" spans="2:3" ht="15" customHeight="1" x14ac:dyDescent="0.25">
      <c r="B32" s="22"/>
      <c r="C32" s="30"/>
    </row>
    <row r="33" spans="2:4" ht="15" customHeight="1" x14ac:dyDescent="0.25">
      <c r="B33" s="22"/>
      <c r="C33" s="32"/>
    </row>
    <row r="34" spans="2:4" ht="15" customHeight="1" x14ac:dyDescent="0.25">
      <c r="B34" s="22"/>
      <c r="C34" s="30"/>
    </row>
    <row r="35" spans="2:4" ht="15" customHeight="1" x14ac:dyDescent="0.25">
      <c r="B35" s="22"/>
      <c r="C35" s="30"/>
    </row>
    <row r="36" spans="2:4" ht="15" customHeight="1" x14ac:dyDescent="0.25">
      <c r="B36" s="31"/>
      <c r="C36" s="30"/>
    </row>
    <row r="37" spans="2:4" ht="15" customHeight="1" x14ac:dyDescent="0.25">
      <c r="B37" s="22"/>
      <c r="C37" s="30"/>
    </row>
    <row r="38" spans="2:4" ht="15" customHeight="1" x14ac:dyDescent="0.25">
      <c r="B38" s="22"/>
      <c r="C38" s="33"/>
    </row>
    <row r="39" spans="2:4" ht="15" customHeight="1" x14ac:dyDescent="0.25">
      <c r="B39" s="22"/>
      <c r="C39" s="32"/>
    </row>
    <row r="40" spans="2:4" ht="15" customHeight="1" x14ac:dyDescent="0.25">
      <c r="B40" s="22"/>
      <c r="C40" s="30"/>
    </row>
    <row r="41" spans="2:4" ht="15" customHeight="1" x14ac:dyDescent="0.25">
      <c r="B41" s="22"/>
      <c r="C41" s="30"/>
    </row>
    <row r="42" spans="2:4" ht="15" customHeight="1" x14ac:dyDescent="0.25">
      <c r="B42" s="22"/>
      <c r="C42" s="30"/>
    </row>
    <row r="43" spans="2:4" ht="15" customHeight="1" x14ac:dyDescent="0.25">
      <c r="B43" s="22"/>
      <c r="C43" s="30"/>
    </row>
    <row r="44" spans="2:4" ht="15" customHeight="1" x14ac:dyDescent="0.25">
      <c r="B44" s="22"/>
      <c r="C44" s="30"/>
    </row>
    <row r="45" spans="2:4" ht="15" customHeight="1" x14ac:dyDescent="0.25">
      <c r="B45" s="22"/>
      <c r="C45" s="30"/>
    </row>
    <row r="46" spans="2:4" ht="15" customHeight="1" x14ac:dyDescent="0.25">
      <c r="B46" s="22"/>
      <c r="C46" s="33"/>
    </row>
    <row r="47" spans="2:4" s="9" customFormat="1" ht="15" customHeight="1" x14ac:dyDescent="0.25">
      <c r="B47" s="22"/>
      <c r="C47" s="32"/>
      <c r="D47"/>
    </row>
    <row r="48" spans="2:4" ht="15" customHeight="1" x14ac:dyDescent="0.25">
      <c r="B48" s="22"/>
      <c r="C48" s="30"/>
    </row>
    <row r="49" spans="2:4" ht="15" customHeight="1" x14ac:dyDescent="0.25">
      <c r="B49" s="22"/>
      <c r="C49" s="34"/>
    </row>
    <row r="50" spans="2:4" ht="15" customHeight="1" x14ac:dyDescent="0.25">
      <c r="B50" s="22"/>
      <c r="C50" s="30"/>
    </row>
    <row r="51" spans="2:4" s="9" customFormat="1" ht="15" customHeight="1" x14ac:dyDescent="0.25">
      <c r="B51" s="22"/>
      <c r="C51" s="30"/>
      <c r="D51"/>
    </row>
    <row r="52" spans="2:4" ht="15" customHeight="1" x14ac:dyDescent="0.25">
      <c r="B52" s="22"/>
      <c r="C52" s="30"/>
    </row>
    <row r="53" spans="2:4" ht="15" customHeight="1" x14ac:dyDescent="0.25">
      <c r="B53" s="22"/>
      <c r="C53" s="30"/>
    </row>
    <row r="54" spans="2:4" ht="15" customHeight="1" x14ac:dyDescent="0.25">
      <c r="B54" s="22"/>
      <c r="C54" s="30"/>
    </row>
    <row r="55" spans="2:4" ht="15" customHeight="1" x14ac:dyDescent="0.25">
      <c r="B55" s="22"/>
      <c r="C55" s="30"/>
    </row>
    <row r="56" spans="2:4" ht="15" customHeight="1" x14ac:dyDescent="0.25">
      <c r="B56" s="22"/>
      <c r="C56" s="30"/>
    </row>
    <row r="57" spans="2:4" s="9" customFormat="1" ht="15" customHeight="1" x14ac:dyDescent="0.25">
      <c r="B57" s="22"/>
      <c r="C57" s="30"/>
    </row>
    <row r="58" spans="2:4" ht="15" customHeight="1" x14ac:dyDescent="0.25">
      <c r="B58" s="31"/>
      <c r="C58" s="35"/>
    </row>
    <row r="59" spans="2:4" ht="15" customHeight="1" x14ac:dyDescent="0.25">
      <c r="B59" s="22"/>
      <c r="C59" s="23"/>
    </row>
    <row r="60" spans="2:4" ht="15" customHeight="1" x14ac:dyDescent="0.25">
      <c r="B60" s="36"/>
      <c r="C60" s="36"/>
    </row>
    <row r="61" spans="2:4" ht="15" customHeight="1" x14ac:dyDescent="0.25">
      <c r="B61" s="36"/>
      <c r="C61" s="36"/>
    </row>
    <row r="62" spans="2:4" ht="15" customHeight="1" x14ac:dyDescent="0.25">
      <c r="B62" s="36"/>
      <c r="C62" s="36"/>
    </row>
    <row r="63" spans="2:4" s="9" customFormat="1" ht="15" customHeight="1" x14ac:dyDescent="0.25">
      <c r="B63"/>
      <c r="C63"/>
    </row>
    <row r="64" spans="2:4" ht="15" customHeight="1" x14ac:dyDescent="0.25"/>
    <row r="65" spans="2:3" s="9" customFormat="1" ht="15" customHeight="1" x14ac:dyDescent="0.25">
      <c r="B65"/>
      <c r="C65"/>
    </row>
    <row r="66" spans="2:3" ht="15" customHeight="1" x14ac:dyDescent="0.25"/>
    <row r="67" spans="2:3" ht="15" customHeight="1" x14ac:dyDescent="0.25"/>
    <row r="68" spans="2:3" ht="15" customHeight="1" x14ac:dyDescent="0.25"/>
    <row r="69" spans="2:3" ht="15" customHeight="1" x14ac:dyDescent="0.25"/>
    <row r="70" spans="2:3" ht="15" customHeight="1" x14ac:dyDescent="0.25"/>
    <row r="71" spans="2:3" ht="15" customHeight="1" x14ac:dyDescent="0.25"/>
    <row r="72" spans="2:3" ht="15" customHeight="1" x14ac:dyDescent="0.25"/>
    <row r="73" spans="2:3" s="9" customFormat="1" ht="15" customHeight="1" x14ac:dyDescent="0.25">
      <c r="B73"/>
      <c r="C73"/>
    </row>
    <row r="74" spans="2:3" ht="15" customHeight="1" x14ac:dyDescent="0.25"/>
    <row r="75" spans="2:3" s="9" customFormat="1" ht="15" customHeight="1" x14ac:dyDescent="0.25">
      <c r="B75"/>
      <c r="C75"/>
    </row>
    <row r="76" spans="2:3" ht="15" customHeight="1" x14ac:dyDescent="0.25"/>
    <row r="77" spans="2:3" ht="15" customHeight="1" x14ac:dyDescent="0.25"/>
    <row r="78" spans="2:3" ht="15" customHeight="1" x14ac:dyDescent="0.25"/>
    <row r="79" spans="2:3" s="9" customFormat="1" ht="15" customHeight="1" x14ac:dyDescent="0.25">
      <c r="B79"/>
      <c r="C79"/>
    </row>
    <row r="80" spans="2:3"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sheetData>
  <mergeCells count="1">
    <mergeCell ref="B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55018-013A-C641-AC11-DFE842F02326}">
  <sheetPr>
    <tabColor rgb="FFE2A396"/>
  </sheetPr>
  <dimension ref="B2:D140"/>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s>
  <sheetData>
    <row r="2" spans="2:4" ht="15" customHeight="1" x14ac:dyDescent="0.25">
      <c r="B2" s="5" t="s">
        <v>120</v>
      </c>
      <c r="C2" s="3"/>
      <c r="D2" s="4"/>
    </row>
    <row r="3" spans="2:4" ht="15" customHeight="1" x14ac:dyDescent="0.25">
      <c r="B3" s="7" t="s">
        <v>17</v>
      </c>
      <c r="C3" s="6"/>
      <c r="D3" s="129" t="s">
        <v>15</v>
      </c>
    </row>
    <row r="4" spans="2:4" ht="15" customHeight="1" x14ac:dyDescent="0.25">
      <c r="B4" s="7" t="s">
        <v>203</v>
      </c>
      <c r="C4" s="6"/>
      <c r="D4" s="129" t="s">
        <v>16</v>
      </c>
    </row>
    <row r="5" spans="2:4" ht="39.950000000000003" customHeight="1" x14ac:dyDescent="0.25">
      <c r="B5" s="170" t="s">
        <v>214</v>
      </c>
      <c r="C5" s="170"/>
      <c r="D5" s="170"/>
    </row>
    <row r="6" spans="2:4" ht="15" customHeight="1" x14ac:dyDescent="0.25">
      <c r="B6" s="140" t="s">
        <v>18</v>
      </c>
      <c r="C6" s="140" t="s">
        <v>21</v>
      </c>
    </row>
    <row r="7" spans="2:4" ht="15" customHeight="1" x14ac:dyDescent="0.25">
      <c r="B7" s="16" t="s">
        <v>103</v>
      </c>
      <c r="C7" s="40">
        <f>'Data Input and Results'!F17</f>
        <v>0</v>
      </c>
    </row>
    <row r="8" spans="2:4" ht="15" customHeight="1" x14ac:dyDescent="0.25">
      <c r="B8" s="16"/>
      <c r="C8" s="25" t="s">
        <v>66</v>
      </c>
    </row>
    <row r="9" spans="2:4" ht="15" customHeight="1" x14ac:dyDescent="0.25">
      <c r="B9" s="16" t="s">
        <v>104</v>
      </c>
      <c r="C9" s="40">
        <f>'Data Input and Results'!F45</f>
        <v>0.79</v>
      </c>
    </row>
    <row r="10" spans="2:4" ht="15" customHeight="1" x14ac:dyDescent="0.25">
      <c r="B10" s="16"/>
      <c r="C10" s="39" t="s">
        <v>64</v>
      </c>
    </row>
    <row r="11" spans="2:4" s="10" customFormat="1" ht="15" customHeight="1" x14ac:dyDescent="0.25">
      <c r="B11" s="16" t="s">
        <v>105</v>
      </c>
      <c r="C11" s="39">
        <f>'Data Input and Results'!F46</f>
        <v>0.2</v>
      </c>
    </row>
    <row r="12" spans="2:4" ht="15" customHeight="1" x14ac:dyDescent="0.25">
      <c r="B12" s="16"/>
      <c r="C12" s="39" t="s">
        <v>64</v>
      </c>
    </row>
    <row r="13" spans="2:4" s="9" customFormat="1" ht="15" customHeight="1" x14ac:dyDescent="0.25">
      <c r="B13" s="16" t="s">
        <v>106</v>
      </c>
      <c r="C13" s="13">
        <f>'Data Input and Results'!F14</f>
        <v>0</v>
      </c>
    </row>
    <row r="14" spans="2:4" ht="15" customHeight="1" x14ac:dyDescent="0.25">
      <c r="B14" s="16"/>
      <c r="C14" s="8" t="s">
        <v>64</v>
      </c>
    </row>
    <row r="15" spans="2:4" ht="15" customHeight="1" x14ac:dyDescent="0.25">
      <c r="B15" s="16" t="s">
        <v>107</v>
      </c>
      <c r="C15" s="18">
        <f>'Data Input and Results'!F11</f>
        <v>0</v>
      </c>
    </row>
    <row r="16" spans="2:4" ht="15" customHeight="1" x14ac:dyDescent="0.25">
      <c r="B16" s="16"/>
      <c r="C16" s="18" t="s">
        <v>54</v>
      </c>
    </row>
    <row r="17" spans="2:3" ht="15" customHeight="1" x14ac:dyDescent="0.25">
      <c r="B17" s="20" t="s">
        <v>208</v>
      </c>
      <c r="C17" s="45">
        <f>(C7-C9)*C11*C13*C15</f>
        <v>0</v>
      </c>
    </row>
    <row r="18" spans="2:3" ht="15" customHeight="1" x14ac:dyDescent="0.25"/>
    <row r="19" spans="2:3" ht="15" customHeight="1" x14ac:dyDescent="0.25"/>
    <row r="20" spans="2:3" ht="15" customHeight="1" x14ac:dyDescent="0.25"/>
    <row r="21" spans="2:3" ht="15" customHeight="1" x14ac:dyDescent="0.25"/>
    <row r="22" spans="2:3" ht="15" customHeight="1" x14ac:dyDescent="0.25"/>
    <row r="23" spans="2:3" ht="15" customHeight="1" x14ac:dyDescent="0.25">
      <c r="B23" s="31"/>
      <c r="C23" s="30"/>
    </row>
    <row r="24" spans="2:3" ht="15" customHeight="1" x14ac:dyDescent="0.25">
      <c r="B24" s="22"/>
      <c r="C24" s="30"/>
    </row>
    <row r="25" spans="2:3" ht="15" customHeight="1" x14ac:dyDescent="0.25">
      <c r="B25" s="22"/>
      <c r="C25" s="30"/>
    </row>
    <row r="26" spans="2:3" ht="15" customHeight="1" x14ac:dyDescent="0.25">
      <c r="B26" s="22"/>
      <c r="C26" s="30"/>
    </row>
    <row r="27" spans="2:3" ht="15" customHeight="1" x14ac:dyDescent="0.25">
      <c r="B27" s="31"/>
      <c r="C27" s="30"/>
    </row>
    <row r="28" spans="2:3" ht="15" customHeight="1" x14ac:dyDescent="0.25">
      <c r="B28" s="22"/>
      <c r="C28" s="30"/>
    </row>
    <row r="29" spans="2:3" ht="15" customHeight="1" x14ac:dyDescent="0.25">
      <c r="B29" s="22"/>
      <c r="C29" s="30"/>
    </row>
    <row r="30" spans="2:3" ht="15" customHeight="1" x14ac:dyDescent="0.25">
      <c r="B30" s="22"/>
      <c r="C30" s="32"/>
    </row>
    <row r="31" spans="2:3" ht="15" customHeight="1" x14ac:dyDescent="0.25">
      <c r="B31" s="22"/>
      <c r="C31" s="30"/>
    </row>
    <row r="32" spans="2:3" ht="15" customHeight="1" x14ac:dyDescent="0.25">
      <c r="B32" s="22"/>
      <c r="C32" s="30"/>
    </row>
    <row r="33" spans="2:4" ht="15" customHeight="1" x14ac:dyDescent="0.25">
      <c r="B33" s="31"/>
      <c r="C33" s="30"/>
    </row>
    <row r="34" spans="2:4" ht="15" customHeight="1" x14ac:dyDescent="0.25">
      <c r="B34" s="22"/>
      <c r="C34" s="30"/>
    </row>
    <row r="35" spans="2:4" ht="15" customHeight="1" x14ac:dyDescent="0.25">
      <c r="B35" s="22"/>
      <c r="C35" s="33"/>
    </row>
    <row r="36" spans="2:4" ht="15" customHeight="1" x14ac:dyDescent="0.25">
      <c r="B36" s="22"/>
      <c r="C36" s="32"/>
    </row>
    <row r="37" spans="2:4" ht="15" customHeight="1" x14ac:dyDescent="0.25">
      <c r="B37" s="22"/>
      <c r="C37" s="30"/>
    </row>
    <row r="38" spans="2:4" ht="15" customHeight="1" x14ac:dyDescent="0.25">
      <c r="B38" s="22"/>
      <c r="C38" s="30"/>
    </row>
    <row r="39" spans="2:4" ht="15" customHeight="1" x14ac:dyDescent="0.25">
      <c r="B39" s="22"/>
      <c r="C39" s="30"/>
    </row>
    <row r="40" spans="2:4" ht="15" customHeight="1" x14ac:dyDescent="0.25">
      <c r="B40" s="22"/>
      <c r="C40" s="30"/>
    </row>
    <row r="41" spans="2:4" ht="15" customHeight="1" x14ac:dyDescent="0.25">
      <c r="B41" s="22"/>
      <c r="C41" s="30"/>
    </row>
    <row r="42" spans="2:4" ht="15" customHeight="1" x14ac:dyDescent="0.25">
      <c r="B42" s="22"/>
      <c r="C42" s="30"/>
    </row>
    <row r="43" spans="2:4" ht="15" customHeight="1" x14ac:dyDescent="0.25">
      <c r="B43" s="22"/>
      <c r="C43" s="33"/>
    </row>
    <row r="44" spans="2:4" s="9" customFormat="1" ht="15" customHeight="1" x14ac:dyDescent="0.25">
      <c r="B44" s="22"/>
      <c r="C44" s="32"/>
      <c r="D44"/>
    </row>
    <row r="45" spans="2:4" ht="15" customHeight="1" x14ac:dyDescent="0.25">
      <c r="B45" s="22"/>
      <c r="C45" s="30"/>
    </row>
    <row r="46" spans="2:4" ht="15" customHeight="1" x14ac:dyDescent="0.25">
      <c r="B46" s="22"/>
      <c r="C46" s="34"/>
    </row>
    <row r="47" spans="2:4" ht="15" customHeight="1" x14ac:dyDescent="0.25">
      <c r="B47" s="22"/>
      <c r="C47" s="30"/>
    </row>
    <row r="48" spans="2:4" s="9" customFormat="1" ht="15" customHeight="1" x14ac:dyDescent="0.25">
      <c r="B48" s="22"/>
      <c r="C48" s="30"/>
      <c r="D48"/>
    </row>
    <row r="49" spans="2:3" ht="15" customHeight="1" x14ac:dyDescent="0.25">
      <c r="B49" s="22"/>
      <c r="C49" s="30"/>
    </row>
    <row r="50" spans="2:3" ht="15" customHeight="1" x14ac:dyDescent="0.25">
      <c r="B50" s="22"/>
      <c r="C50" s="30"/>
    </row>
    <row r="51" spans="2:3" ht="15" customHeight="1" x14ac:dyDescent="0.25">
      <c r="B51" s="22"/>
      <c r="C51" s="30"/>
    </row>
    <row r="52" spans="2:3" ht="15" customHeight="1" x14ac:dyDescent="0.25">
      <c r="B52" s="22"/>
      <c r="C52" s="30"/>
    </row>
    <row r="53" spans="2:3" ht="15" customHeight="1" x14ac:dyDescent="0.25">
      <c r="B53" s="22"/>
      <c r="C53" s="30"/>
    </row>
    <row r="54" spans="2:3" s="9" customFormat="1" ht="15" customHeight="1" x14ac:dyDescent="0.25">
      <c r="B54" s="22"/>
      <c r="C54" s="30"/>
    </row>
    <row r="55" spans="2:3" ht="15" customHeight="1" x14ac:dyDescent="0.25">
      <c r="B55" s="31"/>
      <c r="C55" s="35"/>
    </row>
    <row r="56" spans="2:3" ht="15" customHeight="1" x14ac:dyDescent="0.25">
      <c r="B56" s="22"/>
      <c r="C56" s="23"/>
    </row>
    <row r="57" spans="2:3" ht="15" customHeight="1" x14ac:dyDescent="0.25">
      <c r="B57" s="36"/>
      <c r="C57" s="36"/>
    </row>
    <row r="58" spans="2:3" ht="15" customHeight="1" x14ac:dyDescent="0.25">
      <c r="B58" s="36"/>
      <c r="C58" s="36"/>
    </row>
    <row r="59" spans="2:3" ht="15" customHeight="1" x14ac:dyDescent="0.25">
      <c r="B59" s="36"/>
      <c r="C59" s="36"/>
    </row>
    <row r="60" spans="2:3" s="9" customFormat="1" ht="15" customHeight="1" x14ac:dyDescent="0.25">
      <c r="B60"/>
      <c r="C60"/>
    </row>
    <row r="61" spans="2:3" ht="15" customHeight="1" x14ac:dyDescent="0.25"/>
    <row r="62" spans="2:3" s="9" customFormat="1" ht="15" customHeight="1" x14ac:dyDescent="0.25">
      <c r="B62"/>
      <c r="C62"/>
    </row>
    <row r="63" spans="2:3" ht="15" customHeight="1" x14ac:dyDescent="0.25"/>
    <row r="64" spans="2:3" ht="15" customHeight="1" x14ac:dyDescent="0.25"/>
    <row r="65" spans="2:3" ht="15" customHeight="1" x14ac:dyDescent="0.25"/>
    <row r="66" spans="2:3" ht="15" customHeight="1" x14ac:dyDescent="0.25"/>
    <row r="67" spans="2:3" ht="15" customHeight="1" x14ac:dyDescent="0.25"/>
    <row r="68" spans="2:3" ht="15" customHeight="1" x14ac:dyDescent="0.25"/>
    <row r="69" spans="2:3" ht="15" customHeight="1" x14ac:dyDescent="0.25"/>
    <row r="70" spans="2:3" s="9" customFormat="1" ht="15" customHeight="1" x14ac:dyDescent="0.25">
      <c r="B70"/>
      <c r="C70"/>
    </row>
    <row r="71" spans="2:3" ht="15" customHeight="1" x14ac:dyDescent="0.25"/>
    <row r="72" spans="2:3" s="9" customFormat="1" ht="15" customHeight="1" x14ac:dyDescent="0.25">
      <c r="B72"/>
      <c r="C72"/>
    </row>
    <row r="73" spans="2:3" ht="15" customHeight="1" x14ac:dyDescent="0.25"/>
    <row r="74" spans="2:3" ht="15" customHeight="1" x14ac:dyDescent="0.25"/>
    <row r="75" spans="2:3" ht="15" customHeight="1" x14ac:dyDescent="0.25"/>
    <row r="76" spans="2:3" s="9" customFormat="1" ht="15" customHeight="1" x14ac:dyDescent="0.25">
      <c r="B76"/>
      <c r="C76"/>
    </row>
    <row r="77" spans="2:3" ht="15" customHeight="1" x14ac:dyDescent="0.25"/>
    <row r="78" spans="2:3" ht="15" customHeight="1" x14ac:dyDescent="0.25"/>
    <row r="79" spans="2:3" ht="15" customHeight="1" x14ac:dyDescent="0.25"/>
    <row r="80" spans="2:3"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sheetData>
  <mergeCells count="1">
    <mergeCell ref="B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77C0B-5EF9-294D-97F2-559ACD7616B8}">
  <sheetPr>
    <tabColor rgb="FFE2A396"/>
  </sheetPr>
  <dimension ref="B2:D138"/>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s>
  <sheetData>
    <row r="2" spans="2:4" ht="15" customHeight="1" x14ac:dyDescent="0.25">
      <c r="B2" s="5" t="s">
        <v>121</v>
      </c>
      <c r="C2" s="3"/>
      <c r="D2" s="4"/>
    </row>
    <row r="3" spans="2:4" ht="15" customHeight="1" x14ac:dyDescent="0.25">
      <c r="B3" s="7" t="s">
        <v>17</v>
      </c>
      <c r="C3" s="6"/>
      <c r="D3" s="129" t="s">
        <v>15</v>
      </c>
    </row>
    <row r="4" spans="2:4" ht="15" customHeight="1" x14ac:dyDescent="0.25">
      <c r="B4" s="7" t="s">
        <v>203</v>
      </c>
      <c r="C4" s="6"/>
      <c r="D4" s="129" t="s">
        <v>16</v>
      </c>
    </row>
    <row r="5" spans="2:4" ht="39.950000000000003" customHeight="1" x14ac:dyDescent="0.25">
      <c r="B5" s="170" t="s">
        <v>214</v>
      </c>
      <c r="C5" s="170"/>
      <c r="D5" s="170"/>
    </row>
    <row r="6" spans="2:4" ht="15" customHeight="1" x14ac:dyDescent="0.25">
      <c r="B6" s="140" t="s">
        <v>18</v>
      </c>
      <c r="C6" s="140" t="s">
        <v>21</v>
      </c>
    </row>
    <row r="7" spans="2:4" ht="15" customHeight="1" x14ac:dyDescent="0.25">
      <c r="B7" s="16" t="s">
        <v>90</v>
      </c>
      <c r="C7" s="37">
        <f>'Data Input and Results'!F51</f>
        <v>519</v>
      </c>
    </row>
    <row r="8" spans="2:4" ht="15" customHeight="1" x14ac:dyDescent="0.25">
      <c r="B8" s="16"/>
      <c r="C8" s="25" t="s">
        <v>64</v>
      </c>
    </row>
    <row r="9" spans="2:4" ht="15" customHeight="1" x14ac:dyDescent="0.25">
      <c r="B9" s="16" t="s">
        <v>91</v>
      </c>
      <c r="C9" s="18">
        <f>'Data Input and Results'!F29</f>
        <v>13476</v>
      </c>
    </row>
    <row r="10" spans="2:4" ht="15" customHeight="1" x14ac:dyDescent="0.25">
      <c r="B10" s="16"/>
      <c r="C10" s="39" t="s">
        <v>64</v>
      </c>
    </row>
    <row r="11" spans="2:4" s="10" customFormat="1" ht="15" customHeight="1" x14ac:dyDescent="0.25">
      <c r="B11" s="16" t="s">
        <v>92</v>
      </c>
      <c r="C11" s="39">
        <f>'Data Input and Results'!F18</f>
        <v>0</v>
      </c>
    </row>
    <row r="12" spans="2:4" ht="15" customHeight="1" x14ac:dyDescent="0.25">
      <c r="B12" s="16"/>
      <c r="C12" s="39" t="s">
        <v>64</v>
      </c>
    </row>
    <row r="13" spans="2:4" s="9" customFormat="1" ht="15" customHeight="1" x14ac:dyDescent="0.25">
      <c r="B13" s="16" t="s">
        <v>93</v>
      </c>
      <c r="C13" s="39">
        <f>'Data Input and Results'!F47</f>
        <v>0.14000000000000001</v>
      </c>
    </row>
    <row r="14" spans="2:4" ht="15" customHeight="1" x14ac:dyDescent="0.25">
      <c r="B14" s="16"/>
      <c r="C14" s="8" t="s">
        <v>64</v>
      </c>
    </row>
    <row r="15" spans="2:4" ht="15" customHeight="1" x14ac:dyDescent="0.25">
      <c r="B15" s="16" t="s">
        <v>67</v>
      </c>
      <c r="C15" s="18">
        <f>'Data Input and Results'!F11</f>
        <v>0</v>
      </c>
    </row>
    <row r="16" spans="2:4" ht="15" customHeight="1" x14ac:dyDescent="0.25">
      <c r="B16" s="16"/>
      <c r="C16" s="18" t="s">
        <v>64</v>
      </c>
    </row>
    <row r="17" spans="2:3" ht="15" customHeight="1" x14ac:dyDescent="0.25">
      <c r="B17" s="16" t="s">
        <v>9</v>
      </c>
      <c r="C17" s="25">
        <f>'Data Input and Results'!F48</f>
        <v>69100</v>
      </c>
    </row>
    <row r="18" spans="2:3" ht="15" customHeight="1" x14ac:dyDescent="0.25">
      <c r="B18" s="20" t="s">
        <v>101</v>
      </c>
      <c r="C18" s="45">
        <f>(C7*C9/100000000)*C11*C13*C15*C17</f>
        <v>0</v>
      </c>
    </row>
    <row r="19" spans="2:3" ht="15" customHeight="1" x14ac:dyDescent="0.25"/>
    <row r="20" spans="2:3" ht="15" customHeight="1" x14ac:dyDescent="0.25">
      <c r="B20" s="16" t="s">
        <v>96</v>
      </c>
      <c r="C20" s="37">
        <f>'Data Input and Results'!F19</f>
        <v>0</v>
      </c>
    </row>
    <row r="21" spans="2:3" ht="15" customHeight="1" x14ac:dyDescent="0.25">
      <c r="B21" s="16"/>
      <c r="C21" s="25" t="s">
        <v>53</v>
      </c>
    </row>
    <row r="22" spans="2:3" ht="15" customHeight="1" x14ac:dyDescent="0.25">
      <c r="B22" s="16" t="s">
        <v>97</v>
      </c>
      <c r="C22" s="18">
        <f>'Data Input and Results'!F50</f>
        <v>272480899</v>
      </c>
    </row>
    <row r="23" spans="2:3" ht="15" customHeight="1" x14ac:dyDescent="0.25">
      <c r="B23" s="16"/>
      <c r="C23" s="18" t="s">
        <v>64</v>
      </c>
    </row>
    <row r="24" spans="2:3" ht="15" customHeight="1" x14ac:dyDescent="0.25">
      <c r="B24" s="16" t="s">
        <v>98</v>
      </c>
      <c r="C24" s="18">
        <f>'Data Input and Results'!F49</f>
        <v>44000</v>
      </c>
    </row>
    <row r="25" spans="2:3" ht="15" customHeight="1" x14ac:dyDescent="0.25">
      <c r="B25" s="16"/>
      <c r="C25" s="18" t="s">
        <v>64</v>
      </c>
    </row>
    <row r="26" spans="2:3" ht="15" customHeight="1" x14ac:dyDescent="0.25">
      <c r="B26" s="16" t="s">
        <v>99</v>
      </c>
      <c r="C26" s="25">
        <f>C17</f>
        <v>69100</v>
      </c>
    </row>
    <row r="27" spans="2:3" ht="15" customHeight="1" x14ac:dyDescent="0.25">
      <c r="B27" s="16"/>
      <c r="C27" s="18" t="s">
        <v>54</v>
      </c>
    </row>
    <row r="28" spans="2:3" ht="15" customHeight="1" x14ac:dyDescent="0.25">
      <c r="B28" s="20" t="s">
        <v>102</v>
      </c>
      <c r="C28" s="45">
        <f>C20/C22*C24*C26*-1</f>
        <v>0</v>
      </c>
    </row>
    <row r="29" spans="2:3" ht="15" customHeight="1" x14ac:dyDescent="0.25">
      <c r="B29" s="17"/>
      <c r="C29" s="12"/>
    </row>
    <row r="30" spans="2:3" ht="15" customHeight="1" x14ac:dyDescent="0.25">
      <c r="B30" s="54" t="s">
        <v>209</v>
      </c>
      <c r="C30" s="55">
        <f>C18+C28</f>
        <v>0</v>
      </c>
    </row>
    <row r="31" spans="2:3" ht="15" customHeight="1" x14ac:dyDescent="0.25"/>
    <row r="32" spans="2:3" ht="15" customHeight="1" x14ac:dyDescent="0.25"/>
    <row r="33" spans="2:3" ht="15" customHeight="1" x14ac:dyDescent="0.25"/>
    <row r="34" spans="2:3" ht="15" customHeight="1" x14ac:dyDescent="0.25"/>
    <row r="35" spans="2:3" ht="15" customHeight="1" x14ac:dyDescent="0.25"/>
    <row r="36" spans="2:3" ht="15" customHeight="1" x14ac:dyDescent="0.25">
      <c r="B36" s="31"/>
      <c r="C36" s="30"/>
    </row>
    <row r="37" spans="2:3" ht="15" customHeight="1" x14ac:dyDescent="0.25">
      <c r="B37" s="22"/>
      <c r="C37" s="30"/>
    </row>
    <row r="38" spans="2:3" ht="15" customHeight="1" x14ac:dyDescent="0.25">
      <c r="B38" s="22"/>
      <c r="C38" s="30"/>
    </row>
    <row r="39" spans="2:3" ht="15" customHeight="1" x14ac:dyDescent="0.25">
      <c r="B39" s="22"/>
      <c r="C39" s="30"/>
    </row>
    <row r="40" spans="2:3" ht="15" customHeight="1" x14ac:dyDescent="0.25">
      <c r="B40" s="31"/>
      <c r="C40" s="30"/>
    </row>
    <row r="41" spans="2:3" ht="15" customHeight="1" x14ac:dyDescent="0.25">
      <c r="B41" s="22"/>
      <c r="C41" s="30"/>
    </row>
    <row r="42" spans="2:3" ht="15" customHeight="1" x14ac:dyDescent="0.25">
      <c r="B42" s="22"/>
      <c r="C42" s="30"/>
    </row>
    <row r="43" spans="2:3" ht="15" customHeight="1" x14ac:dyDescent="0.25">
      <c r="B43" s="22"/>
      <c r="C43" s="32"/>
    </row>
    <row r="44" spans="2:3" ht="15" customHeight="1" x14ac:dyDescent="0.25">
      <c r="B44" s="22"/>
      <c r="C44" s="30"/>
    </row>
    <row r="45" spans="2:3" ht="15" customHeight="1" x14ac:dyDescent="0.25">
      <c r="B45" s="22"/>
      <c r="C45" s="30"/>
    </row>
    <row r="46" spans="2:3" ht="15" customHeight="1" x14ac:dyDescent="0.25">
      <c r="B46" s="31"/>
      <c r="C46" s="30"/>
    </row>
    <row r="47" spans="2:3" ht="15" customHeight="1" x14ac:dyDescent="0.25">
      <c r="B47" s="22"/>
      <c r="C47" s="30"/>
    </row>
    <row r="48" spans="2:3" ht="15" customHeight="1" x14ac:dyDescent="0.25">
      <c r="B48" s="22"/>
      <c r="C48" s="33"/>
    </row>
    <row r="49" spans="2:3" ht="15" customHeight="1" x14ac:dyDescent="0.25">
      <c r="B49" s="22"/>
      <c r="C49" s="32"/>
    </row>
    <row r="50" spans="2:3" ht="15" customHeight="1" x14ac:dyDescent="0.25">
      <c r="B50" s="22"/>
      <c r="C50" s="30"/>
    </row>
    <row r="51" spans="2:3" ht="15" customHeight="1" x14ac:dyDescent="0.25">
      <c r="B51" s="22"/>
      <c r="C51" s="30"/>
    </row>
    <row r="52" spans="2:3" ht="15" customHeight="1" x14ac:dyDescent="0.25">
      <c r="B52" s="22"/>
      <c r="C52" s="30"/>
    </row>
    <row r="53" spans="2:3" ht="15" customHeight="1" x14ac:dyDescent="0.25">
      <c r="B53" s="22"/>
      <c r="C53" s="30"/>
    </row>
    <row r="54" spans="2:3" ht="15" customHeight="1" x14ac:dyDescent="0.25">
      <c r="B54" s="22"/>
      <c r="C54" s="30"/>
    </row>
    <row r="55" spans="2:3" ht="15" customHeight="1" x14ac:dyDescent="0.25">
      <c r="B55" s="22"/>
      <c r="C55" s="30"/>
    </row>
    <row r="56" spans="2:3" ht="15" customHeight="1" x14ac:dyDescent="0.25">
      <c r="B56" s="22"/>
      <c r="C56" s="33"/>
    </row>
    <row r="57" spans="2:3" s="9" customFormat="1" ht="15" customHeight="1" x14ac:dyDescent="0.25">
      <c r="B57" s="22"/>
      <c r="C57" s="32"/>
    </row>
    <row r="58" spans="2:3" ht="15" customHeight="1" x14ac:dyDescent="0.25">
      <c r="B58" s="22"/>
      <c r="C58" s="30"/>
    </row>
    <row r="59" spans="2:3" ht="15" customHeight="1" x14ac:dyDescent="0.25">
      <c r="B59" s="22"/>
      <c r="C59" s="34"/>
    </row>
    <row r="60" spans="2:3" ht="15" customHeight="1" x14ac:dyDescent="0.25">
      <c r="B60" s="22"/>
      <c r="C60" s="30"/>
    </row>
    <row r="61" spans="2:3" s="9" customFormat="1" ht="15" customHeight="1" x14ac:dyDescent="0.25">
      <c r="B61" s="22"/>
      <c r="C61" s="30"/>
    </row>
    <row r="62" spans="2:3" ht="15" customHeight="1" x14ac:dyDescent="0.25">
      <c r="B62" s="22"/>
      <c r="C62" s="30"/>
    </row>
    <row r="63" spans="2:3" ht="15" customHeight="1" x14ac:dyDescent="0.25">
      <c r="B63" s="22"/>
      <c r="C63" s="30"/>
    </row>
    <row r="64" spans="2:3" ht="15" customHeight="1" x14ac:dyDescent="0.25">
      <c r="B64" s="22"/>
      <c r="C64" s="30"/>
    </row>
    <row r="65" spans="2:3" ht="15" customHeight="1" x14ac:dyDescent="0.25">
      <c r="B65" s="22"/>
      <c r="C65" s="30"/>
    </row>
    <row r="66" spans="2:3" ht="15" customHeight="1" x14ac:dyDescent="0.25">
      <c r="B66" s="22"/>
      <c r="C66" s="30"/>
    </row>
    <row r="67" spans="2:3" s="9" customFormat="1" ht="15" customHeight="1" x14ac:dyDescent="0.25">
      <c r="B67" s="22"/>
      <c r="C67" s="30"/>
    </row>
    <row r="68" spans="2:3" ht="15" customHeight="1" x14ac:dyDescent="0.25">
      <c r="B68" s="31"/>
      <c r="C68" s="35"/>
    </row>
    <row r="69" spans="2:3" ht="15" customHeight="1" x14ac:dyDescent="0.25">
      <c r="B69" s="22"/>
      <c r="C69" s="23"/>
    </row>
    <row r="70" spans="2:3" ht="15" customHeight="1" x14ac:dyDescent="0.25">
      <c r="B70" s="36"/>
      <c r="C70" s="36"/>
    </row>
    <row r="71" spans="2:3" ht="15" customHeight="1" x14ac:dyDescent="0.25">
      <c r="B71" s="36"/>
      <c r="C71" s="36"/>
    </row>
    <row r="72" spans="2:3" ht="15" customHeight="1" x14ac:dyDescent="0.25">
      <c r="B72" s="36"/>
      <c r="C72" s="36"/>
    </row>
    <row r="73" spans="2:3" s="9" customFormat="1" ht="15" customHeight="1" x14ac:dyDescent="0.25">
      <c r="B73"/>
      <c r="C73"/>
    </row>
    <row r="74" spans="2:3" ht="15" customHeight="1" x14ac:dyDescent="0.25"/>
    <row r="75" spans="2:3" s="9" customFormat="1" ht="15" customHeight="1" x14ac:dyDescent="0.25">
      <c r="B75"/>
      <c r="C75"/>
    </row>
    <row r="76" spans="2:3" ht="15" customHeight="1" x14ac:dyDescent="0.25"/>
    <row r="77" spans="2:3" ht="15" customHeight="1" x14ac:dyDescent="0.25"/>
    <row r="78" spans="2:3" ht="15" customHeight="1" x14ac:dyDescent="0.25"/>
    <row r="79" spans="2:3" ht="15" customHeight="1" x14ac:dyDescent="0.25"/>
    <row r="80" spans="2:3" ht="15" customHeight="1" x14ac:dyDescent="0.25"/>
    <row r="81" spans="2:3" ht="15" customHeight="1" x14ac:dyDescent="0.25"/>
    <row r="82" spans="2:3" ht="15" customHeight="1" x14ac:dyDescent="0.25"/>
    <row r="83" spans="2:3" s="9" customFormat="1" ht="15" customHeight="1" x14ac:dyDescent="0.25">
      <c r="B83"/>
      <c r="C83"/>
    </row>
    <row r="84" spans="2:3" ht="15" customHeight="1" x14ac:dyDescent="0.25"/>
    <row r="85" spans="2:3" s="9" customFormat="1" ht="15" customHeight="1" x14ac:dyDescent="0.25">
      <c r="B85"/>
      <c r="C85"/>
    </row>
    <row r="86" spans="2:3" ht="15" customHeight="1" x14ac:dyDescent="0.25"/>
    <row r="87" spans="2:3" ht="15" customHeight="1" x14ac:dyDescent="0.25"/>
    <row r="88" spans="2:3" ht="15" customHeight="1" x14ac:dyDescent="0.25"/>
    <row r="89" spans="2:3" s="9" customFormat="1" ht="15" customHeight="1" x14ac:dyDescent="0.25">
      <c r="B89"/>
      <c r="C89"/>
    </row>
    <row r="90" spans="2:3" ht="15" customHeight="1" x14ac:dyDescent="0.25"/>
    <row r="91" spans="2:3" ht="15" customHeight="1" x14ac:dyDescent="0.25"/>
    <row r="92" spans="2:3" ht="15" customHeight="1" x14ac:dyDescent="0.25"/>
    <row r="93" spans="2:3" ht="15" customHeight="1" x14ac:dyDescent="0.25"/>
    <row r="94" spans="2:3" ht="15" customHeight="1" x14ac:dyDescent="0.25"/>
    <row r="95" spans="2:3" ht="15" customHeight="1" x14ac:dyDescent="0.25"/>
    <row r="96" spans="2:3"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sheetData>
  <mergeCells count="1">
    <mergeCell ref="B5: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EAC23-24A6-B846-9CC0-27FD48BFBDCB}">
  <sheetPr>
    <tabColor rgb="FFE2A396"/>
  </sheetPr>
  <dimension ref="B2:D141"/>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s>
  <sheetData>
    <row r="2" spans="2:4" ht="15" customHeight="1" x14ac:dyDescent="0.25">
      <c r="B2" s="5" t="s">
        <v>119</v>
      </c>
      <c r="C2" s="3"/>
      <c r="D2" s="4"/>
    </row>
    <row r="3" spans="2:4" ht="15" customHeight="1" x14ac:dyDescent="0.25">
      <c r="B3" s="7" t="s">
        <v>17</v>
      </c>
      <c r="C3" s="6"/>
      <c r="D3" s="129" t="s">
        <v>15</v>
      </c>
    </row>
    <row r="4" spans="2:4" ht="15" customHeight="1" x14ac:dyDescent="0.25">
      <c r="B4" s="7" t="s">
        <v>203</v>
      </c>
      <c r="C4" s="6"/>
      <c r="D4" s="129" t="s">
        <v>16</v>
      </c>
    </row>
    <row r="5" spans="2:4" ht="39.950000000000003" customHeight="1" x14ac:dyDescent="0.25">
      <c r="B5" s="170" t="s">
        <v>214</v>
      </c>
      <c r="C5" s="170"/>
      <c r="D5" s="170"/>
    </row>
    <row r="6" spans="2:4" ht="15" customHeight="1" x14ac:dyDescent="0.25">
      <c r="B6" s="140" t="s">
        <v>18</v>
      </c>
      <c r="C6" s="140" t="s">
        <v>21</v>
      </c>
    </row>
    <row r="7" spans="2:4" ht="15" customHeight="1" x14ac:dyDescent="0.25">
      <c r="B7" s="16" t="s">
        <v>118</v>
      </c>
      <c r="C7" s="42">
        <f>IF(C14&gt;1500, 1, 0)</f>
        <v>0</v>
      </c>
    </row>
    <row r="8" spans="2:4" ht="15" customHeight="1" x14ac:dyDescent="0.25">
      <c r="B8" s="20" t="s">
        <v>210</v>
      </c>
      <c r="C8" s="45">
        <f>C7</f>
        <v>0</v>
      </c>
    </row>
    <row r="9" spans="2:4" ht="15" customHeight="1" x14ac:dyDescent="0.25"/>
    <row r="10" spans="2:4" ht="15" customHeight="1" x14ac:dyDescent="0.25">
      <c r="B10" s="143"/>
      <c r="C10" s="143"/>
    </row>
    <row r="11" spans="2:4" ht="15" customHeight="1" x14ac:dyDescent="0.25"/>
    <row r="12" spans="2:4" ht="15" customHeight="1" x14ac:dyDescent="0.25">
      <c r="B12" s="141" t="s">
        <v>167</v>
      </c>
      <c r="C12" s="141"/>
    </row>
    <row r="13" spans="2:4" ht="15" customHeight="1" x14ac:dyDescent="0.25">
      <c r="B13" s="142" t="s">
        <v>18</v>
      </c>
      <c r="C13" s="142" t="s">
        <v>21</v>
      </c>
    </row>
    <row r="14" spans="2:4" ht="15" customHeight="1" x14ac:dyDescent="0.25">
      <c r="B14" s="2" t="s">
        <v>117</v>
      </c>
      <c r="C14" s="41">
        <f>'Data Input and Results'!F52</f>
        <v>650</v>
      </c>
    </row>
    <row r="15" spans="2:4" ht="15" customHeight="1" x14ac:dyDescent="0.25">
      <c r="B15" s="22"/>
      <c r="C15" s="30"/>
    </row>
    <row r="16" spans="2:4" ht="15" customHeight="1" x14ac:dyDescent="0.25">
      <c r="B16" s="22"/>
      <c r="C16" s="30"/>
    </row>
    <row r="17" spans="2:3" ht="15" customHeight="1" x14ac:dyDescent="0.25">
      <c r="B17" s="22"/>
      <c r="C17" s="30"/>
    </row>
    <row r="18" spans="2:3" ht="15" customHeight="1" x14ac:dyDescent="0.25">
      <c r="B18" s="31"/>
      <c r="C18" s="30"/>
    </row>
    <row r="19" spans="2:3" ht="15" customHeight="1" x14ac:dyDescent="0.25">
      <c r="B19" s="22"/>
      <c r="C19" s="30"/>
    </row>
    <row r="20" spans="2:3" ht="15" customHeight="1" x14ac:dyDescent="0.25">
      <c r="B20" s="22"/>
      <c r="C20" s="30"/>
    </row>
    <row r="21" spans="2:3" ht="15" customHeight="1" x14ac:dyDescent="0.25">
      <c r="B21" s="22"/>
      <c r="C21" s="32"/>
    </row>
    <row r="22" spans="2:3" ht="15" customHeight="1" x14ac:dyDescent="0.25">
      <c r="B22" s="22"/>
      <c r="C22" s="30"/>
    </row>
    <row r="23" spans="2:3" ht="15" customHeight="1" x14ac:dyDescent="0.25">
      <c r="B23" s="22"/>
      <c r="C23" s="30"/>
    </row>
    <row r="24" spans="2:3" ht="15" customHeight="1" x14ac:dyDescent="0.25">
      <c r="B24" s="31"/>
      <c r="C24" s="30"/>
    </row>
    <row r="25" spans="2:3" ht="15" customHeight="1" x14ac:dyDescent="0.25">
      <c r="B25" s="22"/>
      <c r="C25" s="30"/>
    </row>
    <row r="26" spans="2:3" ht="15" customHeight="1" x14ac:dyDescent="0.25">
      <c r="B26" s="22"/>
      <c r="C26" s="33"/>
    </row>
    <row r="27" spans="2:3" ht="15" customHeight="1" x14ac:dyDescent="0.25">
      <c r="B27" s="22"/>
      <c r="C27" s="32"/>
    </row>
    <row r="28" spans="2:3" ht="15" customHeight="1" x14ac:dyDescent="0.25">
      <c r="B28" s="22"/>
      <c r="C28" s="30"/>
    </row>
    <row r="29" spans="2:3" ht="15" customHeight="1" x14ac:dyDescent="0.25">
      <c r="B29" s="22"/>
      <c r="C29" s="30"/>
    </row>
    <row r="30" spans="2:3" ht="15" customHeight="1" x14ac:dyDescent="0.25">
      <c r="B30" s="22"/>
      <c r="C30" s="30"/>
    </row>
    <row r="31" spans="2:3" ht="15" customHeight="1" x14ac:dyDescent="0.25">
      <c r="B31" s="22"/>
      <c r="C31" s="30"/>
    </row>
    <row r="32" spans="2:3" ht="15" customHeight="1" x14ac:dyDescent="0.25">
      <c r="B32" s="22"/>
      <c r="C32" s="30"/>
    </row>
    <row r="33" spans="2:3" ht="15" customHeight="1" x14ac:dyDescent="0.25">
      <c r="B33" s="22"/>
      <c r="C33" s="30"/>
    </row>
    <row r="34" spans="2:3" ht="15" customHeight="1" x14ac:dyDescent="0.25">
      <c r="B34" s="22"/>
      <c r="C34" s="33"/>
    </row>
    <row r="35" spans="2:3" s="9" customFormat="1" ht="15" customHeight="1" x14ac:dyDescent="0.25">
      <c r="B35" s="22"/>
      <c r="C35" s="32"/>
    </row>
    <row r="36" spans="2:3" ht="15" customHeight="1" x14ac:dyDescent="0.25">
      <c r="B36" s="22"/>
      <c r="C36" s="30"/>
    </row>
    <row r="37" spans="2:3" ht="15" customHeight="1" x14ac:dyDescent="0.25">
      <c r="B37" s="22"/>
      <c r="C37" s="34"/>
    </row>
    <row r="38" spans="2:3" ht="15" customHeight="1" x14ac:dyDescent="0.25">
      <c r="B38" s="22"/>
      <c r="C38" s="30"/>
    </row>
    <row r="39" spans="2:3" s="9" customFormat="1" ht="15" customHeight="1" x14ac:dyDescent="0.25">
      <c r="B39" s="22"/>
      <c r="C39" s="30"/>
    </row>
    <row r="40" spans="2:3" ht="15" customHeight="1" x14ac:dyDescent="0.25">
      <c r="B40" s="22"/>
      <c r="C40" s="30"/>
    </row>
    <row r="41" spans="2:3" ht="15" customHeight="1" x14ac:dyDescent="0.25">
      <c r="B41" s="22"/>
      <c r="C41" s="30"/>
    </row>
    <row r="42" spans="2:3" ht="15" customHeight="1" x14ac:dyDescent="0.25">
      <c r="B42" s="22"/>
      <c r="C42" s="30"/>
    </row>
    <row r="43" spans="2:3" ht="15" customHeight="1" x14ac:dyDescent="0.25">
      <c r="B43" s="22"/>
      <c r="C43" s="30"/>
    </row>
    <row r="44" spans="2:3" ht="15" customHeight="1" x14ac:dyDescent="0.25">
      <c r="B44" s="22"/>
      <c r="C44" s="30"/>
    </row>
    <row r="45" spans="2:3" s="9" customFormat="1" ht="15" customHeight="1" x14ac:dyDescent="0.25">
      <c r="B45" s="22"/>
      <c r="C45" s="30"/>
    </row>
    <row r="46" spans="2:3" ht="15" customHeight="1" x14ac:dyDescent="0.25">
      <c r="B46" s="31"/>
      <c r="C46" s="35"/>
    </row>
    <row r="47" spans="2:3" ht="15" customHeight="1" x14ac:dyDescent="0.25">
      <c r="B47" s="22"/>
      <c r="C47" s="23"/>
    </row>
    <row r="48" spans="2:3" ht="15" customHeight="1" x14ac:dyDescent="0.25">
      <c r="B48" s="36"/>
      <c r="C48" s="36"/>
    </row>
    <row r="49" spans="2:3" ht="15" customHeight="1" x14ac:dyDescent="0.25">
      <c r="B49" s="36"/>
      <c r="C49" s="36"/>
    </row>
    <row r="50" spans="2:3" ht="15" customHeight="1" x14ac:dyDescent="0.25">
      <c r="B50" s="36"/>
      <c r="C50" s="36"/>
    </row>
    <row r="51" spans="2:3" s="9" customFormat="1" ht="15" customHeight="1" x14ac:dyDescent="0.25">
      <c r="B51"/>
      <c r="C51"/>
    </row>
    <row r="52" spans="2:3" ht="15" customHeight="1" x14ac:dyDescent="0.25"/>
    <row r="53" spans="2:3" s="9" customFormat="1" ht="15" customHeight="1" x14ac:dyDescent="0.25">
      <c r="B53"/>
      <c r="C53"/>
    </row>
    <row r="54" spans="2:3" ht="15" customHeight="1" x14ac:dyDescent="0.25"/>
    <row r="55" spans="2:3" ht="15" customHeight="1" x14ac:dyDescent="0.25"/>
    <row r="56" spans="2:3" ht="15" customHeight="1" x14ac:dyDescent="0.25"/>
    <row r="57" spans="2:3" ht="15" customHeight="1" x14ac:dyDescent="0.25"/>
    <row r="58" spans="2:3" ht="15" customHeight="1" x14ac:dyDescent="0.25"/>
    <row r="59" spans="2:3" ht="15" customHeight="1" x14ac:dyDescent="0.25"/>
    <row r="60" spans="2:3" ht="15" customHeight="1" x14ac:dyDescent="0.25"/>
    <row r="61" spans="2:3" s="9" customFormat="1" ht="15" customHeight="1" x14ac:dyDescent="0.25">
      <c r="B61"/>
      <c r="C61"/>
    </row>
    <row r="62" spans="2:3" ht="15" customHeight="1" x14ac:dyDescent="0.25"/>
    <row r="63" spans="2:3" s="9" customFormat="1" ht="15" customHeight="1" x14ac:dyDescent="0.25">
      <c r="B63"/>
      <c r="C63"/>
    </row>
    <row r="64" spans="2:3" ht="15" customHeight="1" x14ac:dyDescent="0.25"/>
    <row r="65" spans="2:3" ht="15" customHeight="1" x14ac:dyDescent="0.25"/>
    <row r="66" spans="2:3" ht="15" customHeight="1" x14ac:dyDescent="0.25"/>
    <row r="67" spans="2:3" s="9" customFormat="1" ht="15" customHeight="1" x14ac:dyDescent="0.25">
      <c r="B67"/>
      <c r="C67"/>
    </row>
    <row r="68" spans="2:3" ht="15" customHeight="1" x14ac:dyDescent="0.25"/>
    <row r="69" spans="2:3" ht="15" customHeight="1" x14ac:dyDescent="0.25"/>
    <row r="70" spans="2:3" ht="15" customHeight="1" x14ac:dyDescent="0.25"/>
    <row r="71" spans="2:3" ht="15" customHeight="1" x14ac:dyDescent="0.25"/>
    <row r="72" spans="2:3" ht="15" customHeight="1" x14ac:dyDescent="0.25"/>
    <row r="73" spans="2:3" ht="15" customHeight="1" x14ac:dyDescent="0.25"/>
    <row r="74" spans="2:3" ht="15" customHeight="1" x14ac:dyDescent="0.25"/>
    <row r="75" spans="2:3" ht="15" customHeight="1" x14ac:dyDescent="0.25"/>
    <row r="76" spans="2:3" ht="15" customHeight="1" x14ac:dyDescent="0.25"/>
    <row r="77" spans="2:3" ht="15" customHeight="1" x14ac:dyDescent="0.25"/>
    <row r="78" spans="2:3" ht="15" customHeight="1" x14ac:dyDescent="0.25"/>
    <row r="79" spans="2:3" ht="15" customHeight="1" x14ac:dyDescent="0.25"/>
    <row r="80" spans="2:3"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mergeCells count="1">
    <mergeCell ref="B5:D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98C31-D749-EA41-9056-8AD9366F28B1}">
  <sheetPr>
    <tabColor rgb="FFFFFFCC"/>
  </sheetPr>
  <dimension ref="B2:D140"/>
  <sheetViews>
    <sheetView showGridLines="0" zoomScale="80" zoomScaleNormal="80" workbookViewId="0"/>
  </sheetViews>
  <sheetFormatPr defaultColWidth="11.42578125" defaultRowHeight="15" x14ac:dyDescent="0.25"/>
  <cols>
    <col min="1" max="1" width="4.28515625" customWidth="1"/>
    <col min="2" max="2" width="47.28515625" customWidth="1"/>
    <col min="3" max="3" width="31.140625" customWidth="1"/>
    <col min="4" max="4" width="31.28515625" bestFit="1" customWidth="1"/>
  </cols>
  <sheetData>
    <row r="2" spans="2:4" ht="15" customHeight="1" x14ac:dyDescent="0.25">
      <c r="B2" s="119" t="s">
        <v>195</v>
      </c>
      <c r="C2" s="120"/>
      <c r="D2" s="121"/>
    </row>
    <row r="3" spans="2:4" ht="15" customHeight="1" x14ac:dyDescent="0.25">
      <c r="B3" s="126" t="s">
        <v>17</v>
      </c>
      <c r="C3" s="127"/>
      <c r="D3" s="128" t="s">
        <v>15</v>
      </c>
    </row>
    <row r="4" spans="2:4" ht="15" customHeight="1" x14ac:dyDescent="0.25">
      <c r="B4" s="126" t="s">
        <v>203</v>
      </c>
      <c r="C4" s="127"/>
      <c r="D4" s="128" t="s">
        <v>16</v>
      </c>
    </row>
    <row r="5" spans="2:4" ht="39.950000000000003" customHeight="1" x14ac:dyDescent="0.25">
      <c r="B5" s="170" t="s">
        <v>214</v>
      </c>
      <c r="C5" s="170"/>
      <c r="D5" s="170"/>
    </row>
    <row r="6" spans="2:4" ht="15" customHeight="1" x14ac:dyDescent="0.25">
      <c r="B6" s="144" t="s">
        <v>18</v>
      </c>
      <c r="C6" s="144" t="s">
        <v>21</v>
      </c>
    </row>
    <row r="7" spans="2:4" ht="15" customHeight="1" x14ac:dyDescent="0.25">
      <c r="B7" s="16" t="s">
        <v>122</v>
      </c>
      <c r="C7" s="44">
        <f>'Data Input and Results'!F20</f>
        <v>0</v>
      </c>
    </row>
    <row r="8" spans="2:4" ht="15" customHeight="1" x14ac:dyDescent="0.25">
      <c r="B8" s="16"/>
      <c r="C8" s="25" t="s">
        <v>64</v>
      </c>
    </row>
    <row r="9" spans="2:4" ht="15" customHeight="1" x14ac:dyDescent="0.25">
      <c r="B9" s="16" t="s">
        <v>123</v>
      </c>
      <c r="C9" s="18">
        <f>'Data Input and Results'!F29</f>
        <v>13476</v>
      </c>
    </row>
    <row r="10" spans="2:4" ht="15" customHeight="1" x14ac:dyDescent="0.25">
      <c r="B10" s="16"/>
      <c r="C10" s="25" t="s">
        <v>53</v>
      </c>
    </row>
    <row r="11" spans="2:4" s="10" customFormat="1" ht="15" customHeight="1" x14ac:dyDescent="0.25">
      <c r="B11" s="16" t="s">
        <v>13</v>
      </c>
      <c r="C11" s="18">
        <v>907184.74</v>
      </c>
    </row>
    <row r="12" spans="2:4" ht="15" customHeight="1" x14ac:dyDescent="0.25">
      <c r="B12" s="16"/>
      <c r="C12" s="39" t="s">
        <v>64</v>
      </c>
    </row>
    <row r="13" spans="2:4" s="9" customFormat="1" ht="15" customHeight="1" x14ac:dyDescent="0.25">
      <c r="B13" s="16" t="s">
        <v>124</v>
      </c>
      <c r="C13" s="13">
        <f>-'Data Input and Results'!F53</f>
        <v>-114</v>
      </c>
    </row>
    <row r="14" spans="2:4" ht="15" customHeight="1" x14ac:dyDescent="0.25">
      <c r="B14" s="16"/>
      <c r="C14" s="8" t="s">
        <v>64</v>
      </c>
    </row>
    <row r="15" spans="2:4" ht="15" customHeight="1" x14ac:dyDescent="0.25">
      <c r="B15" s="16" t="s">
        <v>67</v>
      </c>
      <c r="C15" s="18">
        <f>'Data Input and Results'!F11</f>
        <v>0</v>
      </c>
    </row>
    <row r="16" spans="2:4" ht="15" customHeight="1" x14ac:dyDescent="0.25">
      <c r="B16" s="16"/>
      <c r="C16" s="18" t="s">
        <v>54</v>
      </c>
    </row>
    <row r="17" spans="2:3" ht="15" customHeight="1" x14ac:dyDescent="0.25">
      <c r="B17" s="124" t="s">
        <v>211</v>
      </c>
      <c r="C17" s="125">
        <f>C7*C9/C11*C13*C15</f>
        <v>0</v>
      </c>
    </row>
    <row r="18" spans="2:3" ht="15" customHeight="1" x14ac:dyDescent="0.25"/>
    <row r="19" spans="2:3" ht="15" customHeight="1" x14ac:dyDescent="0.25"/>
    <row r="20" spans="2:3" ht="15" customHeight="1" x14ac:dyDescent="0.25"/>
    <row r="21" spans="2:3" ht="15" customHeight="1" x14ac:dyDescent="0.25"/>
    <row r="22" spans="2:3" ht="15" customHeight="1" x14ac:dyDescent="0.25"/>
    <row r="23" spans="2:3" ht="15" customHeight="1" x14ac:dyDescent="0.25">
      <c r="B23" s="22"/>
      <c r="C23" s="30"/>
    </row>
    <row r="24" spans="2:3" ht="15" customHeight="1" x14ac:dyDescent="0.25">
      <c r="B24" s="22"/>
      <c r="C24" s="30"/>
    </row>
    <row r="25" spans="2:3" ht="15" customHeight="1" x14ac:dyDescent="0.25">
      <c r="B25" s="22"/>
      <c r="C25" s="30"/>
    </row>
    <row r="26" spans="2:3" ht="15" customHeight="1" x14ac:dyDescent="0.25">
      <c r="B26" s="31"/>
      <c r="C26" s="30"/>
    </row>
    <row r="27" spans="2:3" ht="15" customHeight="1" x14ac:dyDescent="0.25">
      <c r="B27" s="22"/>
      <c r="C27" s="30"/>
    </row>
    <row r="28" spans="2:3" ht="15" customHeight="1" x14ac:dyDescent="0.25">
      <c r="B28" s="22"/>
      <c r="C28" s="30"/>
    </row>
    <row r="29" spans="2:3" ht="15" customHeight="1" x14ac:dyDescent="0.25">
      <c r="B29" s="22"/>
      <c r="C29" s="32"/>
    </row>
    <row r="30" spans="2:3" ht="15" customHeight="1" x14ac:dyDescent="0.25">
      <c r="B30" s="22"/>
      <c r="C30" s="30"/>
    </row>
    <row r="31" spans="2:3" ht="15" customHeight="1" x14ac:dyDescent="0.25">
      <c r="B31" s="22"/>
      <c r="C31" s="30"/>
    </row>
    <row r="32" spans="2:3" ht="15" customHeight="1" x14ac:dyDescent="0.25">
      <c r="B32" s="31"/>
      <c r="C32" s="30"/>
    </row>
    <row r="33" spans="2:3" ht="15" customHeight="1" x14ac:dyDescent="0.25">
      <c r="B33" s="22"/>
      <c r="C33" s="30"/>
    </row>
    <row r="34" spans="2:3" ht="15" customHeight="1" x14ac:dyDescent="0.25">
      <c r="B34" s="22"/>
      <c r="C34" s="33"/>
    </row>
    <row r="35" spans="2:3" ht="15" customHeight="1" x14ac:dyDescent="0.25">
      <c r="B35" s="22"/>
      <c r="C35" s="32"/>
    </row>
    <row r="36" spans="2:3" ht="15" customHeight="1" x14ac:dyDescent="0.25">
      <c r="B36" s="22"/>
      <c r="C36" s="30"/>
    </row>
    <row r="37" spans="2:3" ht="15" customHeight="1" x14ac:dyDescent="0.25">
      <c r="B37" s="22"/>
      <c r="C37" s="30"/>
    </row>
    <row r="38" spans="2:3" ht="15" customHeight="1" x14ac:dyDescent="0.25">
      <c r="B38" s="22"/>
      <c r="C38" s="30"/>
    </row>
    <row r="39" spans="2:3" ht="15" customHeight="1" x14ac:dyDescent="0.25">
      <c r="B39" s="22"/>
      <c r="C39" s="30"/>
    </row>
    <row r="40" spans="2:3" ht="15" customHeight="1" x14ac:dyDescent="0.25">
      <c r="B40" s="22"/>
      <c r="C40" s="30"/>
    </row>
    <row r="41" spans="2:3" ht="15" customHeight="1" x14ac:dyDescent="0.25">
      <c r="B41" s="22"/>
      <c r="C41" s="30"/>
    </row>
    <row r="42" spans="2:3" ht="15" customHeight="1" x14ac:dyDescent="0.25">
      <c r="B42" s="22"/>
      <c r="C42" s="33"/>
    </row>
    <row r="43" spans="2:3" s="9" customFormat="1" ht="15" customHeight="1" x14ac:dyDescent="0.25">
      <c r="B43" s="22"/>
      <c r="C43" s="32"/>
    </row>
    <row r="44" spans="2:3" ht="15" customHeight="1" x14ac:dyDescent="0.25">
      <c r="B44" s="22"/>
      <c r="C44" s="30"/>
    </row>
    <row r="45" spans="2:3" ht="15" customHeight="1" x14ac:dyDescent="0.25">
      <c r="B45" s="22"/>
      <c r="C45" s="34"/>
    </row>
    <row r="46" spans="2:3" ht="15" customHeight="1" x14ac:dyDescent="0.25">
      <c r="B46" s="22"/>
      <c r="C46" s="30"/>
    </row>
    <row r="47" spans="2:3" s="9" customFormat="1" ht="15" customHeight="1" x14ac:dyDescent="0.25">
      <c r="B47" s="22"/>
      <c r="C47" s="30"/>
    </row>
    <row r="48" spans="2:3" ht="15" customHeight="1" x14ac:dyDescent="0.25">
      <c r="B48" s="22"/>
      <c r="C48" s="30"/>
    </row>
    <row r="49" spans="2:3" ht="15" customHeight="1" x14ac:dyDescent="0.25">
      <c r="B49" s="22"/>
      <c r="C49" s="30"/>
    </row>
    <row r="50" spans="2:3" ht="15" customHeight="1" x14ac:dyDescent="0.25">
      <c r="B50" s="22"/>
      <c r="C50" s="30"/>
    </row>
    <row r="51" spans="2:3" ht="15" customHeight="1" x14ac:dyDescent="0.25">
      <c r="B51" s="22"/>
      <c r="C51" s="30"/>
    </row>
    <row r="52" spans="2:3" ht="15" customHeight="1" x14ac:dyDescent="0.25">
      <c r="B52" s="22"/>
      <c r="C52" s="30"/>
    </row>
    <row r="53" spans="2:3" s="9" customFormat="1" ht="15" customHeight="1" x14ac:dyDescent="0.25">
      <c r="B53" s="22"/>
      <c r="C53" s="30"/>
    </row>
    <row r="54" spans="2:3" ht="15" customHeight="1" x14ac:dyDescent="0.25">
      <c r="B54" s="31"/>
      <c r="C54" s="35"/>
    </row>
    <row r="55" spans="2:3" ht="15" customHeight="1" x14ac:dyDescent="0.25">
      <c r="B55" s="22"/>
      <c r="C55" s="23"/>
    </row>
    <row r="56" spans="2:3" ht="15" customHeight="1" x14ac:dyDescent="0.25">
      <c r="B56" s="36"/>
      <c r="C56" s="36"/>
    </row>
    <row r="57" spans="2:3" ht="15" customHeight="1" x14ac:dyDescent="0.25">
      <c r="B57" s="36"/>
      <c r="C57" s="36"/>
    </row>
    <row r="58" spans="2:3" ht="15" customHeight="1" x14ac:dyDescent="0.25">
      <c r="B58" s="36"/>
      <c r="C58" s="36"/>
    </row>
    <row r="59" spans="2:3" s="9" customFormat="1" ht="15" customHeight="1" x14ac:dyDescent="0.25">
      <c r="B59"/>
      <c r="C59"/>
    </row>
    <row r="60" spans="2:3" ht="15" customHeight="1" x14ac:dyDescent="0.25"/>
    <row r="61" spans="2:3" s="9" customFormat="1" ht="15" customHeight="1" x14ac:dyDescent="0.25">
      <c r="B61"/>
      <c r="C61"/>
    </row>
    <row r="62" spans="2:3" ht="15" customHeight="1" x14ac:dyDescent="0.25"/>
    <row r="63" spans="2:3" ht="15" customHeight="1" x14ac:dyDescent="0.25"/>
    <row r="64" spans="2:3" ht="15" customHeight="1" x14ac:dyDescent="0.25"/>
    <row r="65" spans="2:3" ht="15" customHeight="1" x14ac:dyDescent="0.25"/>
    <row r="66" spans="2:3" ht="15" customHeight="1" x14ac:dyDescent="0.25"/>
    <row r="67" spans="2:3" ht="15" customHeight="1" x14ac:dyDescent="0.25"/>
    <row r="68" spans="2:3" ht="15" customHeight="1" x14ac:dyDescent="0.25"/>
    <row r="69" spans="2:3" s="9" customFormat="1" ht="15" customHeight="1" x14ac:dyDescent="0.25">
      <c r="B69"/>
      <c r="C69"/>
    </row>
    <row r="70" spans="2:3" ht="15" customHeight="1" x14ac:dyDescent="0.25"/>
    <row r="71" spans="2:3" s="9" customFormat="1" ht="15" customHeight="1" x14ac:dyDescent="0.25">
      <c r="B71"/>
      <c r="C71"/>
    </row>
    <row r="72" spans="2:3" ht="15" customHeight="1" x14ac:dyDescent="0.25"/>
    <row r="73" spans="2:3" ht="15" customHeight="1" x14ac:dyDescent="0.25"/>
    <row r="74" spans="2:3" ht="15" customHeight="1" x14ac:dyDescent="0.25"/>
    <row r="75" spans="2:3" s="9" customFormat="1" ht="15" customHeight="1" x14ac:dyDescent="0.25">
      <c r="B75"/>
      <c r="C75"/>
    </row>
    <row r="76" spans="2:3" ht="15" customHeight="1" x14ac:dyDescent="0.25"/>
    <row r="77" spans="2:3" ht="15" customHeight="1" x14ac:dyDescent="0.25"/>
    <row r="78" spans="2:3" ht="15" customHeight="1" x14ac:dyDescent="0.25"/>
    <row r="79" spans="2:3" ht="15" customHeight="1" x14ac:dyDescent="0.25"/>
    <row r="80" spans="2:3"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sheetData>
  <mergeCells count="1">
    <mergeCell ref="B5:D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45C3B902415B4A832A38E2D536BCBF" ma:contentTypeVersion="8" ma:contentTypeDescription="Create a new document." ma:contentTypeScope="" ma:versionID="7f46c813ed8eba6d99d2d6607137ae0a">
  <xsd:schema xmlns:xsd="http://www.w3.org/2001/XMLSchema" xmlns:xs="http://www.w3.org/2001/XMLSchema" xmlns:p="http://schemas.microsoft.com/office/2006/metadata/properties" xmlns:ns2="53749597-08b2-480a-9987-8dc99663f934" targetNamespace="http://schemas.microsoft.com/office/2006/metadata/properties" ma:root="true" ma:fieldsID="4a6305a350d626ca94428547b882ca6a" ns2:_="">
    <xsd:import namespace="53749597-08b2-480a-9987-8dc99663f93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749597-08b2-480a-9987-8dc99663f9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2B81D8F-DAAD-44B2-95F4-317899D577F4}"/>
</file>

<file path=customXml/itemProps2.xml><?xml version="1.0" encoding="utf-8"?>
<ds:datastoreItem xmlns:ds="http://schemas.openxmlformats.org/officeDocument/2006/customXml" ds:itemID="{694E019A-A401-44F1-93C8-AB1061AE6135}"/>
</file>

<file path=customXml/itemProps3.xml><?xml version="1.0" encoding="utf-8"?>
<ds:datastoreItem xmlns:ds="http://schemas.openxmlformats.org/officeDocument/2006/customXml" ds:itemID="{797F8602-C644-4F1D-ABD9-CE6A0F41D38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Cover Page</vt:lpstr>
      <vt:lpstr>Data Input and Results</vt:lpstr>
      <vt:lpstr>Access_Affordability</vt:lpstr>
      <vt:lpstr>Access_Underserved</vt:lpstr>
      <vt:lpstr>Quality_Basic Need</vt:lpstr>
      <vt:lpstr>Quality_Effectiveness</vt:lpstr>
      <vt:lpstr>Quality_Health and Safety</vt:lpstr>
      <vt:lpstr>Optionality</vt:lpstr>
      <vt:lpstr>Environmental_Use Phase</vt:lpstr>
      <vt:lpstr>Environmental_End of Life</vt:lpstr>
      <vt:lpstr>Ex. Company A Data and Results</vt:lpstr>
      <vt:lpstr>Ex. Access_Affordability</vt:lpstr>
      <vt:lpstr>Ex. Access_Underserved</vt:lpstr>
      <vt:lpstr>Ex. Quality_Basic Need</vt:lpstr>
      <vt:lpstr>Ex. Quality_Effectiveness</vt:lpstr>
      <vt:lpstr>Ex. Quality_Health and Safety</vt:lpstr>
      <vt:lpstr>Ex. Optionality</vt:lpstr>
      <vt:lpstr>Ex. Environmental_Use Phase</vt:lpstr>
      <vt:lpstr>Ex. Environmental_End of Life</vt:lpstr>
    </vt:vector>
  </TitlesOfParts>
  <Company>Harvard Business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Trinh</dc:creator>
  <cp:lastModifiedBy>Ryan Daulton</cp:lastModifiedBy>
  <cp:lastPrinted>2022-05-05T17:53:08Z</cp:lastPrinted>
  <dcterms:created xsi:type="dcterms:W3CDTF">2019-10-23T21:19:37Z</dcterms:created>
  <dcterms:modified xsi:type="dcterms:W3CDTF">2022-06-07T13:35:03Z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0x0101002645C3B902415B4A832A38E2D536BCBF</vt:lpwstr>
  </property>
</Properties>
</file>